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firstSheet="1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Inventaris" sheetId="7" r:id="rId5"/>
    <sheet name="Lampiran Polo" sheetId="3" r:id="rId6"/>
  </sheets>
  <calcPr calcId="144525"/>
</workbook>
</file>

<file path=xl/calcChain.xml><?xml version="1.0" encoding="utf-8"?>
<calcChain xmlns="http://schemas.openxmlformats.org/spreadsheetml/2006/main">
  <c r="F27" i="7" l="1"/>
  <c r="F30" i="7" s="1"/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Q6" i="2"/>
  <c r="R6" i="2" s="1"/>
  <c r="Q7" i="2"/>
  <c r="R7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26" i="2" s="1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R43" i="2" s="1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P69" i="2" l="1"/>
  <c r="X63" i="2"/>
  <c r="F29" i="6"/>
  <c r="F29" i="4"/>
  <c r="F27" i="6"/>
  <c r="F31" i="4" s="1"/>
  <c r="F31" i="6" l="1"/>
  <c r="X65" i="2" s="1"/>
  <c r="F27" i="4"/>
  <c r="F30" i="4" s="1"/>
  <c r="X64" i="2" l="1"/>
  <c r="X66" i="2" s="1"/>
  <c r="T65" i="2" s="1"/>
  <c r="F32" i="4" s="1"/>
  <c r="F30" i="6"/>
  <c r="F32" i="6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S7" i="2" l="1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AM53" i="2" l="1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<sst xmlns="http://schemas.openxmlformats.org/spreadsheetml/2006/main" count="640" uniqueCount="238">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</sst>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9" fontId="0" fillId="0" borderId="4" xfId="0" applyNumberFormat="1" applyFont="1" applyBorder="1"/>
    <xf numFmtId="167" fontId="0" fillId="0" borderId="23" xfId="0" applyNumberFormat="1" applyFont="1" applyBorder="1"/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/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0" borderId="0" xfId="0" applyFont="1" applyAlignment="1"/>
    <xf numFmtId="0" fontId="4" fillId="4" borderId="22" xfId="0" applyFont="1" applyFill="1" applyBorder="1" applyAlignment="1"/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167" fontId="0" fillId="9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0" borderId="27" xfId="0" applyFont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/>
    <xf numFmtId="168" fontId="4" fillId="10" borderId="27" xfId="0" applyNumberFormat="1" applyFont="1" applyFill="1" applyBorder="1" applyAlignment="1">
      <alignment horizontal="center"/>
    </xf>
    <xf numFmtId="21" fontId="0" fillId="10" borderId="27" xfId="0" applyNumberFormat="1" applyFont="1" applyFill="1" applyBorder="1" applyAlignment="1">
      <alignment horizontal="center"/>
    </xf>
    <xf numFmtId="171" fontId="4" fillId="10" borderId="27" xfId="0" quotePrefix="1" applyNumberFormat="1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2" borderId="27" xfId="0" applyNumberFormat="1" applyFont="1" applyFill="1" applyBorder="1" applyAlignment="1"/>
    <xf numFmtId="172" fontId="0" fillId="16" borderId="27" xfId="0" applyNumberFormat="1" applyFont="1" applyFill="1" applyBorder="1"/>
    <xf numFmtId="0" fontId="0" fillId="16" borderId="27" xfId="0" applyFont="1" applyFill="1" applyBorder="1" applyAlignment="1">
      <alignment horizontal="center"/>
    </xf>
    <xf numFmtId="0" fontId="0" fillId="16" borderId="27" xfId="0" applyFont="1" applyFill="1" applyBorder="1" applyAlignment="1">
      <alignment horizontal="center" vertical="center"/>
    </xf>
    <xf numFmtId="173" fontId="0" fillId="16" borderId="27" xfId="0" applyNumberFormat="1" applyFont="1" applyFill="1" applyBorder="1" applyAlignment="1"/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172" fontId="0" fillId="16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6" fillId="13" borderId="53" xfId="0" applyNumberFormat="1" applyFont="1" applyFill="1" applyBorder="1" applyAlignment="1"/>
    <xf numFmtId="167" fontId="0" fillId="0" borderId="56" xfId="0" applyNumberFormat="1" applyFont="1" applyFill="1" applyBorder="1" applyAlignment="1"/>
    <xf numFmtId="167" fontId="0" fillId="17" borderId="58" xfId="0" applyNumberFormat="1" applyFont="1" applyFill="1" applyBorder="1" applyAlignment="1">
      <alignment vertical="center"/>
    </xf>
    <xf numFmtId="0" fontId="4" fillId="3" borderId="21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7" xfId="0" applyFill="1" applyBorder="1" applyAlignment="1">
      <alignment vertical="center"/>
    </xf>
    <xf numFmtId="0" fontId="0" fillId="17" borderId="44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15" borderId="27" xfId="0" applyFill="1" applyBorder="1" applyAlignment="1">
      <alignment horizontal="center" vertical="center"/>
    </xf>
    <xf numFmtId="0" fontId="0" fillId="12" borderId="27" xfId="0" applyFill="1" applyBorder="1"/>
    <xf numFmtId="0" fontId="0" fillId="17" borderId="43" xfId="0" applyFill="1" applyBorder="1"/>
    <xf numFmtId="0" fontId="0" fillId="17" borderId="27" xfId="0" applyFill="1" applyBorder="1"/>
    <xf numFmtId="0" fontId="0" fillId="0" borderId="27" xfId="0" applyBorder="1"/>
    <xf numFmtId="0" fontId="0" fillId="11" borderId="27" xfId="0" applyFill="1" applyBorder="1"/>
    <xf numFmtId="0" fontId="0" fillId="15" borderId="27" xfId="0" applyFill="1" applyBorder="1"/>
    <xf numFmtId="0" fontId="0" fillId="17" borderId="42" xfId="0" applyFill="1" applyBorder="1" applyAlignment="1"/>
    <xf numFmtId="0" fontId="0" fillId="17" borderId="43" xfId="0" applyFill="1" applyBorder="1" applyAlignment="1"/>
    <xf numFmtId="0" fontId="0" fillId="19" borderId="27" xfId="0" applyFill="1" applyBorder="1"/>
    <xf numFmtId="0" fontId="0" fillId="20" borderId="27" xfId="0" applyFill="1" applyBorder="1"/>
    <xf numFmtId="0" fontId="0" fillId="0" borderId="27" xfId="0" applyBorder="1" applyAlignment="1">
      <alignment horizontal="center"/>
    </xf>
    <xf numFmtId="0" fontId="0" fillId="0" borderId="4" xfId="0" applyFont="1" applyFill="1" applyBorder="1"/>
    <xf numFmtId="0" fontId="0" fillId="0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5" borderId="44" xfId="0" applyFill="1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164" fontId="0" fillId="0" borderId="27" xfId="1" applyNumberFormat="1" applyFont="1" applyBorder="1"/>
    <xf numFmtId="0" fontId="0" fillId="0" borderId="27" xfId="0" applyFill="1" applyBorder="1" applyAlignment="1">
      <alignment horizontal="center"/>
    </xf>
    <xf numFmtId="15" fontId="0" fillId="0" borderId="27" xfId="0" applyNumberForma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21" borderId="27" xfId="0" applyFill="1" applyBorder="1"/>
    <xf numFmtId="0" fontId="0" fillId="21" borderId="2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/>
    </xf>
    <xf numFmtId="0" fontId="0" fillId="17" borderId="27" xfId="0" applyFill="1" applyBorder="1" applyAlignment="1">
      <alignment horizontal="center" vertical="center"/>
    </xf>
    <xf numFmtId="0" fontId="0" fillId="22" borderId="27" xfId="0" applyFill="1" applyBorder="1"/>
    <xf numFmtId="0" fontId="8" fillId="22" borderId="27" xfId="0" applyFont="1" applyFill="1" applyBorder="1"/>
    <xf numFmtId="0" fontId="0" fillId="22" borderId="27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9" fillId="0" borderId="27" xfId="0" applyFont="1" applyBorder="1"/>
    <xf numFmtId="0" fontId="0" fillId="19" borderId="27" xfId="0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/>
    </xf>
    <xf numFmtId="0" fontId="8" fillId="0" borderId="27" xfId="0" applyFont="1" applyBorder="1"/>
    <xf numFmtId="164" fontId="0" fillId="21" borderId="27" xfId="1" applyNumberFormat="1" applyFont="1" applyFill="1" applyBorder="1"/>
    <xf numFmtId="0" fontId="0" fillId="0" borderId="27" xfId="0" applyFill="1" applyBorder="1"/>
    <xf numFmtId="0" fontId="8" fillId="0" borderId="27" xfId="0" applyFont="1" applyFill="1" applyBorder="1"/>
    <xf numFmtId="0" fontId="0" fillId="22" borderId="4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/>
    </xf>
    <xf numFmtId="0" fontId="0" fillId="0" borderId="41" xfId="0" applyBorder="1" applyAlignment="1">
      <alignment vertical="center"/>
    </xf>
    <xf numFmtId="0" fontId="0" fillId="0" borderId="41" xfId="0" applyFill="1" applyBorder="1"/>
    <xf numFmtId="0" fontId="0" fillId="17" borderId="27" xfId="0" applyFill="1" applyBorder="1" applyAlignment="1">
      <alignment vertical="center"/>
    </xf>
    <xf numFmtId="0" fontId="10" fillId="13" borderId="27" xfId="0" applyFont="1" applyFill="1" applyBorder="1"/>
    <xf numFmtId="0" fontId="0" fillId="0" borderId="27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21" fontId="0" fillId="0" borderId="4" xfId="0" applyNumberFormat="1" applyFont="1" applyFill="1" applyBorder="1" applyAlignment="1">
      <alignment horizontal="center"/>
    </xf>
    <xf numFmtId="171" fontId="0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/>
    </xf>
    <xf numFmtId="169" fontId="0" fillId="0" borderId="4" xfId="0" applyNumberFormat="1" applyFont="1" applyFill="1" applyBorder="1"/>
    <xf numFmtId="170" fontId="0" fillId="0" borderId="4" xfId="0" applyNumberFormat="1" applyFont="1" applyFill="1" applyBorder="1"/>
    <xf numFmtId="168" fontId="0" fillId="0" borderId="4" xfId="0" applyNumberFormat="1" applyFont="1" applyFill="1" applyBorder="1" applyAlignment="1">
      <alignment horizont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1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Fill="1" applyBorder="1" applyAlignment="1">
      <alignment horizontal="center"/>
    </xf>
    <xf numFmtId="167" fontId="0" fillId="0" borderId="25" xfId="0" applyNumberFormat="1" applyFont="1" applyFill="1" applyBorder="1" applyAlignment="1">
      <alignment horizontal="center"/>
    </xf>
    <xf numFmtId="168" fontId="4" fillId="0" borderId="25" xfId="0" applyNumberFormat="1" applyFont="1" applyFill="1" applyBorder="1" applyAlignment="1">
      <alignment horizontal="center"/>
    </xf>
    <xf numFmtId="21" fontId="0" fillId="0" borderId="25" xfId="0" applyNumberFormat="1" applyFont="1" applyFill="1" applyBorder="1" applyAlignment="1">
      <alignment horizontal="center"/>
    </xf>
    <xf numFmtId="171" fontId="4" fillId="0" borderId="25" xfId="0" quotePrefix="1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/>
    </xf>
    <xf numFmtId="167" fontId="2" fillId="0" borderId="25" xfId="0" applyNumberFormat="1" applyFont="1" applyFill="1" applyBorder="1" applyAlignment="1">
      <alignment horizontal="center"/>
    </xf>
    <xf numFmtId="170" fontId="0" fillId="0" borderId="25" xfId="0" applyNumberFormat="1" applyFont="1" applyFill="1" applyBorder="1"/>
    <xf numFmtId="1" fontId="0" fillId="0" borderId="4" xfId="0" applyNumberFormat="1" applyFont="1" applyFill="1" applyBorder="1" applyAlignment="1">
      <alignment horizontal="center" vertical="center" wrapText="1"/>
    </xf>
    <xf numFmtId="175" fontId="11" fillId="0" borderId="27" xfId="0" applyNumberFormat="1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0" fillId="23" borderId="7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0" fontId="0" fillId="24" borderId="4" xfId="0" applyFont="1" applyFill="1" applyBorder="1"/>
    <xf numFmtId="0" fontId="0" fillId="24" borderId="4" xfId="0" applyFont="1" applyFill="1" applyBorder="1" applyAlignment="1">
      <alignment horizontal="center"/>
    </xf>
    <xf numFmtId="167" fontId="0" fillId="24" borderId="4" xfId="0" applyNumberFormat="1" applyFont="1" applyFill="1" applyBorder="1" applyAlignment="1">
      <alignment horizontal="center"/>
    </xf>
    <xf numFmtId="21" fontId="0" fillId="24" borderId="4" xfId="0" applyNumberFormat="1" applyFont="1" applyFill="1" applyBorder="1" applyAlignment="1">
      <alignment horizontal="center"/>
    </xf>
    <xf numFmtId="171" fontId="0" fillId="24" borderId="4" xfId="0" applyNumberFormat="1" applyFont="1" applyFill="1" applyBorder="1" applyAlignment="1">
      <alignment horizontal="center" vertical="center" wrapText="1"/>
    </xf>
    <xf numFmtId="167" fontId="2" fillId="24" borderId="4" xfId="0" applyNumberFormat="1" applyFont="1" applyFill="1" applyBorder="1" applyAlignment="1">
      <alignment horizontal="center"/>
    </xf>
    <xf numFmtId="169" fontId="0" fillId="24" borderId="4" xfId="0" applyNumberFormat="1" applyFont="1" applyFill="1" applyBorder="1"/>
    <xf numFmtId="170" fontId="0" fillId="24" borderId="4" xfId="0" applyNumberFormat="1" applyFont="1" applyFill="1" applyBorder="1"/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68" fontId="0" fillId="24" borderId="4" xfId="0" applyNumberFormat="1" applyFont="1" applyFill="1" applyBorder="1" applyAlignment="1">
      <alignment horizontal="center"/>
    </xf>
    <xf numFmtId="171" fontId="0" fillId="24" borderId="4" xfId="0" quotePrefix="1" applyNumberFormat="1" applyFont="1" applyFill="1" applyBorder="1" applyAlignment="1">
      <alignment horizontal="center" vertical="center" wrapText="1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24" borderId="27" xfId="0" applyFont="1" applyFill="1" applyBorder="1" applyAlignment="1">
      <alignment horizontal="center" vertical="center"/>
    </xf>
    <xf numFmtId="0" fontId="4" fillId="24" borderId="27" xfId="0" applyFont="1" applyFill="1" applyBorder="1"/>
    <xf numFmtId="0" fontId="0" fillId="24" borderId="27" xfId="0" applyFont="1" applyFill="1" applyBorder="1" applyAlignment="1">
      <alignment horizontal="center"/>
    </xf>
    <xf numFmtId="167" fontId="0" fillId="24" borderId="27" xfId="0" applyNumberFormat="1" applyFont="1" applyFill="1" applyBorder="1" applyAlignment="1">
      <alignment horizontal="center"/>
    </xf>
    <xf numFmtId="0" fontId="4" fillId="24" borderId="25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24" borderId="25" xfId="0" applyFont="1" applyFill="1" applyBorder="1"/>
    <xf numFmtId="168" fontId="4" fillId="24" borderId="25" xfId="0" applyNumberFormat="1" applyFont="1" applyFill="1" applyBorder="1" applyAlignment="1">
      <alignment horizontal="center"/>
    </xf>
    <xf numFmtId="21" fontId="0" fillId="24" borderId="25" xfId="0" applyNumberFormat="1" applyFont="1" applyFill="1" applyBorder="1" applyAlignment="1">
      <alignment horizontal="center"/>
    </xf>
    <xf numFmtId="171" fontId="4" fillId="24" borderId="25" xfId="0" quotePrefix="1" applyNumberFormat="1" applyFont="1" applyFill="1" applyBorder="1" applyAlignment="1">
      <alignment horizontal="center" vertical="center" wrapText="1"/>
    </xf>
    <xf numFmtId="0" fontId="0" fillId="24" borderId="44" xfId="0" applyFont="1" applyFill="1" applyBorder="1" applyAlignment="1">
      <alignment horizontal="center"/>
    </xf>
    <xf numFmtId="167" fontId="0" fillId="24" borderId="25" xfId="0" applyNumberFormat="1" applyFont="1" applyFill="1" applyBorder="1" applyAlignment="1">
      <alignment horizontal="center"/>
    </xf>
    <xf numFmtId="170" fontId="0" fillId="24" borderId="44" xfId="0" applyNumberFormat="1" applyFont="1" applyFill="1" applyBorder="1"/>
    <xf numFmtId="0" fontId="0" fillId="24" borderId="27" xfId="0" applyFont="1" applyFill="1" applyBorder="1"/>
    <xf numFmtId="0" fontId="0" fillId="24" borderId="27" xfId="0" applyFont="1" applyFill="1" applyBorder="1" applyAlignment="1"/>
    <xf numFmtId="0" fontId="4" fillId="24" borderId="27" xfId="0" applyFont="1" applyFill="1" applyBorder="1" applyAlignment="1">
      <alignment horizontal="center"/>
    </xf>
    <xf numFmtId="168" fontId="4" fillId="24" borderId="27" xfId="0" applyNumberFormat="1" applyFont="1" applyFill="1" applyBorder="1" applyAlignment="1">
      <alignment horizontal="center"/>
    </xf>
    <xf numFmtId="21" fontId="0" fillId="24" borderId="27" xfId="0" applyNumberFormat="1" applyFont="1" applyFill="1" applyBorder="1" applyAlignment="1">
      <alignment horizontal="center"/>
    </xf>
    <xf numFmtId="171" fontId="4" fillId="24" borderId="27" xfId="0" quotePrefix="1" applyNumberFormat="1" applyFont="1" applyFill="1" applyBorder="1" applyAlignment="1">
      <alignment horizontal="center" vertical="center" wrapText="1"/>
    </xf>
    <xf numFmtId="170" fontId="0" fillId="24" borderId="27" xfId="0" applyNumberFormat="1" applyFont="1" applyFill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/>
    </xf>
    <xf numFmtId="167" fontId="0" fillId="17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3" borderId="60" xfId="0" applyNumberFormat="1" applyFont="1" applyFill="1" applyBorder="1" applyAlignment="1">
      <alignment horizontal="center"/>
    </xf>
    <xf numFmtId="0" fontId="6" fillId="13" borderId="61" xfId="0" applyFont="1" applyFill="1" applyBorder="1" applyAlignment="1">
      <alignment horizontal="center"/>
    </xf>
    <xf numFmtId="0" fontId="0" fillId="18" borderId="58" xfId="0" applyFont="1" applyFill="1" applyBorder="1" applyAlignment="1">
      <alignment horizontal="center"/>
    </xf>
    <xf numFmtId="0" fontId="0" fillId="13" borderId="58" xfId="0" applyFont="1" applyFill="1" applyBorder="1" applyAlignment="1">
      <alignment horizont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 vertical="center"/>
    </xf>
    <xf numFmtId="167" fontId="0" fillId="17" borderId="56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25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167" fontId="0" fillId="0" borderId="9" xfId="0" applyNumberFormat="1" applyFont="1" applyBorder="1" applyAlignment="1"/>
    <xf numFmtId="0" fontId="0" fillId="0" borderId="27" xfId="0" applyFont="1" applyFill="1" applyBorder="1" applyAlignment="1"/>
    <xf numFmtId="0" fontId="0" fillId="0" borderId="2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63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167" fontId="0" fillId="13" borderId="64" xfId="0" applyNumberFormat="1" applyFont="1" applyFill="1" applyBorder="1" applyAlignment="1">
      <alignment horizontal="center"/>
    </xf>
    <xf numFmtId="0" fontId="0" fillId="13" borderId="65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0" fillId="25" borderId="57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13" borderId="57" xfId="0" applyFont="1" applyFill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C1" zoomScale="70" zoomScaleNormal="70" workbookViewId="0">
      <selection activeCell="B59" sqref="B53:B5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29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21" x14ac:dyDescent="0.25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1:21" x14ac:dyDescent="0.25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</row>
    <row r="4" spans="1:21" x14ac:dyDescent="0.25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</row>
    <row r="5" spans="1:21" x14ac:dyDescent="0.25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</row>
    <row r="6" spans="1:21" x14ac:dyDescent="0.25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</row>
    <row r="9" spans="1:21" x14ac:dyDescent="0.25">
      <c r="A9" s="97" t="s">
        <v>1</v>
      </c>
      <c r="B9" s="97" t="s">
        <v>2</v>
      </c>
      <c r="C9" s="97" t="s">
        <v>3</v>
      </c>
      <c r="D9" s="97" t="s">
        <v>4</v>
      </c>
      <c r="E9" s="97" t="s">
        <v>5</v>
      </c>
      <c r="F9" s="97" t="s">
        <v>6</v>
      </c>
      <c r="G9" s="97" t="s">
        <v>7</v>
      </c>
      <c r="H9" s="97" t="s">
        <v>8</v>
      </c>
      <c r="I9" s="97" t="s">
        <v>9</v>
      </c>
      <c r="J9" s="97" t="s">
        <v>10</v>
      </c>
      <c r="K9" s="97" t="s">
        <v>11</v>
      </c>
      <c r="L9" s="97" t="s">
        <v>12</v>
      </c>
      <c r="M9" s="97" t="s">
        <v>13</v>
      </c>
      <c r="N9" s="97" t="s">
        <v>14</v>
      </c>
      <c r="O9" s="112" t="s">
        <v>207</v>
      </c>
      <c r="P9" s="112" t="s">
        <v>208</v>
      </c>
      <c r="Q9" s="97" t="s">
        <v>15</v>
      </c>
      <c r="R9" s="97" t="s">
        <v>16</v>
      </c>
      <c r="S9" s="97" t="s">
        <v>17</v>
      </c>
      <c r="T9" s="97" t="s">
        <v>18</v>
      </c>
      <c r="U9" s="112" t="s">
        <v>19</v>
      </c>
    </row>
    <row r="10" spans="1:21" x14ac:dyDescent="0.25">
      <c r="A10" s="103">
        <v>1</v>
      </c>
      <c r="B10" s="113" t="s">
        <v>20</v>
      </c>
      <c r="C10" s="93" t="s">
        <v>21</v>
      </c>
      <c r="D10" s="93" t="s">
        <v>21</v>
      </c>
      <c r="E10" s="97">
        <v>20</v>
      </c>
      <c r="F10" s="97">
        <v>20</v>
      </c>
      <c r="G10" s="97">
        <v>20</v>
      </c>
      <c r="H10" s="114" t="s">
        <v>22</v>
      </c>
      <c r="I10" s="97">
        <v>20</v>
      </c>
      <c r="J10" s="97">
        <v>20</v>
      </c>
      <c r="K10" s="97">
        <v>20</v>
      </c>
      <c r="L10" s="97">
        <v>20</v>
      </c>
      <c r="M10" s="97">
        <v>20</v>
      </c>
      <c r="N10" s="115"/>
      <c r="O10" s="110"/>
      <c r="P10" s="103"/>
      <c r="Q10" s="116">
        <f>SUM(E10:G10,I10,J10,K10,L10,M10,N10,O10)</f>
        <v>160</v>
      </c>
      <c r="R10" s="112">
        <f>(180)-(Q10)+P10</f>
        <v>20</v>
      </c>
      <c r="S10" s="117">
        <f t="shared" ref="S10:S51" si="0">R10-60</f>
        <v>-40</v>
      </c>
      <c r="T10" s="118" t="str">
        <f>IF(S10&lt;=0,"OK","NO")</f>
        <v>OK</v>
      </c>
      <c r="U10" s="119" t="s">
        <v>209</v>
      </c>
    </row>
    <row r="11" spans="1:21" x14ac:dyDescent="0.25">
      <c r="A11" s="103">
        <v>2</v>
      </c>
      <c r="B11" s="113" t="s">
        <v>23</v>
      </c>
      <c r="C11" s="93" t="s">
        <v>21</v>
      </c>
      <c r="D11" s="93" t="s">
        <v>21</v>
      </c>
      <c r="E11" s="97">
        <v>20</v>
      </c>
      <c r="F11" s="97">
        <v>20</v>
      </c>
      <c r="G11" s="97">
        <v>20</v>
      </c>
      <c r="H11" s="114" t="s">
        <v>22</v>
      </c>
      <c r="I11" s="97">
        <v>20</v>
      </c>
      <c r="J11" s="97">
        <v>20</v>
      </c>
      <c r="K11" s="97">
        <v>20</v>
      </c>
      <c r="L11" s="97">
        <v>20</v>
      </c>
      <c r="M11" s="97">
        <v>5</v>
      </c>
      <c r="N11" s="115"/>
      <c r="O11" s="110"/>
      <c r="P11" s="103"/>
      <c r="Q11" s="116">
        <f>SUM(E11:G11,I11,J11,K11,L11,M11,N11,O11)</f>
        <v>145</v>
      </c>
      <c r="R11" s="112">
        <f t="shared" ref="R11:R51" si="1">(180)-(Q11)+P11</f>
        <v>35</v>
      </c>
      <c r="S11" s="117">
        <f t="shared" si="0"/>
        <v>-25</v>
      </c>
      <c r="T11" s="118" t="str">
        <f>IF(S11&lt;=0,"OK","NO")</f>
        <v>OK</v>
      </c>
      <c r="U11" s="97" t="s">
        <v>209</v>
      </c>
    </row>
    <row r="12" spans="1:21" x14ac:dyDescent="0.25">
      <c r="A12" s="103">
        <v>3</v>
      </c>
      <c r="B12" s="103" t="s">
        <v>24</v>
      </c>
      <c r="C12" s="93" t="s">
        <v>21</v>
      </c>
      <c r="D12" s="93" t="s">
        <v>21</v>
      </c>
      <c r="E12" s="120">
        <v>10</v>
      </c>
      <c r="F12" s="120">
        <v>10</v>
      </c>
      <c r="G12" s="120">
        <v>10</v>
      </c>
      <c r="H12" s="114" t="s">
        <v>22</v>
      </c>
      <c r="I12" s="97">
        <v>20</v>
      </c>
      <c r="J12" s="120">
        <v>19</v>
      </c>
      <c r="K12" s="97"/>
      <c r="L12" s="97"/>
      <c r="M12" s="97"/>
      <c r="N12" s="97"/>
      <c r="O12" s="110"/>
      <c r="P12" s="103"/>
      <c r="Q12" s="116">
        <f t="shared" ref="Q12:Q18" si="2">SUM(E12:G12,I12,J12,K12,L12,M12,N12,O12)</f>
        <v>69</v>
      </c>
      <c r="R12" s="112">
        <f t="shared" si="1"/>
        <v>111</v>
      </c>
      <c r="S12" s="117">
        <f t="shared" si="0"/>
        <v>51</v>
      </c>
      <c r="T12" s="118" t="str">
        <f t="shared" ref="T12:T51" si="3">IF(S12&lt;=0,"OK","NO")</f>
        <v>NO</v>
      </c>
      <c r="U12" s="97"/>
    </row>
    <row r="13" spans="1:21" x14ac:dyDescent="0.25">
      <c r="A13" s="103">
        <v>4</v>
      </c>
      <c r="B13" s="113" t="s">
        <v>25</v>
      </c>
      <c r="C13" s="93" t="s">
        <v>21</v>
      </c>
      <c r="D13" s="93" t="s">
        <v>21</v>
      </c>
      <c r="E13" s="97">
        <v>20</v>
      </c>
      <c r="F13" s="97">
        <v>20</v>
      </c>
      <c r="G13" s="97">
        <v>20</v>
      </c>
      <c r="H13" s="114" t="s">
        <v>22</v>
      </c>
      <c r="I13" s="97">
        <v>20</v>
      </c>
      <c r="J13" s="97">
        <v>20</v>
      </c>
      <c r="K13" s="97"/>
      <c r="L13" s="97"/>
      <c r="M13" s="97"/>
      <c r="N13" s="97">
        <v>20</v>
      </c>
      <c r="O13" s="110"/>
      <c r="P13" s="103"/>
      <c r="Q13" s="116">
        <f t="shared" si="2"/>
        <v>120</v>
      </c>
      <c r="R13" s="112">
        <f t="shared" si="1"/>
        <v>60</v>
      </c>
      <c r="S13" s="117">
        <f t="shared" si="0"/>
        <v>0</v>
      </c>
      <c r="T13" s="118" t="str">
        <f t="shared" si="3"/>
        <v>OK</v>
      </c>
      <c r="U13" s="97" t="s">
        <v>209</v>
      </c>
    </row>
    <row r="14" spans="1:21" x14ac:dyDescent="0.25">
      <c r="A14" s="121">
        <v>5</v>
      </c>
      <c r="B14" s="121" t="s">
        <v>26</v>
      </c>
      <c r="C14" s="93" t="s">
        <v>21</v>
      </c>
      <c r="D14" s="93" t="s">
        <v>21</v>
      </c>
      <c r="E14" s="122">
        <v>20</v>
      </c>
      <c r="F14" s="122"/>
      <c r="G14" s="122"/>
      <c r="H14" s="114" t="s">
        <v>22</v>
      </c>
      <c r="I14" s="122"/>
      <c r="J14" s="122"/>
      <c r="K14" s="122"/>
      <c r="L14" s="122"/>
      <c r="M14" s="122"/>
      <c r="N14" s="122"/>
      <c r="O14" s="123"/>
      <c r="P14" s="121"/>
      <c r="Q14" s="122">
        <f t="shared" si="2"/>
        <v>20</v>
      </c>
      <c r="R14" s="112">
        <f t="shared" si="1"/>
        <v>160</v>
      </c>
      <c r="S14" s="117">
        <f t="shared" si="0"/>
        <v>100</v>
      </c>
      <c r="T14" s="118" t="str">
        <f t="shared" si="3"/>
        <v>NO</v>
      </c>
      <c r="U14" s="97" t="s">
        <v>210</v>
      </c>
    </row>
    <row r="15" spans="1:21" x14ac:dyDescent="0.25">
      <c r="A15" s="103">
        <v>6</v>
      </c>
      <c r="B15" s="143" t="s">
        <v>27</v>
      </c>
      <c r="C15" s="93" t="s">
        <v>21</v>
      </c>
      <c r="D15" s="93" t="s">
        <v>21</v>
      </c>
      <c r="E15" s="124">
        <v>20</v>
      </c>
      <c r="F15" s="124">
        <v>20</v>
      </c>
      <c r="G15" s="124">
        <v>20</v>
      </c>
      <c r="H15" s="114" t="s">
        <v>22</v>
      </c>
      <c r="I15" s="124">
        <v>20</v>
      </c>
      <c r="J15" s="124">
        <v>20</v>
      </c>
      <c r="K15" s="124">
        <v>20</v>
      </c>
      <c r="L15" s="124">
        <v>20</v>
      </c>
      <c r="M15" s="124">
        <v>20</v>
      </c>
      <c r="N15" s="115">
        <v>20</v>
      </c>
      <c r="O15" s="110"/>
      <c r="P15" s="103"/>
      <c r="Q15" s="116">
        <f t="shared" si="2"/>
        <v>180</v>
      </c>
      <c r="R15" s="112">
        <f t="shared" si="1"/>
        <v>0</v>
      </c>
      <c r="S15" s="117">
        <f t="shared" si="0"/>
        <v>-60</v>
      </c>
      <c r="T15" s="118" t="str">
        <f t="shared" si="3"/>
        <v>OK</v>
      </c>
      <c r="U15" s="97"/>
    </row>
    <row r="16" spans="1:21" x14ac:dyDescent="0.25">
      <c r="A16" s="103">
        <v>7</v>
      </c>
      <c r="B16" s="103" t="s">
        <v>28</v>
      </c>
      <c r="C16" s="93" t="s">
        <v>21</v>
      </c>
      <c r="D16" s="93" t="s">
        <v>21</v>
      </c>
      <c r="E16" s="97">
        <v>20</v>
      </c>
      <c r="F16" s="120">
        <v>10</v>
      </c>
      <c r="G16" s="97"/>
      <c r="H16" s="114" t="s">
        <v>22</v>
      </c>
      <c r="I16" s="97"/>
      <c r="J16" s="97"/>
      <c r="K16" s="97"/>
      <c r="L16" s="97"/>
      <c r="M16" s="97"/>
      <c r="N16" s="97"/>
      <c r="O16" s="110"/>
      <c r="P16" s="103"/>
      <c r="Q16" s="116">
        <f t="shared" si="2"/>
        <v>30</v>
      </c>
      <c r="R16" s="112">
        <f t="shared" si="1"/>
        <v>150</v>
      </c>
      <c r="S16" s="117">
        <f t="shared" si="0"/>
        <v>90</v>
      </c>
      <c r="T16" s="118" t="str">
        <f t="shared" si="3"/>
        <v>NO</v>
      </c>
      <c r="U16" s="97"/>
    </row>
    <row r="17" spans="1:21" x14ac:dyDescent="0.25">
      <c r="A17" s="103">
        <v>8</v>
      </c>
      <c r="B17" s="103" t="s">
        <v>29</v>
      </c>
      <c r="C17" s="93" t="s">
        <v>21</v>
      </c>
      <c r="D17" s="93" t="s">
        <v>21</v>
      </c>
      <c r="E17" s="97">
        <v>20</v>
      </c>
      <c r="F17" s="120">
        <v>15</v>
      </c>
      <c r="G17" s="97"/>
      <c r="H17" s="114" t="s">
        <v>22</v>
      </c>
      <c r="I17" s="97"/>
      <c r="J17" s="97"/>
      <c r="K17" s="97"/>
      <c r="L17" s="97"/>
      <c r="M17" s="97"/>
      <c r="N17" s="97"/>
      <c r="O17" s="110"/>
      <c r="P17" s="103"/>
      <c r="Q17" s="116">
        <f t="shared" si="2"/>
        <v>35</v>
      </c>
      <c r="R17" s="112">
        <f t="shared" si="1"/>
        <v>145</v>
      </c>
      <c r="S17" s="117">
        <f t="shared" si="0"/>
        <v>85</v>
      </c>
      <c r="T17" s="118" t="str">
        <f t="shared" si="3"/>
        <v>NO</v>
      </c>
      <c r="U17" s="97"/>
    </row>
    <row r="18" spans="1:21" x14ac:dyDescent="0.25">
      <c r="A18" s="125">
        <v>9</v>
      </c>
      <c r="B18" s="126" t="s">
        <v>30</v>
      </c>
      <c r="C18" s="93" t="s">
        <v>21</v>
      </c>
      <c r="D18" s="93" t="s">
        <v>21</v>
      </c>
      <c r="E18" s="127"/>
      <c r="F18" s="127"/>
      <c r="G18" s="127"/>
      <c r="H18" s="114" t="s">
        <v>22</v>
      </c>
      <c r="I18" s="127"/>
      <c r="J18" s="127"/>
      <c r="K18" s="127"/>
      <c r="L18" s="127"/>
      <c r="M18" s="127"/>
      <c r="N18" s="127"/>
      <c r="O18" s="128"/>
      <c r="P18" s="125"/>
      <c r="Q18" s="127">
        <f t="shared" si="2"/>
        <v>0</v>
      </c>
      <c r="R18" s="112">
        <f t="shared" si="1"/>
        <v>180</v>
      </c>
      <c r="S18" s="117">
        <f t="shared" si="0"/>
        <v>120</v>
      </c>
      <c r="T18" s="118" t="str">
        <f t="shared" si="3"/>
        <v>NO</v>
      </c>
      <c r="U18" s="97"/>
    </row>
    <row r="19" spans="1:21" x14ac:dyDescent="0.25">
      <c r="A19" s="103">
        <v>10</v>
      </c>
      <c r="B19" s="103" t="s">
        <v>31</v>
      </c>
      <c r="C19" s="93" t="s">
        <v>21</v>
      </c>
      <c r="D19" s="93" t="s">
        <v>21</v>
      </c>
      <c r="E19" s="97"/>
      <c r="F19" s="97">
        <v>20</v>
      </c>
      <c r="G19" s="97">
        <v>20</v>
      </c>
      <c r="H19" s="114" t="s">
        <v>22</v>
      </c>
      <c r="I19" s="97"/>
      <c r="J19" s="97"/>
      <c r="K19" s="97"/>
      <c r="L19" s="97"/>
      <c r="M19" s="97">
        <v>5</v>
      </c>
      <c r="N19" s="97">
        <v>5</v>
      </c>
      <c r="O19" s="129">
        <v>20</v>
      </c>
      <c r="P19" s="103"/>
      <c r="Q19" s="116">
        <f>SUM(E19:G19,I19,J19,K19,L19,M19,N19,O19)</f>
        <v>70</v>
      </c>
      <c r="R19" s="112">
        <f t="shared" si="1"/>
        <v>110</v>
      </c>
      <c r="S19" s="117">
        <f t="shared" si="0"/>
        <v>50</v>
      </c>
      <c r="T19" s="118" t="str">
        <f t="shared" si="3"/>
        <v>NO</v>
      </c>
      <c r="U19" s="97"/>
    </row>
    <row r="20" spans="1:21" x14ac:dyDescent="0.25">
      <c r="A20" s="103">
        <v>11</v>
      </c>
      <c r="B20" s="103" t="s">
        <v>211</v>
      </c>
      <c r="C20" s="93" t="s">
        <v>21</v>
      </c>
      <c r="D20" s="93" t="s">
        <v>21</v>
      </c>
      <c r="E20" s="97">
        <v>20</v>
      </c>
      <c r="F20" s="97">
        <v>20</v>
      </c>
      <c r="G20" s="97"/>
      <c r="H20" s="114" t="s">
        <v>22</v>
      </c>
      <c r="I20" s="97"/>
      <c r="J20" s="97"/>
      <c r="K20" s="97"/>
      <c r="L20" s="97"/>
      <c r="M20" s="97"/>
      <c r="N20" s="97"/>
      <c r="O20" s="110"/>
      <c r="P20" s="103"/>
      <c r="Q20" s="116">
        <f>SUM(E20:G20,I20,J20,K20,L20,M20,N20,O20)</f>
        <v>40</v>
      </c>
      <c r="R20" s="112">
        <f t="shared" si="1"/>
        <v>140</v>
      </c>
      <c r="S20" s="117">
        <f t="shared" si="0"/>
        <v>80</v>
      </c>
      <c r="T20" s="118" t="str">
        <f t="shared" si="3"/>
        <v>NO</v>
      </c>
      <c r="U20" s="97"/>
    </row>
    <row r="21" spans="1:21" ht="15.75" customHeight="1" x14ac:dyDescent="0.25">
      <c r="A21" s="103">
        <v>12</v>
      </c>
      <c r="B21" s="130" t="s">
        <v>33</v>
      </c>
      <c r="C21" s="93" t="s">
        <v>21</v>
      </c>
      <c r="D21" s="93" t="s">
        <v>21</v>
      </c>
      <c r="E21" s="97">
        <v>20</v>
      </c>
      <c r="F21" s="97">
        <v>20</v>
      </c>
      <c r="G21" s="97">
        <v>20</v>
      </c>
      <c r="H21" s="114" t="s">
        <v>22</v>
      </c>
      <c r="I21" s="97">
        <v>20</v>
      </c>
      <c r="J21" s="97">
        <v>20</v>
      </c>
      <c r="K21" s="97">
        <v>20</v>
      </c>
      <c r="L21" s="97"/>
      <c r="M21" s="97"/>
      <c r="N21" s="97"/>
      <c r="O21" s="110"/>
      <c r="P21" s="103"/>
      <c r="Q21" s="116">
        <f t="shared" ref="Q21:Q27" si="4">SUM(E21:G21,I21,J21,K21,L21,M21,N21,O21)</f>
        <v>120</v>
      </c>
      <c r="R21" s="112">
        <f t="shared" si="1"/>
        <v>60</v>
      </c>
      <c r="S21" s="117">
        <f t="shared" si="0"/>
        <v>0</v>
      </c>
      <c r="T21" s="118" t="str">
        <f t="shared" si="3"/>
        <v>OK</v>
      </c>
      <c r="U21" s="97"/>
    </row>
    <row r="22" spans="1:21" ht="15.75" customHeight="1" x14ac:dyDescent="0.25">
      <c r="A22" s="103">
        <v>13</v>
      </c>
      <c r="B22" s="103" t="s">
        <v>34</v>
      </c>
      <c r="C22" s="93" t="s">
        <v>21</v>
      </c>
      <c r="D22" s="93" t="s">
        <v>21</v>
      </c>
      <c r="E22" s="97">
        <v>20</v>
      </c>
      <c r="F22" s="120">
        <v>15</v>
      </c>
      <c r="G22" s="120">
        <v>15</v>
      </c>
      <c r="H22" s="114" t="s">
        <v>22</v>
      </c>
      <c r="I22" s="120">
        <v>10</v>
      </c>
      <c r="J22" s="97"/>
      <c r="K22" s="97"/>
      <c r="L22" s="97"/>
      <c r="M22" s="97"/>
      <c r="N22" s="131">
        <v>20</v>
      </c>
      <c r="O22" s="110"/>
      <c r="P22" s="103"/>
      <c r="Q22" s="116">
        <f t="shared" si="4"/>
        <v>80</v>
      </c>
      <c r="R22" s="112">
        <f t="shared" si="1"/>
        <v>100</v>
      </c>
      <c r="S22" s="117">
        <f t="shared" si="0"/>
        <v>40</v>
      </c>
      <c r="T22" s="118" t="str">
        <f t="shared" si="3"/>
        <v>NO</v>
      </c>
      <c r="U22" s="97"/>
    </row>
    <row r="23" spans="1:21" ht="15.75" customHeight="1" x14ac:dyDescent="0.25">
      <c r="A23" s="103">
        <v>14</v>
      </c>
      <c r="B23" s="103" t="s">
        <v>35</v>
      </c>
      <c r="C23" s="93" t="s">
        <v>21</v>
      </c>
      <c r="D23" s="93" t="s">
        <v>21</v>
      </c>
      <c r="E23" s="97"/>
      <c r="F23" s="97">
        <v>20</v>
      </c>
      <c r="G23" s="97"/>
      <c r="H23" s="114" t="s">
        <v>22</v>
      </c>
      <c r="I23" s="97"/>
      <c r="J23" s="132"/>
      <c r="K23" s="97"/>
      <c r="L23" s="97"/>
      <c r="M23" s="97"/>
      <c r="N23" s="97"/>
      <c r="O23" s="110"/>
      <c r="P23" s="103">
        <v>20</v>
      </c>
      <c r="Q23" s="116">
        <f t="shared" si="4"/>
        <v>20</v>
      </c>
      <c r="R23" s="112">
        <f t="shared" si="1"/>
        <v>180</v>
      </c>
      <c r="S23" s="117">
        <f t="shared" si="0"/>
        <v>120</v>
      </c>
      <c r="T23" s="118" t="str">
        <f t="shared" si="3"/>
        <v>NO</v>
      </c>
      <c r="U23" s="97" t="s">
        <v>36</v>
      </c>
    </row>
    <row r="24" spans="1:21" ht="15.75" customHeight="1" x14ac:dyDescent="0.25">
      <c r="A24" s="103">
        <v>15</v>
      </c>
      <c r="B24" s="103" t="s">
        <v>37</v>
      </c>
      <c r="C24" s="93" t="s">
        <v>21</v>
      </c>
      <c r="D24" s="93" t="s">
        <v>21</v>
      </c>
      <c r="E24" s="97">
        <v>20</v>
      </c>
      <c r="F24" s="97"/>
      <c r="G24" s="97">
        <v>20</v>
      </c>
      <c r="H24" s="114" t="s">
        <v>22</v>
      </c>
      <c r="I24" s="97"/>
      <c r="J24" s="97"/>
      <c r="K24" s="97"/>
      <c r="L24" s="97"/>
      <c r="M24" s="97"/>
      <c r="N24" s="97"/>
      <c r="O24" s="110"/>
      <c r="P24" s="103"/>
      <c r="Q24" s="116">
        <f t="shared" si="4"/>
        <v>40</v>
      </c>
      <c r="R24" s="112">
        <f t="shared" si="1"/>
        <v>140</v>
      </c>
      <c r="S24" s="117">
        <f t="shared" si="0"/>
        <v>80</v>
      </c>
      <c r="T24" s="118" t="str">
        <f t="shared" si="3"/>
        <v>NO</v>
      </c>
      <c r="U24" s="97"/>
    </row>
    <row r="25" spans="1:21" ht="15.75" customHeight="1" x14ac:dyDescent="0.25">
      <c r="A25" s="125">
        <v>16</v>
      </c>
      <c r="B25" s="126" t="s">
        <v>38</v>
      </c>
      <c r="C25" s="93" t="s">
        <v>21</v>
      </c>
      <c r="D25" s="93" t="s">
        <v>21</v>
      </c>
      <c r="E25" s="127"/>
      <c r="F25" s="127"/>
      <c r="G25" s="127"/>
      <c r="H25" s="114" t="s">
        <v>22</v>
      </c>
      <c r="I25" s="127"/>
      <c r="J25" s="127"/>
      <c r="K25" s="127"/>
      <c r="L25" s="127"/>
      <c r="M25" s="127"/>
      <c r="N25" s="127"/>
      <c r="O25" s="128"/>
      <c r="P25" s="125"/>
      <c r="Q25" s="127">
        <f t="shared" si="4"/>
        <v>0</v>
      </c>
      <c r="R25" s="112">
        <f t="shared" si="1"/>
        <v>180</v>
      </c>
      <c r="S25" s="117">
        <f t="shared" si="0"/>
        <v>120</v>
      </c>
      <c r="T25" s="118" t="str">
        <f t="shared" si="3"/>
        <v>NO</v>
      </c>
      <c r="U25" s="97"/>
    </row>
    <row r="26" spans="1:21" ht="15.75" customHeight="1" x14ac:dyDescent="0.25">
      <c r="A26" s="103">
        <v>17</v>
      </c>
      <c r="B26" s="133" t="s">
        <v>39</v>
      </c>
      <c r="C26" s="93" t="s">
        <v>21</v>
      </c>
      <c r="D26" s="93" t="s">
        <v>21</v>
      </c>
      <c r="E26" s="97">
        <v>20</v>
      </c>
      <c r="F26" s="97">
        <v>20</v>
      </c>
      <c r="G26" s="97">
        <v>20</v>
      </c>
      <c r="H26" s="114" t="s">
        <v>22</v>
      </c>
      <c r="I26" s="97">
        <v>20</v>
      </c>
      <c r="J26" s="97">
        <v>20</v>
      </c>
      <c r="K26" s="97"/>
      <c r="L26" s="97"/>
      <c r="M26" s="97"/>
      <c r="N26" s="97"/>
      <c r="O26" s="110"/>
      <c r="P26" s="103"/>
      <c r="Q26" s="116">
        <f t="shared" si="4"/>
        <v>100</v>
      </c>
      <c r="R26" s="112">
        <f t="shared" si="1"/>
        <v>80</v>
      </c>
      <c r="S26" s="117">
        <f t="shared" si="0"/>
        <v>20</v>
      </c>
      <c r="T26" s="118" t="str">
        <f t="shared" si="3"/>
        <v>NO</v>
      </c>
      <c r="U26" s="97"/>
    </row>
    <row r="27" spans="1:21" ht="15.75" customHeight="1" x14ac:dyDescent="0.25">
      <c r="A27" s="121">
        <v>18</v>
      </c>
      <c r="B27" s="121" t="s">
        <v>40</v>
      </c>
      <c r="C27" s="93" t="s">
        <v>21</v>
      </c>
      <c r="D27" s="93" t="s">
        <v>21</v>
      </c>
      <c r="E27" s="122"/>
      <c r="F27" s="122"/>
      <c r="G27" s="122">
        <v>20</v>
      </c>
      <c r="H27" s="114" t="s">
        <v>22</v>
      </c>
      <c r="I27" s="122"/>
      <c r="J27" s="122"/>
      <c r="K27" s="122"/>
      <c r="L27" s="122"/>
      <c r="M27" s="122"/>
      <c r="N27" s="122"/>
      <c r="O27" s="123"/>
      <c r="P27" s="121"/>
      <c r="Q27" s="122">
        <f t="shared" si="4"/>
        <v>20</v>
      </c>
      <c r="R27" s="112">
        <f t="shared" si="1"/>
        <v>160</v>
      </c>
      <c r="S27" s="117">
        <f t="shared" si="0"/>
        <v>100</v>
      </c>
      <c r="T27" s="118" t="str">
        <f t="shared" si="3"/>
        <v>NO</v>
      </c>
      <c r="U27" s="97" t="s">
        <v>210</v>
      </c>
    </row>
    <row r="28" spans="1:21" ht="15.75" customHeight="1" x14ac:dyDescent="0.25">
      <c r="A28" s="103">
        <v>19</v>
      </c>
      <c r="B28" s="103" t="s">
        <v>41</v>
      </c>
      <c r="C28" s="93" t="s">
        <v>21</v>
      </c>
      <c r="D28" s="93" t="s">
        <v>21</v>
      </c>
      <c r="E28" s="97">
        <v>20</v>
      </c>
      <c r="F28" s="97">
        <v>20</v>
      </c>
      <c r="G28" s="97"/>
      <c r="H28" s="114" t="s">
        <v>22</v>
      </c>
      <c r="I28" s="97"/>
      <c r="J28" s="97"/>
      <c r="K28" s="97"/>
      <c r="L28" s="97"/>
      <c r="M28" s="97"/>
      <c r="N28" s="131">
        <v>20</v>
      </c>
      <c r="O28" s="110"/>
      <c r="P28" s="109">
        <v>20</v>
      </c>
      <c r="Q28" s="116">
        <f>SUM(E28:G28,I28,J28,K28,L28,M28,N28,O28)</f>
        <v>60</v>
      </c>
      <c r="R28" s="112">
        <f t="shared" si="1"/>
        <v>140</v>
      </c>
      <c r="S28" s="117">
        <f t="shared" si="0"/>
        <v>80</v>
      </c>
      <c r="T28" s="118" t="str">
        <f t="shared" si="3"/>
        <v>NO</v>
      </c>
      <c r="U28" s="97" t="s">
        <v>203</v>
      </c>
    </row>
    <row r="29" spans="1:21" ht="15.75" customHeight="1" x14ac:dyDescent="0.25">
      <c r="A29" s="103">
        <v>20</v>
      </c>
      <c r="B29" s="113" t="s">
        <v>42</v>
      </c>
      <c r="C29" s="93" t="s">
        <v>21</v>
      </c>
      <c r="D29" s="93" t="s">
        <v>21</v>
      </c>
      <c r="E29" s="97">
        <v>20</v>
      </c>
      <c r="F29" s="97"/>
      <c r="G29" s="97"/>
      <c r="H29" s="114" t="s">
        <v>22</v>
      </c>
      <c r="I29" s="97"/>
      <c r="J29" s="97"/>
      <c r="K29" s="97"/>
      <c r="L29" s="97"/>
      <c r="M29" s="97"/>
      <c r="N29" s="97"/>
      <c r="O29" s="110">
        <v>100</v>
      </c>
      <c r="P29" s="103"/>
      <c r="Q29" s="116">
        <f>SUM(E29:G29,I29,J29,K29,L29,M29,N29,O29)</f>
        <v>120</v>
      </c>
      <c r="R29" s="112">
        <f t="shared" si="1"/>
        <v>60</v>
      </c>
      <c r="S29" s="117">
        <f t="shared" si="0"/>
        <v>0</v>
      </c>
      <c r="T29" s="118" t="str">
        <f t="shared" si="3"/>
        <v>OK</v>
      </c>
      <c r="U29" s="97"/>
    </row>
    <row r="30" spans="1:21" ht="15.75" customHeight="1" x14ac:dyDescent="0.25">
      <c r="A30" s="103">
        <v>21</v>
      </c>
      <c r="B30" s="113" t="s">
        <v>43</v>
      </c>
      <c r="C30" s="93" t="s">
        <v>21</v>
      </c>
      <c r="D30" s="93" t="s">
        <v>21</v>
      </c>
      <c r="E30" s="97">
        <v>20</v>
      </c>
      <c r="F30" s="97">
        <v>20</v>
      </c>
      <c r="G30" s="97">
        <v>20</v>
      </c>
      <c r="H30" s="114" t="s">
        <v>22</v>
      </c>
      <c r="I30" s="97">
        <v>20</v>
      </c>
      <c r="J30" s="97">
        <v>20</v>
      </c>
      <c r="K30" s="97">
        <v>20</v>
      </c>
      <c r="L30" s="97">
        <v>20</v>
      </c>
      <c r="M30" s="97">
        <v>20</v>
      </c>
      <c r="N30" s="115"/>
      <c r="O30" s="110"/>
      <c r="P30" s="103"/>
      <c r="Q30" s="116">
        <f t="shared" ref="Q30:Q36" si="5">SUM(E30:G30,I30,J30,K30,L30,M30,N30,O30)</f>
        <v>160</v>
      </c>
      <c r="R30" s="112">
        <f t="shared" si="1"/>
        <v>20</v>
      </c>
      <c r="S30" s="117">
        <f t="shared" si="0"/>
        <v>-40</v>
      </c>
      <c r="T30" s="118" t="str">
        <f t="shared" si="3"/>
        <v>OK</v>
      </c>
      <c r="U30" s="97"/>
    </row>
    <row r="31" spans="1:21" ht="15.75" customHeight="1" x14ac:dyDescent="0.25">
      <c r="A31" s="103">
        <v>22</v>
      </c>
      <c r="B31" s="103" t="s">
        <v>44</v>
      </c>
      <c r="C31" s="93" t="s">
        <v>21</v>
      </c>
      <c r="D31" s="93" t="s">
        <v>21</v>
      </c>
      <c r="E31" s="97"/>
      <c r="F31" s="97">
        <v>20</v>
      </c>
      <c r="G31" s="97"/>
      <c r="H31" s="114" t="s">
        <v>22</v>
      </c>
      <c r="I31" s="97">
        <v>20</v>
      </c>
      <c r="J31" s="97"/>
      <c r="K31" s="97"/>
      <c r="L31" s="97"/>
      <c r="M31" s="97">
        <v>20</v>
      </c>
      <c r="N31" s="131">
        <v>20</v>
      </c>
      <c r="O31" s="110"/>
      <c r="P31" s="103"/>
      <c r="Q31" s="116">
        <f t="shared" si="5"/>
        <v>80</v>
      </c>
      <c r="R31" s="112">
        <f t="shared" si="1"/>
        <v>100</v>
      </c>
      <c r="S31" s="117">
        <f t="shared" si="0"/>
        <v>40</v>
      </c>
      <c r="T31" s="118" t="str">
        <f t="shared" si="3"/>
        <v>NO</v>
      </c>
      <c r="U31" s="97"/>
    </row>
    <row r="32" spans="1:21" ht="15.75" customHeight="1" x14ac:dyDescent="0.25">
      <c r="A32" s="103">
        <v>23</v>
      </c>
      <c r="B32" s="113" t="s">
        <v>45</v>
      </c>
      <c r="C32" s="93" t="s">
        <v>21</v>
      </c>
      <c r="D32" s="93" t="s">
        <v>21</v>
      </c>
      <c r="E32" s="97">
        <v>20</v>
      </c>
      <c r="F32" s="97">
        <v>20</v>
      </c>
      <c r="G32" s="97">
        <v>20</v>
      </c>
      <c r="H32" s="114" t="s">
        <v>22</v>
      </c>
      <c r="I32" s="97">
        <v>20</v>
      </c>
      <c r="J32" s="97">
        <v>20</v>
      </c>
      <c r="K32" s="97">
        <v>20</v>
      </c>
      <c r="L32" s="97">
        <v>20</v>
      </c>
      <c r="M32" s="97">
        <v>20</v>
      </c>
      <c r="N32" s="115"/>
      <c r="O32" s="110"/>
      <c r="P32" s="103"/>
      <c r="Q32" s="116">
        <f t="shared" si="5"/>
        <v>160</v>
      </c>
      <c r="R32" s="112">
        <f t="shared" si="1"/>
        <v>20</v>
      </c>
      <c r="S32" s="117">
        <f t="shared" si="0"/>
        <v>-40</v>
      </c>
      <c r="T32" s="118" t="str">
        <f t="shared" si="3"/>
        <v>OK</v>
      </c>
      <c r="U32" s="97"/>
    </row>
    <row r="33" spans="1:21" ht="15.75" customHeight="1" x14ac:dyDescent="0.25">
      <c r="A33" s="103">
        <v>24</v>
      </c>
      <c r="B33" s="103" t="s">
        <v>46</v>
      </c>
      <c r="C33" s="93" t="s">
        <v>21</v>
      </c>
      <c r="D33" s="93" t="s">
        <v>21</v>
      </c>
      <c r="E33" s="97">
        <v>20</v>
      </c>
      <c r="F33" s="120">
        <v>15</v>
      </c>
      <c r="G33" s="97"/>
      <c r="H33" s="114" t="s">
        <v>22</v>
      </c>
      <c r="I33" s="97"/>
      <c r="J33" s="97"/>
      <c r="K33" s="97"/>
      <c r="L33" s="97"/>
      <c r="M33" s="97"/>
      <c r="N33" s="97"/>
      <c r="O33" s="110"/>
      <c r="P33" s="103"/>
      <c r="Q33" s="116">
        <f t="shared" si="5"/>
        <v>35</v>
      </c>
      <c r="R33" s="112">
        <f t="shared" si="1"/>
        <v>145</v>
      </c>
      <c r="S33" s="117">
        <f t="shared" si="0"/>
        <v>85</v>
      </c>
      <c r="T33" s="118" t="str">
        <f t="shared" si="3"/>
        <v>NO</v>
      </c>
      <c r="U33" s="97"/>
    </row>
    <row r="34" spans="1:21" ht="15.75" customHeight="1" x14ac:dyDescent="0.25">
      <c r="A34" s="103">
        <v>25</v>
      </c>
      <c r="B34" s="103" t="s">
        <v>47</v>
      </c>
      <c r="C34" s="93" t="s">
        <v>21</v>
      </c>
      <c r="D34" s="93" t="s">
        <v>21</v>
      </c>
      <c r="E34" s="97">
        <v>20</v>
      </c>
      <c r="F34" s="97"/>
      <c r="G34" s="97"/>
      <c r="H34" s="114" t="s">
        <v>22</v>
      </c>
      <c r="I34" s="97"/>
      <c r="J34" s="97"/>
      <c r="K34" s="97"/>
      <c r="L34" s="97"/>
      <c r="M34" s="97"/>
      <c r="N34" s="97"/>
      <c r="O34" s="110"/>
      <c r="P34" s="103"/>
      <c r="Q34" s="116">
        <f t="shared" si="5"/>
        <v>20</v>
      </c>
      <c r="R34" s="112">
        <f t="shared" si="1"/>
        <v>160</v>
      </c>
      <c r="S34" s="117">
        <f t="shared" si="0"/>
        <v>100</v>
      </c>
      <c r="T34" s="118" t="str">
        <f t="shared" si="3"/>
        <v>NO</v>
      </c>
      <c r="U34" s="97"/>
    </row>
    <row r="35" spans="1:21" ht="15.75" customHeight="1" x14ac:dyDescent="0.25">
      <c r="A35" s="103">
        <v>26</v>
      </c>
      <c r="B35" s="103" t="s">
        <v>48</v>
      </c>
      <c r="C35" s="93" t="s">
        <v>21</v>
      </c>
      <c r="D35" s="93" t="s">
        <v>21</v>
      </c>
      <c r="E35" s="97">
        <v>20</v>
      </c>
      <c r="F35" s="97">
        <v>20</v>
      </c>
      <c r="G35" s="97"/>
      <c r="H35" s="114" t="s">
        <v>22</v>
      </c>
      <c r="I35" s="97"/>
      <c r="J35" s="97"/>
      <c r="K35" s="97"/>
      <c r="L35" s="97"/>
      <c r="M35" s="97"/>
      <c r="N35" s="97"/>
      <c r="O35" s="110"/>
      <c r="P35" s="103"/>
      <c r="Q35" s="116">
        <f t="shared" si="5"/>
        <v>40</v>
      </c>
      <c r="R35" s="112">
        <f t="shared" si="1"/>
        <v>140</v>
      </c>
      <c r="S35" s="117">
        <f t="shared" si="0"/>
        <v>80</v>
      </c>
      <c r="T35" s="118" t="str">
        <f t="shared" si="3"/>
        <v>NO</v>
      </c>
      <c r="U35" s="97"/>
    </row>
    <row r="36" spans="1:21" ht="15.75" customHeight="1" x14ac:dyDescent="0.25">
      <c r="A36" s="103">
        <v>27</v>
      </c>
      <c r="B36" s="103" t="s">
        <v>49</v>
      </c>
      <c r="C36" s="93" t="s">
        <v>21</v>
      </c>
      <c r="D36" s="93" t="s">
        <v>21</v>
      </c>
      <c r="E36" s="97">
        <v>20</v>
      </c>
      <c r="F36" s="97">
        <v>20</v>
      </c>
      <c r="G36" s="97">
        <v>20</v>
      </c>
      <c r="H36" s="114" t="s">
        <v>22</v>
      </c>
      <c r="I36" s="97"/>
      <c r="J36" s="97">
        <v>20</v>
      </c>
      <c r="K36" s="97"/>
      <c r="L36" s="97"/>
      <c r="M36" s="97"/>
      <c r="N36" s="97"/>
      <c r="O36" s="110"/>
      <c r="P36" s="103"/>
      <c r="Q36" s="116">
        <f t="shared" si="5"/>
        <v>80</v>
      </c>
      <c r="R36" s="112">
        <f t="shared" si="1"/>
        <v>100</v>
      </c>
      <c r="S36" s="117">
        <f t="shared" si="0"/>
        <v>40</v>
      </c>
      <c r="T36" s="118" t="str">
        <f t="shared" si="3"/>
        <v>NO</v>
      </c>
      <c r="U36" s="97"/>
    </row>
    <row r="37" spans="1:21" ht="15.75" customHeight="1" x14ac:dyDescent="0.25">
      <c r="A37" s="103">
        <v>28</v>
      </c>
      <c r="B37" s="113" t="s">
        <v>50</v>
      </c>
      <c r="C37" s="93" t="s">
        <v>21</v>
      </c>
      <c r="D37" s="93" t="s">
        <v>21</v>
      </c>
      <c r="E37" s="97">
        <v>20</v>
      </c>
      <c r="F37" s="97">
        <v>20</v>
      </c>
      <c r="G37" s="97">
        <v>20</v>
      </c>
      <c r="H37" s="114" t="s">
        <v>22</v>
      </c>
      <c r="I37" s="97"/>
      <c r="J37" s="97">
        <v>20</v>
      </c>
      <c r="K37" s="97">
        <v>20</v>
      </c>
      <c r="L37" s="97">
        <v>20</v>
      </c>
      <c r="M37" s="97">
        <v>20</v>
      </c>
      <c r="N37" s="115"/>
      <c r="O37" s="110"/>
      <c r="P37" s="103"/>
      <c r="Q37" s="116">
        <f>SUM(E37:G37,I37,J37,K37,L37,M37,N37,O37)</f>
        <v>140</v>
      </c>
      <c r="R37" s="112">
        <f t="shared" si="1"/>
        <v>40</v>
      </c>
      <c r="S37" s="117">
        <f t="shared" si="0"/>
        <v>-20</v>
      </c>
      <c r="T37" s="118" t="str">
        <f t="shared" si="3"/>
        <v>OK</v>
      </c>
      <c r="U37" s="97"/>
    </row>
    <row r="38" spans="1:21" ht="15.75" customHeight="1" x14ac:dyDescent="0.25">
      <c r="A38" s="103">
        <v>29</v>
      </c>
      <c r="B38" s="103" t="s">
        <v>51</v>
      </c>
      <c r="C38" s="93" t="s">
        <v>21</v>
      </c>
      <c r="D38" s="93" t="s">
        <v>21</v>
      </c>
      <c r="E38" s="97">
        <v>20</v>
      </c>
      <c r="F38" s="97">
        <v>20</v>
      </c>
      <c r="G38" s="97">
        <v>20</v>
      </c>
      <c r="H38" s="114" t="s">
        <v>22</v>
      </c>
      <c r="I38" s="97"/>
      <c r="J38" s="97">
        <v>20</v>
      </c>
      <c r="K38" s="97"/>
      <c r="L38" s="97"/>
      <c r="M38" s="97"/>
      <c r="N38" s="97"/>
      <c r="O38" s="110"/>
      <c r="P38" s="103"/>
      <c r="Q38" s="116">
        <f>SUM(E38:G38,I38,J38,K38,L38,M38,N38,O38)</f>
        <v>80</v>
      </c>
      <c r="R38" s="112">
        <f t="shared" si="1"/>
        <v>100</v>
      </c>
      <c r="S38" s="117">
        <f t="shared" si="0"/>
        <v>40</v>
      </c>
      <c r="T38" s="118" t="str">
        <f t="shared" si="3"/>
        <v>NO</v>
      </c>
      <c r="U38" s="97"/>
    </row>
    <row r="39" spans="1:21" ht="15.75" customHeight="1" x14ac:dyDescent="0.25">
      <c r="A39" s="103">
        <v>30</v>
      </c>
      <c r="B39" s="103" t="s">
        <v>52</v>
      </c>
      <c r="C39" s="93" t="s">
        <v>21</v>
      </c>
      <c r="D39" s="93" t="s">
        <v>21</v>
      </c>
      <c r="E39" s="97">
        <v>20</v>
      </c>
      <c r="F39" s="97">
        <v>20</v>
      </c>
      <c r="G39" s="97"/>
      <c r="H39" s="114" t="s">
        <v>22</v>
      </c>
      <c r="I39" s="97"/>
      <c r="J39" s="97"/>
      <c r="K39" s="97"/>
      <c r="L39" s="97"/>
      <c r="M39" s="97"/>
      <c r="N39" s="97">
        <v>20</v>
      </c>
      <c r="O39" s="129">
        <v>50</v>
      </c>
      <c r="P39" s="103"/>
      <c r="Q39" s="116">
        <f t="shared" ref="Q39" si="6">SUM(E39:G39,I39,J39,K39,L39,M39,N39,O39)</f>
        <v>110</v>
      </c>
      <c r="R39" s="112">
        <f t="shared" si="1"/>
        <v>70</v>
      </c>
      <c r="S39" s="117">
        <f t="shared" si="0"/>
        <v>10</v>
      </c>
      <c r="T39" s="118" t="str">
        <f t="shared" si="3"/>
        <v>NO</v>
      </c>
      <c r="U39" s="97"/>
    </row>
    <row r="40" spans="1:21" ht="15.75" customHeight="1" x14ac:dyDescent="0.25">
      <c r="A40" s="103">
        <v>31</v>
      </c>
      <c r="B40" s="113" t="s">
        <v>53</v>
      </c>
      <c r="C40" s="93" t="s">
        <v>21</v>
      </c>
      <c r="D40" s="93" t="s">
        <v>21</v>
      </c>
      <c r="E40" s="97">
        <v>20</v>
      </c>
      <c r="F40" s="97">
        <v>20</v>
      </c>
      <c r="G40" s="97">
        <v>20</v>
      </c>
      <c r="H40" s="114" t="s">
        <v>22</v>
      </c>
      <c r="I40" s="97"/>
      <c r="J40" s="97">
        <v>20</v>
      </c>
      <c r="K40" s="97">
        <v>20</v>
      </c>
      <c r="L40" s="97">
        <v>20</v>
      </c>
      <c r="M40" s="97">
        <v>20</v>
      </c>
      <c r="N40" s="115"/>
      <c r="O40" s="110"/>
      <c r="P40" s="103"/>
      <c r="Q40" s="116">
        <f>SUM(E40:G40,I40,J40,K40,L40,M40,N40,O40)</f>
        <v>140</v>
      </c>
      <c r="R40" s="112">
        <f t="shared" si="1"/>
        <v>40</v>
      </c>
      <c r="S40" s="117">
        <f t="shared" si="0"/>
        <v>-20</v>
      </c>
      <c r="T40" s="118" t="str">
        <f t="shared" si="3"/>
        <v>OK</v>
      </c>
      <c r="U40" s="97" t="s">
        <v>212</v>
      </c>
    </row>
    <row r="41" spans="1:21" ht="15.75" customHeight="1" x14ac:dyDescent="0.25">
      <c r="A41" s="121">
        <v>32</v>
      </c>
      <c r="B41" s="121" t="s">
        <v>54</v>
      </c>
      <c r="C41" s="93" t="s">
        <v>21</v>
      </c>
      <c r="D41" s="93" t="s">
        <v>21</v>
      </c>
      <c r="E41" s="122">
        <v>20</v>
      </c>
      <c r="F41" s="122">
        <v>20</v>
      </c>
      <c r="G41" s="122"/>
      <c r="H41" s="114" t="s">
        <v>22</v>
      </c>
      <c r="I41" s="122"/>
      <c r="J41" s="122"/>
      <c r="K41" s="122"/>
      <c r="L41" s="122"/>
      <c r="M41" s="122"/>
      <c r="N41" s="122"/>
      <c r="O41" s="123"/>
      <c r="P41" s="121"/>
      <c r="Q41" s="122">
        <f>SUM(E41:G41,I41,J41,K41,L41,M41,N41,O41)</f>
        <v>40</v>
      </c>
      <c r="R41" s="112">
        <f t="shared" si="1"/>
        <v>140</v>
      </c>
      <c r="S41" s="134">
        <f t="shared" si="0"/>
        <v>80</v>
      </c>
      <c r="T41" s="123" t="str">
        <f t="shared" si="3"/>
        <v>NO</v>
      </c>
      <c r="U41" s="97" t="s">
        <v>210</v>
      </c>
    </row>
    <row r="42" spans="1:21" ht="15.75" customHeight="1" x14ac:dyDescent="0.25">
      <c r="A42" s="103">
        <v>33</v>
      </c>
      <c r="B42" s="103" t="s">
        <v>55</v>
      </c>
      <c r="C42" s="93" t="s">
        <v>21</v>
      </c>
      <c r="D42" s="93" t="s">
        <v>21</v>
      </c>
      <c r="E42" s="97">
        <v>20</v>
      </c>
      <c r="F42" s="97"/>
      <c r="G42" s="97"/>
      <c r="H42" s="114" t="s">
        <v>22</v>
      </c>
      <c r="I42" s="97"/>
      <c r="J42" s="97"/>
      <c r="K42" s="97"/>
      <c r="L42" s="97"/>
      <c r="M42" s="97"/>
      <c r="N42" s="97"/>
      <c r="O42" s="110"/>
      <c r="P42" s="103"/>
      <c r="Q42" s="116">
        <f t="shared" ref="Q42:Q48" si="7">SUM(E42:G42,I42,J42,K42,L42,M42,N42,O42)</f>
        <v>20</v>
      </c>
      <c r="R42" s="112">
        <f t="shared" si="1"/>
        <v>160</v>
      </c>
      <c r="S42" s="117">
        <f t="shared" si="0"/>
        <v>100</v>
      </c>
      <c r="T42" s="118" t="str">
        <f t="shared" si="3"/>
        <v>NO</v>
      </c>
      <c r="U42" s="97"/>
    </row>
    <row r="43" spans="1:21" ht="15.75" customHeight="1" x14ac:dyDescent="0.25">
      <c r="A43" s="103">
        <v>34</v>
      </c>
      <c r="B43" s="113" t="s">
        <v>56</v>
      </c>
      <c r="C43" s="93" t="s">
        <v>21</v>
      </c>
      <c r="D43" s="93" t="s">
        <v>21</v>
      </c>
      <c r="E43" s="124">
        <v>20</v>
      </c>
      <c r="F43" s="124">
        <v>20</v>
      </c>
      <c r="G43" s="124">
        <v>20</v>
      </c>
      <c r="H43" s="114" t="s">
        <v>22</v>
      </c>
      <c r="I43" s="124">
        <v>20</v>
      </c>
      <c r="J43" s="124">
        <v>20</v>
      </c>
      <c r="K43" s="124">
        <v>20</v>
      </c>
      <c r="L43" s="124">
        <v>20</v>
      </c>
      <c r="M43" s="124">
        <v>20</v>
      </c>
      <c r="N43" s="115">
        <v>20</v>
      </c>
      <c r="O43" s="110"/>
      <c r="P43" s="103"/>
      <c r="Q43" s="116">
        <f t="shared" si="7"/>
        <v>180</v>
      </c>
      <c r="R43" s="112">
        <f t="shared" si="1"/>
        <v>0</v>
      </c>
      <c r="S43" s="117">
        <f t="shared" si="0"/>
        <v>-60</v>
      </c>
      <c r="T43" s="118" t="str">
        <f t="shared" si="3"/>
        <v>OK</v>
      </c>
      <c r="U43" s="97"/>
    </row>
    <row r="44" spans="1:21" ht="15.75" customHeight="1" x14ac:dyDescent="0.25">
      <c r="A44" s="103">
        <v>35</v>
      </c>
      <c r="B44" s="113" t="s">
        <v>57</v>
      </c>
      <c r="C44" s="93" t="s">
        <v>21</v>
      </c>
      <c r="D44" s="93" t="s">
        <v>21</v>
      </c>
      <c r="E44" s="97">
        <v>20</v>
      </c>
      <c r="F44" s="97">
        <v>20</v>
      </c>
      <c r="G44" s="97">
        <v>20</v>
      </c>
      <c r="H44" s="114" t="s">
        <v>22</v>
      </c>
      <c r="I44" s="97">
        <v>20</v>
      </c>
      <c r="J44" s="97">
        <v>20</v>
      </c>
      <c r="K44" s="97">
        <v>20</v>
      </c>
      <c r="L44" s="97">
        <v>20</v>
      </c>
      <c r="M44" s="97"/>
      <c r="N44" s="115"/>
      <c r="O44" s="110"/>
      <c r="P44" s="103"/>
      <c r="Q44" s="116">
        <f t="shared" si="7"/>
        <v>140</v>
      </c>
      <c r="R44" s="112">
        <f t="shared" si="1"/>
        <v>40</v>
      </c>
      <c r="S44" s="117">
        <f t="shared" si="0"/>
        <v>-20</v>
      </c>
      <c r="T44" s="118" t="str">
        <f t="shared" si="3"/>
        <v>OK</v>
      </c>
      <c r="U44" s="97"/>
    </row>
    <row r="45" spans="1:21" ht="15.75" customHeight="1" x14ac:dyDescent="0.25">
      <c r="A45" s="103">
        <v>36</v>
      </c>
      <c r="B45" s="103" t="s">
        <v>58</v>
      </c>
      <c r="C45" s="93" t="s">
        <v>21</v>
      </c>
      <c r="D45" s="93" t="s">
        <v>21</v>
      </c>
      <c r="E45" s="97">
        <v>20</v>
      </c>
      <c r="F45" s="97">
        <v>20</v>
      </c>
      <c r="G45" s="97">
        <v>20</v>
      </c>
      <c r="H45" s="114" t="s">
        <v>22</v>
      </c>
      <c r="I45" s="120">
        <v>15</v>
      </c>
      <c r="J45" s="97"/>
      <c r="K45" s="97"/>
      <c r="L45" s="97"/>
      <c r="M45" s="97"/>
      <c r="N45" s="97"/>
      <c r="O45" s="110"/>
      <c r="P45" s="103"/>
      <c r="Q45" s="116">
        <f t="shared" si="7"/>
        <v>75</v>
      </c>
      <c r="R45" s="112">
        <f t="shared" si="1"/>
        <v>105</v>
      </c>
      <c r="S45" s="117">
        <f t="shared" si="0"/>
        <v>45</v>
      </c>
      <c r="T45" s="118" t="str">
        <f t="shared" si="3"/>
        <v>NO</v>
      </c>
      <c r="U45" s="97"/>
    </row>
    <row r="46" spans="1:21" ht="15.75" customHeight="1" x14ac:dyDescent="0.25">
      <c r="A46" s="103">
        <v>37</v>
      </c>
      <c r="B46" s="103" t="s">
        <v>59</v>
      </c>
      <c r="C46" s="93" t="s">
        <v>21</v>
      </c>
      <c r="D46" s="93" t="s">
        <v>21</v>
      </c>
      <c r="E46" s="97">
        <v>20</v>
      </c>
      <c r="F46" s="97">
        <v>20</v>
      </c>
      <c r="G46" s="97">
        <v>20</v>
      </c>
      <c r="H46" s="114" t="s">
        <v>22</v>
      </c>
      <c r="I46" s="97">
        <v>20</v>
      </c>
      <c r="J46" s="97"/>
      <c r="K46" s="97"/>
      <c r="L46" s="97"/>
      <c r="M46" s="97"/>
      <c r="N46" s="97"/>
      <c r="O46" s="110"/>
      <c r="P46" s="103"/>
      <c r="Q46" s="116">
        <f t="shared" si="7"/>
        <v>80</v>
      </c>
      <c r="R46" s="112">
        <f t="shared" si="1"/>
        <v>100</v>
      </c>
      <c r="S46" s="117">
        <f t="shared" si="0"/>
        <v>40</v>
      </c>
      <c r="T46" s="118" t="str">
        <f t="shared" si="3"/>
        <v>NO</v>
      </c>
      <c r="U46" s="97"/>
    </row>
    <row r="47" spans="1:21" ht="15.75" customHeight="1" x14ac:dyDescent="0.25">
      <c r="A47" s="103">
        <v>38</v>
      </c>
      <c r="B47" s="143" t="s">
        <v>213</v>
      </c>
      <c r="C47" s="93" t="s">
        <v>21</v>
      </c>
      <c r="D47" s="93" t="s">
        <v>21</v>
      </c>
      <c r="E47" s="97">
        <v>20</v>
      </c>
      <c r="F47" s="97">
        <v>20</v>
      </c>
      <c r="G47" s="97">
        <v>20</v>
      </c>
      <c r="H47" s="114" t="s">
        <v>22</v>
      </c>
      <c r="I47" s="97">
        <v>20</v>
      </c>
      <c r="J47" s="97">
        <v>20</v>
      </c>
      <c r="K47" s="97">
        <v>20</v>
      </c>
      <c r="L47" s="97">
        <v>20</v>
      </c>
      <c r="M47" s="97"/>
      <c r="N47" s="115"/>
      <c r="O47" s="110"/>
      <c r="P47" s="103"/>
      <c r="Q47" s="116">
        <f t="shared" si="7"/>
        <v>140</v>
      </c>
      <c r="R47" s="112">
        <f t="shared" si="1"/>
        <v>40</v>
      </c>
      <c r="S47" s="117">
        <f t="shared" si="0"/>
        <v>-20</v>
      </c>
      <c r="T47" s="118" t="str">
        <f t="shared" si="3"/>
        <v>OK</v>
      </c>
      <c r="U47" s="97"/>
    </row>
    <row r="48" spans="1:21" ht="15.75" customHeight="1" x14ac:dyDescent="0.25">
      <c r="A48" s="135">
        <v>39</v>
      </c>
      <c r="B48" s="136" t="s">
        <v>60</v>
      </c>
      <c r="C48" s="93" t="s">
        <v>21</v>
      </c>
      <c r="D48" s="93" t="s">
        <v>21</v>
      </c>
      <c r="E48" s="97">
        <v>20</v>
      </c>
      <c r="F48" s="97">
        <v>20</v>
      </c>
      <c r="G48" s="97"/>
      <c r="H48" s="114" t="s">
        <v>22</v>
      </c>
      <c r="I48" s="97"/>
      <c r="J48" s="97"/>
      <c r="K48" s="97"/>
      <c r="L48" s="97"/>
      <c r="M48" s="97"/>
      <c r="N48" s="97"/>
      <c r="O48" s="110"/>
      <c r="P48" s="103"/>
      <c r="Q48" s="116">
        <f t="shared" si="7"/>
        <v>40</v>
      </c>
      <c r="R48" s="112">
        <f t="shared" si="1"/>
        <v>140</v>
      </c>
      <c r="S48" s="117">
        <f t="shared" si="0"/>
        <v>80</v>
      </c>
      <c r="T48" s="118" t="str">
        <f t="shared" si="3"/>
        <v>NO</v>
      </c>
      <c r="U48" s="97"/>
    </row>
    <row r="49" spans="1:21" ht="15.75" customHeight="1" x14ac:dyDescent="0.25">
      <c r="A49" s="103">
        <v>40</v>
      </c>
      <c r="B49" s="113" t="s">
        <v>61</v>
      </c>
      <c r="C49" s="93" t="s">
        <v>21</v>
      </c>
      <c r="D49" s="93" t="s">
        <v>21</v>
      </c>
      <c r="E49" s="97">
        <v>20</v>
      </c>
      <c r="F49" s="97">
        <v>20</v>
      </c>
      <c r="G49" s="97">
        <v>20</v>
      </c>
      <c r="H49" s="114" t="s">
        <v>22</v>
      </c>
      <c r="I49" s="97">
        <v>20</v>
      </c>
      <c r="J49" s="97">
        <v>20</v>
      </c>
      <c r="K49" s="97"/>
      <c r="L49" s="97"/>
      <c r="M49" s="97"/>
      <c r="N49" s="131">
        <v>20</v>
      </c>
      <c r="O49" s="110"/>
      <c r="P49" s="103"/>
      <c r="Q49" s="116">
        <f>SUM(E49:G49,I49,J49,K49,L49,M49,N49,O49)</f>
        <v>120</v>
      </c>
      <c r="R49" s="112">
        <f t="shared" si="1"/>
        <v>60</v>
      </c>
      <c r="S49" s="117">
        <f t="shared" si="0"/>
        <v>0</v>
      </c>
      <c r="T49" s="118" t="str">
        <f t="shared" si="3"/>
        <v>OK</v>
      </c>
      <c r="U49" s="97"/>
    </row>
    <row r="50" spans="1:21" ht="15.75" customHeight="1" x14ac:dyDescent="0.25">
      <c r="A50" s="125">
        <v>41</v>
      </c>
      <c r="B50" s="125" t="s">
        <v>62</v>
      </c>
      <c r="C50" s="93" t="s">
        <v>21</v>
      </c>
      <c r="D50" s="93" t="s">
        <v>21</v>
      </c>
      <c r="E50" s="127"/>
      <c r="F50" s="127"/>
      <c r="G50" s="127"/>
      <c r="H50" s="114" t="s">
        <v>22</v>
      </c>
      <c r="I50" s="127"/>
      <c r="J50" s="127"/>
      <c r="K50" s="127"/>
      <c r="L50" s="127"/>
      <c r="M50" s="127"/>
      <c r="N50" s="127"/>
      <c r="O50" s="128"/>
      <c r="P50" s="125"/>
      <c r="Q50" s="116">
        <f>SUM(E50:G50,I50,J50,K50,L50,M50,N50,O50)</f>
        <v>0</v>
      </c>
      <c r="R50" s="112">
        <f t="shared" si="1"/>
        <v>180</v>
      </c>
      <c r="S50" s="103">
        <f t="shared" si="0"/>
        <v>120</v>
      </c>
      <c r="T50" s="118" t="str">
        <f t="shared" si="3"/>
        <v>NO</v>
      </c>
      <c r="U50" s="97"/>
    </row>
    <row r="51" spans="1:21" ht="15.75" customHeight="1" x14ac:dyDescent="0.25">
      <c r="A51" s="125">
        <v>42</v>
      </c>
      <c r="B51" s="126" t="s">
        <v>63</v>
      </c>
      <c r="C51" s="93" t="s">
        <v>21</v>
      </c>
      <c r="D51" s="93" t="s">
        <v>21</v>
      </c>
      <c r="E51" s="137"/>
      <c r="F51" s="137"/>
      <c r="G51" s="137"/>
      <c r="H51" s="114" t="s">
        <v>22</v>
      </c>
      <c r="I51" s="127"/>
      <c r="J51" s="127"/>
      <c r="K51" s="127"/>
      <c r="L51" s="127"/>
      <c r="M51" s="127"/>
      <c r="N51" s="127"/>
      <c r="O51" s="128"/>
      <c r="P51" s="125"/>
      <c r="Q51" s="116">
        <f t="shared" ref="Q51" si="8">SUM(E51:G51,I51,J51,K51,L51,M51,N51,O51)</f>
        <v>0</v>
      </c>
      <c r="R51" s="112">
        <f t="shared" si="1"/>
        <v>180</v>
      </c>
      <c r="S51" s="103">
        <f t="shared" si="0"/>
        <v>120</v>
      </c>
      <c r="T51" s="118" t="str">
        <f t="shared" si="3"/>
        <v>NO</v>
      </c>
      <c r="U51" s="97"/>
    </row>
    <row r="52" spans="1:21" ht="15.75" customHeight="1" x14ac:dyDescent="0.25">
      <c r="A52" s="135">
        <v>43</v>
      </c>
      <c r="B52" s="105" t="s">
        <v>64</v>
      </c>
      <c r="C52" s="93" t="s">
        <v>21</v>
      </c>
      <c r="D52" s="93" t="s">
        <v>21</v>
      </c>
      <c r="E52" s="94"/>
      <c r="F52" s="94"/>
      <c r="G52" s="94"/>
      <c r="H52" s="94"/>
      <c r="I52" s="94"/>
      <c r="J52" s="94"/>
      <c r="K52" s="94"/>
      <c r="L52" s="94"/>
      <c r="M52" s="95"/>
      <c r="N52" s="103">
        <v>20</v>
      </c>
      <c r="O52" s="129">
        <v>10</v>
      </c>
      <c r="P52" s="103"/>
      <c r="Q52" s="99">
        <f>N52+O52-P52</f>
        <v>30</v>
      </c>
      <c r="R52" s="138"/>
      <c r="S52" s="100"/>
      <c r="T52" s="139"/>
      <c r="U52" s="110" t="s">
        <v>214</v>
      </c>
    </row>
    <row r="53" spans="1:21" ht="15.75" customHeight="1" x14ac:dyDescent="0.25">
      <c r="A53" s="140">
        <v>44</v>
      </c>
      <c r="B53" s="92" t="s">
        <v>202</v>
      </c>
      <c r="C53" s="93" t="s">
        <v>21</v>
      </c>
      <c r="D53" s="93" t="s">
        <v>21</v>
      </c>
      <c r="E53" s="94"/>
      <c r="F53" s="94"/>
      <c r="G53" s="94"/>
      <c r="H53" s="94"/>
      <c r="I53" s="94"/>
      <c r="J53" s="94"/>
      <c r="K53" s="94"/>
      <c r="L53" s="94"/>
      <c r="M53" s="95"/>
      <c r="N53" s="96">
        <v>20</v>
      </c>
      <c r="O53" s="97"/>
      <c r="P53" s="98"/>
      <c r="Q53" s="99">
        <f>N53+O53-P53</f>
        <v>20</v>
      </c>
      <c r="R53" s="98"/>
      <c r="S53" s="98"/>
      <c r="T53" s="98"/>
      <c r="U53" s="98"/>
    </row>
    <row r="54" spans="1:21" ht="15.75" customHeight="1" x14ac:dyDescent="0.25">
      <c r="A54" s="141">
        <v>45</v>
      </c>
      <c r="B54" s="100" t="s">
        <v>141</v>
      </c>
      <c r="C54" s="93" t="s">
        <v>21</v>
      </c>
      <c r="D54" s="93" t="s">
        <v>21</v>
      </c>
      <c r="E54" s="101">
        <v>20</v>
      </c>
      <c r="F54" s="102">
        <v>20</v>
      </c>
      <c r="G54" s="102">
        <v>20</v>
      </c>
      <c r="H54" s="102">
        <v>20</v>
      </c>
      <c r="I54" s="102">
        <v>20</v>
      </c>
      <c r="J54" s="102">
        <v>20</v>
      </c>
      <c r="K54" s="102">
        <v>20</v>
      </c>
      <c r="L54" s="102">
        <v>20</v>
      </c>
      <c r="M54" s="102">
        <v>20</v>
      </c>
      <c r="N54" s="103"/>
      <c r="O54" s="103"/>
      <c r="P54" s="103"/>
      <c r="Q54" s="104">
        <f>SUM(C54:N54)</f>
        <v>180</v>
      </c>
      <c r="R54" s="103"/>
      <c r="S54" s="103"/>
      <c r="T54" s="103"/>
      <c r="U54" s="103"/>
    </row>
    <row r="55" spans="1:21" ht="15.75" customHeight="1" x14ac:dyDescent="0.25">
      <c r="A55" s="140">
        <v>46</v>
      </c>
      <c r="B55" s="105" t="s">
        <v>138</v>
      </c>
      <c r="C55" s="93" t="s">
        <v>21</v>
      </c>
      <c r="D55" s="93" t="s">
        <v>21</v>
      </c>
      <c r="E55" s="106"/>
      <c r="F55" s="106"/>
      <c r="G55" s="106"/>
      <c r="H55" s="106"/>
      <c r="I55" s="106"/>
      <c r="J55" s="106"/>
      <c r="K55" s="106"/>
      <c r="L55" s="106"/>
      <c r="M55" s="107"/>
      <c r="N55" s="103"/>
      <c r="O55" s="108">
        <v>20</v>
      </c>
      <c r="P55" s="109">
        <v>20</v>
      </c>
      <c r="Q55" s="105">
        <f>(N55+O55)-P55</f>
        <v>0</v>
      </c>
      <c r="R55" s="103"/>
      <c r="S55" s="103"/>
      <c r="T55" s="103"/>
      <c r="U55" s="110" t="s">
        <v>203</v>
      </c>
    </row>
    <row r="56" spans="1:21" ht="15.75" customHeight="1" x14ac:dyDescent="0.25">
      <c r="A56" s="141">
        <v>47</v>
      </c>
      <c r="B56" s="105" t="s">
        <v>130</v>
      </c>
      <c r="C56" s="93" t="s">
        <v>21</v>
      </c>
      <c r="D56" s="93" t="s">
        <v>21</v>
      </c>
      <c r="E56" s="106"/>
      <c r="F56" s="106"/>
      <c r="G56" s="106"/>
      <c r="H56" s="106"/>
      <c r="I56" s="106"/>
      <c r="J56" s="106"/>
      <c r="K56" s="106"/>
      <c r="L56" s="106"/>
      <c r="M56" s="107"/>
      <c r="N56" s="103"/>
      <c r="O56" s="103"/>
      <c r="P56" s="103"/>
      <c r="Q56" s="105">
        <f t="shared" ref="Q56:Q69" si="9">SUM(N56+O56-P56)</f>
        <v>0</v>
      </c>
      <c r="R56" s="103"/>
      <c r="S56" s="103"/>
      <c r="T56" s="103"/>
      <c r="U56" s="103"/>
    </row>
    <row r="57" spans="1:21" ht="15.75" customHeight="1" x14ac:dyDescent="0.25">
      <c r="A57" s="140">
        <v>48</v>
      </c>
      <c r="B57" s="103" t="s">
        <v>204</v>
      </c>
      <c r="C57" s="93" t="s">
        <v>21</v>
      </c>
      <c r="D57" s="93" t="s">
        <v>21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5">
        <f t="shared" si="9"/>
        <v>0</v>
      </c>
      <c r="R57" s="103"/>
      <c r="S57" s="103"/>
      <c r="T57" s="103"/>
      <c r="U57" s="103"/>
    </row>
    <row r="58" spans="1:21" ht="15.75" customHeight="1" x14ac:dyDescent="0.25">
      <c r="A58" s="141">
        <v>49</v>
      </c>
      <c r="B58" s="103" t="s">
        <v>205</v>
      </c>
      <c r="C58" s="93" t="s">
        <v>21</v>
      </c>
      <c r="D58" s="93" t="s">
        <v>21</v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5">
        <f t="shared" si="9"/>
        <v>0</v>
      </c>
      <c r="R58" s="103"/>
      <c r="S58" s="103"/>
      <c r="T58" s="103"/>
      <c r="U58" s="103"/>
    </row>
    <row r="59" spans="1:21" ht="15.75" customHeight="1" x14ac:dyDescent="0.25">
      <c r="A59" s="140">
        <v>50</v>
      </c>
      <c r="B59" s="103" t="s">
        <v>206</v>
      </c>
      <c r="C59" s="93" t="s">
        <v>21</v>
      </c>
      <c r="D59" s="93" t="s">
        <v>21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5">
        <f t="shared" si="9"/>
        <v>0</v>
      </c>
      <c r="R59" s="103"/>
      <c r="S59" s="103"/>
      <c r="T59" s="103"/>
      <c r="U59" s="103"/>
    </row>
    <row r="60" spans="1:21" ht="15.75" customHeight="1" x14ac:dyDescent="0.25">
      <c r="A60" s="141">
        <v>51</v>
      </c>
      <c r="B60" s="103"/>
      <c r="C60" s="93" t="s">
        <v>21</v>
      </c>
      <c r="D60" s="93" t="s">
        <v>21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5">
        <f t="shared" si="9"/>
        <v>0</v>
      </c>
      <c r="R60" s="103"/>
      <c r="S60" s="103"/>
      <c r="T60" s="103"/>
      <c r="U60" s="103"/>
    </row>
    <row r="61" spans="1:21" ht="15.75" customHeight="1" x14ac:dyDescent="0.25">
      <c r="A61" s="140">
        <v>52</v>
      </c>
      <c r="B61" s="103"/>
      <c r="C61" s="93" t="s">
        <v>21</v>
      </c>
      <c r="D61" s="93" t="s">
        <v>21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5">
        <f t="shared" si="9"/>
        <v>0</v>
      </c>
      <c r="R61" s="103"/>
      <c r="S61" s="103"/>
      <c r="T61" s="103"/>
      <c r="U61" s="103"/>
    </row>
    <row r="62" spans="1:21" ht="15.75" customHeight="1" x14ac:dyDescent="0.25">
      <c r="A62" s="141">
        <v>53</v>
      </c>
      <c r="B62" s="103"/>
      <c r="C62" s="93" t="s">
        <v>21</v>
      </c>
      <c r="D62" s="93" t="s">
        <v>21</v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5">
        <f t="shared" si="9"/>
        <v>0</v>
      </c>
      <c r="R62" s="103"/>
      <c r="S62" s="103"/>
      <c r="T62" s="103"/>
      <c r="U62" s="103"/>
    </row>
    <row r="63" spans="1:21" ht="15.75" customHeight="1" x14ac:dyDescent="0.25">
      <c r="A63" s="140">
        <v>54</v>
      </c>
      <c r="B63" s="103"/>
      <c r="C63" s="93" t="s">
        <v>21</v>
      </c>
      <c r="D63" s="93" t="s">
        <v>21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5">
        <f t="shared" si="9"/>
        <v>0</v>
      </c>
      <c r="R63" s="103"/>
      <c r="S63" s="103"/>
      <c r="T63" s="103"/>
      <c r="U63" s="103"/>
    </row>
    <row r="64" spans="1:21" ht="15.75" customHeight="1" x14ac:dyDescent="0.25">
      <c r="A64" s="141">
        <v>55</v>
      </c>
      <c r="B64" s="103"/>
      <c r="C64" s="93" t="s">
        <v>21</v>
      </c>
      <c r="D64" s="93" t="s">
        <v>21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5">
        <f t="shared" si="9"/>
        <v>0</v>
      </c>
      <c r="R64" s="103"/>
      <c r="S64" s="103"/>
      <c r="T64" s="103"/>
      <c r="U64" s="103"/>
    </row>
    <row r="65" spans="1:21" ht="15.75" customHeight="1" x14ac:dyDescent="0.25">
      <c r="A65" s="140">
        <v>56</v>
      </c>
      <c r="B65" s="103"/>
      <c r="C65" s="93" t="s">
        <v>21</v>
      </c>
      <c r="D65" s="93" t="s">
        <v>21</v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5">
        <f t="shared" si="9"/>
        <v>0</v>
      </c>
      <c r="R65" s="103"/>
      <c r="S65" s="103"/>
      <c r="T65" s="103"/>
      <c r="U65" s="103"/>
    </row>
    <row r="66" spans="1:21" ht="15.75" customHeight="1" x14ac:dyDescent="0.25">
      <c r="A66" s="141">
        <v>57</v>
      </c>
      <c r="B66" s="103"/>
      <c r="C66" s="93" t="s">
        <v>21</v>
      </c>
      <c r="D66" s="93" t="s">
        <v>21</v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5">
        <f t="shared" si="9"/>
        <v>0</v>
      </c>
      <c r="R66" s="103"/>
      <c r="S66" s="103"/>
      <c r="T66" s="103"/>
      <c r="U66" s="103"/>
    </row>
    <row r="67" spans="1:21" ht="15.75" customHeight="1" x14ac:dyDescent="0.25">
      <c r="A67" s="140">
        <v>58</v>
      </c>
      <c r="B67" s="103"/>
      <c r="C67" s="93" t="s">
        <v>21</v>
      </c>
      <c r="D67" s="93" t="s">
        <v>21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5">
        <f t="shared" si="9"/>
        <v>0</v>
      </c>
      <c r="R67" s="103"/>
      <c r="S67" s="103"/>
      <c r="T67" s="103"/>
      <c r="U67" s="103"/>
    </row>
    <row r="68" spans="1:21" ht="15.75" customHeight="1" x14ac:dyDescent="0.25">
      <c r="A68" s="141">
        <v>59</v>
      </c>
      <c r="B68" s="103"/>
      <c r="C68" s="93" t="s">
        <v>21</v>
      </c>
      <c r="D68" s="93" t="s">
        <v>21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5">
        <f t="shared" si="9"/>
        <v>0</v>
      </c>
      <c r="R68" s="103"/>
      <c r="S68" s="103"/>
      <c r="T68" s="103"/>
      <c r="U68" s="103"/>
    </row>
    <row r="69" spans="1:21" ht="15.75" customHeight="1" x14ac:dyDescent="0.25">
      <c r="A69" s="140">
        <v>60</v>
      </c>
      <c r="B69" s="103"/>
      <c r="C69" s="142" t="s">
        <v>21</v>
      </c>
      <c r="D69" s="142" t="s">
        <v>21</v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5">
        <f t="shared" si="9"/>
        <v>0</v>
      </c>
      <c r="R69" s="103"/>
      <c r="S69" s="103"/>
      <c r="T69" s="103"/>
      <c r="U69" s="103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34" t="s">
        <v>65</v>
      </c>
      <c r="K79" s="235"/>
      <c r="L79" s="235"/>
      <c r="M79" s="235"/>
      <c r="N79" s="236"/>
      <c r="P79" s="242" t="s">
        <v>66</v>
      </c>
      <c r="Q79" s="235"/>
      <c r="R79" s="235"/>
      <c r="S79" s="236"/>
    </row>
    <row r="80" spans="1:21" ht="15.75" customHeight="1" x14ac:dyDescent="0.25">
      <c r="J80" s="237" t="s">
        <v>67</v>
      </c>
      <c r="K80" s="232"/>
      <c r="L80" s="232"/>
      <c r="M80" s="232"/>
      <c r="N80" s="238"/>
      <c r="P80" s="237" t="s">
        <v>68</v>
      </c>
      <c r="Q80" s="232"/>
      <c r="R80" s="232"/>
      <c r="S80" s="238"/>
    </row>
    <row r="81" spans="10:19" ht="15.75" customHeight="1" x14ac:dyDescent="0.25">
      <c r="J81" s="239"/>
      <c r="K81" s="240"/>
      <c r="L81" s="240"/>
      <c r="M81" s="240"/>
      <c r="N81" s="241"/>
      <c r="P81" s="239"/>
      <c r="Q81" s="240"/>
      <c r="R81" s="240"/>
      <c r="S81" s="241"/>
    </row>
    <row r="82" spans="10:19" ht="15.75" customHeight="1" x14ac:dyDescent="0.25">
      <c r="J82" s="233" t="s">
        <v>19</v>
      </c>
      <c r="K82" s="224"/>
      <c r="L82" s="225"/>
      <c r="M82" s="233" t="s">
        <v>69</v>
      </c>
      <c r="N82" s="225"/>
      <c r="P82" s="233"/>
      <c r="Q82" s="225"/>
      <c r="R82" s="4" t="s">
        <v>19</v>
      </c>
      <c r="S82" s="4" t="s">
        <v>69</v>
      </c>
    </row>
    <row r="83" spans="10:19" ht="15.75" customHeight="1" x14ac:dyDescent="0.25">
      <c r="J83" s="223" t="s">
        <v>70</v>
      </c>
      <c r="K83" s="224"/>
      <c r="L83" s="225"/>
      <c r="M83" s="226">
        <v>7350000</v>
      </c>
      <c r="N83" s="225"/>
      <c r="P83" s="227" t="s">
        <v>71</v>
      </c>
      <c r="Q83" s="225"/>
      <c r="R83" s="5"/>
      <c r="S83" s="6">
        <v>40000</v>
      </c>
    </row>
    <row r="84" spans="10:19" ht="15.75" customHeight="1" x14ac:dyDescent="0.25">
      <c r="J84" s="223" t="s">
        <v>72</v>
      </c>
      <c r="K84" s="224"/>
      <c r="L84" s="225"/>
      <c r="M84" s="228">
        <v>1100000</v>
      </c>
      <c r="N84" s="225"/>
      <c r="P84" s="227" t="s">
        <v>73</v>
      </c>
      <c r="Q84" s="225"/>
      <c r="R84" s="7" t="s">
        <v>74</v>
      </c>
      <c r="S84" s="6">
        <v>30000</v>
      </c>
    </row>
    <row r="85" spans="10:19" ht="15.75" customHeight="1" x14ac:dyDescent="0.25">
      <c r="J85" s="223" t="s">
        <v>75</v>
      </c>
      <c r="K85" s="224"/>
      <c r="L85" s="225"/>
      <c r="M85" s="226">
        <f>M83+M84</f>
        <v>8450000</v>
      </c>
      <c r="N85" s="225"/>
      <c r="P85" s="227" t="s">
        <v>76</v>
      </c>
      <c r="Q85" s="225"/>
      <c r="R85" s="5"/>
      <c r="S85" s="6">
        <v>0</v>
      </c>
    </row>
    <row r="86" spans="10:19" ht="15.75" customHeight="1" x14ac:dyDescent="0.25">
      <c r="J86" s="223" t="s">
        <v>77</v>
      </c>
      <c r="K86" s="224"/>
      <c r="L86" s="225"/>
      <c r="M86" s="226">
        <v>8411850</v>
      </c>
      <c r="N86" s="225"/>
      <c r="P86" s="227" t="s">
        <v>78</v>
      </c>
      <c r="Q86" s="225"/>
      <c r="R86" s="5"/>
      <c r="S86" s="6">
        <f>S83-S84+S85</f>
        <v>10000</v>
      </c>
    </row>
    <row r="87" spans="10:19" ht="15.75" customHeight="1" x14ac:dyDescent="0.25">
      <c r="J87" s="223" t="s">
        <v>79</v>
      </c>
      <c r="K87" s="224"/>
      <c r="L87" s="225"/>
      <c r="M87" s="226">
        <f>M85-M86</f>
        <v>38150</v>
      </c>
      <c r="N87" s="225"/>
      <c r="P87" s="227" t="s">
        <v>80</v>
      </c>
      <c r="Q87" s="225"/>
      <c r="R87" s="5"/>
      <c r="S87" s="6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4" priority="4" operator="equal">
      <formula>"NO"</formula>
    </cfRule>
    <cfRule type="cellIs" dxfId="13" priority="5" operator="equal">
      <formula>"OK"</formula>
    </cfRule>
  </conditionalFormatting>
  <conditionalFormatting sqref="S10:S52">
    <cfRule type="cellIs" dxfId="12" priority="2" operator="greaterThanOrEqual">
      <formula>1</formula>
    </cfRule>
  </conditionalFormatting>
  <conditionalFormatting sqref="S10:S51">
    <cfRule type="cellIs" dxfId="11" priority="3" operator="lessThanOrEqual">
      <formula>0</formula>
    </cfRule>
  </conditionalFormatting>
  <conditionalFormatting sqref="B12">
    <cfRule type="cellIs" dxfId="10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zoomScale="70" zoomScaleNormal="70" workbookViewId="0">
      <selection activeCell="C73" sqref="C73:J7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89" customWidth="1"/>
    <col min="17" max="17" width="19.28515625" style="51" customWidth="1"/>
    <col min="18" max="18" width="29" style="90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44" t="s">
        <v>81</v>
      </c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1"/>
      <c r="Q2" s="231"/>
      <c r="R2" s="231"/>
      <c r="S2" s="230"/>
      <c r="T2" s="230"/>
    </row>
    <row r="3" spans="1:65" ht="15.75" thickBot="1" x14ac:dyDescent="0.3">
      <c r="C3" s="231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Y3" s="8"/>
    </row>
    <row r="4" spans="1:65" ht="15.75" thickBot="1" x14ac:dyDescent="0.3">
      <c r="A4" s="9" t="s">
        <v>82</v>
      </c>
      <c r="B4" s="85"/>
      <c r="Q4" s="148"/>
      <c r="R4" s="148"/>
      <c r="Y4" s="9" t="s">
        <v>82</v>
      </c>
      <c r="Z4" s="24"/>
      <c r="AA4" s="148"/>
    </row>
    <row r="5" spans="1:65" x14ac:dyDescent="0.25">
      <c r="A5" s="10" t="s">
        <v>1</v>
      </c>
      <c r="B5" s="1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201</v>
      </c>
      <c r="Q5" s="91" t="s">
        <v>216</v>
      </c>
      <c r="R5" s="91" t="s">
        <v>219</v>
      </c>
      <c r="S5" s="1" t="s">
        <v>16</v>
      </c>
      <c r="T5" s="1" t="s">
        <v>17</v>
      </c>
      <c r="U5" s="1" t="s">
        <v>18</v>
      </c>
      <c r="V5" s="1" t="s">
        <v>19</v>
      </c>
      <c r="X5" s="250" t="s">
        <v>84</v>
      </c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5"/>
    </row>
    <row r="6" spans="1:65" x14ac:dyDescent="0.25">
      <c r="A6" s="12">
        <v>1</v>
      </c>
      <c r="B6" s="13" t="s">
        <v>20</v>
      </c>
      <c r="C6" s="86">
        <v>20</v>
      </c>
      <c r="D6" s="86">
        <v>20</v>
      </c>
      <c r="E6" s="86">
        <v>20</v>
      </c>
      <c r="F6" s="86">
        <v>20</v>
      </c>
      <c r="G6" s="86">
        <v>20</v>
      </c>
      <c r="H6" s="86">
        <v>20</v>
      </c>
      <c r="I6" s="86">
        <v>20</v>
      </c>
      <c r="J6" s="86">
        <v>10</v>
      </c>
      <c r="K6" s="86"/>
      <c r="L6" s="86"/>
      <c r="M6" s="86"/>
      <c r="N6" s="86"/>
      <c r="O6" s="14">
        <f t="shared" ref="O6:O37" si="0">SUM(C6:N6)</f>
        <v>150</v>
      </c>
      <c r="P6" s="145">
        <v>0</v>
      </c>
      <c r="Q6" s="146">
        <f>(140-SUM(C6:I6))</f>
        <v>0</v>
      </c>
      <c r="R6" s="147">
        <f>Q6+P6</f>
        <v>0</v>
      </c>
      <c r="S6" s="14">
        <f t="shared" ref="S6:S37" si="1">(240)-(O6)</f>
        <v>90</v>
      </c>
      <c r="T6" s="15">
        <f t="shared" ref="T6:T60" si="2">S6-60</f>
        <v>30</v>
      </c>
      <c r="U6" s="16" t="str">
        <f t="shared" ref="U6:U60" si="3">IF(T6&lt;=0,"OK","NO")</f>
        <v>NO</v>
      </c>
      <c r="V6" s="14"/>
      <c r="X6" s="245" t="s">
        <v>1</v>
      </c>
      <c r="Y6" s="245" t="s">
        <v>85</v>
      </c>
      <c r="Z6" s="250" t="s">
        <v>86</v>
      </c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5"/>
    </row>
    <row r="7" spans="1:65" x14ac:dyDescent="0.25">
      <c r="A7" s="12">
        <v>2</v>
      </c>
      <c r="B7" s="13" t="s">
        <v>23</v>
      </c>
      <c r="C7" s="87">
        <v>20</v>
      </c>
      <c r="D7" s="87">
        <v>20</v>
      </c>
      <c r="E7" s="87">
        <v>20</v>
      </c>
      <c r="F7" s="87">
        <v>20</v>
      </c>
      <c r="G7" s="87">
        <v>20</v>
      </c>
      <c r="H7" s="87">
        <v>20</v>
      </c>
      <c r="I7" s="87">
        <v>20</v>
      </c>
      <c r="J7" s="86"/>
      <c r="K7" s="86"/>
      <c r="L7" s="86"/>
      <c r="M7" s="86"/>
      <c r="N7" s="86"/>
      <c r="O7" s="14">
        <f t="shared" si="0"/>
        <v>140</v>
      </c>
      <c r="P7" s="145">
        <v>0</v>
      </c>
      <c r="Q7" s="146">
        <f t="shared" ref="Q7:Q60" si="4">140-SUM(C7:I7)</f>
        <v>0</v>
      </c>
      <c r="R7" s="147">
        <f t="shared" ref="R7:R60" si="5">Q7+P7</f>
        <v>0</v>
      </c>
      <c r="S7" s="14">
        <f t="shared" si="1"/>
        <v>100</v>
      </c>
      <c r="T7" s="15">
        <f t="shared" si="2"/>
        <v>40</v>
      </c>
      <c r="U7" s="16" t="str">
        <f t="shared" si="3"/>
        <v>NO</v>
      </c>
      <c r="V7" s="14"/>
      <c r="X7" s="246"/>
      <c r="Y7" s="246"/>
      <c r="Z7" s="250" t="s">
        <v>87</v>
      </c>
      <c r="AA7" s="224"/>
      <c r="AB7" s="224"/>
      <c r="AC7" s="225"/>
      <c r="AD7" s="250" t="s">
        <v>88</v>
      </c>
      <c r="AE7" s="224"/>
      <c r="AF7" s="224"/>
      <c r="AG7" s="224"/>
      <c r="AH7" s="224"/>
      <c r="AI7" s="224"/>
      <c r="AJ7" s="224"/>
      <c r="AK7" s="224"/>
      <c r="AL7" s="224"/>
      <c r="AM7" s="224"/>
      <c r="AN7" s="225"/>
    </row>
    <row r="8" spans="1:65" x14ac:dyDescent="0.25">
      <c r="A8" s="12">
        <v>3</v>
      </c>
      <c r="B8" s="13" t="s">
        <v>24</v>
      </c>
      <c r="C8" s="87"/>
      <c r="D8" s="87"/>
      <c r="E8" s="86"/>
      <c r="F8" s="86"/>
      <c r="G8" s="86"/>
      <c r="H8" s="87"/>
      <c r="I8" s="86"/>
      <c r="J8" s="86"/>
      <c r="K8" s="86"/>
      <c r="L8" s="86"/>
      <c r="M8" s="86"/>
      <c r="N8" s="86"/>
      <c r="O8" s="14">
        <f t="shared" si="0"/>
        <v>0</v>
      </c>
      <c r="P8" s="145">
        <f>'2018(NOT UPDATED)'!S12</f>
        <v>51</v>
      </c>
      <c r="Q8" s="146">
        <f t="shared" si="4"/>
        <v>140</v>
      </c>
      <c r="R8" s="147">
        <f t="shared" si="5"/>
        <v>191</v>
      </c>
      <c r="S8" s="14">
        <f t="shared" si="1"/>
        <v>240</v>
      </c>
      <c r="T8" s="15">
        <f t="shared" si="2"/>
        <v>180</v>
      </c>
      <c r="U8" s="16" t="str">
        <f t="shared" si="3"/>
        <v>NO</v>
      </c>
      <c r="V8" s="14"/>
      <c r="X8" s="247"/>
      <c r="Y8" s="247"/>
      <c r="Z8" s="3" t="s">
        <v>19</v>
      </c>
      <c r="AA8" s="3" t="s">
        <v>89</v>
      </c>
      <c r="AB8" s="3" t="s">
        <v>75</v>
      </c>
      <c r="AC8" s="3" t="s">
        <v>90</v>
      </c>
      <c r="AD8" s="3" t="s">
        <v>19</v>
      </c>
      <c r="AE8" s="3" t="s">
        <v>91</v>
      </c>
      <c r="AF8" s="3" t="s">
        <v>92</v>
      </c>
      <c r="AG8" s="3" t="s">
        <v>89</v>
      </c>
      <c r="AH8" s="3" t="s">
        <v>93</v>
      </c>
      <c r="AI8" s="3" t="s">
        <v>94</v>
      </c>
      <c r="AJ8" s="3" t="s">
        <v>75</v>
      </c>
      <c r="AK8" s="3" t="s">
        <v>95</v>
      </c>
      <c r="AL8" s="3" t="s">
        <v>96</v>
      </c>
      <c r="AM8" s="3" t="s">
        <v>97</v>
      </c>
      <c r="AN8" s="3" t="s">
        <v>98</v>
      </c>
    </row>
    <row r="9" spans="1:65" x14ac:dyDescent="0.25">
      <c r="A9" s="12">
        <v>4</v>
      </c>
      <c r="B9" s="13" t="s">
        <v>25</v>
      </c>
      <c r="C9" s="87"/>
      <c r="D9" s="87">
        <v>5</v>
      </c>
      <c r="E9" s="86"/>
      <c r="F9" s="86">
        <v>5</v>
      </c>
      <c r="G9" s="86"/>
      <c r="H9" s="87"/>
      <c r="I9" s="86"/>
      <c r="J9" s="86"/>
      <c r="K9" s="86"/>
      <c r="L9" s="86"/>
      <c r="M9" s="86"/>
      <c r="N9" s="86"/>
      <c r="O9" s="14">
        <f t="shared" si="0"/>
        <v>10</v>
      </c>
      <c r="P9" s="145">
        <f>'2018(NOT UPDATED)'!S13</f>
        <v>0</v>
      </c>
      <c r="Q9" s="146">
        <f t="shared" si="4"/>
        <v>130</v>
      </c>
      <c r="R9" s="147">
        <f t="shared" si="5"/>
        <v>130</v>
      </c>
      <c r="S9" s="14">
        <f t="shared" si="1"/>
        <v>230</v>
      </c>
      <c r="T9" s="15">
        <f t="shared" si="2"/>
        <v>170</v>
      </c>
      <c r="U9" s="16" t="str">
        <f t="shared" si="3"/>
        <v>NO</v>
      </c>
      <c r="V9" s="14"/>
      <c r="X9" s="1">
        <v>1</v>
      </c>
      <c r="Y9" s="111" t="s">
        <v>32</v>
      </c>
      <c r="Z9" s="151" t="s">
        <v>99</v>
      </c>
      <c r="AA9" s="151" t="s">
        <v>100</v>
      </c>
      <c r="AB9" s="151">
        <v>1</v>
      </c>
      <c r="AC9" s="152">
        <f t="shared" ref="AC9:AC48" si="6">(AB9*10000)</f>
        <v>10000</v>
      </c>
      <c r="AD9" s="151"/>
      <c r="AE9" s="151"/>
      <c r="AF9" s="111"/>
      <c r="AG9" s="158"/>
      <c r="AH9" s="153"/>
      <c r="AI9" s="173"/>
      <c r="AJ9" s="151">
        <v>0</v>
      </c>
      <c r="AK9" s="151" t="s">
        <v>101</v>
      </c>
      <c r="AL9" s="152"/>
      <c r="AM9" s="156">
        <f>IF(AD9="XXL", 82000*AJ9, IF(AD9="XXXL", 89000*AJ9, 75000*AJ9))</f>
        <v>0</v>
      </c>
      <c r="AN9" s="157">
        <f t="shared" ref="AN9:AN48" si="7">IF(AK9="YES",(AL9-AM9),0)</f>
        <v>0</v>
      </c>
      <c r="BM9" s="149"/>
    </row>
    <row r="10" spans="1:65" s="185" customFormat="1" x14ac:dyDescent="0.25">
      <c r="A10" s="176">
        <v>5</v>
      </c>
      <c r="B10" s="177" t="s">
        <v>26</v>
      </c>
      <c r="C10" s="178"/>
      <c r="D10" s="178"/>
      <c r="E10" s="179"/>
      <c r="F10" s="179"/>
      <c r="G10" s="179"/>
      <c r="H10" s="178"/>
      <c r="I10" s="179"/>
      <c r="J10" s="179"/>
      <c r="K10" s="179"/>
      <c r="L10" s="179"/>
      <c r="M10" s="179"/>
      <c r="N10" s="179"/>
      <c r="O10" s="180">
        <f t="shared" si="0"/>
        <v>0</v>
      </c>
      <c r="P10" s="181">
        <f>'2018(NOT UPDATED)'!S14</f>
        <v>100</v>
      </c>
      <c r="Q10" s="181">
        <f t="shared" si="4"/>
        <v>140</v>
      </c>
      <c r="R10" s="182">
        <f t="shared" si="5"/>
        <v>240</v>
      </c>
      <c r="S10" s="180">
        <f t="shared" si="1"/>
        <v>240</v>
      </c>
      <c r="T10" s="183">
        <f t="shared" si="2"/>
        <v>180</v>
      </c>
      <c r="U10" s="184" t="str">
        <f t="shared" si="3"/>
        <v>NO</v>
      </c>
      <c r="V10" s="180"/>
      <c r="X10" s="186">
        <v>2</v>
      </c>
      <c r="Y10" s="187" t="s">
        <v>64</v>
      </c>
      <c r="Z10" s="188" t="s">
        <v>99</v>
      </c>
      <c r="AA10" s="188" t="s">
        <v>100</v>
      </c>
      <c r="AB10" s="188">
        <v>1</v>
      </c>
      <c r="AC10" s="189">
        <f t="shared" si="6"/>
        <v>10000</v>
      </c>
      <c r="AD10" s="188" t="s">
        <v>102</v>
      </c>
      <c r="AE10" s="188"/>
      <c r="AF10" s="187">
        <v>2018</v>
      </c>
      <c r="AG10" s="188" t="s">
        <v>103</v>
      </c>
      <c r="AH10" s="190">
        <v>0.85555555555555551</v>
      </c>
      <c r="AI10" s="191" t="s">
        <v>104</v>
      </c>
      <c r="AJ10" s="188">
        <v>1</v>
      </c>
      <c r="AK10" s="188" t="s">
        <v>105</v>
      </c>
      <c r="AL10" s="192">
        <v>100000</v>
      </c>
      <c r="AM10" s="193">
        <f t="shared" ref="AM10:AM48" si="8">IF(AD10="XXL", 82000*AJ10, IF(AD10="XXXL", 89000*AJ10, 75000*AJ10))</f>
        <v>82000</v>
      </c>
      <c r="AN10" s="194">
        <f t="shared" si="7"/>
        <v>18000</v>
      </c>
    </row>
    <row r="11" spans="1:65" x14ac:dyDescent="0.25">
      <c r="A11" s="12">
        <v>6</v>
      </c>
      <c r="B11" s="13" t="s">
        <v>27</v>
      </c>
      <c r="C11" s="87"/>
      <c r="D11" s="87"/>
      <c r="E11" s="86"/>
      <c r="F11" s="86"/>
      <c r="G11" s="86"/>
      <c r="H11" s="87"/>
      <c r="I11" s="86"/>
      <c r="J11" s="86"/>
      <c r="K11" s="86"/>
      <c r="L11" s="86"/>
      <c r="M11" s="86"/>
      <c r="N11" s="86"/>
      <c r="O11" s="14">
        <f t="shared" si="0"/>
        <v>0</v>
      </c>
      <c r="P11" s="145">
        <v>0</v>
      </c>
      <c r="Q11" s="146">
        <f t="shared" si="4"/>
        <v>140</v>
      </c>
      <c r="R11" s="147">
        <f t="shared" si="5"/>
        <v>140</v>
      </c>
      <c r="S11" s="14">
        <f t="shared" si="1"/>
        <v>240</v>
      </c>
      <c r="T11" s="15">
        <f t="shared" si="2"/>
        <v>180</v>
      </c>
      <c r="U11" s="16" t="str">
        <f t="shared" si="3"/>
        <v>NO</v>
      </c>
      <c r="V11" s="14"/>
      <c r="W11" s="149"/>
      <c r="X11" s="150">
        <v>3</v>
      </c>
      <c r="Y11" s="111" t="s">
        <v>49</v>
      </c>
      <c r="Z11" s="151"/>
      <c r="AA11" s="151"/>
      <c r="AB11" s="151"/>
      <c r="AC11" s="152">
        <f t="shared" si="6"/>
        <v>0</v>
      </c>
      <c r="AD11" s="151" t="s">
        <v>102</v>
      </c>
      <c r="AE11" s="151"/>
      <c r="AF11" s="111">
        <v>2017</v>
      </c>
      <c r="AG11" s="158" t="s">
        <v>106</v>
      </c>
      <c r="AH11" s="153" t="s">
        <v>107</v>
      </c>
      <c r="AI11" s="159" t="s">
        <v>153</v>
      </c>
      <c r="AJ11" s="151">
        <v>1</v>
      </c>
      <c r="AK11" s="151" t="s">
        <v>105</v>
      </c>
      <c r="AL11" s="155">
        <v>100000</v>
      </c>
      <c r="AM11" s="156">
        <f t="shared" si="8"/>
        <v>82000</v>
      </c>
      <c r="AN11" s="157">
        <f t="shared" si="7"/>
        <v>18000</v>
      </c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</row>
    <row r="12" spans="1:65" s="185" customFormat="1" x14ac:dyDescent="0.25">
      <c r="A12" s="176">
        <v>7</v>
      </c>
      <c r="B12" s="177" t="s">
        <v>28</v>
      </c>
      <c r="C12" s="178"/>
      <c r="D12" s="178"/>
      <c r="E12" s="179"/>
      <c r="F12" s="179"/>
      <c r="G12" s="179"/>
      <c r="H12" s="178"/>
      <c r="I12" s="179"/>
      <c r="J12" s="179"/>
      <c r="K12" s="179"/>
      <c r="L12" s="179"/>
      <c r="M12" s="179"/>
      <c r="N12" s="179"/>
      <c r="O12" s="180">
        <f t="shared" si="0"/>
        <v>0</v>
      </c>
      <c r="P12" s="181">
        <f>'2018(NOT UPDATED)'!S16</f>
        <v>90</v>
      </c>
      <c r="Q12" s="181">
        <f t="shared" si="4"/>
        <v>140</v>
      </c>
      <c r="R12" s="182">
        <f t="shared" si="5"/>
        <v>230</v>
      </c>
      <c r="S12" s="180">
        <f t="shared" si="1"/>
        <v>240</v>
      </c>
      <c r="T12" s="183">
        <f t="shared" si="2"/>
        <v>180</v>
      </c>
      <c r="U12" s="184" t="str">
        <f t="shared" si="3"/>
        <v>NO</v>
      </c>
      <c r="V12" s="180"/>
      <c r="X12" s="186">
        <v>4</v>
      </c>
      <c r="Y12" s="187" t="s">
        <v>59</v>
      </c>
      <c r="Z12" s="188"/>
      <c r="AA12" s="188"/>
      <c r="AB12" s="188"/>
      <c r="AC12" s="189">
        <f t="shared" si="6"/>
        <v>0</v>
      </c>
      <c r="AD12" s="188" t="s">
        <v>108</v>
      </c>
      <c r="AE12" s="188"/>
      <c r="AF12" s="187">
        <v>2016</v>
      </c>
      <c r="AG12" s="195" t="s">
        <v>165</v>
      </c>
      <c r="AH12" s="190">
        <v>0.625</v>
      </c>
      <c r="AI12" s="196" t="s">
        <v>171</v>
      </c>
      <c r="AJ12" s="188">
        <v>1</v>
      </c>
      <c r="AK12" s="197" t="s">
        <v>105</v>
      </c>
      <c r="AL12" s="192">
        <v>90000</v>
      </c>
      <c r="AM12" s="193">
        <f t="shared" si="8"/>
        <v>75000</v>
      </c>
      <c r="AN12" s="194">
        <f t="shared" si="7"/>
        <v>15000</v>
      </c>
    </row>
    <row r="13" spans="1:65" s="185" customFormat="1" x14ac:dyDescent="0.25">
      <c r="A13" s="176">
        <v>8</v>
      </c>
      <c r="B13" s="177" t="s">
        <v>29</v>
      </c>
      <c r="C13" s="178"/>
      <c r="D13" s="178"/>
      <c r="E13" s="179"/>
      <c r="F13" s="179"/>
      <c r="G13" s="179"/>
      <c r="H13" s="178"/>
      <c r="I13" s="179"/>
      <c r="J13" s="179"/>
      <c r="K13" s="179"/>
      <c r="L13" s="179"/>
      <c r="M13" s="179"/>
      <c r="N13" s="179"/>
      <c r="O13" s="180">
        <f t="shared" si="0"/>
        <v>0</v>
      </c>
      <c r="P13" s="181">
        <f>'2018(NOT UPDATED)'!S17</f>
        <v>85</v>
      </c>
      <c r="Q13" s="181">
        <f t="shared" si="4"/>
        <v>140</v>
      </c>
      <c r="R13" s="182">
        <f t="shared" si="5"/>
        <v>225</v>
      </c>
      <c r="S13" s="180">
        <f t="shared" si="1"/>
        <v>240</v>
      </c>
      <c r="T13" s="183">
        <f t="shared" si="2"/>
        <v>180</v>
      </c>
      <c r="U13" s="184" t="str">
        <f t="shared" si="3"/>
        <v>NO</v>
      </c>
      <c r="V13" s="180"/>
      <c r="X13" s="186">
        <v>5</v>
      </c>
      <c r="Y13" s="187" t="s">
        <v>44</v>
      </c>
      <c r="Z13" s="188"/>
      <c r="AA13" s="188"/>
      <c r="AB13" s="188"/>
      <c r="AC13" s="189">
        <f t="shared" si="6"/>
        <v>0</v>
      </c>
      <c r="AD13" s="188" t="s">
        <v>109</v>
      </c>
      <c r="AE13" s="188"/>
      <c r="AF13" s="187">
        <v>2017</v>
      </c>
      <c r="AG13" s="195" t="s">
        <v>165</v>
      </c>
      <c r="AH13" s="190">
        <v>0.625</v>
      </c>
      <c r="AI13" s="196" t="s">
        <v>172</v>
      </c>
      <c r="AJ13" s="188">
        <v>1</v>
      </c>
      <c r="AK13" s="197" t="s">
        <v>105</v>
      </c>
      <c r="AL13" s="192">
        <v>90000</v>
      </c>
      <c r="AM13" s="193">
        <f t="shared" si="8"/>
        <v>75000</v>
      </c>
      <c r="AN13" s="194">
        <f t="shared" si="7"/>
        <v>15000</v>
      </c>
    </row>
    <row r="14" spans="1:65" s="185" customFormat="1" x14ac:dyDescent="0.25">
      <c r="A14" s="176">
        <v>9</v>
      </c>
      <c r="B14" s="177" t="s">
        <v>30</v>
      </c>
      <c r="C14" s="178"/>
      <c r="D14" s="178"/>
      <c r="E14" s="179"/>
      <c r="F14" s="179"/>
      <c r="G14" s="179"/>
      <c r="H14" s="178"/>
      <c r="I14" s="179"/>
      <c r="J14" s="179"/>
      <c r="K14" s="179"/>
      <c r="L14" s="179"/>
      <c r="M14" s="179"/>
      <c r="N14" s="179"/>
      <c r="O14" s="180">
        <f t="shared" si="0"/>
        <v>0</v>
      </c>
      <c r="P14" s="181">
        <f>'2018(NOT UPDATED)'!S18</f>
        <v>120</v>
      </c>
      <c r="Q14" s="181">
        <f t="shared" si="4"/>
        <v>140</v>
      </c>
      <c r="R14" s="182">
        <f t="shared" si="5"/>
        <v>260</v>
      </c>
      <c r="S14" s="180">
        <f t="shared" si="1"/>
        <v>240</v>
      </c>
      <c r="T14" s="183">
        <f t="shared" si="2"/>
        <v>180</v>
      </c>
      <c r="U14" s="184" t="str">
        <f t="shared" si="3"/>
        <v>NO</v>
      </c>
      <c r="V14" s="180"/>
      <c r="X14" s="186">
        <v>6</v>
      </c>
      <c r="Y14" s="187" t="s">
        <v>110</v>
      </c>
      <c r="Z14" s="188"/>
      <c r="AA14" s="188"/>
      <c r="AB14" s="188"/>
      <c r="AC14" s="189">
        <f t="shared" si="6"/>
        <v>0</v>
      </c>
      <c r="AD14" s="188" t="s">
        <v>109</v>
      </c>
      <c r="AE14" s="188"/>
      <c r="AF14" s="187">
        <v>2017</v>
      </c>
      <c r="AG14" s="198" t="s">
        <v>156</v>
      </c>
      <c r="AH14" s="190">
        <v>0.76180555555555562</v>
      </c>
      <c r="AI14" s="199" t="s">
        <v>161</v>
      </c>
      <c r="AJ14" s="188">
        <v>1</v>
      </c>
      <c r="AK14" s="188" t="s">
        <v>105</v>
      </c>
      <c r="AL14" s="192">
        <v>90000</v>
      </c>
      <c r="AM14" s="193">
        <f t="shared" si="8"/>
        <v>75000</v>
      </c>
      <c r="AN14" s="194">
        <f t="shared" si="7"/>
        <v>15000</v>
      </c>
    </row>
    <row r="15" spans="1:65" x14ac:dyDescent="0.25">
      <c r="A15" s="12">
        <v>10</v>
      </c>
      <c r="B15" s="13" t="s">
        <v>31</v>
      </c>
      <c r="C15" s="87"/>
      <c r="D15" s="87"/>
      <c r="E15" s="86"/>
      <c r="F15" s="86"/>
      <c r="G15" s="86"/>
      <c r="H15" s="87"/>
      <c r="I15" s="86"/>
      <c r="J15" s="86"/>
      <c r="K15" s="86"/>
      <c r="L15" s="86"/>
      <c r="M15" s="86"/>
      <c r="N15" s="86"/>
      <c r="O15" s="14">
        <f t="shared" si="0"/>
        <v>0</v>
      </c>
      <c r="P15" s="145">
        <f>'2018(NOT UPDATED)'!S19</f>
        <v>50</v>
      </c>
      <c r="Q15" s="146">
        <f t="shared" si="4"/>
        <v>140</v>
      </c>
      <c r="R15" s="147">
        <f t="shared" si="5"/>
        <v>190</v>
      </c>
      <c r="S15" s="14">
        <f t="shared" si="1"/>
        <v>240</v>
      </c>
      <c r="T15" s="15">
        <f t="shared" si="2"/>
        <v>180</v>
      </c>
      <c r="U15" s="16" t="str">
        <f t="shared" si="3"/>
        <v>NO</v>
      </c>
      <c r="V15" s="14"/>
      <c r="W15" s="149"/>
      <c r="X15" s="150">
        <v>7</v>
      </c>
      <c r="Y15" s="111" t="s">
        <v>34</v>
      </c>
      <c r="Z15" s="151"/>
      <c r="AA15" s="151"/>
      <c r="AB15" s="151"/>
      <c r="AC15" s="152">
        <f t="shared" si="6"/>
        <v>0</v>
      </c>
      <c r="AD15" s="151" t="s">
        <v>109</v>
      </c>
      <c r="AE15" s="151"/>
      <c r="AF15" s="111">
        <v>2017</v>
      </c>
      <c r="AG15" s="151" t="s">
        <v>103</v>
      </c>
      <c r="AH15" s="153">
        <v>0.91180555555555554</v>
      </c>
      <c r="AI15" s="154" t="s">
        <v>111</v>
      </c>
      <c r="AJ15" s="151">
        <v>1</v>
      </c>
      <c r="AK15" s="151" t="s">
        <v>105</v>
      </c>
      <c r="AL15" s="155">
        <v>90000</v>
      </c>
      <c r="AM15" s="156">
        <f t="shared" si="8"/>
        <v>75000</v>
      </c>
      <c r="AN15" s="157">
        <f t="shared" si="7"/>
        <v>15000</v>
      </c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</row>
    <row r="16" spans="1:65" s="185" customFormat="1" x14ac:dyDescent="0.25">
      <c r="A16" s="176">
        <v>11</v>
      </c>
      <c r="B16" s="177" t="s">
        <v>32</v>
      </c>
      <c r="C16" s="178"/>
      <c r="D16" s="178"/>
      <c r="E16" s="179"/>
      <c r="F16" s="179"/>
      <c r="G16" s="179"/>
      <c r="H16" s="178"/>
      <c r="I16" s="179"/>
      <c r="J16" s="179"/>
      <c r="K16" s="179"/>
      <c r="L16" s="179"/>
      <c r="M16" s="179"/>
      <c r="N16" s="179"/>
      <c r="O16" s="180">
        <f t="shared" si="0"/>
        <v>0</v>
      </c>
      <c r="P16" s="181">
        <f>'2018(NOT UPDATED)'!S20</f>
        <v>80</v>
      </c>
      <c r="Q16" s="181">
        <f t="shared" si="4"/>
        <v>140</v>
      </c>
      <c r="R16" s="182">
        <f t="shared" si="5"/>
        <v>220</v>
      </c>
      <c r="S16" s="180">
        <f t="shared" si="1"/>
        <v>240</v>
      </c>
      <c r="T16" s="183">
        <f t="shared" si="2"/>
        <v>180</v>
      </c>
      <c r="U16" s="184" t="str">
        <f t="shared" si="3"/>
        <v>NO</v>
      </c>
      <c r="V16" s="180"/>
      <c r="X16" s="186">
        <v>8</v>
      </c>
      <c r="Y16" s="187" t="s">
        <v>31</v>
      </c>
      <c r="Z16" s="188"/>
      <c r="AA16" s="188"/>
      <c r="AB16" s="188"/>
      <c r="AC16" s="189">
        <f t="shared" si="6"/>
        <v>0</v>
      </c>
      <c r="AD16" s="188" t="s">
        <v>108</v>
      </c>
      <c r="AE16" s="188"/>
      <c r="AF16" s="187">
        <v>2016</v>
      </c>
      <c r="AG16" s="198"/>
      <c r="AH16" s="190"/>
      <c r="AI16" s="191"/>
      <c r="AJ16" s="188">
        <v>0</v>
      </c>
      <c r="AK16" s="188" t="s">
        <v>101</v>
      </c>
      <c r="AL16" s="192"/>
      <c r="AM16" s="193">
        <f t="shared" si="8"/>
        <v>0</v>
      </c>
      <c r="AN16" s="194">
        <f t="shared" si="7"/>
        <v>0</v>
      </c>
    </row>
    <row r="17" spans="1:65" x14ac:dyDescent="0.25">
      <c r="A17" s="12">
        <v>12</v>
      </c>
      <c r="B17" s="13" t="s">
        <v>33</v>
      </c>
      <c r="C17" s="87">
        <v>20</v>
      </c>
      <c r="D17" s="87">
        <v>20</v>
      </c>
      <c r="E17" s="87">
        <v>20</v>
      </c>
      <c r="F17" s="87">
        <v>20</v>
      </c>
      <c r="G17" s="87">
        <v>20</v>
      </c>
      <c r="H17" s="87">
        <v>20</v>
      </c>
      <c r="I17" s="86"/>
      <c r="J17" s="86"/>
      <c r="K17" s="86"/>
      <c r="L17" s="86"/>
      <c r="M17" s="86"/>
      <c r="N17" s="86"/>
      <c r="O17" s="14">
        <f t="shared" si="0"/>
        <v>120</v>
      </c>
      <c r="P17" s="145">
        <f>'2018(NOT UPDATED)'!S21</f>
        <v>0</v>
      </c>
      <c r="Q17" s="146">
        <f t="shared" si="4"/>
        <v>20</v>
      </c>
      <c r="R17" s="147">
        <f t="shared" si="5"/>
        <v>20</v>
      </c>
      <c r="S17" s="14">
        <f t="shared" si="1"/>
        <v>120</v>
      </c>
      <c r="T17" s="15">
        <f t="shared" si="2"/>
        <v>60</v>
      </c>
      <c r="U17" s="16" t="str">
        <f t="shared" si="3"/>
        <v>NO</v>
      </c>
      <c r="V17" s="14"/>
      <c r="W17" s="149"/>
      <c r="X17" s="150">
        <v>9</v>
      </c>
      <c r="Y17" s="111" t="s">
        <v>112</v>
      </c>
      <c r="Z17" s="151"/>
      <c r="AA17" s="151"/>
      <c r="AB17" s="151"/>
      <c r="AC17" s="152">
        <f t="shared" si="6"/>
        <v>0</v>
      </c>
      <c r="AD17" s="151" t="s">
        <v>113</v>
      </c>
      <c r="AE17" s="151"/>
      <c r="AF17" s="111">
        <v>2011</v>
      </c>
      <c r="AG17" s="158"/>
      <c r="AH17" s="153"/>
      <c r="AI17" s="154"/>
      <c r="AJ17" s="151">
        <v>0</v>
      </c>
      <c r="AK17" s="151" t="s">
        <v>101</v>
      </c>
      <c r="AL17" s="155"/>
      <c r="AM17" s="156">
        <f t="shared" si="8"/>
        <v>0</v>
      </c>
      <c r="AN17" s="157">
        <f t="shared" si="7"/>
        <v>0</v>
      </c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</row>
    <row r="18" spans="1:65" x14ac:dyDescent="0.25">
      <c r="A18" s="12">
        <v>13</v>
      </c>
      <c r="B18" s="13" t="s">
        <v>34</v>
      </c>
      <c r="C18" s="87"/>
      <c r="D18" s="87"/>
      <c r="E18" s="86"/>
      <c r="F18" s="86">
        <v>5</v>
      </c>
      <c r="G18" s="86"/>
      <c r="H18" s="87"/>
      <c r="I18" s="86"/>
      <c r="J18" s="86"/>
      <c r="K18" s="86"/>
      <c r="L18" s="86"/>
      <c r="M18" s="86"/>
      <c r="N18" s="86"/>
      <c r="O18" s="14">
        <f t="shared" si="0"/>
        <v>5</v>
      </c>
      <c r="P18" s="145">
        <f>'2018(NOT UPDATED)'!S22</f>
        <v>40</v>
      </c>
      <c r="Q18" s="146">
        <f t="shared" si="4"/>
        <v>135</v>
      </c>
      <c r="R18" s="147">
        <f t="shared" si="5"/>
        <v>175</v>
      </c>
      <c r="S18" s="14">
        <f t="shared" si="1"/>
        <v>235</v>
      </c>
      <c r="T18" s="15">
        <f t="shared" si="2"/>
        <v>175</v>
      </c>
      <c r="U18" s="16" t="str">
        <f t="shared" si="3"/>
        <v>NO</v>
      </c>
      <c r="V18" s="14"/>
      <c r="W18" s="149"/>
      <c r="X18" s="150">
        <v>10</v>
      </c>
      <c r="Y18" s="111" t="s">
        <v>114</v>
      </c>
      <c r="Z18" s="151"/>
      <c r="AA18" s="151"/>
      <c r="AB18" s="151"/>
      <c r="AC18" s="152">
        <f t="shared" si="6"/>
        <v>0</v>
      </c>
      <c r="AD18" s="151" t="s">
        <v>115</v>
      </c>
      <c r="AE18" s="151" t="s">
        <v>116</v>
      </c>
      <c r="AF18" s="111">
        <v>2017</v>
      </c>
      <c r="AG18" s="158" t="s">
        <v>106</v>
      </c>
      <c r="AH18" s="153">
        <v>0.61597222222222225</v>
      </c>
      <c r="AI18" s="159" t="s">
        <v>154</v>
      </c>
      <c r="AJ18" s="151">
        <v>1</v>
      </c>
      <c r="AK18" s="151" t="s">
        <v>105</v>
      </c>
      <c r="AL18" s="155">
        <v>100000</v>
      </c>
      <c r="AM18" s="156">
        <f t="shared" si="8"/>
        <v>89000</v>
      </c>
      <c r="AN18" s="157">
        <f t="shared" si="7"/>
        <v>11000</v>
      </c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</row>
    <row r="19" spans="1:65" s="185" customFormat="1" x14ac:dyDescent="0.25">
      <c r="A19" s="176">
        <v>14</v>
      </c>
      <c r="B19" s="177" t="s">
        <v>35</v>
      </c>
      <c r="C19" s="178"/>
      <c r="D19" s="178"/>
      <c r="E19" s="179"/>
      <c r="F19" s="179"/>
      <c r="G19" s="179"/>
      <c r="H19" s="178"/>
      <c r="I19" s="179"/>
      <c r="J19" s="179"/>
      <c r="K19" s="179"/>
      <c r="L19" s="179"/>
      <c r="M19" s="179"/>
      <c r="N19" s="179"/>
      <c r="O19" s="180">
        <f t="shared" si="0"/>
        <v>0</v>
      </c>
      <c r="P19" s="181">
        <f>'2018(NOT UPDATED)'!S23</f>
        <v>120</v>
      </c>
      <c r="Q19" s="181">
        <f t="shared" si="4"/>
        <v>140</v>
      </c>
      <c r="R19" s="182">
        <f t="shared" si="5"/>
        <v>260</v>
      </c>
      <c r="S19" s="180">
        <f t="shared" si="1"/>
        <v>240</v>
      </c>
      <c r="T19" s="183">
        <f t="shared" si="2"/>
        <v>180</v>
      </c>
      <c r="U19" s="184" t="str">
        <f t="shared" si="3"/>
        <v>NO</v>
      </c>
      <c r="V19" s="180"/>
      <c r="X19" s="186">
        <v>11</v>
      </c>
      <c r="Y19" s="187" t="s">
        <v>43</v>
      </c>
      <c r="Z19" s="188"/>
      <c r="AA19" s="188"/>
      <c r="AB19" s="188"/>
      <c r="AC19" s="189">
        <f t="shared" si="6"/>
        <v>0</v>
      </c>
      <c r="AD19" s="188" t="s">
        <v>115</v>
      </c>
      <c r="AE19" s="188"/>
      <c r="AF19" s="187">
        <v>2017</v>
      </c>
      <c r="AG19" s="198" t="s">
        <v>146</v>
      </c>
      <c r="AH19" s="190">
        <v>0.84166666666666667</v>
      </c>
      <c r="AI19" s="200" t="s">
        <v>149</v>
      </c>
      <c r="AJ19" s="188">
        <v>1</v>
      </c>
      <c r="AK19" s="197" t="s">
        <v>105</v>
      </c>
      <c r="AL19" s="192">
        <v>100000</v>
      </c>
      <c r="AM19" s="193">
        <f t="shared" si="8"/>
        <v>89000</v>
      </c>
      <c r="AN19" s="194">
        <f t="shared" si="7"/>
        <v>11000</v>
      </c>
    </row>
    <row r="20" spans="1:65" s="185" customFormat="1" x14ac:dyDescent="0.25">
      <c r="A20" s="176">
        <v>15</v>
      </c>
      <c r="B20" s="177" t="s">
        <v>37</v>
      </c>
      <c r="C20" s="178">
        <v>5</v>
      </c>
      <c r="D20" s="178">
        <v>5</v>
      </c>
      <c r="E20" s="179"/>
      <c r="F20" s="179"/>
      <c r="G20" s="179"/>
      <c r="H20" s="178"/>
      <c r="I20" s="179"/>
      <c r="J20" s="179"/>
      <c r="K20" s="179"/>
      <c r="L20" s="179"/>
      <c r="M20" s="179"/>
      <c r="N20" s="179"/>
      <c r="O20" s="180">
        <f t="shared" si="0"/>
        <v>10</v>
      </c>
      <c r="P20" s="181">
        <f>'2018(NOT UPDATED)'!S24</f>
        <v>80</v>
      </c>
      <c r="Q20" s="181">
        <f t="shared" si="4"/>
        <v>130</v>
      </c>
      <c r="R20" s="182">
        <f t="shared" si="5"/>
        <v>210</v>
      </c>
      <c r="S20" s="180">
        <f t="shared" si="1"/>
        <v>230</v>
      </c>
      <c r="T20" s="183">
        <f t="shared" si="2"/>
        <v>170</v>
      </c>
      <c r="U20" s="184" t="str">
        <f t="shared" si="3"/>
        <v>NO</v>
      </c>
      <c r="V20" s="180"/>
      <c r="X20" s="186">
        <v>12</v>
      </c>
      <c r="Y20" s="187" t="s">
        <v>117</v>
      </c>
      <c r="Z20" s="188"/>
      <c r="AA20" s="188"/>
      <c r="AB20" s="188"/>
      <c r="AC20" s="189">
        <f t="shared" si="6"/>
        <v>0</v>
      </c>
      <c r="AD20" s="188" t="s">
        <v>113</v>
      </c>
      <c r="AE20" s="188"/>
      <c r="AF20" s="187">
        <v>2016</v>
      </c>
      <c r="AG20" s="198"/>
      <c r="AH20" s="190"/>
      <c r="AI20" s="191"/>
      <c r="AJ20" s="188">
        <v>0</v>
      </c>
      <c r="AK20" s="188" t="s">
        <v>101</v>
      </c>
      <c r="AL20" s="192"/>
      <c r="AM20" s="193">
        <f t="shared" si="8"/>
        <v>0</v>
      </c>
      <c r="AN20" s="194">
        <f t="shared" si="7"/>
        <v>0</v>
      </c>
    </row>
    <row r="21" spans="1:65" s="185" customFormat="1" ht="15.75" customHeight="1" x14ac:dyDescent="0.25">
      <c r="A21" s="176">
        <v>16</v>
      </c>
      <c r="B21" s="177" t="s">
        <v>38</v>
      </c>
      <c r="C21" s="178"/>
      <c r="D21" s="178">
        <v>5</v>
      </c>
      <c r="E21" s="179"/>
      <c r="F21" s="179"/>
      <c r="G21" s="179"/>
      <c r="H21" s="178"/>
      <c r="I21" s="179"/>
      <c r="J21" s="179"/>
      <c r="K21" s="179"/>
      <c r="L21" s="179"/>
      <c r="M21" s="179"/>
      <c r="N21" s="179"/>
      <c r="O21" s="180">
        <f t="shared" si="0"/>
        <v>5</v>
      </c>
      <c r="P21" s="181">
        <f>'2018(NOT UPDATED)'!S25</f>
        <v>120</v>
      </c>
      <c r="Q21" s="181">
        <f t="shared" si="4"/>
        <v>135</v>
      </c>
      <c r="R21" s="182">
        <f t="shared" si="5"/>
        <v>255</v>
      </c>
      <c r="S21" s="180">
        <f t="shared" si="1"/>
        <v>235</v>
      </c>
      <c r="T21" s="183">
        <f t="shared" si="2"/>
        <v>175</v>
      </c>
      <c r="U21" s="184" t="str">
        <f t="shared" si="3"/>
        <v>NO</v>
      </c>
      <c r="V21" s="180"/>
      <c r="X21" s="186">
        <v>13</v>
      </c>
      <c r="Y21" s="187" t="s">
        <v>23</v>
      </c>
      <c r="Z21" s="188"/>
      <c r="AA21" s="188"/>
      <c r="AB21" s="188"/>
      <c r="AC21" s="189">
        <f t="shared" si="6"/>
        <v>0</v>
      </c>
      <c r="AD21" s="188" t="s">
        <v>109</v>
      </c>
      <c r="AE21" s="188"/>
      <c r="AF21" s="187">
        <v>2011</v>
      </c>
      <c r="AG21" s="188" t="s">
        <v>103</v>
      </c>
      <c r="AH21" s="190">
        <v>0.95625000000000004</v>
      </c>
      <c r="AI21" s="191" t="s">
        <v>118</v>
      </c>
      <c r="AJ21" s="188">
        <v>1</v>
      </c>
      <c r="AK21" s="188" t="s">
        <v>105</v>
      </c>
      <c r="AL21" s="192">
        <v>90000</v>
      </c>
      <c r="AM21" s="193">
        <f t="shared" si="8"/>
        <v>75000</v>
      </c>
      <c r="AN21" s="194">
        <f t="shared" si="7"/>
        <v>15000</v>
      </c>
    </row>
    <row r="22" spans="1:65" ht="15.75" customHeight="1" x14ac:dyDescent="0.25">
      <c r="A22" s="12">
        <v>17</v>
      </c>
      <c r="B22" s="13" t="s">
        <v>39</v>
      </c>
      <c r="C22" s="87"/>
      <c r="D22" s="87"/>
      <c r="E22" s="86"/>
      <c r="F22" s="86"/>
      <c r="G22" s="86"/>
      <c r="H22" s="87"/>
      <c r="I22" s="86"/>
      <c r="J22" s="86"/>
      <c r="K22" s="86"/>
      <c r="L22" s="86"/>
      <c r="M22" s="86"/>
      <c r="N22" s="86"/>
      <c r="O22" s="14">
        <f t="shared" si="0"/>
        <v>0</v>
      </c>
      <c r="P22" s="145">
        <f>'2018(NOT UPDATED)'!S26</f>
        <v>20</v>
      </c>
      <c r="Q22" s="146">
        <f t="shared" si="4"/>
        <v>140</v>
      </c>
      <c r="R22" s="147">
        <f t="shared" si="5"/>
        <v>160</v>
      </c>
      <c r="S22" s="14">
        <f t="shared" si="1"/>
        <v>240</v>
      </c>
      <c r="T22" s="15">
        <f t="shared" si="2"/>
        <v>180</v>
      </c>
      <c r="U22" s="16" t="str">
        <f t="shared" si="3"/>
        <v>NO</v>
      </c>
      <c r="V22" s="14"/>
      <c r="W22" s="149"/>
      <c r="X22" s="150">
        <v>14</v>
      </c>
      <c r="Y22" s="111" t="s">
        <v>53</v>
      </c>
      <c r="Z22" s="151"/>
      <c r="AA22" s="151"/>
      <c r="AB22" s="151"/>
      <c r="AC22" s="152">
        <f t="shared" si="6"/>
        <v>0</v>
      </c>
      <c r="AD22" s="151" t="s">
        <v>115</v>
      </c>
      <c r="AE22" s="151"/>
      <c r="AF22" s="111">
        <v>2017</v>
      </c>
      <c r="AG22" s="158" t="s">
        <v>156</v>
      </c>
      <c r="AH22" s="153">
        <v>0.45555555555555555</v>
      </c>
      <c r="AI22" s="154" t="s">
        <v>159</v>
      </c>
      <c r="AJ22" s="151">
        <v>1</v>
      </c>
      <c r="AK22" s="151" t="s">
        <v>105</v>
      </c>
      <c r="AL22" s="155">
        <v>100000</v>
      </c>
      <c r="AM22" s="156">
        <f t="shared" si="8"/>
        <v>89000</v>
      </c>
      <c r="AN22" s="157">
        <f t="shared" si="7"/>
        <v>11000</v>
      </c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</row>
    <row r="23" spans="1:65" s="185" customFormat="1" ht="15.75" customHeight="1" x14ac:dyDescent="0.25">
      <c r="A23" s="176">
        <v>18</v>
      </c>
      <c r="B23" s="177" t="s">
        <v>40</v>
      </c>
      <c r="C23" s="178"/>
      <c r="D23" s="178"/>
      <c r="E23" s="179"/>
      <c r="F23" s="179"/>
      <c r="G23" s="179"/>
      <c r="H23" s="178"/>
      <c r="I23" s="179"/>
      <c r="J23" s="179"/>
      <c r="K23" s="179"/>
      <c r="L23" s="179"/>
      <c r="M23" s="179"/>
      <c r="N23" s="179"/>
      <c r="O23" s="180">
        <f t="shared" si="0"/>
        <v>0</v>
      </c>
      <c r="P23" s="181">
        <f>'2018(NOT UPDATED)'!S27</f>
        <v>100</v>
      </c>
      <c r="Q23" s="181">
        <f t="shared" si="4"/>
        <v>140</v>
      </c>
      <c r="R23" s="182">
        <f t="shared" si="5"/>
        <v>240</v>
      </c>
      <c r="S23" s="180">
        <f t="shared" si="1"/>
        <v>240</v>
      </c>
      <c r="T23" s="183">
        <f t="shared" si="2"/>
        <v>180</v>
      </c>
      <c r="U23" s="184" t="str">
        <f t="shared" si="3"/>
        <v>NO</v>
      </c>
      <c r="V23" s="180"/>
      <c r="X23" s="186">
        <v>15</v>
      </c>
      <c r="Y23" s="187" t="s">
        <v>119</v>
      </c>
      <c r="Z23" s="188"/>
      <c r="AA23" s="188"/>
      <c r="AB23" s="188"/>
      <c r="AC23" s="189">
        <f t="shared" si="6"/>
        <v>0</v>
      </c>
      <c r="AD23" s="188" t="s">
        <v>115</v>
      </c>
      <c r="AE23" s="188"/>
      <c r="AF23" s="187">
        <v>2017</v>
      </c>
      <c r="AG23" s="198" t="s">
        <v>156</v>
      </c>
      <c r="AH23" s="190">
        <v>0.38194444444444442</v>
      </c>
      <c r="AI23" s="199" t="s">
        <v>158</v>
      </c>
      <c r="AJ23" s="188">
        <v>1</v>
      </c>
      <c r="AK23" s="188" t="s">
        <v>105</v>
      </c>
      <c r="AL23" s="192">
        <v>100000</v>
      </c>
      <c r="AM23" s="193">
        <f t="shared" si="8"/>
        <v>89000</v>
      </c>
      <c r="AN23" s="194">
        <f t="shared" si="7"/>
        <v>11000</v>
      </c>
    </row>
    <row r="24" spans="1:65" s="185" customFormat="1" ht="15.75" customHeight="1" x14ac:dyDescent="0.25">
      <c r="A24" s="176">
        <v>19</v>
      </c>
      <c r="B24" s="177" t="s">
        <v>41</v>
      </c>
      <c r="C24" s="178"/>
      <c r="D24" s="178"/>
      <c r="E24" s="179"/>
      <c r="F24" s="179"/>
      <c r="G24" s="179"/>
      <c r="H24" s="178"/>
      <c r="I24" s="179"/>
      <c r="J24" s="179"/>
      <c r="K24" s="179"/>
      <c r="L24" s="179"/>
      <c r="M24" s="179"/>
      <c r="N24" s="179"/>
      <c r="O24" s="180">
        <f t="shared" si="0"/>
        <v>0</v>
      </c>
      <c r="P24" s="181">
        <f>'2018(NOT UPDATED)'!S28</f>
        <v>80</v>
      </c>
      <c r="Q24" s="181">
        <f t="shared" si="4"/>
        <v>140</v>
      </c>
      <c r="R24" s="182">
        <f t="shared" si="5"/>
        <v>220</v>
      </c>
      <c r="S24" s="180">
        <f t="shared" si="1"/>
        <v>240</v>
      </c>
      <c r="T24" s="183">
        <f t="shared" si="2"/>
        <v>180</v>
      </c>
      <c r="U24" s="184" t="str">
        <f t="shared" si="3"/>
        <v>NO</v>
      </c>
      <c r="V24" s="180"/>
      <c r="X24" s="186">
        <v>16</v>
      </c>
      <c r="Y24" s="187" t="s">
        <v>56</v>
      </c>
      <c r="Z24" s="188"/>
      <c r="AA24" s="188"/>
      <c r="AB24" s="188"/>
      <c r="AC24" s="189">
        <f t="shared" si="6"/>
        <v>0</v>
      </c>
      <c r="AD24" s="188" t="s">
        <v>108</v>
      </c>
      <c r="AE24" s="188"/>
      <c r="AF24" s="187">
        <v>2016</v>
      </c>
      <c r="AG24" s="198" t="s">
        <v>106</v>
      </c>
      <c r="AH24" s="190">
        <v>0.70833333333333337</v>
      </c>
      <c r="AI24" s="191" t="s">
        <v>120</v>
      </c>
      <c r="AJ24" s="188">
        <v>1</v>
      </c>
      <c r="AK24" s="197" t="s">
        <v>105</v>
      </c>
      <c r="AL24" s="192">
        <v>90000</v>
      </c>
      <c r="AM24" s="193">
        <f t="shared" si="8"/>
        <v>75000</v>
      </c>
      <c r="AN24" s="194">
        <f t="shared" si="7"/>
        <v>15000</v>
      </c>
    </row>
    <row r="25" spans="1:65" ht="15.75" customHeight="1" x14ac:dyDescent="0.25">
      <c r="A25" s="12">
        <v>20</v>
      </c>
      <c r="B25" s="13" t="s">
        <v>42</v>
      </c>
      <c r="C25" s="87"/>
      <c r="D25" s="87"/>
      <c r="E25" s="86"/>
      <c r="F25" s="86"/>
      <c r="G25" s="86"/>
      <c r="H25" s="87"/>
      <c r="I25" s="86"/>
      <c r="J25" s="86"/>
      <c r="K25" s="86"/>
      <c r="L25" s="86"/>
      <c r="M25" s="86"/>
      <c r="N25" s="86"/>
      <c r="O25" s="14">
        <f t="shared" si="0"/>
        <v>0</v>
      </c>
      <c r="P25" s="145">
        <f>'2018(NOT UPDATED)'!S29</f>
        <v>0</v>
      </c>
      <c r="Q25" s="146">
        <f t="shared" si="4"/>
        <v>140</v>
      </c>
      <c r="R25" s="147">
        <f t="shared" si="5"/>
        <v>140</v>
      </c>
      <c r="S25" s="14">
        <f t="shared" si="1"/>
        <v>240</v>
      </c>
      <c r="T25" s="15">
        <f t="shared" si="2"/>
        <v>180</v>
      </c>
      <c r="U25" s="16" t="str">
        <f t="shared" si="3"/>
        <v>NO</v>
      </c>
      <c r="V25" s="14"/>
      <c r="W25" s="149"/>
      <c r="X25" s="150">
        <v>17</v>
      </c>
      <c r="Y25" s="111" t="s">
        <v>30</v>
      </c>
      <c r="Z25" s="151"/>
      <c r="AA25" s="151"/>
      <c r="AB25" s="151"/>
      <c r="AC25" s="152">
        <f t="shared" si="6"/>
        <v>0</v>
      </c>
      <c r="AD25" s="151" t="s">
        <v>109</v>
      </c>
      <c r="AE25" s="151"/>
      <c r="AF25" s="111">
        <v>2016</v>
      </c>
      <c r="AG25" s="158" t="s">
        <v>144</v>
      </c>
      <c r="AH25" s="153">
        <v>0.62777777777777777</v>
      </c>
      <c r="AI25" s="154" t="s">
        <v>148</v>
      </c>
      <c r="AJ25" s="151">
        <v>1</v>
      </c>
      <c r="AK25" s="151" t="s">
        <v>105</v>
      </c>
      <c r="AL25" s="155">
        <v>90000</v>
      </c>
      <c r="AM25" s="156">
        <f t="shared" si="8"/>
        <v>75000</v>
      </c>
      <c r="AN25" s="157">
        <f t="shared" si="7"/>
        <v>15000</v>
      </c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</row>
    <row r="26" spans="1:65" ht="15.75" customHeight="1" x14ac:dyDescent="0.25">
      <c r="A26" s="12">
        <v>21</v>
      </c>
      <c r="B26" s="13" t="s">
        <v>43</v>
      </c>
      <c r="C26" s="87">
        <v>20</v>
      </c>
      <c r="D26" s="87">
        <v>20</v>
      </c>
      <c r="E26" s="87">
        <v>20</v>
      </c>
      <c r="F26" s="87">
        <v>20</v>
      </c>
      <c r="G26" s="87">
        <v>20</v>
      </c>
      <c r="H26" s="87">
        <v>20</v>
      </c>
      <c r="I26" s="87">
        <v>20</v>
      </c>
      <c r="J26" s="86"/>
      <c r="K26" s="86"/>
      <c r="L26" s="86"/>
      <c r="M26" s="86"/>
      <c r="N26" s="86"/>
      <c r="O26" s="14">
        <f t="shared" si="0"/>
        <v>140</v>
      </c>
      <c r="P26" s="145">
        <v>0</v>
      </c>
      <c r="Q26" s="146">
        <f t="shared" si="4"/>
        <v>0</v>
      </c>
      <c r="R26" s="147">
        <f t="shared" si="5"/>
        <v>0</v>
      </c>
      <c r="S26" s="14">
        <f t="shared" si="1"/>
        <v>100</v>
      </c>
      <c r="T26" s="15">
        <f t="shared" si="2"/>
        <v>40</v>
      </c>
      <c r="U26" s="16" t="str">
        <f t="shared" si="3"/>
        <v>NO</v>
      </c>
      <c r="V26" s="14"/>
      <c r="W26" s="149"/>
      <c r="X26" s="150">
        <v>18</v>
      </c>
      <c r="Y26" s="111" t="s">
        <v>121</v>
      </c>
      <c r="Z26" s="151"/>
      <c r="AA26" s="151"/>
      <c r="AB26" s="151"/>
      <c r="AC26" s="152">
        <f t="shared" si="6"/>
        <v>0</v>
      </c>
      <c r="AD26" s="151" t="s">
        <v>108</v>
      </c>
      <c r="AE26" s="151"/>
      <c r="AF26" s="111">
        <v>2017</v>
      </c>
      <c r="AG26" s="158" t="s">
        <v>122</v>
      </c>
      <c r="AH26" s="153">
        <v>0.71944444444444444</v>
      </c>
      <c r="AI26" s="154" t="s">
        <v>123</v>
      </c>
      <c r="AJ26" s="151">
        <v>1</v>
      </c>
      <c r="AK26" s="151" t="s">
        <v>105</v>
      </c>
      <c r="AL26" s="155">
        <v>90000</v>
      </c>
      <c r="AM26" s="156">
        <f t="shared" si="8"/>
        <v>75000</v>
      </c>
      <c r="AN26" s="157">
        <f t="shared" si="7"/>
        <v>15000</v>
      </c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</row>
    <row r="27" spans="1:65" ht="15.75" customHeight="1" x14ac:dyDescent="0.25">
      <c r="A27" s="12">
        <v>22</v>
      </c>
      <c r="B27" s="13" t="s">
        <v>44</v>
      </c>
      <c r="C27" s="87">
        <v>5</v>
      </c>
      <c r="D27" s="87">
        <v>5</v>
      </c>
      <c r="E27" s="86"/>
      <c r="F27" s="86">
        <v>5</v>
      </c>
      <c r="G27" s="86"/>
      <c r="H27" s="87"/>
      <c r="I27" s="86"/>
      <c r="J27" s="86"/>
      <c r="K27" s="86"/>
      <c r="L27" s="86"/>
      <c r="M27" s="86"/>
      <c r="N27" s="86"/>
      <c r="O27" s="14">
        <f t="shared" si="0"/>
        <v>15</v>
      </c>
      <c r="P27" s="145">
        <f>'2018(NOT UPDATED)'!S31</f>
        <v>40</v>
      </c>
      <c r="Q27" s="146">
        <f t="shared" si="4"/>
        <v>125</v>
      </c>
      <c r="R27" s="147">
        <f t="shared" si="5"/>
        <v>165</v>
      </c>
      <c r="S27" s="14">
        <f t="shared" si="1"/>
        <v>225</v>
      </c>
      <c r="T27" s="15">
        <f t="shared" si="2"/>
        <v>165</v>
      </c>
      <c r="U27" s="16" t="str">
        <f t="shared" si="3"/>
        <v>NO</v>
      </c>
      <c r="V27" s="14"/>
      <c r="W27" s="149"/>
      <c r="X27" s="150">
        <v>19</v>
      </c>
      <c r="Y27" s="111" t="s">
        <v>83</v>
      </c>
      <c r="Z27" s="151"/>
      <c r="AA27" s="151"/>
      <c r="AB27" s="151"/>
      <c r="AC27" s="152">
        <f t="shared" si="6"/>
        <v>0</v>
      </c>
      <c r="AD27" s="151" t="s">
        <v>124</v>
      </c>
      <c r="AE27" s="151"/>
      <c r="AF27" s="111">
        <v>2018</v>
      </c>
      <c r="AG27" s="151" t="s">
        <v>103</v>
      </c>
      <c r="AH27" s="153">
        <v>0.87291666666666667</v>
      </c>
      <c r="AI27" s="159" t="s">
        <v>155</v>
      </c>
      <c r="AJ27" s="151">
        <v>1</v>
      </c>
      <c r="AK27" s="151" t="s">
        <v>105</v>
      </c>
      <c r="AL27" s="155">
        <v>90000</v>
      </c>
      <c r="AM27" s="156">
        <f t="shared" si="8"/>
        <v>75000</v>
      </c>
      <c r="AN27" s="157">
        <f t="shared" si="7"/>
        <v>15000</v>
      </c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</row>
    <row r="28" spans="1:65" ht="15.75" customHeight="1" x14ac:dyDescent="0.25">
      <c r="A28" s="12">
        <v>23</v>
      </c>
      <c r="B28" s="13" t="s">
        <v>45</v>
      </c>
      <c r="C28" s="87">
        <v>20</v>
      </c>
      <c r="D28" s="87">
        <v>20</v>
      </c>
      <c r="E28" s="86">
        <v>12.8</v>
      </c>
      <c r="F28" s="86"/>
      <c r="G28" s="86"/>
      <c r="H28" s="87"/>
      <c r="I28" s="86"/>
      <c r="J28" s="86"/>
      <c r="K28" s="86"/>
      <c r="L28" s="86"/>
      <c r="M28" s="86"/>
      <c r="N28" s="86"/>
      <c r="O28" s="14">
        <f t="shared" si="0"/>
        <v>52.8</v>
      </c>
      <c r="P28" s="145">
        <v>0</v>
      </c>
      <c r="Q28" s="146">
        <f t="shared" si="4"/>
        <v>87.2</v>
      </c>
      <c r="R28" s="147">
        <f t="shared" si="5"/>
        <v>87.2</v>
      </c>
      <c r="S28" s="14">
        <f t="shared" si="1"/>
        <v>187.2</v>
      </c>
      <c r="T28" s="15">
        <f t="shared" si="2"/>
        <v>127.19999999999999</v>
      </c>
      <c r="U28" s="16" t="str">
        <f t="shared" si="3"/>
        <v>NO</v>
      </c>
      <c r="V28" s="14"/>
      <c r="W28" s="149"/>
      <c r="X28" s="150">
        <v>20</v>
      </c>
      <c r="Y28" s="111" t="s">
        <v>63</v>
      </c>
      <c r="Z28" s="151"/>
      <c r="AA28" s="151"/>
      <c r="AB28" s="151"/>
      <c r="AC28" s="152">
        <f t="shared" si="6"/>
        <v>0</v>
      </c>
      <c r="AD28" s="151" t="s">
        <v>108</v>
      </c>
      <c r="AE28" s="151"/>
      <c r="AF28" s="111">
        <v>2015</v>
      </c>
      <c r="AG28" s="158" t="s">
        <v>156</v>
      </c>
      <c r="AH28" s="153">
        <v>0.87777777777777777</v>
      </c>
      <c r="AI28" s="162" t="s">
        <v>162</v>
      </c>
      <c r="AJ28" s="151">
        <v>1</v>
      </c>
      <c r="AK28" s="151" t="s">
        <v>105</v>
      </c>
      <c r="AL28" s="155">
        <v>90000</v>
      </c>
      <c r="AM28" s="156">
        <f t="shared" si="8"/>
        <v>75000</v>
      </c>
      <c r="AN28" s="157">
        <f t="shared" si="7"/>
        <v>15000</v>
      </c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</row>
    <row r="29" spans="1:65" s="185" customFormat="1" ht="15.75" customHeight="1" x14ac:dyDescent="0.25">
      <c r="A29" s="176">
        <v>24</v>
      </c>
      <c r="B29" s="177" t="s">
        <v>46</v>
      </c>
      <c r="C29" s="178"/>
      <c r="D29" s="178"/>
      <c r="E29" s="179"/>
      <c r="F29" s="179"/>
      <c r="G29" s="179"/>
      <c r="H29" s="178"/>
      <c r="I29" s="179"/>
      <c r="J29" s="179"/>
      <c r="K29" s="179"/>
      <c r="L29" s="179"/>
      <c r="M29" s="179"/>
      <c r="N29" s="179"/>
      <c r="O29" s="180">
        <f t="shared" si="0"/>
        <v>0</v>
      </c>
      <c r="P29" s="181">
        <f>'2018(NOT UPDATED)'!S33</f>
        <v>85</v>
      </c>
      <c r="Q29" s="181">
        <f t="shared" si="4"/>
        <v>140</v>
      </c>
      <c r="R29" s="182">
        <f t="shared" si="5"/>
        <v>225</v>
      </c>
      <c r="S29" s="180">
        <f t="shared" si="1"/>
        <v>240</v>
      </c>
      <c r="T29" s="183">
        <f t="shared" si="2"/>
        <v>180</v>
      </c>
      <c r="U29" s="184" t="str">
        <f t="shared" si="3"/>
        <v>NO</v>
      </c>
      <c r="V29" s="180"/>
      <c r="X29" s="186">
        <v>21</v>
      </c>
      <c r="Y29" s="187" t="s">
        <v>25</v>
      </c>
      <c r="Z29" s="188"/>
      <c r="AA29" s="188"/>
      <c r="AB29" s="188"/>
      <c r="AC29" s="189">
        <f t="shared" si="6"/>
        <v>0</v>
      </c>
      <c r="AD29" s="188" t="s">
        <v>113</v>
      </c>
      <c r="AE29" s="188"/>
      <c r="AF29" s="187">
        <v>2014</v>
      </c>
      <c r="AG29" s="198" t="s">
        <v>156</v>
      </c>
      <c r="AH29" s="190">
        <v>0.35486111111111113</v>
      </c>
      <c r="AI29" s="199" t="s">
        <v>157</v>
      </c>
      <c r="AJ29" s="188">
        <v>1</v>
      </c>
      <c r="AK29" s="188" t="s">
        <v>105</v>
      </c>
      <c r="AL29" s="192">
        <v>90000</v>
      </c>
      <c r="AM29" s="193">
        <f t="shared" si="8"/>
        <v>75000</v>
      </c>
      <c r="AN29" s="194">
        <f t="shared" si="7"/>
        <v>15000</v>
      </c>
    </row>
    <row r="30" spans="1:65" s="185" customFormat="1" ht="15.75" customHeight="1" x14ac:dyDescent="0.25">
      <c r="A30" s="176">
        <v>25</v>
      </c>
      <c r="B30" s="177" t="s">
        <v>47</v>
      </c>
      <c r="C30" s="178"/>
      <c r="D30" s="178"/>
      <c r="E30" s="179"/>
      <c r="F30" s="179"/>
      <c r="G30" s="179"/>
      <c r="H30" s="178"/>
      <c r="I30" s="179"/>
      <c r="J30" s="179"/>
      <c r="K30" s="179"/>
      <c r="L30" s="179"/>
      <c r="M30" s="179"/>
      <c r="N30" s="179"/>
      <c r="O30" s="180">
        <f t="shared" si="0"/>
        <v>0</v>
      </c>
      <c r="P30" s="181">
        <f>'2018(NOT UPDATED)'!S34</f>
        <v>100</v>
      </c>
      <c r="Q30" s="181">
        <f t="shared" si="4"/>
        <v>140</v>
      </c>
      <c r="R30" s="182">
        <f t="shared" si="5"/>
        <v>240</v>
      </c>
      <c r="S30" s="180">
        <f t="shared" si="1"/>
        <v>240</v>
      </c>
      <c r="T30" s="183">
        <f t="shared" si="2"/>
        <v>180</v>
      </c>
      <c r="U30" s="184" t="str">
        <f t="shared" si="3"/>
        <v>NO</v>
      </c>
      <c r="V30" s="180"/>
      <c r="X30" s="186">
        <v>22</v>
      </c>
      <c r="Y30" s="187" t="s">
        <v>125</v>
      </c>
      <c r="Z30" s="188"/>
      <c r="AA30" s="188"/>
      <c r="AB30" s="188"/>
      <c r="AC30" s="189">
        <f t="shared" si="6"/>
        <v>0</v>
      </c>
      <c r="AD30" s="188" t="s">
        <v>108</v>
      </c>
      <c r="AE30" s="188"/>
      <c r="AF30" s="187">
        <v>2013</v>
      </c>
      <c r="AG30" s="188" t="s">
        <v>103</v>
      </c>
      <c r="AH30" s="190">
        <v>0.95763888888888893</v>
      </c>
      <c r="AI30" s="191" t="s">
        <v>126</v>
      </c>
      <c r="AJ30" s="188">
        <v>1</v>
      </c>
      <c r="AK30" s="188" t="s">
        <v>105</v>
      </c>
      <c r="AL30" s="192">
        <v>90000</v>
      </c>
      <c r="AM30" s="193">
        <f t="shared" si="8"/>
        <v>75000</v>
      </c>
      <c r="AN30" s="194">
        <f t="shared" si="7"/>
        <v>15000</v>
      </c>
    </row>
    <row r="31" spans="1:65" s="185" customFormat="1" ht="15.75" customHeight="1" x14ac:dyDescent="0.25">
      <c r="A31" s="176">
        <v>26</v>
      </c>
      <c r="B31" s="177" t="s">
        <v>48</v>
      </c>
      <c r="C31" s="178"/>
      <c r="D31" s="178"/>
      <c r="E31" s="179"/>
      <c r="F31" s="179"/>
      <c r="G31" s="179"/>
      <c r="H31" s="178"/>
      <c r="I31" s="179"/>
      <c r="J31" s="179"/>
      <c r="K31" s="179"/>
      <c r="L31" s="179"/>
      <c r="M31" s="179"/>
      <c r="N31" s="179"/>
      <c r="O31" s="180">
        <f t="shared" si="0"/>
        <v>0</v>
      </c>
      <c r="P31" s="181">
        <f>'2018(NOT UPDATED)'!S35</f>
        <v>80</v>
      </c>
      <c r="Q31" s="181">
        <f t="shared" si="4"/>
        <v>140</v>
      </c>
      <c r="R31" s="182">
        <f t="shared" si="5"/>
        <v>220</v>
      </c>
      <c r="S31" s="180">
        <f t="shared" si="1"/>
        <v>240</v>
      </c>
      <c r="T31" s="183">
        <f t="shared" si="2"/>
        <v>180</v>
      </c>
      <c r="U31" s="184" t="str">
        <f t="shared" si="3"/>
        <v>NO</v>
      </c>
      <c r="V31" s="180"/>
      <c r="X31" s="186">
        <v>23</v>
      </c>
      <c r="Y31" s="187" t="s">
        <v>127</v>
      </c>
      <c r="Z31" s="188"/>
      <c r="AA31" s="188"/>
      <c r="AB31" s="188"/>
      <c r="AC31" s="189">
        <f t="shared" si="6"/>
        <v>0</v>
      </c>
      <c r="AD31" s="188" t="s">
        <v>109</v>
      </c>
      <c r="AE31" s="188"/>
      <c r="AF31" s="187">
        <v>2017</v>
      </c>
      <c r="AG31" s="198" t="s">
        <v>146</v>
      </c>
      <c r="AH31" s="190">
        <v>0.4694444444444445</v>
      </c>
      <c r="AI31" s="191" t="s">
        <v>147</v>
      </c>
      <c r="AJ31" s="188">
        <v>1</v>
      </c>
      <c r="AK31" s="188" t="s">
        <v>105</v>
      </c>
      <c r="AL31" s="192">
        <v>90000</v>
      </c>
      <c r="AM31" s="193">
        <f t="shared" si="8"/>
        <v>75000</v>
      </c>
      <c r="AN31" s="194">
        <f t="shared" si="7"/>
        <v>15000</v>
      </c>
    </row>
    <row r="32" spans="1:65" ht="15.75" customHeight="1" x14ac:dyDescent="0.25">
      <c r="A32" s="12">
        <v>27</v>
      </c>
      <c r="B32" s="13" t="s">
        <v>49</v>
      </c>
      <c r="C32" s="87"/>
      <c r="D32" s="87"/>
      <c r="E32" s="86"/>
      <c r="F32" s="86"/>
      <c r="G32" s="86"/>
      <c r="H32" s="87"/>
      <c r="I32" s="86"/>
      <c r="J32" s="86"/>
      <c r="K32" s="86"/>
      <c r="L32" s="86"/>
      <c r="M32" s="86"/>
      <c r="N32" s="86"/>
      <c r="O32" s="14">
        <f t="shared" si="0"/>
        <v>0</v>
      </c>
      <c r="P32" s="145">
        <f>'2018(NOT UPDATED)'!S36</f>
        <v>40</v>
      </c>
      <c r="Q32" s="146">
        <f t="shared" si="4"/>
        <v>140</v>
      </c>
      <c r="R32" s="147">
        <f t="shared" si="5"/>
        <v>180</v>
      </c>
      <c r="S32" s="14">
        <f t="shared" si="1"/>
        <v>240</v>
      </c>
      <c r="T32" s="15">
        <f t="shared" si="2"/>
        <v>180</v>
      </c>
      <c r="U32" s="16" t="str">
        <f t="shared" si="3"/>
        <v>NO</v>
      </c>
      <c r="V32" s="14"/>
      <c r="W32" s="149"/>
      <c r="X32" s="150">
        <v>24</v>
      </c>
      <c r="Y32" s="111" t="s">
        <v>61</v>
      </c>
      <c r="Z32" s="151"/>
      <c r="AA32" s="151"/>
      <c r="AB32" s="151"/>
      <c r="AC32" s="152">
        <f t="shared" si="6"/>
        <v>0</v>
      </c>
      <c r="AD32" s="151" t="s">
        <v>113</v>
      </c>
      <c r="AE32" s="151"/>
      <c r="AF32" s="111">
        <v>2016</v>
      </c>
      <c r="AG32" s="151" t="s">
        <v>128</v>
      </c>
      <c r="AH32" s="153">
        <v>0.8569444444444444</v>
      </c>
      <c r="AI32" s="154" t="s">
        <v>129</v>
      </c>
      <c r="AJ32" s="151">
        <v>1</v>
      </c>
      <c r="AK32" s="151" t="s">
        <v>105</v>
      </c>
      <c r="AL32" s="155">
        <v>90000</v>
      </c>
      <c r="AM32" s="156">
        <f t="shared" si="8"/>
        <v>75000</v>
      </c>
      <c r="AN32" s="157">
        <f t="shared" si="7"/>
        <v>15000</v>
      </c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</row>
    <row r="33" spans="1:65" ht="15.75" customHeight="1" x14ac:dyDescent="0.25">
      <c r="A33" s="12">
        <v>28</v>
      </c>
      <c r="B33" s="13" t="s">
        <v>50</v>
      </c>
      <c r="C33" s="87"/>
      <c r="D33" s="87"/>
      <c r="E33" s="86"/>
      <c r="F33" s="86"/>
      <c r="G33" s="86"/>
      <c r="H33" s="87"/>
      <c r="I33" s="86"/>
      <c r="J33" s="86"/>
      <c r="K33" s="86"/>
      <c r="L33" s="86"/>
      <c r="M33" s="86"/>
      <c r="N33" s="86"/>
      <c r="O33" s="14">
        <f t="shared" si="0"/>
        <v>0</v>
      </c>
      <c r="P33" s="145">
        <v>0</v>
      </c>
      <c r="Q33" s="146">
        <f t="shared" si="4"/>
        <v>140</v>
      </c>
      <c r="R33" s="147">
        <f t="shared" si="5"/>
        <v>140</v>
      </c>
      <c r="S33" s="14">
        <f t="shared" si="1"/>
        <v>240</v>
      </c>
      <c r="T33" s="15">
        <f t="shared" si="2"/>
        <v>180</v>
      </c>
      <c r="U33" s="16" t="str">
        <f t="shared" si="3"/>
        <v>NO</v>
      </c>
      <c r="V33" s="14"/>
      <c r="W33" s="149"/>
      <c r="X33" s="150">
        <v>25</v>
      </c>
      <c r="Y33" s="111" t="s">
        <v>33</v>
      </c>
      <c r="Z33" s="151"/>
      <c r="AA33" s="151"/>
      <c r="AB33" s="151"/>
      <c r="AC33" s="152">
        <f t="shared" si="6"/>
        <v>0</v>
      </c>
      <c r="AD33" s="151" t="s">
        <v>124</v>
      </c>
      <c r="AE33" s="151"/>
      <c r="AF33" s="111">
        <v>2017</v>
      </c>
      <c r="AG33" s="158" t="s">
        <v>144</v>
      </c>
      <c r="AH33" s="153">
        <v>0.65138888888888891</v>
      </c>
      <c r="AI33" s="162" t="s">
        <v>145</v>
      </c>
      <c r="AJ33" s="151">
        <v>1</v>
      </c>
      <c r="AK33" s="151" t="s">
        <v>105</v>
      </c>
      <c r="AL33" s="155">
        <v>90000</v>
      </c>
      <c r="AM33" s="156">
        <f t="shared" si="8"/>
        <v>75000</v>
      </c>
      <c r="AN33" s="157">
        <f t="shared" si="7"/>
        <v>15000</v>
      </c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</row>
    <row r="34" spans="1:65" ht="15.75" customHeight="1" x14ac:dyDescent="0.25">
      <c r="A34" s="12">
        <v>29</v>
      </c>
      <c r="B34" s="13" t="s">
        <v>51</v>
      </c>
      <c r="C34" s="87"/>
      <c r="D34" s="87">
        <v>5</v>
      </c>
      <c r="E34" s="86"/>
      <c r="F34" s="86"/>
      <c r="G34" s="86"/>
      <c r="H34" s="87"/>
      <c r="I34" s="86"/>
      <c r="J34" s="86"/>
      <c r="K34" s="86"/>
      <c r="L34" s="86"/>
      <c r="M34" s="86"/>
      <c r="N34" s="86"/>
      <c r="O34" s="14">
        <f t="shared" si="0"/>
        <v>5</v>
      </c>
      <c r="P34" s="145">
        <f>'2018(NOT UPDATED)'!S38</f>
        <v>40</v>
      </c>
      <c r="Q34" s="146">
        <f t="shared" si="4"/>
        <v>135</v>
      </c>
      <c r="R34" s="147">
        <f t="shared" si="5"/>
        <v>175</v>
      </c>
      <c r="S34" s="14">
        <f t="shared" si="1"/>
        <v>235</v>
      </c>
      <c r="T34" s="15">
        <f t="shared" si="2"/>
        <v>175</v>
      </c>
      <c r="U34" s="16" t="str">
        <f t="shared" si="3"/>
        <v>NO</v>
      </c>
      <c r="V34" s="14"/>
      <c r="W34" s="149"/>
      <c r="X34" s="150">
        <v>26</v>
      </c>
      <c r="Y34" s="111" t="s">
        <v>130</v>
      </c>
      <c r="Z34" s="151"/>
      <c r="AA34" s="151"/>
      <c r="AB34" s="151"/>
      <c r="AC34" s="152">
        <f t="shared" si="6"/>
        <v>0</v>
      </c>
      <c r="AD34" s="151" t="s">
        <v>109</v>
      </c>
      <c r="AE34" s="151"/>
      <c r="AF34" s="111">
        <v>2018</v>
      </c>
      <c r="AG34" s="158" t="s">
        <v>156</v>
      </c>
      <c r="AH34" s="153">
        <v>1.0416666666666666E-2</v>
      </c>
      <c r="AI34" s="162" t="s">
        <v>163</v>
      </c>
      <c r="AJ34" s="151">
        <v>1</v>
      </c>
      <c r="AK34" s="151" t="s">
        <v>105</v>
      </c>
      <c r="AL34" s="155">
        <v>90000</v>
      </c>
      <c r="AM34" s="156">
        <f t="shared" si="8"/>
        <v>75000</v>
      </c>
      <c r="AN34" s="157">
        <f t="shared" si="7"/>
        <v>15000</v>
      </c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</row>
    <row r="35" spans="1:65" ht="15.75" customHeight="1" x14ac:dyDescent="0.25">
      <c r="A35" s="12">
        <v>30</v>
      </c>
      <c r="B35" s="13" t="s">
        <v>52</v>
      </c>
      <c r="C35" s="87">
        <v>20</v>
      </c>
      <c r="D35" s="87">
        <v>20</v>
      </c>
      <c r="E35" s="86">
        <v>20</v>
      </c>
      <c r="F35" s="86">
        <v>20</v>
      </c>
      <c r="G35" s="86">
        <v>3</v>
      </c>
      <c r="H35" s="87"/>
      <c r="I35" s="86"/>
      <c r="J35" s="86"/>
      <c r="K35" s="86"/>
      <c r="L35" s="86"/>
      <c r="M35" s="86"/>
      <c r="N35" s="86"/>
      <c r="O35" s="14">
        <f t="shared" si="0"/>
        <v>83</v>
      </c>
      <c r="P35" s="145">
        <f>'2018(NOT UPDATED)'!S39</f>
        <v>10</v>
      </c>
      <c r="Q35" s="146">
        <f t="shared" si="4"/>
        <v>57</v>
      </c>
      <c r="R35" s="147">
        <f t="shared" si="5"/>
        <v>67</v>
      </c>
      <c r="S35" s="14">
        <f t="shared" si="1"/>
        <v>157</v>
      </c>
      <c r="T35" s="15">
        <f t="shared" si="2"/>
        <v>97</v>
      </c>
      <c r="U35" s="16" t="str">
        <f t="shared" si="3"/>
        <v>NO</v>
      </c>
      <c r="V35" s="14"/>
      <c r="W35" s="149"/>
      <c r="X35" s="150">
        <v>27</v>
      </c>
      <c r="Y35" s="111" t="s">
        <v>131</v>
      </c>
      <c r="Z35" s="151"/>
      <c r="AA35" s="151"/>
      <c r="AB35" s="151"/>
      <c r="AC35" s="152">
        <f t="shared" si="6"/>
        <v>0</v>
      </c>
      <c r="AD35" s="151" t="s">
        <v>109</v>
      </c>
      <c r="AE35" s="151"/>
      <c r="AF35" s="111">
        <v>2018</v>
      </c>
      <c r="AG35" s="160" t="s">
        <v>146</v>
      </c>
      <c r="AH35" s="153">
        <v>0.85625000000000007</v>
      </c>
      <c r="AI35" s="159" t="s">
        <v>151</v>
      </c>
      <c r="AJ35" s="151">
        <v>1</v>
      </c>
      <c r="AK35" s="151" t="s">
        <v>105</v>
      </c>
      <c r="AL35" s="155">
        <v>90000</v>
      </c>
      <c r="AM35" s="156">
        <f t="shared" si="8"/>
        <v>75000</v>
      </c>
      <c r="AN35" s="157">
        <f t="shared" si="7"/>
        <v>15000</v>
      </c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5" ht="15.75" customHeight="1" x14ac:dyDescent="0.25">
      <c r="A36" s="12">
        <v>31</v>
      </c>
      <c r="B36" s="13" t="s">
        <v>53</v>
      </c>
      <c r="C36" s="87">
        <v>20</v>
      </c>
      <c r="D36" s="87">
        <v>20</v>
      </c>
      <c r="E36" s="87">
        <v>20</v>
      </c>
      <c r="F36" s="87">
        <v>20</v>
      </c>
      <c r="G36" s="86">
        <v>20</v>
      </c>
      <c r="H36" s="87"/>
      <c r="I36" s="86"/>
      <c r="J36" s="86"/>
      <c r="K36" s="86"/>
      <c r="L36" s="86"/>
      <c r="M36" s="86"/>
      <c r="N36" s="86"/>
      <c r="O36" s="14">
        <f t="shared" si="0"/>
        <v>100</v>
      </c>
      <c r="P36" s="145">
        <v>0</v>
      </c>
      <c r="Q36" s="146">
        <f t="shared" si="4"/>
        <v>40</v>
      </c>
      <c r="R36" s="147">
        <f t="shared" si="5"/>
        <v>40</v>
      </c>
      <c r="S36" s="14">
        <f t="shared" si="1"/>
        <v>140</v>
      </c>
      <c r="T36" s="15">
        <f t="shared" si="2"/>
        <v>80</v>
      </c>
      <c r="U36" s="16" t="str">
        <f t="shared" si="3"/>
        <v>NO</v>
      </c>
      <c r="V36" s="14"/>
      <c r="W36" s="149"/>
      <c r="X36" s="150">
        <v>28</v>
      </c>
      <c r="Y36" s="111" t="s">
        <v>132</v>
      </c>
      <c r="Z36" s="151"/>
      <c r="AA36" s="151"/>
      <c r="AB36" s="151"/>
      <c r="AC36" s="152">
        <f t="shared" si="6"/>
        <v>0</v>
      </c>
      <c r="AD36" s="151" t="s">
        <v>113</v>
      </c>
      <c r="AE36" s="151"/>
      <c r="AF36" s="111">
        <v>2018</v>
      </c>
      <c r="AG36" s="158" t="s">
        <v>156</v>
      </c>
      <c r="AH36" s="153">
        <v>0.70833333333333337</v>
      </c>
      <c r="AI36" s="154" t="s">
        <v>160</v>
      </c>
      <c r="AJ36" s="151">
        <v>1</v>
      </c>
      <c r="AK36" s="151" t="s">
        <v>105</v>
      </c>
      <c r="AL36" s="155">
        <v>90000</v>
      </c>
      <c r="AM36" s="156">
        <f t="shared" si="8"/>
        <v>75000</v>
      </c>
      <c r="AN36" s="157">
        <f t="shared" si="7"/>
        <v>15000</v>
      </c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5" s="185" customFormat="1" ht="15.75" customHeight="1" x14ac:dyDescent="0.25">
      <c r="A37" s="176">
        <v>32</v>
      </c>
      <c r="B37" s="177" t="s">
        <v>54</v>
      </c>
      <c r="C37" s="178"/>
      <c r="D37" s="178"/>
      <c r="E37" s="179"/>
      <c r="F37" s="179">
        <v>5</v>
      </c>
      <c r="G37" s="179"/>
      <c r="H37" s="178"/>
      <c r="I37" s="179"/>
      <c r="J37" s="179"/>
      <c r="K37" s="179"/>
      <c r="L37" s="179"/>
      <c r="M37" s="179"/>
      <c r="N37" s="179"/>
      <c r="O37" s="180">
        <f t="shared" si="0"/>
        <v>5</v>
      </c>
      <c r="P37" s="181">
        <f>'2018(NOT UPDATED)'!S41</f>
        <v>80</v>
      </c>
      <c r="Q37" s="181">
        <f t="shared" si="4"/>
        <v>135</v>
      </c>
      <c r="R37" s="182">
        <f t="shared" si="5"/>
        <v>215</v>
      </c>
      <c r="S37" s="180">
        <f t="shared" si="1"/>
        <v>235</v>
      </c>
      <c r="T37" s="183">
        <f t="shared" si="2"/>
        <v>175</v>
      </c>
      <c r="U37" s="184" t="str">
        <f t="shared" si="3"/>
        <v>NO</v>
      </c>
      <c r="V37" s="180"/>
      <c r="X37" s="186">
        <v>29</v>
      </c>
      <c r="Y37" s="187" t="s">
        <v>51</v>
      </c>
      <c r="Z37" s="188"/>
      <c r="AA37" s="188"/>
      <c r="AB37" s="188"/>
      <c r="AC37" s="189">
        <f t="shared" si="6"/>
        <v>0</v>
      </c>
      <c r="AD37" s="188" t="s">
        <v>113</v>
      </c>
      <c r="AE37" s="188"/>
      <c r="AF37" s="187">
        <v>2017</v>
      </c>
      <c r="AG37" s="198" t="s">
        <v>156</v>
      </c>
      <c r="AH37" s="190">
        <v>0.95486111111111116</v>
      </c>
      <c r="AI37" s="191" t="s">
        <v>164</v>
      </c>
      <c r="AJ37" s="188">
        <v>1</v>
      </c>
      <c r="AK37" s="188" t="s">
        <v>105</v>
      </c>
      <c r="AL37" s="192">
        <v>90000</v>
      </c>
      <c r="AM37" s="193">
        <f t="shared" si="8"/>
        <v>75000</v>
      </c>
      <c r="AN37" s="194">
        <f t="shared" si="7"/>
        <v>15000</v>
      </c>
    </row>
    <row r="38" spans="1:65" s="185" customFormat="1" ht="15.75" customHeight="1" x14ac:dyDescent="0.25">
      <c r="A38" s="176">
        <v>33</v>
      </c>
      <c r="B38" s="177" t="s">
        <v>55</v>
      </c>
      <c r="C38" s="178"/>
      <c r="D38" s="178"/>
      <c r="E38" s="179"/>
      <c r="F38" s="179"/>
      <c r="G38" s="179"/>
      <c r="H38" s="178"/>
      <c r="I38" s="179"/>
      <c r="J38" s="179"/>
      <c r="K38" s="179"/>
      <c r="L38" s="179"/>
      <c r="M38" s="179"/>
      <c r="N38" s="179"/>
      <c r="O38" s="180">
        <f t="shared" ref="O38:O60" si="9">SUM(C38:N38)</f>
        <v>0</v>
      </c>
      <c r="P38" s="181">
        <f>'2018(NOT UPDATED)'!S42</f>
        <v>100</v>
      </c>
      <c r="Q38" s="181">
        <f t="shared" si="4"/>
        <v>140</v>
      </c>
      <c r="R38" s="182">
        <f t="shared" si="5"/>
        <v>240</v>
      </c>
      <c r="S38" s="180">
        <f t="shared" ref="S38:S60" si="10">(240)-(O38)</f>
        <v>240</v>
      </c>
      <c r="T38" s="183">
        <f t="shared" si="2"/>
        <v>180</v>
      </c>
      <c r="U38" s="184" t="str">
        <f t="shared" si="3"/>
        <v>NO</v>
      </c>
      <c r="V38" s="180"/>
      <c r="X38" s="186">
        <v>30</v>
      </c>
      <c r="Y38" s="187" t="s">
        <v>37</v>
      </c>
      <c r="Z38" s="188"/>
      <c r="AA38" s="188"/>
      <c r="AB38" s="188"/>
      <c r="AC38" s="189">
        <f t="shared" si="6"/>
        <v>0</v>
      </c>
      <c r="AD38" s="188" t="s">
        <v>108</v>
      </c>
      <c r="AE38" s="188"/>
      <c r="AF38" s="187">
        <v>2016</v>
      </c>
      <c r="AG38" s="188" t="s">
        <v>103</v>
      </c>
      <c r="AH38" s="190">
        <v>0.85416666666666663</v>
      </c>
      <c r="AI38" s="191" t="s">
        <v>133</v>
      </c>
      <c r="AJ38" s="188">
        <v>1</v>
      </c>
      <c r="AK38" s="188" t="s">
        <v>105</v>
      </c>
      <c r="AL38" s="192">
        <v>90000</v>
      </c>
      <c r="AM38" s="193">
        <f t="shared" si="8"/>
        <v>75000</v>
      </c>
      <c r="AN38" s="194">
        <f t="shared" si="7"/>
        <v>15000</v>
      </c>
    </row>
    <row r="39" spans="1:65" ht="15.75" customHeight="1" x14ac:dyDescent="0.25">
      <c r="A39" s="12">
        <v>34</v>
      </c>
      <c r="B39" s="13" t="s">
        <v>56</v>
      </c>
      <c r="C39" s="87"/>
      <c r="D39" s="87"/>
      <c r="E39" s="86"/>
      <c r="F39" s="86"/>
      <c r="G39" s="86"/>
      <c r="H39" s="87"/>
      <c r="I39" s="86"/>
      <c r="J39" s="86"/>
      <c r="K39" s="86"/>
      <c r="L39" s="86"/>
      <c r="M39" s="86"/>
      <c r="N39" s="86"/>
      <c r="O39" s="14">
        <f t="shared" si="9"/>
        <v>0</v>
      </c>
      <c r="P39" s="145">
        <v>0</v>
      </c>
      <c r="Q39" s="146">
        <f t="shared" si="4"/>
        <v>140</v>
      </c>
      <c r="R39" s="147">
        <f t="shared" si="5"/>
        <v>140</v>
      </c>
      <c r="S39" s="14">
        <f t="shared" si="10"/>
        <v>240</v>
      </c>
      <c r="T39" s="15">
        <f t="shared" si="2"/>
        <v>180</v>
      </c>
      <c r="U39" s="16" t="str">
        <f t="shared" si="3"/>
        <v>NO</v>
      </c>
      <c r="V39" s="14"/>
      <c r="W39" s="149"/>
      <c r="X39" s="150">
        <v>31</v>
      </c>
      <c r="Y39" s="111" t="s">
        <v>134</v>
      </c>
      <c r="Z39" s="151"/>
      <c r="AA39" s="151"/>
      <c r="AB39" s="151"/>
      <c r="AC39" s="152">
        <f t="shared" si="6"/>
        <v>0</v>
      </c>
      <c r="AD39" s="151" t="s">
        <v>108</v>
      </c>
      <c r="AE39" s="151"/>
      <c r="AF39" s="111">
        <v>2018</v>
      </c>
      <c r="AG39" s="151" t="s">
        <v>103</v>
      </c>
      <c r="AH39" s="153">
        <v>0.8569444444444444</v>
      </c>
      <c r="AI39" s="154" t="s">
        <v>135</v>
      </c>
      <c r="AJ39" s="151">
        <v>1</v>
      </c>
      <c r="AK39" s="151" t="s">
        <v>105</v>
      </c>
      <c r="AL39" s="155">
        <v>90000</v>
      </c>
      <c r="AM39" s="156">
        <f t="shared" si="8"/>
        <v>75000</v>
      </c>
      <c r="AN39" s="157" t="s">
        <v>167</v>
      </c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5" ht="15.75" customHeight="1" x14ac:dyDescent="0.25">
      <c r="A40" s="12">
        <v>35</v>
      </c>
      <c r="B40" s="13" t="s">
        <v>57</v>
      </c>
      <c r="C40" s="87">
        <v>20</v>
      </c>
      <c r="D40" s="87">
        <v>20</v>
      </c>
      <c r="E40" s="87">
        <v>20</v>
      </c>
      <c r="F40" s="87">
        <v>20</v>
      </c>
      <c r="G40" s="87">
        <v>20</v>
      </c>
      <c r="H40" s="87">
        <v>20</v>
      </c>
      <c r="I40" s="87">
        <v>20</v>
      </c>
      <c r="J40" s="86">
        <v>10</v>
      </c>
      <c r="K40" s="86"/>
      <c r="L40" s="86"/>
      <c r="M40" s="86"/>
      <c r="N40" s="86"/>
      <c r="O40" s="14">
        <f t="shared" si="9"/>
        <v>150</v>
      </c>
      <c r="P40" s="145">
        <v>0</v>
      </c>
      <c r="Q40" s="146">
        <f t="shared" si="4"/>
        <v>0</v>
      </c>
      <c r="R40" s="147">
        <f t="shared" si="5"/>
        <v>0</v>
      </c>
      <c r="S40" s="14">
        <f t="shared" si="10"/>
        <v>90</v>
      </c>
      <c r="T40" s="15">
        <f t="shared" si="2"/>
        <v>30</v>
      </c>
      <c r="U40" s="16" t="str">
        <f t="shared" si="3"/>
        <v>NO</v>
      </c>
      <c r="V40" s="14"/>
      <c r="W40" s="149"/>
      <c r="X40" s="150">
        <v>32</v>
      </c>
      <c r="Y40" s="111" t="s">
        <v>52</v>
      </c>
      <c r="Z40" s="151"/>
      <c r="AA40" s="151"/>
      <c r="AB40" s="151"/>
      <c r="AC40" s="152">
        <f t="shared" si="6"/>
        <v>0</v>
      </c>
      <c r="AD40" s="151" t="s">
        <v>108</v>
      </c>
      <c r="AE40" s="151"/>
      <c r="AF40" s="111">
        <v>2018</v>
      </c>
      <c r="AG40" s="158"/>
      <c r="AH40" s="153"/>
      <c r="AI40" s="154"/>
      <c r="AJ40" s="151">
        <v>0</v>
      </c>
      <c r="AK40" s="151" t="s">
        <v>101</v>
      </c>
      <c r="AL40" s="155"/>
      <c r="AM40" s="156">
        <f t="shared" si="8"/>
        <v>0</v>
      </c>
      <c r="AN40" s="157">
        <f t="shared" si="7"/>
        <v>0</v>
      </c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5" ht="15.75" customHeight="1" x14ac:dyDescent="0.25">
      <c r="A41" s="12">
        <v>36</v>
      </c>
      <c r="B41" s="13" t="s">
        <v>58</v>
      </c>
      <c r="C41" s="87"/>
      <c r="D41" s="87"/>
      <c r="E41" s="86"/>
      <c r="F41" s="86"/>
      <c r="G41" s="86"/>
      <c r="H41" s="87"/>
      <c r="I41" s="86"/>
      <c r="J41" s="86"/>
      <c r="K41" s="86"/>
      <c r="L41" s="86"/>
      <c r="M41" s="86"/>
      <c r="N41" s="86"/>
      <c r="O41" s="14">
        <f t="shared" si="9"/>
        <v>0</v>
      </c>
      <c r="P41" s="145">
        <f>'2018(NOT UPDATED)'!S45</f>
        <v>45</v>
      </c>
      <c r="Q41" s="146">
        <f t="shared" si="4"/>
        <v>140</v>
      </c>
      <c r="R41" s="147">
        <f t="shared" si="5"/>
        <v>185</v>
      </c>
      <c r="S41" s="14">
        <f t="shared" si="10"/>
        <v>240</v>
      </c>
      <c r="T41" s="15">
        <f t="shared" si="2"/>
        <v>180</v>
      </c>
      <c r="U41" s="16" t="str">
        <f t="shared" si="3"/>
        <v>NO</v>
      </c>
      <c r="V41" s="14"/>
      <c r="W41" s="149"/>
      <c r="X41" s="150">
        <v>33</v>
      </c>
      <c r="Y41" s="111" t="s">
        <v>136</v>
      </c>
      <c r="Z41" s="151"/>
      <c r="AA41" s="151"/>
      <c r="AB41" s="151"/>
      <c r="AC41" s="152">
        <f t="shared" si="6"/>
        <v>0</v>
      </c>
      <c r="AD41" s="151" t="s">
        <v>102</v>
      </c>
      <c r="AE41" s="151"/>
      <c r="AF41" s="111">
        <v>2012</v>
      </c>
      <c r="AG41" s="151" t="s">
        <v>103</v>
      </c>
      <c r="AH41" s="153">
        <v>0.87708333333333333</v>
      </c>
      <c r="AI41" s="154" t="s">
        <v>137</v>
      </c>
      <c r="AJ41" s="151">
        <v>1</v>
      </c>
      <c r="AK41" s="151" t="s">
        <v>105</v>
      </c>
      <c r="AL41" s="155">
        <v>100000</v>
      </c>
      <c r="AM41" s="156">
        <f t="shared" si="8"/>
        <v>82000</v>
      </c>
      <c r="AN41" s="157">
        <f>IF(AK41="YES",(AL41-AM41),0)</f>
        <v>18000</v>
      </c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5" ht="15.75" customHeight="1" x14ac:dyDescent="0.25">
      <c r="A42" s="12">
        <v>37</v>
      </c>
      <c r="B42" s="13" t="s">
        <v>59</v>
      </c>
      <c r="C42" s="87">
        <v>5</v>
      </c>
      <c r="D42" s="87">
        <v>20</v>
      </c>
      <c r="E42" s="86">
        <v>12.4</v>
      </c>
      <c r="F42" s="86"/>
      <c r="G42" s="86"/>
      <c r="H42" s="87"/>
      <c r="I42" s="86"/>
      <c r="J42" s="86"/>
      <c r="K42" s="86"/>
      <c r="L42" s="86"/>
      <c r="M42" s="86"/>
      <c r="N42" s="86"/>
      <c r="O42" s="14">
        <f t="shared" si="9"/>
        <v>37.4</v>
      </c>
      <c r="P42" s="145">
        <f>'2018(NOT UPDATED)'!S46</f>
        <v>40</v>
      </c>
      <c r="Q42" s="146">
        <f t="shared" si="4"/>
        <v>102.6</v>
      </c>
      <c r="R42" s="147">
        <f t="shared" si="5"/>
        <v>142.6</v>
      </c>
      <c r="S42" s="14">
        <f t="shared" si="10"/>
        <v>202.6</v>
      </c>
      <c r="T42" s="15">
        <f t="shared" si="2"/>
        <v>142.6</v>
      </c>
      <c r="U42" s="16" t="str">
        <f t="shared" si="3"/>
        <v>NO</v>
      </c>
      <c r="V42" s="14"/>
      <c r="W42" s="149"/>
      <c r="X42" s="150">
        <v>34</v>
      </c>
      <c r="Y42" s="111" t="s">
        <v>138</v>
      </c>
      <c r="Z42" s="151"/>
      <c r="AA42" s="151"/>
      <c r="AB42" s="151"/>
      <c r="AC42" s="152">
        <f t="shared" si="6"/>
        <v>0</v>
      </c>
      <c r="AD42" s="151" t="s">
        <v>108</v>
      </c>
      <c r="AE42" s="161" t="s">
        <v>169</v>
      </c>
      <c r="AF42" s="111">
        <v>2018</v>
      </c>
      <c r="AG42" s="158" t="s">
        <v>165</v>
      </c>
      <c r="AH42" s="153">
        <v>0.47986111111111113</v>
      </c>
      <c r="AI42" s="154" t="s">
        <v>166</v>
      </c>
      <c r="AJ42" s="151">
        <v>1</v>
      </c>
      <c r="AK42" s="151" t="s">
        <v>105</v>
      </c>
      <c r="AL42" s="155">
        <v>90000</v>
      </c>
      <c r="AM42" s="156">
        <f t="shared" si="8"/>
        <v>75000</v>
      </c>
      <c r="AN42" s="157">
        <f t="shared" si="7"/>
        <v>15000</v>
      </c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</row>
    <row r="43" spans="1:65" ht="15.75" customHeight="1" x14ac:dyDescent="0.25">
      <c r="A43" s="12">
        <v>38</v>
      </c>
      <c r="B43" s="13" t="s">
        <v>119</v>
      </c>
      <c r="C43" s="87">
        <v>20</v>
      </c>
      <c r="D43" s="87">
        <v>20</v>
      </c>
      <c r="E43" s="87">
        <v>20</v>
      </c>
      <c r="F43" s="87">
        <v>20</v>
      </c>
      <c r="G43" s="87">
        <v>20</v>
      </c>
      <c r="H43" s="87">
        <v>20</v>
      </c>
      <c r="I43" s="87">
        <v>20</v>
      </c>
      <c r="J43" s="333">
        <v>20</v>
      </c>
      <c r="K43" s="333">
        <v>20</v>
      </c>
      <c r="L43" s="333">
        <v>20</v>
      </c>
      <c r="M43" s="86"/>
      <c r="N43" s="86"/>
      <c r="O43" s="14">
        <f t="shared" si="9"/>
        <v>200</v>
      </c>
      <c r="P43" s="145">
        <v>0</v>
      </c>
      <c r="Q43" s="146">
        <f t="shared" si="4"/>
        <v>0</v>
      </c>
      <c r="R43" s="147">
        <f t="shared" si="5"/>
        <v>0</v>
      </c>
      <c r="S43" s="14">
        <f t="shared" si="10"/>
        <v>40</v>
      </c>
      <c r="T43" s="15">
        <f t="shared" si="2"/>
        <v>-20</v>
      </c>
      <c r="U43" s="16" t="str">
        <f t="shared" si="3"/>
        <v>OK</v>
      </c>
      <c r="V43" s="14" t="s">
        <v>220</v>
      </c>
      <c r="W43" s="149"/>
      <c r="X43" s="150">
        <v>35</v>
      </c>
      <c r="Y43" s="111" t="s">
        <v>139</v>
      </c>
      <c r="Z43" s="151"/>
      <c r="AA43" s="151"/>
      <c r="AB43" s="151"/>
      <c r="AC43" s="152">
        <f t="shared" si="6"/>
        <v>0</v>
      </c>
      <c r="AD43" s="151" t="s">
        <v>108</v>
      </c>
      <c r="AE43" s="151"/>
      <c r="AF43" s="111">
        <v>2016</v>
      </c>
      <c r="AG43" s="158" t="s">
        <v>146</v>
      </c>
      <c r="AH43" s="153">
        <v>0.60833333333333328</v>
      </c>
      <c r="AI43" s="154">
        <v>2016</v>
      </c>
      <c r="AJ43" s="151">
        <v>1</v>
      </c>
      <c r="AK43" s="151" t="s">
        <v>105</v>
      </c>
      <c r="AL43" s="155">
        <v>90000</v>
      </c>
      <c r="AM43" s="156">
        <f t="shared" si="8"/>
        <v>75000</v>
      </c>
      <c r="AN43" s="157">
        <f t="shared" si="7"/>
        <v>15000</v>
      </c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</row>
    <row r="44" spans="1:65" s="185" customFormat="1" ht="15.75" customHeight="1" x14ac:dyDescent="0.25">
      <c r="A44" s="176">
        <v>39</v>
      </c>
      <c r="B44" s="177" t="s">
        <v>60</v>
      </c>
      <c r="C44" s="178"/>
      <c r="D44" s="178"/>
      <c r="E44" s="179"/>
      <c r="F44" s="179"/>
      <c r="G44" s="179"/>
      <c r="H44" s="178"/>
      <c r="I44" s="179"/>
      <c r="J44" s="179"/>
      <c r="K44" s="179"/>
      <c r="L44" s="179"/>
      <c r="M44" s="179"/>
      <c r="N44" s="179"/>
      <c r="O44" s="180">
        <f t="shared" si="9"/>
        <v>0</v>
      </c>
      <c r="P44" s="181">
        <f>'2018(NOT UPDATED)'!S48</f>
        <v>80</v>
      </c>
      <c r="Q44" s="181">
        <f t="shared" si="4"/>
        <v>140</v>
      </c>
      <c r="R44" s="182">
        <f t="shared" si="5"/>
        <v>220</v>
      </c>
      <c r="S44" s="180">
        <f t="shared" si="10"/>
        <v>240</v>
      </c>
      <c r="T44" s="183">
        <f t="shared" si="2"/>
        <v>180</v>
      </c>
      <c r="U44" s="184" t="str">
        <f t="shared" si="3"/>
        <v>NO</v>
      </c>
      <c r="V44" s="180"/>
      <c r="X44" s="186">
        <v>36</v>
      </c>
      <c r="Y44" s="187" t="s">
        <v>20</v>
      </c>
      <c r="Z44" s="188"/>
      <c r="AA44" s="188"/>
      <c r="AB44" s="188"/>
      <c r="AC44" s="189">
        <f t="shared" si="6"/>
        <v>0</v>
      </c>
      <c r="AD44" s="188" t="s">
        <v>108</v>
      </c>
      <c r="AE44" s="188"/>
      <c r="AF44" s="187">
        <v>2013</v>
      </c>
      <c r="AG44" s="188" t="s">
        <v>103</v>
      </c>
      <c r="AH44" s="190">
        <v>0.87569444444444444</v>
      </c>
      <c r="AI44" s="191" t="s">
        <v>140</v>
      </c>
      <c r="AJ44" s="188">
        <v>1</v>
      </c>
      <c r="AK44" s="188" t="s">
        <v>105</v>
      </c>
      <c r="AL44" s="192">
        <v>90000</v>
      </c>
      <c r="AM44" s="193">
        <f t="shared" si="8"/>
        <v>75000</v>
      </c>
      <c r="AN44" s="194">
        <f t="shared" si="7"/>
        <v>15000</v>
      </c>
    </row>
    <row r="45" spans="1:65" ht="15.75" customHeight="1" x14ac:dyDescent="0.25">
      <c r="A45" s="12">
        <v>40</v>
      </c>
      <c r="B45" s="13" t="s">
        <v>61</v>
      </c>
      <c r="C45" s="87"/>
      <c r="D45" s="87">
        <v>5</v>
      </c>
      <c r="E45" s="86"/>
      <c r="F45" s="86"/>
      <c r="G45" s="86"/>
      <c r="H45" s="87"/>
      <c r="I45" s="86"/>
      <c r="J45" s="86"/>
      <c r="K45" s="86"/>
      <c r="L45" s="86"/>
      <c r="M45" s="86"/>
      <c r="N45" s="86"/>
      <c r="O45" s="14">
        <f t="shared" si="9"/>
        <v>5</v>
      </c>
      <c r="P45" s="145">
        <v>0</v>
      </c>
      <c r="Q45" s="146">
        <f t="shared" si="4"/>
        <v>135</v>
      </c>
      <c r="R45" s="147">
        <f t="shared" si="5"/>
        <v>135</v>
      </c>
      <c r="S45" s="14">
        <f t="shared" si="10"/>
        <v>235</v>
      </c>
      <c r="T45" s="15">
        <f t="shared" si="2"/>
        <v>175</v>
      </c>
      <c r="U45" s="16" t="str">
        <f t="shared" si="3"/>
        <v>NO</v>
      </c>
      <c r="V45" s="14"/>
      <c r="W45" s="149"/>
      <c r="X45" s="163">
        <v>37</v>
      </c>
      <c r="Y45" s="164" t="s">
        <v>141</v>
      </c>
      <c r="Z45" s="165"/>
      <c r="AA45" s="165"/>
      <c r="AB45" s="165"/>
      <c r="AC45" s="166">
        <f t="shared" si="6"/>
        <v>0</v>
      </c>
      <c r="AD45" s="165" t="s">
        <v>109</v>
      </c>
      <c r="AE45" s="165"/>
      <c r="AF45" s="164">
        <v>2010</v>
      </c>
      <c r="AG45" s="167" t="s">
        <v>146</v>
      </c>
      <c r="AH45" s="168">
        <v>0.84722222222222221</v>
      </c>
      <c r="AI45" s="169" t="s">
        <v>150</v>
      </c>
      <c r="AJ45" s="165">
        <v>1</v>
      </c>
      <c r="AK45" s="170" t="s">
        <v>105</v>
      </c>
      <c r="AL45" s="171">
        <v>90000</v>
      </c>
      <c r="AM45" s="156">
        <f t="shared" si="8"/>
        <v>75000</v>
      </c>
      <c r="AN45" s="172">
        <f t="shared" si="7"/>
        <v>15000</v>
      </c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</row>
    <row r="46" spans="1:65" s="185" customFormat="1" ht="15.75" customHeight="1" x14ac:dyDescent="0.25">
      <c r="A46" s="176">
        <v>41</v>
      </c>
      <c r="B46" s="177" t="s">
        <v>62</v>
      </c>
      <c r="C46" s="178"/>
      <c r="D46" s="178"/>
      <c r="E46" s="179"/>
      <c r="F46" s="179"/>
      <c r="G46" s="179"/>
      <c r="H46" s="178"/>
      <c r="I46" s="179"/>
      <c r="J46" s="179"/>
      <c r="K46" s="179"/>
      <c r="L46" s="179"/>
      <c r="M46" s="179"/>
      <c r="N46" s="179"/>
      <c r="O46" s="180">
        <f t="shared" si="9"/>
        <v>0</v>
      </c>
      <c r="P46" s="181">
        <f>'2018(NOT UPDATED)'!S50</f>
        <v>120</v>
      </c>
      <c r="Q46" s="181">
        <f t="shared" si="4"/>
        <v>140</v>
      </c>
      <c r="R46" s="182">
        <f t="shared" si="5"/>
        <v>260</v>
      </c>
      <c r="S46" s="180">
        <f t="shared" si="10"/>
        <v>240</v>
      </c>
      <c r="T46" s="177">
        <f t="shared" si="2"/>
        <v>180</v>
      </c>
      <c r="U46" s="184" t="str">
        <f t="shared" si="3"/>
        <v>NO</v>
      </c>
      <c r="V46" s="180"/>
      <c r="X46" s="201">
        <v>38</v>
      </c>
      <c r="Y46" s="202" t="s">
        <v>152</v>
      </c>
      <c r="Z46" s="203"/>
      <c r="AA46" s="203"/>
      <c r="AB46" s="203"/>
      <c r="AC46" s="204">
        <f t="shared" si="6"/>
        <v>0</v>
      </c>
      <c r="AD46" s="205" t="s">
        <v>115</v>
      </c>
      <c r="AE46" s="206"/>
      <c r="AF46" s="207">
        <v>2015</v>
      </c>
      <c r="AG46" s="208"/>
      <c r="AH46" s="209"/>
      <c r="AI46" s="210"/>
      <c r="AJ46" s="206">
        <v>0</v>
      </c>
      <c r="AK46" s="211" t="s">
        <v>101</v>
      </c>
      <c r="AL46" s="212"/>
      <c r="AM46" s="193">
        <f t="shared" si="8"/>
        <v>0</v>
      </c>
      <c r="AN46" s="213">
        <f t="shared" si="7"/>
        <v>0</v>
      </c>
    </row>
    <row r="47" spans="1:65" s="185" customFormat="1" ht="15.75" customHeight="1" x14ac:dyDescent="0.25">
      <c r="A47" s="176">
        <v>42</v>
      </c>
      <c r="B47" s="177" t="s">
        <v>63</v>
      </c>
      <c r="C47" s="178"/>
      <c r="D47" s="178"/>
      <c r="E47" s="179"/>
      <c r="F47" s="179">
        <v>5</v>
      </c>
      <c r="G47" s="179"/>
      <c r="H47" s="178"/>
      <c r="I47" s="179"/>
      <c r="J47" s="179"/>
      <c r="K47" s="179"/>
      <c r="L47" s="179"/>
      <c r="M47" s="179"/>
      <c r="N47" s="179"/>
      <c r="O47" s="180">
        <f t="shared" si="9"/>
        <v>5</v>
      </c>
      <c r="P47" s="181">
        <f>'2018(NOT UPDATED)'!S51</f>
        <v>120</v>
      </c>
      <c r="Q47" s="181">
        <f t="shared" si="4"/>
        <v>135</v>
      </c>
      <c r="R47" s="182">
        <f t="shared" si="5"/>
        <v>255</v>
      </c>
      <c r="S47" s="180">
        <f t="shared" si="10"/>
        <v>235</v>
      </c>
      <c r="T47" s="177">
        <f t="shared" si="2"/>
        <v>175</v>
      </c>
      <c r="U47" s="184" t="str">
        <f t="shared" si="3"/>
        <v>NO</v>
      </c>
      <c r="V47" s="180"/>
      <c r="X47" s="201">
        <v>39</v>
      </c>
      <c r="Y47" s="202" t="s">
        <v>27</v>
      </c>
      <c r="Z47" s="214"/>
      <c r="AA47" s="215"/>
      <c r="AB47" s="215"/>
      <c r="AC47" s="204">
        <f t="shared" si="6"/>
        <v>0</v>
      </c>
      <c r="AD47" s="216" t="s">
        <v>108</v>
      </c>
      <c r="AE47" s="203"/>
      <c r="AF47" s="214">
        <v>2016</v>
      </c>
      <c r="AG47" s="217"/>
      <c r="AH47" s="218"/>
      <c r="AI47" s="219"/>
      <c r="AJ47" s="203">
        <v>0</v>
      </c>
      <c r="AK47" s="203" t="s">
        <v>101</v>
      </c>
      <c r="AL47" s="204"/>
      <c r="AM47" s="193">
        <f t="shared" si="8"/>
        <v>0</v>
      </c>
      <c r="AN47" s="220">
        <f t="shared" si="7"/>
        <v>0</v>
      </c>
    </row>
    <row r="48" spans="1:65" ht="15.75" customHeight="1" x14ac:dyDescent="0.25">
      <c r="A48" s="19">
        <v>43</v>
      </c>
      <c r="B48" s="20" t="s">
        <v>64</v>
      </c>
      <c r="C48" s="88">
        <v>20</v>
      </c>
      <c r="D48" s="88">
        <v>20</v>
      </c>
      <c r="E48" s="88">
        <v>20</v>
      </c>
      <c r="F48" s="88">
        <v>20</v>
      </c>
      <c r="G48" s="88">
        <v>20</v>
      </c>
      <c r="H48" s="88">
        <v>20</v>
      </c>
      <c r="I48" s="88">
        <v>20</v>
      </c>
      <c r="J48" s="334">
        <v>20</v>
      </c>
      <c r="K48" s="334">
        <v>20</v>
      </c>
      <c r="L48" s="334">
        <v>20</v>
      </c>
      <c r="M48" s="334">
        <v>20</v>
      </c>
      <c r="N48" s="334">
        <v>20</v>
      </c>
      <c r="O48" s="14">
        <f t="shared" si="9"/>
        <v>240</v>
      </c>
      <c r="P48" s="145">
        <v>0</v>
      </c>
      <c r="Q48" s="146">
        <f t="shared" si="4"/>
        <v>0</v>
      </c>
      <c r="R48" s="147">
        <f t="shared" si="5"/>
        <v>0</v>
      </c>
      <c r="S48" s="14">
        <f t="shared" si="10"/>
        <v>0</v>
      </c>
      <c r="T48" s="20">
        <f t="shared" si="2"/>
        <v>-60</v>
      </c>
      <c r="U48" s="21" t="str">
        <f t="shared" si="3"/>
        <v>OK</v>
      </c>
      <c r="V48" s="88"/>
      <c r="X48" s="30"/>
      <c r="Y48" s="30"/>
      <c r="Z48" s="30"/>
      <c r="AA48" s="30"/>
      <c r="AB48" s="30"/>
      <c r="AC48" s="28">
        <f t="shared" si="6"/>
        <v>0</v>
      </c>
      <c r="AD48" s="45"/>
      <c r="AE48" s="45"/>
      <c r="AF48" s="46"/>
      <c r="AG48" s="47"/>
      <c r="AH48" s="48"/>
      <c r="AI48" s="49"/>
      <c r="AJ48" s="45">
        <v>0</v>
      </c>
      <c r="AK48" s="41" t="s">
        <v>101</v>
      </c>
      <c r="AL48" s="50"/>
      <c r="AM48" s="17">
        <f t="shared" si="8"/>
        <v>0</v>
      </c>
      <c r="AN48" s="2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77">
        <v>15</v>
      </c>
      <c r="D49" s="77">
        <v>20</v>
      </c>
      <c r="E49" s="77">
        <v>20</v>
      </c>
      <c r="F49" s="77">
        <v>5</v>
      </c>
      <c r="G49" s="77"/>
      <c r="H49" s="77"/>
      <c r="I49" s="77"/>
      <c r="J49" s="77"/>
      <c r="K49" s="77"/>
      <c r="L49" s="77"/>
      <c r="M49" s="77"/>
      <c r="N49" s="77"/>
      <c r="O49" s="14">
        <f t="shared" si="9"/>
        <v>60</v>
      </c>
      <c r="P49" s="145"/>
      <c r="Q49" s="146">
        <f t="shared" si="4"/>
        <v>80</v>
      </c>
      <c r="R49" s="147">
        <f t="shared" si="5"/>
        <v>80</v>
      </c>
      <c r="S49" s="14">
        <f t="shared" si="10"/>
        <v>180</v>
      </c>
      <c r="T49" s="13">
        <f t="shared" si="2"/>
        <v>120</v>
      </c>
      <c r="U49" s="22" t="str">
        <f t="shared" si="3"/>
        <v>NO</v>
      </c>
      <c r="V49" s="2"/>
      <c r="X49" s="26"/>
      <c r="Y49" s="26"/>
      <c r="Z49" s="26"/>
      <c r="AA49" s="248" t="s">
        <v>142</v>
      </c>
      <c r="AB49" s="249"/>
      <c r="AC49" s="18">
        <f>SUM(AC9:AC21)</f>
        <v>20000</v>
      </c>
      <c r="AD49" s="27"/>
      <c r="AE49" s="27"/>
      <c r="AF49" s="27"/>
      <c r="AG49" s="27"/>
      <c r="AH49" s="27"/>
      <c r="AI49" s="27"/>
      <c r="AJ49" s="27"/>
      <c r="AK49" s="42" t="s">
        <v>15</v>
      </c>
      <c r="AL49" s="43">
        <f>SUM(AL9:AL48:AL46)</f>
        <v>2950000</v>
      </c>
      <c r="AM49" s="26"/>
      <c r="AN49" s="26"/>
    </row>
    <row r="50" spans="1:41" ht="15.75" customHeight="1" x14ac:dyDescent="0.25">
      <c r="A50" s="1">
        <v>46</v>
      </c>
      <c r="B50" s="2" t="s">
        <v>143</v>
      </c>
      <c r="C50" s="77">
        <v>20</v>
      </c>
      <c r="D50" s="77">
        <v>10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14">
        <f t="shared" si="9"/>
        <v>30</v>
      </c>
      <c r="P50" s="145"/>
      <c r="Q50" s="146">
        <f t="shared" si="4"/>
        <v>110</v>
      </c>
      <c r="R50" s="147">
        <f t="shared" si="5"/>
        <v>110</v>
      </c>
      <c r="S50" s="14">
        <f t="shared" si="10"/>
        <v>210</v>
      </c>
      <c r="T50" s="13">
        <f t="shared" si="2"/>
        <v>150</v>
      </c>
      <c r="U50" s="22" t="str">
        <f t="shared" si="3"/>
        <v>NO</v>
      </c>
      <c r="V50" s="2"/>
      <c r="AA50" s="23"/>
      <c r="AB50" s="23"/>
      <c r="AC50" s="23"/>
      <c r="AD50" s="23"/>
      <c r="AE50" s="23"/>
      <c r="AF50" s="23"/>
      <c r="AG50" s="23"/>
      <c r="AI50" s="263" t="s">
        <v>170</v>
      </c>
      <c r="AJ50" s="264"/>
      <c r="AK50" s="264"/>
      <c r="AL50" s="265"/>
      <c r="AM50" s="52">
        <v>3077000</v>
      </c>
      <c r="AN50" s="61"/>
    </row>
    <row r="51" spans="1:41" ht="15.75" customHeight="1" x14ac:dyDescent="0.25">
      <c r="A51" s="1">
        <v>47</v>
      </c>
      <c r="B51" s="2" t="s">
        <v>83</v>
      </c>
      <c r="C51" s="77">
        <v>5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14">
        <f t="shared" si="9"/>
        <v>5</v>
      </c>
      <c r="P51" s="145"/>
      <c r="Q51" s="146">
        <f t="shared" si="4"/>
        <v>135</v>
      </c>
      <c r="R51" s="147">
        <f t="shared" si="5"/>
        <v>135</v>
      </c>
      <c r="S51" s="14">
        <f t="shared" si="10"/>
        <v>235</v>
      </c>
      <c r="T51" s="13">
        <f t="shared" si="2"/>
        <v>175</v>
      </c>
      <c r="U51" s="22" t="str">
        <f t="shared" si="3"/>
        <v>NO</v>
      </c>
      <c r="V51" s="2"/>
      <c r="AA51" s="23"/>
      <c r="AB51" s="23"/>
      <c r="AC51" s="23"/>
      <c r="AD51" s="23"/>
      <c r="AE51" s="23"/>
      <c r="AF51" s="23"/>
      <c r="AG51" s="23"/>
      <c r="AH51" s="23"/>
      <c r="AI51" s="260" t="s">
        <v>176</v>
      </c>
      <c r="AJ51" s="261"/>
      <c r="AK51" s="261"/>
      <c r="AL51" s="262"/>
      <c r="AM51" s="53">
        <v>2550000</v>
      </c>
      <c r="AN51" s="62"/>
    </row>
    <row r="52" spans="1:41" ht="15.75" customHeight="1" x14ac:dyDescent="0.25">
      <c r="A52" s="1">
        <v>48</v>
      </c>
      <c r="B52" s="2" t="s">
        <v>173</v>
      </c>
      <c r="C52" s="77">
        <v>20</v>
      </c>
      <c r="D52" s="77">
        <v>20</v>
      </c>
      <c r="E52" s="77">
        <v>20</v>
      </c>
      <c r="F52" s="77">
        <v>20</v>
      </c>
      <c r="G52" s="77">
        <v>20</v>
      </c>
      <c r="H52" s="77">
        <v>20</v>
      </c>
      <c r="I52" s="77"/>
      <c r="J52" s="77"/>
      <c r="K52" s="77"/>
      <c r="L52" s="77"/>
      <c r="M52" s="77"/>
      <c r="N52" s="77"/>
      <c r="O52" s="14">
        <f t="shared" si="9"/>
        <v>120</v>
      </c>
      <c r="P52" s="145"/>
      <c r="Q52" s="146">
        <f t="shared" si="4"/>
        <v>20</v>
      </c>
      <c r="R52" s="147">
        <f t="shared" si="5"/>
        <v>20</v>
      </c>
      <c r="S52" s="14">
        <f t="shared" si="10"/>
        <v>120</v>
      </c>
      <c r="T52" s="13">
        <f t="shared" si="2"/>
        <v>60</v>
      </c>
      <c r="U52" s="22" t="str">
        <f t="shared" si="3"/>
        <v>NO</v>
      </c>
      <c r="V52" s="2"/>
      <c r="AA52" s="23"/>
      <c r="AB52" s="23"/>
      <c r="AC52" s="23"/>
      <c r="AD52" s="23"/>
      <c r="AE52" s="23"/>
      <c r="AF52" s="23"/>
      <c r="AG52" s="23"/>
      <c r="AH52" s="23"/>
      <c r="AI52" s="54" t="s">
        <v>102</v>
      </c>
      <c r="AJ52" s="54"/>
      <c r="AK52" s="55">
        <v>3</v>
      </c>
      <c r="AL52" s="56">
        <v>7000</v>
      </c>
      <c r="AM52" s="56">
        <f>AK52*AL52</f>
        <v>21000</v>
      </c>
      <c r="AN52" s="61"/>
    </row>
    <row r="53" spans="1:41" ht="15.75" customHeight="1" x14ac:dyDescent="0.25">
      <c r="A53" s="1">
        <v>49</v>
      </c>
      <c r="B53" s="2" t="s">
        <v>136</v>
      </c>
      <c r="C53" s="77">
        <v>5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14">
        <f t="shared" si="9"/>
        <v>5</v>
      </c>
      <c r="P53" s="145"/>
      <c r="Q53" s="146">
        <f t="shared" si="4"/>
        <v>135</v>
      </c>
      <c r="R53" s="147">
        <f t="shared" si="5"/>
        <v>135</v>
      </c>
      <c r="S53" s="14">
        <f t="shared" si="10"/>
        <v>235</v>
      </c>
      <c r="T53" s="13">
        <f t="shared" si="2"/>
        <v>175</v>
      </c>
      <c r="U53" s="22" t="str">
        <f t="shared" si="3"/>
        <v>NO</v>
      </c>
      <c r="V53" s="2"/>
      <c r="AB53" s="80"/>
      <c r="AC53" s="80"/>
      <c r="AD53" s="80"/>
      <c r="AI53" s="54" t="s">
        <v>115</v>
      </c>
      <c r="AJ53" s="54"/>
      <c r="AK53" s="55">
        <v>4</v>
      </c>
      <c r="AL53" s="56">
        <v>14000</v>
      </c>
      <c r="AM53" s="56">
        <f>AK53*AL53</f>
        <v>56000</v>
      </c>
      <c r="AN53" s="61"/>
    </row>
    <row r="54" spans="1:41" ht="15.75" customHeight="1" x14ac:dyDescent="0.25">
      <c r="A54" s="1">
        <v>50</v>
      </c>
      <c r="B54" s="2" t="s">
        <v>130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14">
        <f t="shared" si="9"/>
        <v>0</v>
      </c>
      <c r="P54" s="145"/>
      <c r="Q54" s="146">
        <f t="shared" si="4"/>
        <v>140</v>
      </c>
      <c r="R54" s="147">
        <f t="shared" si="5"/>
        <v>140</v>
      </c>
      <c r="S54" s="14">
        <f t="shared" si="10"/>
        <v>240</v>
      </c>
      <c r="T54" s="13">
        <f t="shared" si="2"/>
        <v>180</v>
      </c>
      <c r="U54" s="22" t="str">
        <f t="shared" si="3"/>
        <v>NO</v>
      </c>
      <c r="V54" s="2"/>
      <c r="AB54" s="81"/>
      <c r="AC54" s="81"/>
      <c r="AD54" s="81"/>
      <c r="AI54" s="57" t="s">
        <v>175</v>
      </c>
      <c r="AJ54" s="58"/>
      <c r="AK54" s="58"/>
      <c r="AL54" s="59"/>
      <c r="AM54" s="60">
        <f>SUM(AM51:AM53)</f>
        <v>2627000</v>
      </c>
      <c r="AN54" s="61"/>
    </row>
    <row r="55" spans="1:41" ht="15.75" customHeight="1" x14ac:dyDescent="0.25">
      <c r="A55" s="1">
        <v>51</v>
      </c>
      <c r="B55" s="144" t="s">
        <v>202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14">
        <f t="shared" si="9"/>
        <v>0</v>
      </c>
      <c r="P55" s="145"/>
      <c r="Q55" s="146">
        <f t="shared" si="4"/>
        <v>140</v>
      </c>
      <c r="R55" s="147">
        <f t="shared" si="5"/>
        <v>140</v>
      </c>
      <c r="S55" s="14">
        <f t="shared" si="10"/>
        <v>240</v>
      </c>
      <c r="T55" s="13">
        <f t="shared" si="2"/>
        <v>180</v>
      </c>
      <c r="U55" s="22" t="str">
        <f t="shared" si="3"/>
        <v>NO</v>
      </c>
      <c r="V55" s="2"/>
      <c r="AC55" s="266"/>
      <c r="AD55" s="266"/>
      <c r="AI55" s="263" t="s">
        <v>174</v>
      </c>
      <c r="AJ55" s="264"/>
      <c r="AK55" s="264"/>
      <c r="AL55" s="265"/>
      <c r="AM55" s="44">
        <f>AM54</f>
        <v>2627000</v>
      </c>
      <c r="AN55" s="63"/>
      <c r="AO55" s="26"/>
    </row>
    <row r="56" spans="1:41" ht="15.75" customHeight="1" x14ac:dyDescent="0.25">
      <c r="A56" s="1">
        <v>52</v>
      </c>
      <c r="B56" s="135" t="s">
        <v>141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14">
        <f t="shared" si="9"/>
        <v>0</v>
      </c>
      <c r="P56" s="145"/>
      <c r="Q56" s="146">
        <f t="shared" si="4"/>
        <v>140</v>
      </c>
      <c r="R56" s="147">
        <f t="shared" si="5"/>
        <v>140</v>
      </c>
      <c r="S56" s="14">
        <f t="shared" si="10"/>
        <v>240</v>
      </c>
      <c r="T56" s="13">
        <f t="shared" si="2"/>
        <v>180</v>
      </c>
      <c r="U56" s="22" t="str">
        <f t="shared" si="3"/>
        <v>NO</v>
      </c>
      <c r="V56" s="2"/>
      <c r="AI56" s="243" t="s">
        <v>168</v>
      </c>
      <c r="AJ56" s="243"/>
      <c r="AK56" s="243"/>
      <c r="AL56" s="243"/>
      <c r="AM56" s="64">
        <f>AM50-AM55</f>
        <v>450000</v>
      </c>
      <c r="AN56" s="63"/>
      <c r="AO56" s="26"/>
    </row>
    <row r="57" spans="1:41" ht="15.75" customHeight="1" x14ac:dyDescent="0.25">
      <c r="A57" s="1">
        <v>53</v>
      </c>
      <c r="B57" s="135" t="s">
        <v>138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14">
        <f t="shared" si="9"/>
        <v>0</v>
      </c>
      <c r="P57" s="145"/>
      <c r="Q57" s="146">
        <f t="shared" si="4"/>
        <v>140</v>
      </c>
      <c r="R57" s="147">
        <f t="shared" si="5"/>
        <v>140</v>
      </c>
      <c r="S57" s="14">
        <f t="shared" si="10"/>
        <v>240</v>
      </c>
      <c r="T57" s="13">
        <f t="shared" si="2"/>
        <v>180</v>
      </c>
      <c r="U57" s="22" t="str">
        <f t="shared" si="3"/>
        <v>NO</v>
      </c>
      <c r="V57" s="2"/>
      <c r="AN57" s="61"/>
      <c r="AO57" s="26"/>
    </row>
    <row r="58" spans="1:41" ht="15.75" customHeight="1" x14ac:dyDescent="0.25">
      <c r="A58" s="1">
        <v>56</v>
      </c>
      <c r="B58" s="103" t="s">
        <v>205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14">
        <f t="shared" si="9"/>
        <v>0</v>
      </c>
      <c r="P58" s="145"/>
      <c r="Q58" s="146">
        <f t="shared" si="4"/>
        <v>140</v>
      </c>
      <c r="R58" s="147">
        <f t="shared" si="5"/>
        <v>140</v>
      </c>
      <c r="S58" s="14">
        <f t="shared" si="10"/>
        <v>240</v>
      </c>
      <c r="T58" s="13">
        <f t="shared" si="2"/>
        <v>180</v>
      </c>
      <c r="U58" s="22" t="str">
        <f t="shared" si="3"/>
        <v>NO</v>
      </c>
      <c r="V58" s="2"/>
    </row>
    <row r="59" spans="1:41" ht="15.75" customHeight="1" x14ac:dyDescent="0.25">
      <c r="A59" s="1">
        <v>57</v>
      </c>
      <c r="B59" s="103" t="s">
        <v>206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14">
        <f t="shared" si="9"/>
        <v>0</v>
      </c>
      <c r="P59" s="145"/>
      <c r="Q59" s="146">
        <f t="shared" si="4"/>
        <v>140</v>
      </c>
      <c r="R59" s="147">
        <f t="shared" si="5"/>
        <v>140</v>
      </c>
      <c r="S59" s="14">
        <f t="shared" si="10"/>
        <v>240</v>
      </c>
      <c r="T59" s="13">
        <f t="shared" si="2"/>
        <v>180</v>
      </c>
      <c r="U59" s="22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14">
        <f t="shared" si="9"/>
        <v>0</v>
      </c>
      <c r="P60" s="145"/>
      <c r="Q60" s="146">
        <f t="shared" si="4"/>
        <v>140</v>
      </c>
      <c r="R60" s="147">
        <f t="shared" si="5"/>
        <v>140</v>
      </c>
      <c r="S60" s="14">
        <f t="shared" si="10"/>
        <v>240</v>
      </c>
      <c r="T60" s="13">
        <f t="shared" si="2"/>
        <v>180</v>
      </c>
      <c r="U60" s="22" t="str">
        <f t="shared" si="3"/>
        <v>NO</v>
      </c>
      <c r="V60" s="2"/>
    </row>
    <row r="61" spans="1:41" ht="15.75" customHeight="1" x14ac:dyDescent="0.25"/>
    <row r="62" spans="1:41" ht="15.75" customHeight="1" thickBot="1" x14ac:dyDescent="0.3">
      <c r="V62" s="251" t="s">
        <v>195</v>
      </c>
      <c r="W62" s="252"/>
      <c r="X62" s="252"/>
      <c r="Y62" s="252"/>
    </row>
    <row r="63" spans="1:41" ht="15.75" customHeight="1" x14ac:dyDescent="0.25">
      <c r="C63" s="271" t="s">
        <v>177</v>
      </c>
      <c r="D63" s="272"/>
      <c r="E63" s="272"/>
      <c r="F63" s="272"/>
      <c r="G63" s="273"/>
      <c r="I63" s="277" t="s">
        <v>178</v>
      </c>
      <c r="J63" s="277"/>
      <c r="K63" s="277"/>
      <c r="L63" s="277"/>
      <c r="M63" s="277"/>
      <c r="O63" s="280" t="s">
        <v>193</v>
      </c>
      <c r="P63" s="281"/>
      <c r="Q63" s="282"/>
      <c r="R63" s="282"/>
      <c r="S63" s="282"/>
      <c r="T63" s="83">
        <v>1400000</v>
      </c>
      <c r="U63" s="26"/>
      <c r="V63" s="251" t="s">
        <v>72</v>
      </c>
      <c r="W63" s="251"/>
      <c r="X63" s="255">
        <f>T64</f>
        <v>2128000</v>
      </c>
      <c r="Y63" s="255"/>
    </row>
    <row r="64" spans="1:41" ht="18.75" customHeight="1" x14ac:dyDescent="0.25">
      <c r="C64" s="274"/>
      <c r="D64" s="275"/>
      <c r="E64" s="275"/>
      <c r="F64" s="275"/>
      <c r="G64" s="276"/>
      <c r="I64" s="277"/>
      <c r="J64" s="277"/>
      <c r="K64" s="277"/>
      <c r="L64" s="277"/>
      <c r="M64" s="277"/>
      <c r="O64" s="283" t="s">
        <v>194</v>
      </c>
      <c r="P64" s="284"/>
      <c r="Q64" s="285"/>
      <c r="R64" s="285"/>
      <c r="S64" s="285"/>
      <c r="T64" s="84">
        <v>2128000</v>
      </c>
      <c r="V64" s="252" t="s">
        <v>65</v>
      </c>
      <c r="W64" s="252"/>
      <c r="X64" s="256">
        <f>Pengeluaran!F30</f>
        <v>896800</v>
      </c>
      <c r="Y64" s="257"/>
    </row>
    <row r="65" spans="1:25" ht="15.75" customHeight="1" thickBot="1" x14ac:dyDescent="0.3">
      <c r="O65" s="278" t="s">
        <v>192</v>
      </c>
      <c r="P65" s="279"/>
      <c r="Q65" s="279"/>
      <c r="R65" s="279"/>
      <c r="S65" s="279"/>
      <c r="T65" s="82">
        <f>X66</f>
        <v>1513200</v>
      </c>
      <c r="V65" s="252" t="s">
        <v>98</v>
      </c>
      <c r="W65" s="252"/>
      <c r="X65" s="258">
        <f>Pemasukkan!F31</f>
        <v>282000</v>
      </c>
      <c r="Y65" s="259"/>
    </row>
    <row r="66" spans="1:25" ht="15.75" customHeight="1" thickBot="1" x14ac:dyDescent="0.3">
      <c r="V66" s="251" t="s">
        <v>191</v>
      </c>
      <c r="W66" s="252"/>
      <c r="X66" s="253">
        <f>(X63-X64)+X65</f>
        <v>1513200</v>
      </c>
      <c r="Y66" s="254"/>
    </row>
    <row r="67" spans="1:25" ht="15.75" customHeight="1" x14ac:dyDescent="0.25">
      <c r="A67" s="267" t="s">
        <v>196</v>
      </c>
      <c r="B67" s="268"/>
      <c r="C67" s="269" t="s">
        <v>19</v>
      </c>
      <c r="D67" s="268"/>
      <c r="E67" s="268"/>
      <c r="F67" s="268"/>
      <c r="G67" s="268"/>
      <c r="H67" s="268"/>
      <c r="I67" s="268"/>
      <c r="J67" s="270"/>
    </row>
    <row r="68" spans="1:25" ht="15.75" customHeight="1" x14ac:dyDescent="0.25">
      <c r="A68" s="287" t="s">
        <v>197</v>
      </c>
      <c r="B68" s="252"/>
      <c r="C68" s="251" t="s">
        <v>199</v>
      </c>
      <c r="D68" s="252"/>
      <c r="E68" s="252"/>
      <c r="F68" s="252"/>
      <c r="G68" s="252"/>
      <c r="H68" s="252"/>
      <c r="I68" s="252"/>
      <c r="J68" s="290"/>
      <c r="P68" s="243" t="s">
        <v>215</v>
      </c>
      <c r="Q68" s="243"/>
    </row>
    <row r="69" spans="1:25" ht="15.75" customHeight="1" x14ac:dyDescent="0.25">
      <c r="A69" s="287" t="s">
        <v>198</v>
      </c>
      <c r="B69" s="252"/>
      <c r="C69" s="291" t="s">
        <v>200</v>
      </c>
      <c r="D69" s="291"/>
      <c r="E69" s="291"/>
      <c r="F69" s="291"/>
      <c r="G69" s="291"/>
      <c r="H69" s="291"/>
      <c r="I69" s="291"/>
      <c r="J69" s="292"/>
      <c r="K69" s="67"/>
      <c r="L69" s="67"/>
      <c r="M69" s="67"/>
      <c r="N69" s="67"/>
      <c r="O69" s="67"/>
      <c r="P69" s="174">
        <f>MAX(R6:R59)</f>
        <v>260</v>
      </c>
      <c r="Q69" s="175"/>
      <c r="R69" s="67"/>
      <c r="S69" s="67"/>
    </row>
    <row r="70" spans="1:25" ht="15.75" customHeight="1" x14ac:dyDescent="0.25">
      <c r="A70" s="335" t="s">
        <v>234</v>
      </c>
      <c r="B70" s="252"/>
      <c r="C70" s="251" t="s">
        <v>235</v>
      </c>
      <c r="D70" s="252"/>
      <c r="E70" s="252"/>
      <c r="F70" s="252"/>
      <c r="G70" s="252"/>
      <c r="H70" s="252"/>
      <c r="I70" s="252"/>
      <c r="J70" s="290"/>
      <c r="K70" s="67"/>
      <c r="L70" s="67"/>
      <c r="M70" s="67"/>
      <c r="N70" s="67"/>
      <c r="O70" s="67"/>
      <c r="P70" s="67"/>
      <c r="Q70" s="67"/>
      <c r="R70" s="67"/>
      <c r="S70" s="67"/>
    </row>
    <row r="71" spans="1:25" ht="15.75" customHeight="1" x14ac:dyDescent="0.25">
      <c r="A71" s="336"/>
      <c r="B71" s="337"/>
      <c r="C71" s="291" t="s">
        <v>236</v>
      </c>
      <c r="D71" s="291"/>
      <c r="E71" s="291"/>
      <c r="F71" s="291"/>
      <c r="G71" s="291"/>
      <c r="H71" s="291"/>
      <c r="I71" s="291"/>
      <c r="J71" s="292"/>
      <c r="K71" s="66"/>
      <c r="L71" s="66"/>
      <c r="M71" s="66"/>
      <c r="N71" s="66"/>
      <c r="O71" s="66"/>
      <c r="P71" s="66"/>
      <c r="Q71" s="66"/>
      <c r="R71" s="66"/>
      <c r="S71" s="66"/>
    </row>
    <row r="72" spans="1:25" ht="15.75" customHeight="1" x14ac:dyDescent="0.25">
      <c r="A72" s="338"/>
      <c r="B72" s="259"/>
      <c r="C72" s="251" t="s">
        <v>237</v>
      </c>
      <c r="D72" s="252"/>
      <c r="E72" s="252"/>
      <c r="F72" s="252"/>
      <c r="G72" s="252"/>
      <c r="H72" s="252"/>
      <c r="I72" s="252"/>
      <c r="J72" s="290"/>
      <c r="K72" s="61"/>
      <c r="L72" s="61"/>
      <c r="M72" s="61"/>
      <c r="N72" s="61"/>
      <c r="O72" s="61"/>
      <c r="P72" s="61"/>
      <c r="Q72" s="61"/>
      <c r="R72" s="61"/>
      <c r="S72" s="61"/>
    </row>
    <row r="73" spans="1:25" ht="15.75" customHeight="1" x14ac:dyDescent="0.25">
      <c r="A73" s="286"/>
      <c r="B73" s="252"/>
      <c r="C73" s="293"/>
      <c r="D73" s="293"/>
      <c r="E73" s="293"/>
      <c r="F73" s="293"/>
      <c r="G73" s="293"/>
      <c r="H73" s="293"/>
      <c r="I73" s="293"/>
      <c r="J73" s="294"/>
      <c r="K73" s="61"/>
      <c r="L73" s="61"/>
      <c r="M73" s="61"/>
      <c r="N73" s="61"/>
      <c r="O73" s="61"/>
      <c r="P73" s="61"/>
      <c r="Q73" s="61"/>
      <c r="R73" s="61"/>
      <c r="S73" s="61"/>
    </row>
    <row r="74" spans="1:25" ht="15.75" customHeight="1" x14ac:dyDescent="0.25">
      <c r="A74" s="286"/>
      <c r="B74" s="252"/>
      <c r="C74" s="252"/>
      <c r="D74" s="252"/>
      <c r="E74" s="252"/>
      <c r="F74" s="252"/>
      <c r="G74" s="252"/>
      <c r="H74" s="252"/>
      <c r="I74" s="252"/>
      <c r="J74" s="290"/>
      <c r="K74" s="61"/>
      <c r="L74" s="61"/>
      <c r="M74" s="61"/>
      <c r="N74" s="61"/>
      <c r="O74" s="61"/>
      <c r="P74" s="61"/>
      <c r="Q74" s="61"/>
      <c r="R74" s="61"/>
      <c r="S74" s="61"/>
    </row>
    <row r="75" spans="1:25" ht="15.75" customHeight="1" x14ac:dyDescent="0.25">
      <c r="A75" s="286"/>
      <c r="B75" s="252"/>
      <c r="C75" s="293"/>
      <c r="D75" s="293"/>
      <c r="E75" s="293"/>
      <c r="F75" s="293"/>
      <c r="G75" s="293"/>
      <c r="H75" s="293"/>
      <c r="I75" s="293"/>
      <c r="J75" s="294"/>
      <c r="K75" s="61"/>
      <c r="L75" s="61"/>
      <c r="M75" s="61"/>
      <c r="N75" s="61"/>
      <c r="O75" s="61"/>
      <c r="P75" s="61"/>
      <c r="Q75" s="61"/>
      <c r="R75" s="61"/>
      <c r="S75" s="61"/>
    </row>
    <row r="76" spans="1:25" ht="15.75" customHeight="1" x14ac:dyDescent="0.25">
      <c r="A76" s="286"/>
      <c r="B76" s="252"/>
      <c r="C76" s="252"/>
      <c r="D76" s="252"/>
      <c r="E76" s="252"/>
      <c r="F76" s="252"/>
      <c r="G76" s="252"/>
      <c r="H76" s="252"/>
      <c r="I76" s="252"/>
      <c r="J76" s="290"/>
      <c r="K76" s="61"/>
      <c r="L76" s="61"/>
      <c r="M76" s="61"/>
      <c r="N76" s="61"/>
      <c r="O76" s="61"/>
      <c r="P76" s="61"/>
      <c r="Q76" s="61"/>
      <c r="R76" s="61"/>
      <c r="S76" s="61"/>
    </row>
    <row r="77" spans="1:25" ht="15.75" customHeight="1" x14ac:dyDescent="0.25">
      <c r="A77" s="286"/>
      <c r="B77" s="252"/>
      <c r="C77" s="293"/>
      <c r="D77" s="293"/>
      <c r="E77" s="293"/>
      <c r="F77" s="293"/>
      <c r="G77" s="293"/>
      <c r="H77" s="293"/>
      <c r="I77" s="293"/>
      <c r="J77" s="294"/>
      <c r="K77" s="61"/>
      <c r="L77" s="61"/>
      <c r="M77" s="61"/>
      <c r="N77" s="61"/>
      <c r="O77" s="61"/>
      <c r="P77" s="61"/>
      <c r="Q77" s="61"/>
      <c r="R77" s="61"/>
      <c r="S77" s="61"/>
    </row>
    <row r="78" spans="1:25" ht="15.75" customHeight="1" thickBot="1" x14ac:dyDescent="0.3">
      <c r="A78" s="288"/>
      <c r="B78" s="289"/>
      <c r="C78" s="289"/>
      <c r="D78" s="289"/>
      <c r="E78" s="289"/>
      <c r="F78" s="289"/>
      <c r="G78" s="289"/>
      <c r="H78" s="289"/>
      <c r="I78" s="289"/>
      <c r="J78" s="295"/>
      <c r="K78" s="61"/>
      <c r="L78" s="61"/>
      <c r="M78" s="61"/>
      <c r="N78" s="61"/>
      <c r="O78" s="61"/>
      <c r="P78" s="61"/>
      <c r="Q78" s="61"/>
      <c r="R78" s="61"/>
      <c r="S78" s="61"/>
    </row>
    <row r="79" spans="1:25" ht="15.75" customHeight="1" x14ac:dyDescent="0.25"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</row>
    <row r="80" spans="1:25" ht="15.75" customHeight="1" x14ac:dyDescent="0.25"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</row>
    <row r="81" spans="3:19" ht="15.75" customHeight="1" x14ac:dyDescent="0.25"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</row>
    <row r="82" spans="3:19" ht="15.75" customHeight="1" x14ac:dyDescent="0.25"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</row>
    <row r="83" spans="3:19" ht="15.75" customHeight="1" x14ac:dyDescent="0.25"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</row>
    <row r="84" spans="3:19" ht="15.75" customHeight="1" x14ac:dyDescent="0.25"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</row>
    <row r="85" spans="3:19" ht="15.75" customHeight="1" x14ac:dyDescent="0.25"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</row>
    <row r="86" spans="3:19" ht="15.75" customHeight="1" x14ac:dyDescent="0.25"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</row>
    <row r="87" spans="3:19" ht="15.75" customHeight="1" x14ac:dyDescent="0.25"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</row>
    <row r="88" spans="3:19" ht="15.75" customHeight="1" x14ac:dyDescent="0.25"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</row>
    <row r="89" spans="3:19" ht="15.75" customHeight="1" x14ac:dyDescent="0.25"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</row>
    <row r="90" spans="3:19" ht="15.75" customHeight="1" x14ac:dyDescent="0.25"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52">
    <mergeCell ref="A78:B78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A73:B73"/>
    <mergeCell ref="A74:B74"/>
    <mergeCell ref="A75:B75"/>
    <mergeCell ref="A76:B76"/>
    <mergeCell ref="A77:B77"/>
    <mergeCell ref="A68:B68"/>
    <mergeCell ref="A69:B69"/>
    <mergeCell ref="A70:B70"/>
    <mergeCell ref="A71:B71"/>
    <mergeCell ref="A72:B72"/>
    <mergeCell ref="A67:B67"/>
    <mergeCell ref="C67:J67"/>
    <mergeCell ref="C63:G64"/>
    <mergeCell ref="I63:M64"/>
    <mergeCell ref="O65:S65"/>
    <mergeCell ref="O63:S63"/>
    <mergeCell ref="O64:S64"/>
    <mergeCell ref="AD7:AN7"/>
    <mergeCell ref="X5:AN5"/>
    <mergeCell ref="Z6:AN6"/>
    <mergeCell ref="AI56:AL56"/>
    <mergeCell ref="AI51:AL51"/>
    <mergeCell ref="AI50:AL50"/>
    <mergeCell ref="AI55:AL55"/>
    <mergeCell ref="AC55:AD55"/>
    <mergeCell ref="P68:Q68"/>
    <mergeCell ref="C2:T3"/>
    <mergeCell ref="Y6:Y8"/>
    <mergeCell ref="X6:X8"/>
    <mergeCell ref="AA49:AB49"/>
    <mergeCell ref="Z7:AC7"/>
    <mergeCell ref="V66:W66"/>
    <mergeCell ref="X66:Y66"/>
    <mergeCell ref="V62:Y62"/>
    <mergeCell ref="V63:W63"/>
    <mergeCell ref="X63:Y63"/>
    <mergeCell ref="V64:W64"/>
    <mergeCell ref="X64:Y64"/>
    <mergeCell ref="V65:W65"/>
    <mergeCell ref="X65:Y65"/>
  </mergeCells>
  <conditionalFormatting sqref="B60:V60 C55:V59 Q7:R60 B6:V54">
    <cfRule type="expression" dxfId="9" priority="6">
      <formula>IF(ISBLANK($B$4), 0, SEARCH($B$4,$B6))</formula>
    </cfRule>
  </conditionalFormatting>
  <conditionalFormatting sqref="AK9:AK48">
    <cfRule type="containsText" dxfId="8" priority="7" operator="containsText" text="YES">
      <formula>NOT(ISERROR(SEARCH(("YES"),(AK9))))</formula>
    </cfRule>
  </conditionalFormatting>
  <conditionalFormatting sqref="AK9:AK48">
    <cfRule type="containsText" dxfId="7" priority="8" operator="containsText" text="NO">
      <formula>NOT(ISERROR(SEARCH(("NO"),(AK9))))</formula>
    </cfRule>
  </conditionalFormatting>
  <conditionalFormatting sqref="Y9:AN9 Y46:AC46 AD46:AL48 AC47:AC48 Y10:AL45 AM10:AN48">
    <cfRule type="expression" dxfId="6" priority="9">
      <formula>IF(ISBLANK($Z$4), 0, SEARCH($Z$4,$Y9))</formula>
    </cfRule>
  </conditionalFormatting>
  <conditionalFormatting sqref="U6:U60">
    <cfRule type="containsText" dxfId="5" priority="10" operator="containsText" text="NO">
      <formula>NOT(ISERROR(SEARCH(("NO"),(U6))))</formula>
    </cfRule>
  </conditionalFormatting>
  <conditionalFormatting sqref="U6:U60">
    <cfRule type="containsText" dxfId="4" priority="11" operator="containsText" text="OK">
      <formula>NOT(ISERROR(SEARCH(("OK"),(U6))))</formula>
    </cfRule>
  </conditionalFormatting>
  <conditionalFormatting sqref="Y10:Y45">
    <cfRule type="expression" dxfId="3" priority="5">
      <formula>IF(AK10="YES",1,0)</formula>
    </cfRule>
  </conditionalFormatting>
  <conditionalFormatting sqref="Q6:R60">
    <cfRule type="cellIs" dxfId="2" priority="4" operator="equal">
      <formula>0</formula>
    </cfRule>
  </conditionalFormatting>
  <conditionalFormatting sqref="P6:P60">
    <cfRule type="cellIs" dxfId="1" priority="2" operator="greaterThanOrEqual">
      <formula>1</formula>
    </cfRule>
    <cfRule type="cellIs" dxfId="0" priority="3" operator="lessThanOrEqual">
      <formula>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F16" sqref="F16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296" t="s">
        <v>179</v>
      </c>
      <c r="D2" s="297"/>
      <c r="E2" s="297"/>
      <c r="F2" s="297"/>
      <c r="G2" s="297"/>
      <c r="H2" s="297"/>
      <c r="I2" s="297"/>
      <c r="J2" s="297"/>
      <c r="K2" s="297"/>
    </row>
    <row r="3" spans="3:11" ht="15" customHeight="1" x14ac:dyDescent="0.25">
      <c r="C3" s="297"/>
      <c r="D3" s="297"/>
      <c r="E3" s="297"/>
      <c r="F3" s="297"/>
      <c r="G3" s="297"/>
      <c r="H3" s="297"/>
      <c r="I3" s="297"/>
      <c r="J3" s="297"/>
      <c r="K3" s="297"/>
    </row>
    <row r="6" spans="3:11" ht="15" customHeight="1" x14ac:dyDescent="0.25">
      <c r="C6" s="70" t="s">
        <v>1</v>
      </c>
      <c r="D6" s="70" t="s">
        <v>65</v>
      </c>
      <c r="E6" s="70" t="s">
        <v>182</v>
      </c>
      <c r="F6" s="70" t="s">
        <v>180</v>
      </c>
      <c r="G6" s="70" t="s">
        <v>19</v>
      </c>
    </row>
    <row r="7" spans="3:11" ht="15" customHeight="1" x14ac:dyDescent="0.25">
      <c r="C7" s="69">
        <v>1</v>
      </c>
      <c r="D7" s="71" t="s">
        <v>181</v>
      </c>
      <c r="E7" s="72" t="s">
        <v>183</v>
      </c>
      <c r="F7" s="68">
        <v>750000</v>
      </c>
      <c r="G7" s="71" t="s">
        <v>184</v>
      </c>
    </row>
    <row r="8" spans="3:11" ht="15" customHeight="1" x14ac:dyDescent="0.25">
      <c r="C8" s="69">
        <v>2</v>
      </c>
      <c r="D8" s="314" t="s">
        <v>217</v>
      </c>
      <c r="E8" s="25" t="s">
        <v>218</v>
      </c>
      <c r="F8" s="73">
        <v>45000</v>
      </c>
      <c r="G8" s="314"/>
    </row>
    <row r="9" spans="3:11" ht="15" customHeight="1" x14ac:dyDescent="0.25">
      <c r="C9" s="315">
        <v>3</v>
      </c>
      <c r="D9" s="318" t="s">
        <v>225</v>
      </c>
      <c r="E9" s="319" t="s">
        <v>226</v>
      </c>
      <c r="F9" s="68">
        <v>100000</v>
      </c>
      <c r="G9" s="69"/>
    </row>
    <row r="10" spans="3:11" ht="15" customHeight="1" x14ac:dyDescent="0.25">
      <c r="C10" s="69">
        <v>4</v>
      </c>
      <c r="D10" s="316" t="s">
        <v>221</v>
      </c>
      <c r="E10" s="11" t="s">
        <v>222</v>
      </c>
      <c r="F10" s="317">
        <v>1000</v>
      </c>
      <c r="G10" s="316"/>
    </row>
    <row r="11" spans="3:11" ht="15" customHeight="1" x14ac:dyDescent="0.25">
      <c r="C11" s="69">
        <v>5</v>
      </c>
      <c r="D11" s="69" t="s">
        <v>223</v>
      </c>
      <c r="E11" s="1" t="s">
        <v>224</v>
      </c>
      <c r="F11" s="68">
        <v>800</v>
      </c>
      <c r="G11" s="69"/>
    </row>
    <row r="12" spans="3:11" ht="15" customHeight="1" x14ac:dyDescent="0.25">
      <c r="C12" s="69">
        <v>6</v>
      </c>
      <c r="D12" s="69"/>
      <c r="E12" s="1"/>
      <c r="F12" s="68"/>
      <c r="G12" s="69"/>
    </row>
    <row r="13" spans="3:11" ht="15" customHeight="1" x14ac:dyDescent="0.25">
      <c r="C13" s="69">
        <v>7</v>
      </c>
      <c r="D13" s="69"/>
      <c r="E13" s="1"/>
      <c r="F13" s="68"/>
      <c r="G13" s="69"/>
    </row>
    <row r="14" spans="3:11" ht="15" customHeight="1" x14ac:dyDescent="0.25">
      <c r="C14" s="69">
        <v>8</v>
      </c>
      <c r="D14" s="69"/>
      <c r="E14" s="1"/>
      <c r="F14" s="68"/>
      <c r="G14" s="69"/>
    </row>
    <row r="15" spans="3:11" ht="15" customHeight="1" x14ac:dyDescent="0.25">
      <c r="C15" s="69">
        <v>9</v>
      </c>
      <c r="D15" s="69"/>
      <c r="E15" s="1"/>
      <c r="F15" s="68"/>
      <c r="G15" s="69"/>
    </row>
    <row r="16" spans="3:11" ht="15" customHeight="1" x14ac:dyDescent="0.25">
      <c r="C16" s="69">
        <v>10</v>
      </c>
      <c r="D16" s="69"/>
      <c r="E16" s="1"/>
      <c r="F16" s="68"/>
      <c r="G16" s="69"/>
    </row>
    <row r="17" spans="3:7" ht="15" customHeight="1" x14ac:dyDescent="0.25">
      <c r="C17" s="69">
        <v>11</v>
      </c>
      <c r="D17" s="69"/>
      <c r="E17" s="1"/>
      <c r="F17" s="68"/>
      <c r="G17" s="69"/>
    </row>
    <row r="18" spans="3:7" ht="15" customHeight="1" x14ac:dyDescent="0.25">
      <c r="C18" s="69">
        <v>12</v>
      </c>
      <c r="D18" s="69"/>
      <c r="E18" s="1"/>
      <c r="F18" s="68"/>
      <c r="G18" s="69"/>
    </row>
    <row r="19" spans="3:7" ht="15" customHeight="1" x14ac:dyDescent="0.25">
      <c r="C19" s="69">
        <v>13</v>
      </c>
      <c r="D19" s="69"/>
      <c r="E19" s="1"/>
      <c r="F19" s="68"/>
      <c r="G19" s="69"/>
    </row>
    <row r="20" spans="3:7" ht="15" customHeight="1" x14ac:dyDescent="0.25">
      <c r="C20" s="69">
        <v>14</v>
      </c>
      <c r="D20" s="69"/>
      <c r="E20" s="1"/>
      <c r="F20" s="68"/>
      <c r="G20" s="69"/>
    </row>
    <row r="21" spans="3:7" ht="15.75" customHeight="1" x14ac:dyDescent="0.25">
      <c r="C21" s="69">
        <v>15</v>
      </c>
      <c r="D21" s="69"/>
      <c r="E21" s="1"/>
      <c r="F21" s="68"/>
      <c r="G21" s="69"/>
    </row>
    <row r="22" spans="3:7" ht="15.75" customHeight="1" x14ac:dyDescent="0.25">
      <c r="C22" s="69">
        <v>16</v>
      </c>
      <c r="D22" s="69"/>
      <c r="E22" s="1"/>
      <c r="F22" s="68"/>
      <c r="G22" s="69"/>
    </row>
    <row r="23" spans="3:7" ht="15.75" customHeight="1" x14ac:dyDescent="0.25">
      <c r="C23" s="69">
        <v>17</v>
      </c>
      <c r="D23" s="69"/>
      <c r="E23" s="1"/>
      <c r="F23" s="68"/>
      <c r="G23" s="69"/>
    </row>
    <row r="24" spans="3:7" ht="15.75" customHeight="1" x14ac:dyDescent="0.25">
      <c r="C24" s="69">
        <v>18</v>
      </c>
      <c r="D24" s="69"/>
      <c r="E24" s="1"/>
      <c r="F24" s="68"/>
      <c r="G24" s="69"/>
    </row>
    <row r="25" spans="3:7" ht="15.75" customHeight="1" x14ac:dyDescent="0.25">
      <c r="C25" s="69">
        <v>19</v>
      </c>
      <c r="D25" s="69"/>
      <c r="E25" s="1"/>
      <c r="F25" s="68"/>
      <c r="G25" s="69"/>
    </row>
    <row r="26" spans="3:7" ht="15.75" customHeight="1" thickBot="1" x14ac:dyDescent="0.3">
      <c r="C26" s="69">
        <v>20</v>
      </c>
      <c r="D26" s="69"/>
      <c r="E26" s="25"/>
      <c r="F26" s="73"/>
      <c r="G26" s="69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896800</v>
      </c>
      <c r="G27" s="26"/>
    </row>
    <row r="28" spans="3:7" ht="15.75" customHeight="1" thickBot="1" x14ac:dyDescent="0.3"/>
    <row r="29" spans="3:7" ht="15.75" customHeight="1" x14ac:dyDescent="0.25">
      <c r="D29" s="267" t="s">
        <v>72</v>
      </c>
      <c r="E29" s="269"/>
      <c r="F29" s="298">
        <f>'2019'!T64</f>
        <v>2128000</v>
      </c>
      <c r="G29" s="299"/>
    </row>
    <row r="30" spans="3:7" ht="15.75" customHeight="1" x14ac:dyDescent="0.25">
      <c r="D30" s="286" t="s">
        <v>65</v>
      </c>
      <c r="E30" s="252"/>
      <c r="F30" s="256">
        <f>F27</f>
        <v>896800</v>
      </c>
      <c r="G30" s="304"/>
    </row>
    <row r="31" spans="3:7" ht="15.75" customHeight="1" x14ac:dyDescent="0.25">
      <c r="D31" s="286" t="s">
        <v>98</v>
      </c>
      <c r="E31" s="252"/>
      <c r="F31" s="258">
        <f>Pemasukkan!F27</f>
        <v>282000</v>
      </c>
      <c r="G31" s="305"/>
    </row>
    <row r="32" spans="3:7" ht="15.75" customHeight="1" thickBot="1" x14ac:dyDescent="0.3">
      <c r="D32" s="300" t="s">
        <v>191</v>
      </c>
      <c r="E32" s="301"/>
      <c r="F32" s="302">
        <f>'2019'!T65</f>
        <v>1513200</v>
      </c>
      <c r="G32" s="30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E26" sqref="E26"/>
    </sheetView>
  </sheetViews>
  <sheetFormatPr defaultColWidth="14.42578125" defaultRowHeight="15" customHeight="1" x14ac:dyDescent="0.25"/>
  <cols>
    <col min="1" max="2" width="8.7109375" style="65" customWidth="1"/>
    <col min="3" max="3" width="6.85546875" style="65" customWidth="1"/>
    <col min="4" max="4" width="32.42578125" style="65" customWidth="1"/>
    <col min="5" max="5" width="23.7109375" style="65" customWidth="1"/>
    <col min="6" max="6" width="19.5703125" style="65" customWidth="1"/>
    <col min="7" max="7" width="79.7109375" style="65" customWidth="1"/>
    <col min="8" max="8" width="19.140625" style="65" customWidth="1"/>
    <col min="9" max="9" width="19.28515625" style="65" customWidth="1"/>
    <col min="10" max="10" width="14.42578125" style="65"/>
    <col min="11" max="11" width="16.28515625" style="65" customWidth="1"/>
    <col min="12" max="16384" width="14.42578125" style="65"/>
  </cols>
  <sheetData>
    <row r="2" spans="3:11" ht="15" customHeight="1" x14ac:dyDescent="0.25">
      <c r="C2" s="308" t="s">
        <v>186</v>
      </c>
      <c r="D2" s="309"/>
      <c r="E2" s="309"/>
      <c r="F2" s="309"/>
      <c r="G2" s="309"/>
      <c r="H2" s="309"/>
      <c r="I2" s="309"/>
      <c r="J2" s="309"/>
      <c r="K2" s="309"/>
    </row>
    <row r="3" spans="3:11" ht="15" customHeight="1" x14ac:dyDescent="0.25">
      <c r="C3" s="309"/>
      <c r="D3" s="309"/>
      <c r="E3" s="309"/>
      <c r="F3" s="309"/>
      <c r="G3" s="309"/>
      <c r="H3" s="309"/>
      <c r="I3" s="309"/>
      <c r="J3" s="309"/>
      <c r="K3" s="309"/>
    </row>
    <row r="6" spans="3:11" ht="15" customHeight="1" x14ac:dyDescent="0.25">
      <c r="C6" s="70" t="s">
        <v>1</v>
      </c>
      <c r="D6" s="70" t="s">
        <v>65</v>
      </c>
      <c r="E6" s="70" t="s">
        <v>187</v>
      </c>
      <c r="F6" s="70" t="s">
        <v>180</v>
      </c>
      <c r="G6" s="70" t="s">
        <v>19</v>
      </c>
    </row>
    <row r="7" spans="3:11" ht="46.5" customHeight="1" x14ac:dyDescent="0.25">
      <c r="C7" s="1">
        <v>1</v>
      </c>
      <c r="D7" s="70" t="s">
        <v>185</v>
      </c>
      <c r="E7" s="72" t="s">
        <v>188</v>
      </c>
      <c r="F7" s="76">
        <v>122000</v>
      </c>
      <c r="G7" s="78" t="s">
        <v>189</v>
      </c>
    </row>
    <row r="8" spans="3:11" ht="17.25" customHeight="1" x14ac:dyDescent="0.25">
      <c r="C8" s="1">
        <v>2</v>
      </c>
      <c r="D8" s="1" t="s">
        <v>227</v>
      </c>
      <c r="E8" s="1" t="s">
        <v>226</v>
      </c>
      <c r="F8" s="76">
        <v>60000</v>
      </c>
      <c r="G8" s="1" t="s">
        <v>228</v>
      </c>
    </row>
    <row r="9" spans="3:11" ht="15" customHeight="1" x14ac:dyDescent="0.25">
      <c r="C9" s="1">
        <v>3</v>
      </c>
      <c r="D9" s="1" t="s">
        <v>230</v>
      </c>
      <c r="E9" s="1" t="s">
        <v>229</v>
      </c>
      <c r="F9" s="76">
        <v>100000</v>
      </c>
      <c r="G9" s="1" t="s">
        <v>231</v>
      </c>
    </row>
    <row r="10" spans="3:11" ht="15" customHeight="1" x14ac:dyDescent="0.25">
      <c r="C10" s="1">
        <v>4</v>
      </c>
      <c r="D10" s="1"/>
      <c r="E10" s="1"/>
      <c r="F10" s="76"/>
      <c r="G10" s="1"/>
    </row>
    <row r="11" spans="3:11" ht="15" customHeight="1" x14ac:dyDescent="0.25">
      <c r="C11" s="1">
        <v>5</v>
      </c>
      <c r="D11" s="1"/>
      <c r="E11" s="1"/>
      <c r="F11" s="76"/>
      <c r="G11" s="1"/>
    </row>
    <row r="12" spans="3:11" ht="15" customHeight="1" x14ac:dyDescent="0.25">
      <c r="C12" s="1">
        <v>6</v>
      </c>
      <c r="D12" s="1"/>
      <c r="E12" s="1"/>
      <c r="F12" s="76"/>
      <c r="G12" s="1"/>
    </row>
    <row r="13" spans="3:11" ht="15" customHeight="1" x14ac:dyDescent="0.25">
      <c r="C13" s="1">
        <v>7</v>
      </c>
      <c r="D13" s="1"/>
      <c r="E13" s="1"/>
      <c r="F13" s="76"/>
      <c r="G13" s="1"/>
    </row>
    <row r="14" spans="3:11" ht="15" customHeight="1" x14ac:dyDescent="0.25">
      <c r="C14" s="1">
        <v>8</v>
      </c>
      <c r="D14" s="1"/>
      <c r="E14" s="1"/>
      <c r="F14" s="76"/>
      <c r="G14" s="1"/>
    </row>
    <row r="15" spans="3:11" ht="15" customHeight="1" x14ac:dyDescent="0.25">
      <c r="C15" s="1">
        <v>9</v>
      </c>
      <c r="D15" s="1"/>
      <c r="E15" s="1"/>
      <c r="F15" s="76"/>
      <c r="G15" s="1"/>
    </row>
    <row r="16" spans="3:11" ht="15" customHeight="1" x14ac:dyDescent="0.25">
      <c r="C16" s="1">
        <v>10</v>
      </c>
      <c r="D16" s="1"/>
      <c r="E16" s="1"/>
      <c r="F16" s="76"/>
      <c r="G16" s="1"/>
    </row>
    <row r="17" spans="3:7" ht="15" customHeight="1" x14ac:dyDescent="0.25">
      <c r="C17" s="1">
        <v>11</v>
      </c>
      <c r="D17" s="1"/>
      <c r="E17" s="1"/>
      <c r="F17" s="76"/>
      <c r="G17" s="1"/>
    </row>
    <row r="18" spans="3:7" ht="15" customHeight="1" x14ac:dyDescent="0.25">
      <c r="C18" s="1">
        <v>12</v>
      </c>
      <c r="D18" s="1"/>
      <c r="E18" s="1"/>
      <c r="F18" s="76"/>
      <c r="G18" s="1"/>
    </row>
    <row r="19" spans="3:7" ht="15" customHeight="1" x14ac:dyDescent="0.25">
      <c r="C19" s="1">
        <v>13</v>
      </c>
      <c r="D19" s="1"/>
      <c r="E19" s="1"/>
      <c r="F19" s="76"/>
      <c r="G19" s="1"/>
    </row>
    <row r="20" spans="3:7" ht="15" customHeight="1" x14ac:dyDescent="0.25">
      <c r="C20" s="1">
        <v>14</v>
      </c>
      <c r="D20" s="1"/>
      <c r="E20" s="1"/>
      <c r="F20" s="76"/>
      <c r="G20" s="1"/>
    </row>
    <row r="21" spans="3:7" ht="15.75" customHeight="1" x14ac:dyDescent="0.25">
      <c r="C21" s="1">
        <v>15</v>
      </c>
      <c r="D21" s="1"/>
      <c r="E21" s="1"/>
      <c r="F21" s="76"/>
      <c r="G21" s="1"/>
    </row>
    <row r="22" spans="3:7" ht="15.75" customHeight="1" x14ac:dyDescent="0.25">
      <c r="C22" s="1">
        <v>16</v>
      </c>
      <c r="D22" s="1"/>
      <c r="E22" s="1"/>
      <c r="F22" s="76"/>
      <c r="G22" s="1"/>
    </row>
    <row r="23" spans="3:7" ht="15.75" customHeight="1" x14ac:dyDescent="0.25">
      <c r="C23" s="1">
        <v>17</v>
      </c>
      <c r="D23" s="1"/>
      <c r="E23" s="1"/>
      <c r="F23" s="76"/>
      <c r="G23" s="1"/>
    </row>
    <row r="24" spans="3:7" ht="15.75" customHeight="1" x14ac:dyDescent="0.25">
      <c r="C24" s="1">
        <v>18</v>
      </c>
      <c r="D24" s="1"/>
      <c r="E24" s="1"/>
      <c r="F24" s="76"/>
      <c r="G24" s="1"/>
    </row>
    <row r="25" spans="3:7" ht="15.75" customHeight="1" x14ac:dyDescent="0.25">
      <c r="C25" s="1">
        <v>19</v>
      </c>
      <c r="D25" s="1"/>
      <c r="E25" s="1"/>
      <c r="F25" s="76"/>
      <c r="G25" s="1"/>
    </row>
    <row r="26" spans="3:7" ht="15.75" customHeight="1" thickBot="1" x14ac:dyDescent="0.3">
      <c r="C26" s="1">
        <v>20</v>
      </c>
      <c r="D26" s="1"/>
      <c r="E26" s="25"/>
      <c r="F26" s="79"/>
      <c r="G26" s="1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282000</v>
      </c>
      <c r="G27" s="26"/>
    </row>
    <row r="28" spans="3:7" ht="15.75" customHeight="1" thickBot="1" x14ac:dyDescent="0.3"/>
    <row r="29" spans="3:7" ht="15.75" customHeight="1" x14ac:dyDescent="0.25">
      <c r="D29" s="280" t="s">
        <v>72</v>
      </c>
      <c r="E29" s="282"/>
      <c r="F29" s="310">
        <f>'2019'!T64</f>
        <v>2128000</v>
      </c>
      <c r="G29" s="311"/>
    </row>
    <row r="30" spans="3:7" ht="15.75" customHeight="1" x14ac:dyDescent="0.25">
      <c r="D30" s="287" t="s">
        <v>65</v>
      </c>
      <c r="E30" s="252"/>
      <c r="F30" s="256">
        <f>Pengeluaran!F30</f>
        <v>896800</v>
      </c>
      <c r="G30" s="304"/>
    </row>
    <row r="31" spans="3:7" ht="15.75" customHeight="1" x14ac:dyDescent="0.25">
      <c r="D31" s="286" t="s">
        <v>98</v>
      </c>
      <c r="E31" s="252"/>
      <c r="F31" s="258">
        <f>F27</f>
        <v>282000</v>
      </c>
      <c r="G31" s="305"/>
    </row>
    <row r="32" spans="3:7" ht="15.75" customHeight="1" thickBot="1" x14ac:dyDescent="0.3">
      <c r="D32" s="300" t="s">
        <v>190</v>
      </c>
      <c r="E32" s="301"/>
      <c r="F32" s="306">
        <f>'2019'!T65</f>
        <v>1513200</v>
      </c>
      <c r="G32" s="30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9" t="s">
        <v>233</v>
      </c>
      <c r="D2" s="340"/>
      <c r="E2" s="340"/>
      <c r="F2" s="340"/>
      <c r="G2" s="340"/>
      <c r="H2" s="340"/>
      <c r="I2" s="340"/>
      <c r="J2" s="340"/>
      <c r="K2" s="340"/>
    </row>
    <row r="3" spans="3:11" x14ac:dyDescent="0.25">
      <c r="C3" s="340"/>
      <c r="D3" s="340"/>
      <c r="E3" s="340"/>
      <c r="F3" s="340"/>
      <c r="G3" s="340"/>
      <c r="H3" s="340"/>
      <c r="I3" s="340"/>
      <c r="J3" s="340"/>
      <c r="K3" s="340"/>
    </row>
    <row r="4" spans="3:11" x14ac:dyDescent="0.25">
      <c r="C4" s="221"/>
      <c r="D4" s="221"/>
      <c r="E4" s="221"/>
      <c r="F4" s="221"/>
      <c r="G4" s="221"/>
      <c r="H4" s="221"/>
      <c r="I4" s="221"/>
      <c r="J4" s="221"/>
      <c r="K4" s="221"/>
    </row>
    <row r="5" spans="3:11" x14ac:dyDescent="0.25">
      <c r="C5" s="221"/>
      <c r="D5" s="221"/>
      <c r="E5" s="221"/>
      <c r="F5" s="221"/>
      <c r="G5" s="221"/>
      <c r="H5" s="221"/>
      <c r="I5" s="221"/>
      <c r="J5" s="221"/>
      <c r="K5" s="221"/>
    </row>
    <row r="6" spans="3:11" x14ac:dyDescent="0.25">
      <c r="C6" s="222" t="s">
        <v>1</v>
      </c>
      <c r="D6" s="222" t="s">
        <v>65</v>
      </c>
      <c r="E6" s="222" t="s">
        <v>187</v>
      </c>
      <c r="F6" s="222" t="s">
        <v>180</v>
      </c>
      <c r="G6" s="222" t="s">
        <v>19</v>
      </c>
      <c r="H6" s="221"/>
      <c r="I6" s="221"/>
      <c r="J6" s="221"/>
      <c r="K6" s="221"/>
    </row>
    <row r="7" spans="3:11" ht="41.25" customHeight="1" x14ac:dyDescent="0.25">
      <c r="C7" s="25">
        <v>1</v>
      </c>
      <c r="D7" s="25" t="s">
        <v>227</v>
      </c>
      <c r="E7" s="25" t="s">
        <v>226</v>
      </c>
      <c r="F7" s="79">
        <v>60000</v>
      </c>
      <c r="G7" s="321" t="s">
        <v>228</v>
      </c>
      <c r="H7" s="221"/>
      <c r="I7" s="221"/>
      <c r="J7" s="221"/>
      <c r="K7" s="221"/>
    </row>
    <row r="8" spans="3:11" ht="18.75" customHeight="1" x14ac:dyDescent="0.25">
      <c r="C8" s="1">
        <v>2</v>
      </c>
      <c r="D8" s="69"/>
      <c r="E8" s="1"/>
      <c r="F8" s="76"/>
      <c r="G8" s="320"/>
      <c r="H8" s="221"/>
      <c r="I8" s="221"/>
      <c r="J8" s="221"/>
      <c r="K8" s="221"/>
    </row>
    <row r="9" spans="3:11" x14ac:dyDescent="0.25">
      <c r="C9" s="11">
        <v>3</v>
      </c>
      <c r="D9" s="11"/>
      <c r="E9" s="330"/>
      <c r="F9" s="331"/>
      <c r="G9" s="332"/>
      <c r="H9" s="221"/>
      <c r="I9" s="221"/>
      <c r="J9" s="221"/>
      <c r="K9" s="221"/>
    </row>
    <row r="10" spans="3:11" x14ac:dyDescent="0.25">
      <c r="C10" s="1">
        <v>4</v>
      </c>
      <c r="D10" s="1"/>
      <c r="E10" s="25"/>
      <c r="F10" s="79"/>
      <c r="G10" s="321"/>
      <c r="H10" s="221"/>
      <c r="I10" s="221"/>
      <c r="J10" s="221"/>
      <c r="K10" s="221"/>
    </row>
    <row r="11" spans="3:11" x14ac:dyDescent="0.25">
      <c r="C11" s="1">
        <v>5</v>
      </c>
      <c r="D11" s="1"/>
      <c r="E11" s="25"/>
      <c r="F11" s="79"/>
      <c r="G11" s="321"/>
      <c r="H11" s="221"/>
      <c r="I11" s="221"/>
      <c r="J11" s="221"/>
      <c r="K11" s="221"/>
    </row>
    <row r="12" spans="3:11" x14ac:dyDescent="0.25">
      <c r="C12" s="1">
        <v>6</v>
      </c>
      <c r="D12" s="1"/>
      <c r="E12" s="25"/>
      <c r="F12" s="79"/>
      <c r="G12" s="321"/>
      <c r="H12" s="221"/>
      <c r="I12" s="221"/>
      <c r="J12" s="221"/>
      <c r="K12" s="221"/>
    </row>
    <row r="13" spans="3:11" x14ac:dyDescent="0.25">
      <c r="C13" s="1">
        <v>7</v>
      </c>
      <c r="D13" s="1"/>
      <c r="E13" s="25"/>
      <c r="F13" s="79"/>
      <c r="G13" s="321"/>
      <c r="H13" s="221"/>
      <c r="I13" s="221"/>
      <c r="J13" s="221"/>
      <c r="K13" s="221"/>
    </row>
    <row r="14" spans="3:11" x14ac:dyDescent="0.25">
      <c r="C14" s="1">
        <v>8</v>
      </c>
      <c r="D14" s="1"/>
      <c r="E14" s="25"/>
      <c r="F14" s="79"/>
      <c r="G14" s="320"/>
      <c r="H14" s="221"/>
      <c r="I14" s="221"/>
      <c r="J14" s="221"/>
      <c r="K14" s="221"/>
    </row>
    <row r="15" spans="3:11" x14ac:dyDescent="0.25">
      <c r="C15" s="1">
        <v>9</v>
      </c>
      <c r="D15" s="1"/>
      <c r="E15" s="25"/>
      <c r="F15" s="79"/>
      <c r="G15" s="320"/>
      <c r="H15" s="221"/>
      <c r="I15" s="221"/>
      <c r="J15" s="221"/>
      <c r="K15" s="221"/>
    </row>
    <row r="16" spans="3:11" x14ac:dyDescent="0.25">
      <c r="C16" s="1">
        <v>10</v>
      </c>
      <c r="D16" s="1"/>
      <c r="E16" s="25"/>
      <c r="F16" s="79"/>
      <c r="G16" s="320"/>
      <c r="H16" s="221"/>
      <c r="I16" s="221"/>
      <c r="J16" s="221"/>
      <c r="K16" s="221"/>
    </row>
    <row r="17" spans="3:11" x14ac:dyDescent="0.25">
      <c r="C17" s="1">
        <v>11</v>
      </c>
      <c r="D17" s="1"/>
      <c r="E17" s="25"/>
      <c r="F17" s="79"/>
      <c r="G17" s="320"/>
      <c r="H17" s="221"/>
      <c r="I17" s="221"/>
      <c r="J17" s="221"/>
      <c r="K17" s="221"/>
    </row>
    <row r="18" spans="3:11" x14ac:dyDescent="0.25">
      <c r="C18" s="1">
        <v>12</v>
      </c>
      <c r="D18" s="1"/>
      <c r="E18" s="25"/>
      <c r="F18" s="79"/>
      <c r="G18" s="320"/>
      <c r="H18" s="221"/>
      <c r="I18" s="221"/>
      <c r="J18" s="221"/>
      <c r="K18" s="221"/>
    </row>
    <row r="19" spans="3:11" x14ac:dyDescent="0.25">
      <c r="C19" s="1">
        <v>13</v>
      </c>
      <c r="D19" s="1"/>
      <c r="E19" s="1"/>
      <c r="F19" s="79"/>
      <c r="G19" s="320"/>
      <c r="H19" s="221"/>
      <c r="I19" s="221"/>
      <c r="J19" s="221"/>
      <c r="K19" s="221"/>
    </row>
    <row r="20" spans="3:11" x14ac:dyDescent="0.25">
      <c r="C20" s="1">
        <v>14</v>
      </c>
      <c r="D20" s="1"/>
      <c r="E20" s="1"/>
      <c r="F20" s="79"/>
      <c r="G20" s="320"/>
      <c r="H20" s="221"/>
      <c r="I20" s="221"/>
      <c r="J20" s="221"/>
      <c r="K20" s="221"/>
    </row>
    <row r="21" spans="3:11" x14ac:dyDescent="0.25">
      <c r="C21" s="1">
        <v>15</v>
      </c>
      <c r="D21" s="1"/>
      <c r="E21" s="1"/>
      <c r="F21" s="79"/>
      <c r="G21" s="320"/>
      <c r="H21" s="221"/>
      <c r="I21" s="221"/>
      <c r="J21" s="221"/>
      <c r="K21" s="221"/>
    </row>
    <row r="22" spans="3:11" x14ac:dyDescent="0.25">
      <c r="C22" s="1">
        <v>16</v>
      </c>
      <c r="D22" s="1"/>
      <c r="E22" s="1"/>
      <c r="F22" s="79"/>
      <c r="G22" s="320"/>
      <c r="H22" s="221"/>
      <c r="I22" s="221"/>
      <c r="J22" s="221"/>
      <c r="K22" s="221"/>
    </row>
    <row r="23" spans="3:11" x14ac:dyDescent="0.25">
      <c r="C23" s="1">
        <v>17</v>
      </c>
      <c r="D23" s="1"/>
      <c r="E23" s="1"/>
      <c r="F23" s="79"/>
      <c r="G23" s="320"/>
      <c r="H23" s="221"/>
      <c r="I23" s="221"/>
      <c r="J23" s="221"/>
      <c r="K23" s="221"/>
    </row>
    <row r="24" spans="3:11" x14ac:dyDescent="0.25">
      <c r="C24" s="1">
        <v>18</v>
      </c>
      <c r="D24" s="1"/>
      <c r="E24" s="1"/>
      <c r="F24" s="79"/>
      <c r="G24" s="320"/>
      <c r="H24" s="221"/>
      <c r="I24" s="221"/>
      <c r="J24" s="221"/>
      <c r="K24" s="221"/>
    </row>
    <row r="25" spans="3:11" x14ac:dyDescent="0.25">
      <c r="C25" s="1">
        <v>19</v>
      </c>
      <c r="D25" s="1"/>
      <c r="E25" s="1"/>
      <c r="F25" s="79"/>
      <c r="G25" s="320"/>
      <c r="H25" s="221"/>
      <c r="I25" s="221"/>
      <c r="J25" s="221"/>
      <c r="K25" s="221"/>
    </row>
    <row r="26" spans="3:11" ht="15.75" thickBot="1" x14ac:dyDescent="0.3">
      <c r="C26" s="1">
        <v>20</v>
      </c>
      <c r="D26" s="1"/>
      <c r="E26" s="25"/>
      <c r="F26" s="79"/>
      <c r="G26" s="320"/>
      <c r="H26" s="221"/>
      <c r="I26" s="221"/>
      <c r="J26" s="221"/>
      <c r="K26" s="221"/>
    </row>
    <row r="27" spans="3:11" ht="15.75" thickBot="1" x14ac:dyDescent="0.3">
      <c r="C27" s="26"/>
      <c r="D27" s="26"/>
      <c r="E27" s="74" t="s">
        <v>15</v>
      </c>
      <c r="F27" s="75">
        <f>SUM(F7:F26)</f>
        <v>60000</v>
      </c>
      <c r="G27" s="26"/>
      <c r="H27" s="221"/>
      <c r="I27" s="221"/>
      <c r="J27" s="221"/>
      <c r="K27" s="221"/>
    </row>
    <row r="28" spans="3:11" x14ac:dyDescent="0.25">
      <c r="C28" s="221"/>
      <c r="D28" s="221"/>
      <c r="E28" s="221"/>
      <c r="F28" s="221"/>
      <c r="G28" s="221"/>
      <c r="H28" s="221"/>
      <c r="I28" s="221"/>
      <c r="J28" s="221"/>
      <c r="K28" s="221"/>
    </row>
    <row r="29" spans="3:11" ht="15.75" thickBot="1" x14ac:dyDescent="0.3">
      <c r="C29" s="221"/>
      <c r="D29" s="324"/>
      <c r="E29" s="324"/>
      <c r="F29" s="325"/>
      <c r="G29" s="325"/>
      <c r="H29" s="221"/>
      <c r="I29" s="221"/>
      <c r="J29" s="221"/>
      <c r="K29" s="221"/>
    </row>
    <row r="30" spans="3:11" ht="15.75" thickBot="1" x14ac:dyDescent="0.3">
      <c r="C30" s="26"/>
      <c r="D30" s="326" t="s">
        <v>232</v>
      </c>
      <c r="E30" s="327"/>
      <c r="F30" s="328">
        <f>F27</f>
        <v>60000</v>
      </c>
      <c r="G30" s="329"/>
      <c r="H30" s="221"/>
      <c r="I30" s="221"/>
      <c r="J30" s="221"/>
      <c r="K30" s="221"/>
    </row>
    <row r="31" spans="3:11" x14ac:dyDescent="0.25">
      <c r="C31" s="221"/>
      <c r="H31" s="221"/>
      <c r="I31" s="221"/>
      <c r="J31" s="221"/>
      <c r="K31" s="221"/>
    </row>
    <row r="32" spans="3:11" x14ac:dyDescent="0.25">
      <c r="C32" s="221"/>
      <c r="D32" s="322"/>
      <c r="E32" s="322"/>
      <c r="F32" s="323"/>
      <c r="G32" s="322"/>
      <c r="H32" s="221"/>
      <c r="I32" s="221"/>
      <c r="J32" s="221"/>
      <c r="K32" s="22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31"/>
      <c r="C4" s="312" t="s">
        <v>122</v>
      </c>
      <c r="D4" s="313"/>
      <c r="E4" s="32"/>
      <c r="F4" s="38"/>
      <c r="G4" s="39"/>
      <c r="H4" s="312" t="s">
        <v>103</v>
      </c>
      <c r="I4" s="313"/>
      <c r="J4" s="40"/>
      <c r="K4" s="32"/>
    </row>
    <row r="5" spans="2:11" ht="15" customHeight="1" x14ac:dyDescent="0.25">
      <c r="B5" s="33"/>
      <c r="C5" s="26"/>
      <c r="D5" s="26"/>
      <c r="E5" s="34"/>
      <c r="F5" s="33"/>
      <c r="G5" s="26"/>
      <c r="H5" s="26"/>
      <c r="I5" s="26"/>
      <c r="J5" s="26"/>
      <c r="K5" s="34"/>
    </row>
    <row r="6" spans="2:11" ht="15" customHeight="1" x14ac:dyDescent="0.25">
      <c r="B6" s="33"/>
      <c r="C6" s="26"/>
      <c r="D6" s="26"/>
      <c r="E6" s="34"/>
      <c r="F6" s="33"/>
      <c r="G6" s="26"/>
      <c r="H6" s="26"/>
      <c r="I6" s="26"/>
      <c r="J6" s="26"/>
      <c r="K6" s="34"/>
    </row>
    <row r="7" spans="2:11" ht="15" customHeight="1" x14ac:dyDescent="0.25">
      <c r="B7" s="33"/>
      <c r="C7" s="26"/>
      <c r="D7" s="26"/>
      <c r="E7" s="34"/>
      <c r="F7" s="33"/>
      <c r="G7" s="26"/>
      <c r="H7" s="26"/>
      <c r="I7" s="26"/>
      <c r="J7" s="26"/>
      <c r="K7" s="34"/>
    </row>
    <row r="8" spans="2:11" ht="15" customHeight="1" x14ac:dyDescent="0.25">
      <c r="B8" s="33"/>
      <c r="C8" s="26"/>
      <c r="D8" s="26"/>
      <c r="E8" s="34"/>
      <c r="F8" s="33"/>
      <c r="G8" s="26"/>
      <c r="H8" s="26"/>
      <c r="I8" s="26"/>
      <c r="J8" s="26"/>
      <c r="K8" s="34"/>
    </row>
    <row r="9" spans="2:11" ht="15" customHeight="1" x14ac:dyDescent="0.25">
      <c r="B9" s="33"/>
      <c r="C9" s="26"/>
      <c r="D9" s="26"/>
      <c r="E9" s="34"/>
      <c r="F9" s="33"/>
      <c r="G9" s="26"/>
      <c r="H9" s="26"/>
      <c r="I9" s="26"/>
      <c r="J9" s="26"/>
      <c r="K9" s="34"/>
    </row>
    <row r="10" spans="2:11" ht="15" customHeight="1" x14ac:dyDescent="0.25">
      <c r="B10" s="33"/>
      <c r="C10" s="26"/>
      <c r="D10" s="26"/>
      <c r="E10" s="34"/>
      <c r="F10" s="33"/>
      <c r="G10" s="26"/>
      <c r="H10" s="26"/>
      <c r="I10" s="26"/>
      <c r="J10" s="26"/>
      <c r="K10" s="34"/>
    </row>
    <row r="11" spans="2:11" ht="15" customHeight="1" x14ac:dyDescent="0.25">
      <c r="B11" s="33"/>
      <c r="C11" s="26"/>
      <c r="D11" s="26"/>
      <c r="E11" s="34"/>
      <c r="F11" s="33"/>
      <c r="G11" s="26"/>
      <c r="H11" s="26"/>
      <c r="I11" s="26"/>
      <c r="J11" s="26"/>
      <c r="K11" s="34"/>
    </row>
    <row r="12" spans="2:11" ht="15" customHeight="1" x14ac:dyDescent="0.25">
      <c r="B12" s="33"/>
      <c r="C12" s="26"/>
      <c r="D12" s="26"/>
      <c r="E12" s="34"/>
      <c r="F12" s="33"/>
      <c r="G12" s="26"/>
      <c r="H12" s="26"/>
      <c r="I12" s="26"/>
      <c r="J12" s="26"/>
      <c r="K12" s="34"/>
    </row>
    <row r="13" spans="2:11" ht="15" customHeight="1" x14ac:dyDescent="0.25">
      <c r="B13" s="33"/>
      <c r="C13" s="26"/>
      <c r="D13" s="26"/>
      <c r="E13" s="34"/>
      <c r="F13" s="33"/>
      <c r="G13" s="26"/>
      <c r="H13" s="26"/>
      <c r="I13" s="26"/>
      <c r="J13" s="26"/>
      <c r="K13" s="34"/>
    </row>
    <row r="14" spans="2:11" ht="15" customHeight="1" thickBot="1" x14ac:dyDescent="0.3">
      <c r="B14" s="35"/>
      <c r="C14" s="36"/>
      <c r="D14" s="36"/>
      <c r="E14" s="37"/>
      <c r="F14" s="35"/>
      <c r="G14" s="36"/>
      <c r="H14" s="36"/>
      <c r="I14" s="36"/>
      <c r="J14" s="36"/>
      <c r="K14" s="37"/>
    </row>
    <row r="16" spans="2:11" ht="15" customHeight="1" thickBot="1" x14ac:dyDescent="0.3"/>
    <row r="17" spans="2:11" ht="15" customHeight="1" thickBot="1" x14ac:dyDescent="0.3">
      <c r="B17" s="31"/>
      <c r="C17" s="312" t="s">
        <v>144</v>
      </c>
      <c r="D17" s="313"/>
      <c r="E17" s="32"/>
      <c r="F17" s="31"/>
      <c r="G17" s="40"/>
      <c r="H17" s="312" t="s">
        <v>146</v>
      </c>
      <c r="I17" s="313"/>
      <c r="J17" s="40"/>
      <c r="K17" s="32"/>
    </row>
    <row r="18" spans="2:11" ht="15" customHeight="1" x14ac:dyDescent="0.25">
      <c r="B18" s="33"/>
      <c r="C18" s="26"/>
      <c r="D18" s="26"/>
      <c r="E18" s="34"/>
      <c r="F18" s="33"/>
      <c r="G18" s="26"/>
      <c r="H18" s="26"/>
      <c r="I18" s="26"/>
      <c r="J18" s="26"/>
      <c r="K18" s="34"/>
    </row>
    <row r="19" spans="2:11" ht="15" customHeight="1" x14ac:dyDescent="0.25">
      <c r="B19" s="33"/>
      <c r="C19" s="26"/>
      <c r="D19" s="26"/>
      <c r="E19" s="34"/>
      <c r="F19" s="33"/>
      <c r="G19" s="26"/>
      <c r="H19" s="26"/>
      <c r="I19" s="26"/>
      <c r="J19" s="26"/>
      <c r="K19" s="34"/>
    </row>
    <row r="20" spans="2:11" ht="15" customHeight="1" x14ac:dyDescent="0.25">
      <c r="B20" s="33"/>
      <c r="C20" s="26"/>
      <c r="D20" s="26"/>
      <c r="E20" s="34"/>
      <c r="F20" s="33"/>
      <c r="G20" s="26"/>
      <c r="H20" s="26"/>
      <c r="I20" s="26"/>
      <c r="J20" s="26"/>
      <c r="K20" s="34"/>
    </row>
    <row r="21" spans="2:11" ht="15" customHeight="1" x14ac:dyDescent="0.25">
      <c r="B21" s="33"/>
      <c r="C21" s="26"/>
      <c r="D21" s="26"/>
      <c r="E21" s="34"/>
      <c r="F21" s="33"/>
      <c r="G21" s="26"/>
      <c r="H21" s="26"/>
      <c r="I21" s="26"/>
      <c r="J21" s="26"/>
      <c r="K21" s="34"/>
    </row>
    <row r="22" spans="2:11" ht="15" customHeight="1" x14ac:dyDescent="0.25">
      <c r="B22" s="33"/>
      <c r="C22" s="26"/>
      <c r="D22" s="26"/>
      <c r="E22" s="34"/>
      <c r="F22" s="33"/>
      <c r="G22" s="26"/>
      <c r="H22" s="26"/>
      <c r="I22" s="26"/>
      <c r="J22" s="26"/>
      <c r="K22" s="34"/>
    </row>
    <row r="23" spans="2:11" ht="15" customHeight="1" x14ac:dyDescent="0.25">
      <c r="B23" s="33"/>
      <c r="C23" s="26"/>
      <c r="D23" s="26"/>
      <c r="E23" s="34"/>
      <c r="F23" s="33"/>
      <c r="G23" s="26"/>
      <c r="H23" s="26"/>
      <c r="I23" s="26"/>
      <c r="J23" s="26"/>
      <c r="K23" s="34"/>
    </row>
    <row r="24" spans="2:11" ht="15" customHeight="1" x14ac:dyDescent="0.25">
      <c r="B24" s="33"/>
      <c r="C24" s="26"/>
      <c r="D24" s="26"/>
      <c r="E24" s="34"/>
      <c r="F24" s="33"/>
      <c r="G24" s="26"/>
      <c r="H24" s="26"/>
      <c r="I24" s="26"/>
      <c r="J24" s="26"/>
      <c r="K24" s="34"/>
    </row>
    <row r="25" spans="2:11" ht="15" customHeight="1" x14ac:dyDescent="0.25">
      <c r="B25" s="33"/>
      <c r="C25" s="26"/>
      <c r="D25" s="26"/>
      <c r="E25" s="34"/>
      <c r="F25" s="33"/>
      <c r="G25" s="26"/>
      <c r="H25" s="26"/>
      <c r="I25" s="26"/>
      <c r="J25" s="26"/>
      <c r="K25" s="34"/>
    </row>
    <row r="26" spans="2:11" ht="15" customHeight="1" x14ac:dyDescent="0.25">
      <c r="B26" s="33"/>
      <c r="C26" s="26"/>
      <c r="D26" s="26"/>
      <c r="E26" s="34"/>
      <c r="F26" s="33"/>
      <c r="G26" s="26"/>
      <c r="H26" s="26"/>
      <c r="I26" s="26"/>
      <c r="J26" s="26"/>
      <c r="K26" s="34"/>
    </row>
    <row r="27" spans="2:11" ht="15" customHeight="1" thickBot="1" x14ac:dyDescent="0.3">
      <c r="B27" s="35"/>
      <c r="C27" s="36"/>
      <c r="D27" s="36"/>
      <c r="E27" s="37"/>
      <c r="F27" s="35"/>
      <c r="G27" s="36"/>
      <c r="H27" s="36"/>
      <c r="I27" s="36"/>
      <c r="J27" s="36"/>
      <c r="K27" s="37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2018(NOT UPDATED)</vt:lpstr>
      <vt:lpstr>2019</vt:lpstr>
      <vt:lpstr>Pengeluaran</vt:lpstr>
      <vt:lpstr>Pemasukkan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2019-08-05T10:52:37Z</dcterms:modified>
</cp:coreProperties>
</file>