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630" yWindow="570" windowWidth="19815" windowHeight="7365" tabRatio="761" activeTab="4"/>
  </bookViews>
  <sheets>
    <sheet name="2018(NOT UPDATED)" sheetId="1" r:id="rId1"/>
    <sheet name="2019" sheetId="2" r:id="rId2"/>
    <sheet name="2020" sheetId="12" r:id="rId3"/>
    <sheet name="Sirkulasi" sheetId="10" r:id="rId4"/>
    <sheet name="Pembayaran Makrab 19" sheetId="11" r:id="rId5"/>
    <sheet name="Hitung Pemasukan Pengeluaran" sheetId="8" r:id="rId6"/>
    <sheet name="Pemasukkan" sheetId="6" r:id="rId7"/>
    <sheet name="Pengeluaran" sheetId="4" r:id="rId8"/>
    <sheet name="Inventaris" sheetId="7" r:id="rId9"/>
    <sheet name="Lampiran Polo" sheetId="3" r:id="rId10"/>
    <sheet name="Patch OH" sheetId="9" r:id="rId11"/>
  </sheets>
  <calcPr calcId="144525"/>
</workbook>
</file>

<file path=xl/calcChain.xml><?xml version="1.0" encoding="utf-8"?>
<calcChain xmlns="http://schemas.openxmlformats.org/spreadsheetml/2006/main">
  <c r="P78" i="11" l="1"/>
  <c r="P75" i="11"/>
  <c r="O78" i="11"/>
  <c r="P69" i="11"/>
  <c r="P70" i="11"/>
  <c r="P71" i="11"/>
  <c r="P72" i="11"/>
  <c r="P73" i="11"/>
  <c r="P74" i="11"/>
  <c r="P67" i="11"/>
  <c r="P68" i="11"/>
  <c r="W70" i="11" l="1"/>
  <c r="W71" i="11"/>
  <c r="W72" i="11"/>
  <c r="W73" i="11"/>
  <c r="W74" i="11"/>
  <c r="W75" i="11"/>
  <c r="W76" i="11"/>
  <c r="W77" i="11"/>
  <c r="W78" i="11"/>
  <c r="W79" i="11"/>
  <c r="W39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47" i="11"/>
  <c r="AE64" i="11" s="1"/>
  <c r="W117" i="11"/>
  <c r="W116" i="11"/>
  <c r="W115" i="11"/>
  <c r="W114" i="11"/>
  <c r="W113" i="11"/>
  <c r="W112" i="11"/>
  <c r="W111" i="11"/>
  <c r="W110" i="11"/>
  <c r="W109" i="11"/>
  <c r="W108" i="11"/>
  <c r="W107" i="11"/>
  <c r="W106" i="11"/>
  <c r="W105" i="11"/>
  <c r="W104" i="11"/>
  <c r="W103" i="11"/>
  <c r="W102" i="11"/>
  <c r="W101" i="11"/>
  <c r="W100" i="11"/>
  <c r="W99" i="11"/>
  <c r="W98" i="11"/>
  <c r="W97" i="11"/>
  <c r="W96" i="11"/>
  <c r="W95" i="11"/>
  <c r="W94" i="11"/>
  <c r="W93" i="11"/>
  <c r="W92" i="11"/>
  <c r="W91" i="11"/>
  <c r="W118" i="11" l="1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7" i="12"/>
  <c r="V121" i="11" l="1"/>
  <c r="V122" i="11" s="1"/>
  <c r="S62" i="12"/>
  <c r="T62" i="12" s="1"/>
  <c r="U62" i="12" s="1"/>
  <c r="Q62" i="12"/>
  <c r="R62" i="12" s="1"/>
  <c r="Q61" i="12"/>
  <c r="R61" i="12" s="1"/>
  <c r="O61" i="12"/>
  <c r="S61" i="12" s="1"/>
  <c r="T61" i="12" s="1"/>
  <c r="U61" i="12" s="1"/>
  <c r="Q60" i="12"/>
  <c r="R60" i="12" s="1"/>
  <c r="O60" i="12"/>
  <c r="S60" i="12" s="1"/>
  <c r="T60" i="12" s="1"/>
  <c r="U60" i="12" s="1"/>
  <c r="Q59" i="12"/>
  <c r="R59" i="12" s="1"/>
  <c r="O59" i="12"/>
  <c r="S59" i="12" s="1"/>
  <c r="T59" i="12" s="1"/>
  <c r="U59" i="12" s="1"/>
  <c r="Q58" i="12"/>
  <c r="R58" i="12" s="1"/>
  <c r="O58" i="12"/>
  <c r="S58" i="12" s="1"/>
  <c r="T58" i="12" s="1"/>
  <c r="U58" i="12" s="1"/>
  <c r="Q57" i="12"/>
  <c r="R57" i="12" s="1"/>
  <c r="O57" i="12"/>
  <c r="S57" i="12" s="1"/>
  <c r="T57" i="12" s="1"/>
  <c r="U57" i="12" s="1"/>
  <c r="Q56" i="12"/>
  <c r="R56" i="12" s="1"/>
  <c r="O56" i="12"/>
  <c r="S56" i="12" s="1"/>
  <c r="T56" i="12" s="1"/>
  <c r="U56" i="12" s="1"/>
  <c r="Q55" i="12"/>
  <c r="R55" i="12" s="1"/>
  <c r="O55" i="12"/>
  <c r="S55" i="12" s="1"/>
  <c r="T55" i="12" s="1"/>
  <c r="U55" i="12" s="1"/>
  <c r="Q54" i="12"/>
  <c r="R54" i="12" s="1"/>
  <c r="O54" i="12"/>
  <c r="S54" i="12" s="1"/>
  <c r="T54" i="12" s="1"/>
  <c r="U54" i="12" s="1"/>
  <c r="Q53" i="12"/>
  <c r="R53" i="12" s="1"/>
  <c r="O53" i="12"/>
  <c r="S53" i="12" s="1"/>
  <c r="T53" i="12" s="1"/>
  <c r="U53" i="12" s="1"/>
  <c r="Q52" i="12"/>
  <c r="R52" i="12" s="1"/>
  <c r="O52" i="12"/>
  <c r="S52" i="12" s="1"/>
  <c r="T52" i="12" s="1"/>
  <c r="U52" i="12" s="1"/>
  <c r="Q51" i="12"/>
  <c r="R51" i="12" s="1"/>
  <c r="O51" i="12"/>
  <c r="S51" i="12" s="1"/>
  <c r="T51" i="12" s="1"/>
  <c r="U51" i="12" s="1"/>
  <c r="Q50" i="12"/>
  <c r="R50" i="12" s="1"/>
  <c r="O50" i="12"/>
  <c r="S50" i="12" s="1"/>
  <c r="T50" i="12" s="1"/>
  <c r="U50" i="12" s="1"/>
  <c r="Q49" i="12"/>
  <c r="R49" i="12" s="1"/>
  <c r="O49" i="12"/>
  <c r="S49" i="12" s="1"/>
  <c r="T49" i="12" s="1"/>
  <c r="U49" i="12" s="1"/>
  <c r="Q48" i="12"/>
  <c r="O48" i="12"/>
  <c r="S48" i="12" s="1"/>
  <c r="T48" i="12" s="1"/>
  <c r="U48" i="12" s="1"/>
  <c r="Q47" i="12"/>
  <c r="O47" i="12"/>
  <c r="S47" i="12" s="1"/>
  <c r="T47" i="12" s="1"/>
  <c r="U47" i="12" s="1"/>
  <c r="Q46" i="12"/>
  <c r="R46" i="12" s="1"/>
  <c r="O46" i="12"/>
  <c r="S46" i="12" s="1"/>
  <c r="T46" i="12" s="1"/>
  <c r="U46" i="12" s="1"/>
  <c r="Q45" i="12"/>
  <c r="O45" i="12"/>
  <c r="S45" i="12" s="1"/>
  <c r="T45" i="12" s="1"/>
  <c r="U45" i="12" s="1"/>
  <c r="Q44" i="12"/>
  <c r="R44" i="12" s="1"/>
  <c r="O44" i="12"/>
  <c r="S44" i="12" s="1"/>
  <c r="T44" i="12" s="1"/>
  <c r="U44" i="12" s="1"/>
  <c r="Q43" i="12"/>
  <c r="O43" i="12"/>
  <c r="S43" i="12" s="1"/>
  <c r="T43" i="12" s="1"/>
  <c r="U43" i="12" s="1"/>
  <c r="Q42" i="12"/>
  <c r="O42" i="12"/>
  <c r="S42" i="12" s="1"/>
  <c r="T42" i="12" s="1"/>
  <c r="U42" i="12" s="1"/>
  <c r="Q41" i="12"/>
  <c r="R41" i="12" s="1"/>
  <c r="O41" i="12"/>
  <c r="S41" i="12" s="1"/>
  <c r="T41" i="12" s="1"/>
  <c r="U41" i="12" s="1"/>
  <c r="Q40" i="12"/>
  <c r="R40" i="12" s="1"/>
  <c r="O40" i="12"/>
  <c r="S40" i="12" s="1"/>
  <c r="T40" i="12" s="1"/>
  <c r="U40" i="12" s="1"/>
  <c r="Q39" i="12"/>
  <c r="O39" i="12"/>
  <c r="S39" i="12" s="1"/>
  <c r="T39" i="12" s="1"/>
  <c r="U39" i="12" s="1"/>
  <c r="Q38" i="12"/>
  <c r="O38" i="12"/>
  <c r="S38" i="12" s="1"/>
  <c r="T38" i="12" s="1"/>
  <c r="U38" i="12" s="1"/>
  <c r="Q37" i="12"/>
  <c r="R37" i="12" s="1"/>
  <c r="O37" i="12"/>
  <c r="S37" i="12" s="1"/>
  <c r="T37" i="12" s="1"/>
  <c r="U37" i="12" s="1"/>
  <c r="Q36" i="12"/>
  <c r="O36" i="12"/>
  <c r="S36" i="12" s="1"/>
  <c r="T36" i="12" s="1"/>
  <c r="U36" i="12" s="1"/>
  <c r="Q35" i="12"/>
  <c r="O35" i="12"/>
  <c r="S35" i="12" s="1"/>
  <c r="T35" i="12" s="1"/>
  <c r="U35" i="12" s="1"/>
  <c r="Q34" i="12"/>
  <c r="R34" i="12" s="1"/>
  <c r="O34" i="12"/>
  <c r="S34" i="12" s="1"/>
  <c r="T34" i="12" s="1"/>
  <c r="U34" i="12" s="1"/>
  <c r="Q33" i="12"/>
  <c r="O33" i="12"/>
  <c r="S33" i="12" s="1"/>
  <c r="T33" i="12" s="1"/>
  <c r="U33" i="12" s="1"/>
  <c r="Q32" i="12"/>
  <c r="O32" i="12"/>
  <c r="S32" i="12" s="1"/>
  <c r="T32" i="12" s="1"/>
  <c r="U32" i="12" s="1"/>
  <c r="Q31" i="12"/>
  <c r="O31" i="12"/>
  <c r="S31" i="12" s="1"/>
  <c r="T31" i="12" s="1"/>
  <c r="U31" i="12" s="1"/>
  <c r="Q30" i="12"/>
  <c r="O30" i="12"/>
  <c r="S30" i="12" s="1"/>
  <c r="T30" i="12" s="1"/>
  <c r="U30" i="12" s="1"/>
  <c r="Q29" i="12"/>
  <c r="R29" i="12" s="1"/>
  <c r="O29" i="12"/>
  <c r="S29" i="12" s="1"/>
  <c r="T29" i="12" s="1"/>
  <c r="U29" i="12" s="1"/>
  <c r="S28" i="12"/>
  <c r="T28" i="12" s="1"/>
  <c r="U28" i="12" s="1"/>
  <c r="Q28" i="12"/>
  <c r="O28" i="12"/>
  <c r="Q27" i="12"/>
  <c r="R27" i="12" s="1"/>
  <c r="O27" i="12"/>
  <c r="S27" i="12" s="1"/>
  <c r="T27" i="12" s="1"/>
  <c r="U27" i="12" s="1"/>
  <c r="Q26" i="12"/>
  <c r="O26" i="12"/>
  <c r="S26" i="12" s="1"/>
  <c r="T26" i="12" s="1"/>
  <c r="U26" i="12" s="1"/>
  <c r="Q25" i="12"/>
  <c r="O25" i="12"/>
  <c r="S25" i="12" s="1"/>
  <c r="T25" i="12" s="1"/>
  <c r="U25" i="12" s="1"/>
  <c r="Q24" i="12"/>
  <c r="O24" i="12"/>
  <c r="S24" i="12" s="1"/>
  <c r="T24" i="12" s="1"/>
  <c r="U24" i="12" s="1"/>
  <c r="Q23" i="12"/>
  <c r="O23" i="12"/>
  <c r="S23" i="12" s="1"/>
  <c r="T23" i="12" s="1"/>
  <c r="U23" i="12" s="1"/>
  <c r="Q22" i="12"/>
  <c r="O22" i="12"/>
  <c r="S22" i="12" s="1"/>
  <c r="T22" i="12" s="1"/>
  <c r="U22" i="12" s="1"/>
  <c r="Q21" i="12"/>
  <c r="O21" i="12"/>
  <c r="S21" i="12" s="1"/>
  <c r="T21" i="12" s="1"/>
  <c r="U21" i="12" s="1"/>
  <c r="Q20" i="12"/>
  <c r="O20" i="12"/>
  <c r="S20" i="12" s="1"/>
  <c r="T20" i="12" s="1"/>
  <c r="U20" i="12" s="1"/>
  <c r="Q19" i="12"/>
  <c r="O19" i="12"/>
  <c r="S19" i="12" s="1"/>
  <c r="T19" i="12" s="1"/>
  <c r="U19" i="12" s="1"/>
  <c r="Q18" i="12"/>
  <c r="O18" i="12"/>
  <c r="S18" i="12" s="1"/>
  <c r="T18" i="12" s="1"/>
  <c r="U18" i="12" s="1"/>
  <c r="Q17" i="12"/>
  <c r="O17" i="12"/>
  <c r="S17" i="12" s="1"/>
  <c r="T17" i="12" s="1"/>
  <c r="U17" i="12" s="1"/>
  <c r="Q16" i="12"/>
  <c r="O16" i="12"/>
  <c r="S16" i="12" s="1"/>
  <c r="T16" i="12" s="1"/>
  <c r="U16" i="12" s="1"/>
  <c r="Q15" i="12"/>
  <c r="O15" i="12"/>
  <c r="S15" i="12" s="1"/>
  <c r="T15" i="12" s="1"/>
  <c r="U15" i="12" s="1"/>
  <c r="Q14" i="12"/>
  <c r="O14" i="12"/>
  <c r="S14" i="12" s="1"/>
  <c r="T14" i="12" s="1"/>
  <c r="U14" i="12" s="1"/>
  <c r="Q13" i="12"/>
  <c r="O13" i="12"/>
  <c r="S13" i="12" s="1"/>
  <c r="T13" i="12" s="1"/>
  <c r="U13" i="12" s="1"/>
  <c r="Q12" i="12"/>
  <c r="R12" i="12" s="1"/>
  <c r="O12" i="12"/>
  <c r="S12" i="12" s="1"/>
  <c r="T12" i="12" s="1"/>
  <c r="U12" i="12" s="1"/>
  <c r="Q11" i="12"/>
  <c r="O11" i="12"/>
  <c r="S11" i="12" s="1"/>
  <c r="T11" i="12" s="1"/>
  <c r="U11" i="12" s="1"/>
  <c r="Q10" i="12"/>
  <c r="O10" i="12"/>
  <c r="S10" i="12" s="1"/>
  <c r="T10" i="12" s="1"/>
  <c r="U10" i="12" s="1"/>
  <c r="Q9" i="12"/>
  <c r="O9" i="12"/>
  <c r="S9" i="12" s="1"/>
  <c r="T9" i="12" s="1"/>
  <c r="U9" i="12" s="1"/>
  <c r="Q8" i="12"/>
  <c r="R8" i="12" s="1"/>
  <c r="O8" i="12"/>
  <c r="S8" i="12" s="1"/>
  <c r="T8" i="12" s="1"/>
  <c r="U8" i="12" s="1"/>
  <c r="Q7" i="12"/>
  <c r="R7" i="12" s="1"/>
  <c r="O7" i="12"/>
  <c r="S7" i="12" s="1"/>
  <c r="T7" i="12" s="1"/>
  <c r="U7" i="12" s="1"/>
  <c r="R13" i="12" l="1"/>
  <c r="R18" i="12"/>
  <c r="R23" i="12"/>
  <c r="R31" i="12"/>
  <c r="R43" i="12"/>
  <c r="R9" i="12"/>
  <c r="R21" i="12"/>
  <c r="R26" i="12"/>
  <c r="R11" i="12"/>
  <c r="R19" i="12"/>
  <c r="R24" i="12"/>
  <c r="R30" i="12"/>
  <c r="R42" i="12"/>
  <c r="R45" i="12"/>
  <c r="R48" i="12"/>
  <c r="R20" i="12"/>
  <c r="R25" i="12"/>
  <c r="R10" i="12"/>
  <c r="R14" i="12"/>
  <c r="R32" i="12"/>
  <c r="R35" i="12"/>
  <c r="R38" i="12"/>
  <c r="R17" i="12"/>
  <c r="R22" i="12"/>
  <c r="R15" i="12"/>
  <c r="R33" i="12"/>
  <c r="R36" i="12"/>
  <c r="R39" i="12"/>
  <c r="R28" i="12"/>
  <c r="R16" i="12"/>
  <c r="R47" i="12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19" i="11"/>
  <c r="AF20" i="11"/>
  <c r="AH20" i="11" s="1"/>
  <c r="AF21" i="11"/>
  <c r="AH21" i="11" s="1"/>
  <c r="AF22" i="11"/>
  <c r="AF23" i="11"/>
  <c r="AH23" i="11" s="1"/>
  <c r="AF24" i="11"/>
  <c r="AH24" i="11" s="1"/>
  <c r="AF25" i="11"/>
  <c r="AH25" i="11" s="1"/>
  <c r="AF26" i="11"/>
  <c r="AH26" i="11" s="1"/>
  <c r="AF27" i="11"/>
  <c r="AH27" i="11" s="1"/>
  <c r="AF28" i="11"/>
  <c r="AH28" i="11" s="1"/>
  <c r="AF29" i="11"/>
  <c r="AH29" i="11" s="1"/>
  <c r="AF30" i="11"/>
  <c r="AH30" i="11" s="1"/>
  <c r="AF31" i="11"/>
  <c r="AH31" i="11" s="1"/>
  <c r="AF32" i="11"/>
  <c r="AH32" i="11" s="1"/>
  <c r="AF33" i="11"/>
  <c r="AH33" i="11" s="1"/>
  <c r="AF34" i="11"/>
  <c r="AH34" i="11" s="1"/>
  <c r="AF35" i="11"/>
  <c r="AH35" i="11" s="1"/>
  <c r="AF36" i="11"/>
  <c r="AH36" i="11" s="1"/>
  <c r="AF37" i="11"/>
  <c r="AH37" i="11" s="1"/>
  <c r="AF38" i="11"/>
  <c r="AH38" i="11" s="1"/>
  <c r="AF39" i="11"/>
  <c r="AH39" i="11" s="1"/>
  <c r="AF40" i="11"/>
  <c r="AH40" i="11" s="1"/>
  <c r="AF19" i="11"/>
  <c r="AG18" i="11"/>
  <c r="AF18" i="11"/>
  <c r="AH22" i="11" l="1"/>
  <c r="AH19" i="11"/>
  <c r="AH18" i="11"/>
  <c r="W55" i="11"/>
  <c r="W56" i="11"/>
  <c r="W57" i="11"/>
  <c r="W58" i="11"/>
  <c r="W59" i="11"/>
  <c r="W60" i="11"/>
  <c r="W80" i="11"/>
  <c r="W69" i="11"/>
  <c r="W68" i="11"/>
  <c r="W67" i="11"/>
  <c r="W66" i="11"/>
  <c r="W65" i="11"/>
  <c r="W64" i="11"/>
  <c r="W63" i="11"/>
  <c r="W62" i="11"/>
  <c r="W61" i="11"/>
  <c r="W54" i="11"/>
  <c r="AF41" i="11" l="1"/>
  <c r="W81" i="11"/>
  <c r="V84" i="11" s="1"/>
  <c r="V85" i="11" s="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40" i="11"/>
  <c r="W41" i="11"/>
  <c r="W42" i="11"/>
  <c r="W43" i="11"/>
  <c r="W44" i="11"/>
  <c r="P18" i="11"/>
  <c r="P19" i="11"/>
  <c r="P20" i="11"/>
  <c r="P21" i="11"/>
  <c r="P22" i="11"/>
  <c r="P23" i="11"/>
  <c r="P24" i="11"/>
  <c r="P25" i="11"/>
  <c r="P26" i="11"/>
  <c r="W45" i="11" l="1"/>
  <c r="V48" i="11" s="1"/>
  <c r="V49" i="11" s="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G48" i="11"/>
  <c r="G49" i="11"/>
  <c r="P8" i="11" l="1"/>
  <c r="P9" i="11"/>
  <c r="P10" i="11"/>
  <c r="P11" i="11"/>
  <c r="P12" i="11"/>
  <c r="P13" i="11"/>
  <c r="P14" i="11"/>
  <c r="P15" i="11"/>
  <c r="P16" i="11"/>
  <c r="P17" i="11"/>
  <c r="P7" i="11"/>
  <c r="G45" i="11" l="1"/>
  <c r="G46" i="11"/>
  <c r="G47" i="11"/>
  <c r="G50" i="11"/>
  <c r="G51" i="11"/>
  <c r="G52" i="11"/>
  <c r="G53" i="11"/>
  <c r="G54" i="11"/>
  <c r="G55" i="11"/>
  <c r="G56" i="11"/>
  <c r="G33" i="11" l="1"/>
  <c r="G34" i="11"/>
  <c r="G35" i="11"/>
  <c r="G36" i="11"/>
  <c r="G37" i="11"/>
  <c r="G38" i="11"/>
  <c r="G39" i="11"/>
  <c r="G40" i="11"/>
  <c r="G41" i="11"/>
  <c r="G42" i="11"/>
  <c r="G43" i="11"/>
  <c r="G44" i="11"/>
  <c r="G5" i="11" l="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4" i="11"/>
  <c r="S54" i="1" l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S52" i="1"/>
  <c r="S53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G57" i="11" l="1"/>
  <c r="O9" i="11" s="1"/>
  <c r="O79" i="11" s="1"/>
  <c r="U61" i="2" l="1"/>
  <c r="T61" i="2"/>
  <c r="S61" i="2"/>
  <c r="R61" i="2"/>
  <c r="Q61" i="2"/>
  <c r="Q6" i="2" l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R34" i="10" l="1"/>
  <c r="Q34" i="10"/>
  <c r="Q35" i="10" l="1"/>
  <c r="O51" i="2"/>
  <c r="S51" i="2" s="1"/>
  <c r="R6" i="2" l="1"/>
  <c r="F34" i="10" l="1"/>
  <c r="E34" i="10"/>
  <c r="G12" i="8"/>
  <c r="E35" i="10" l="1"/>
  <c r="L27" i="6"/>
  <c r="F7" i="9" l="1"/>
  <c r="H7" i="9" s="1"/>
  <c r="H9" i="9" s="1"/>
  <c r="G7" i="8" l="1"/>
  <c r="G10" i="8"/>
  <c r="L31" i="6"/>
  <c r="K23" i="8" s="1"/>
  <c r="L27" i="4"/>
  <c r="L30" i="4" s="1"/>
  <c r="K22" i="8" s="1"/>
  <c r="K5" i="8"/>
  <c r="G21" i="8" l="1"/>
  <c r="L30" i="6"/>
  <c r="L31" i="4"/>
  <c r="F27" i="7"/>
  <c r="F30" i="7" s="1"/>
  <c r="K21" i="8" l="1"/>
  <c r="K24" i="8" s="1"/>
  <c r="G23" i="8" s="1"/>
  <c r="L32" i="6" s="1"/>
  <c r="G22" i="8"/>
  <c r="L29" i="6" s="1"/>
  <c r="L29" i="4"/>
  <c r="R7" i="2"/>
  <c r="R11" i="2"/>
  <c r="R26" i="2"/>
  <c r="R28" i="2"/>
  <c r="R33" i="2"/>
  <c r="R36" i="2"/>
  <c r="R39" i="2"/>
  <c r="R40" i="2"/>
  <c r="R43" i="2"/>
  <c r="R45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L32" i="4" l="1"/>
  <c r="R47" i="2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F29" i="6"/>
  <c r="F29" i="4"/>
  <c r="F27" i="6"/>
  <c r="F31" i="4" s="1"/>
  <c r="P77" i="2" l="1"/>
  <c r="F31" i="6"/>
  <c r="K7" i="8" s="1"/>
  <c r="F27" i="4"/>
  <c r="F30" i="4" s="1"/>
  <c r="K6" i="8" s="1"/>
  <c r="K8" i="8" l="1"/>
  <c r="G8" i="8" s="1"/>
  <c r="F30" i="6"/>
  <c r="O60" i="2"/>
  <c r="O59" i="2"/>
  <c r="O58" i="2"/>
  <c r="O57" i="2"/>
  <c r="O56" i="2"/>
  <c r="O55" i="2"/>
  <c r="O54" i="2"/>
  <c r="O53" i="2"/>
  <c r="O52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</calcChain>
</file>

<file path=xl/sharedStrings.xml><?xml version="1.0" encoding="utf-8"?>
<sst xmlns="http://schemas.openxmlformats.org/spreadsheetml/2006/main" count="1477" uniqueCount="503">
  <si>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</si>
  <si>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</si>
  <si>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</si>
  <si>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</si>
  <si>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</si>
  <si>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</si>
  <si>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</si>
  <si>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</si>
  <si>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</si>
  <si>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</si>
  <si>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</si>
  <si>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</si>
  <si>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</si>
  <si>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</si>
  <si>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</si>
  <si>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</si>
  <si>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</si>
  <si>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</si>
  <si>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</si>
  <si>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</si>
  <si>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</si>
  <si>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</si>
  <si>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</si>
  <si>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</si>
  <si>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</si>
  <si>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</si>
  <si>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</si>
  <si>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</si>
  <si>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</si>
  <si>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</si>
  <si>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</si>
  <si>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</si>
  <si>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</si>
  <si>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</si>
  <si>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</si>
  <si>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</si>
  <si>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</si>
  <si>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</si>
  <si>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</si>
  <si>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</si>
  <si>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</si>
  <si>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</si>
  <si>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</si>
  <si>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</si>
  <si>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</si>
  <si>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</si>
  <si>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</si>
  <si>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</si>
  <si>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</si>
  <si>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</si>
  <si>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</si>
  <si>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</si>
  <si>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</si>
  <si>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</si>
  <si>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</si>
  <si>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</si>
  <si>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</si>
  <si>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</si>
  <si>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</si>
  <si>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</si>
  <si>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</si>
  <si>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</si>
  <si>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</si>
  <si>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</si>
  <si>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</si>
  <si>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</si>
  <si>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</si>
  <si>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</si>
  <si>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</si>
  <si>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</si>
  <si>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</si>
  <si>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</si>
  <si>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</si>
  <si>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</si>
  <si>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</si>
  <si>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</si>
  <si>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</si>
  <si>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</si>
  <si>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</si>
  <si>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</si>
  <si>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</si>
  <si>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</si>
  <si>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</si>
  <si>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</si>
  <si>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</si>
  <si>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</si>
  <si>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</si>
  <si>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</si>
  <si>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</si>
  <si>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</si>
  <si>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</si>
  <si>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</si>
  <si>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</si>
  <si>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</si>
  <si>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</si>
  <si>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</si>
  <si>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</si>
  <si>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</si>
  <si>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</si>
  <si>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</si>
  <si>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</si>
  <si>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</si>
  <si>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</si>
  <si>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</si>
  <si>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</si>
  <si>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</si>
  <si>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</si>
  <si>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</si>
  <si>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</si>
  <si>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</si>
  <si>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</si>
  <si>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</si>
  <si>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</si>
  <si>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</si>
  <si>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</si>
  <si>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</si>
  <si>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</si>
  <si>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</si>
  <si>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</si>
  <si>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</si>
  <si>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</si>
  <si>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</si>
  <si>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</si>
  <si>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</si>
  <si>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</si>
  <si>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</si>
  <si>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</si>
  <si>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</si>
  <si>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</si>
  <si>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</si>
  <si>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</si>
  <si>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</si>
  <si>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</si>
  <si>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</si>
  <si>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</si>
  <si>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</si>
  <si>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</si>
  <si>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</si>
  <si>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</si>
  <si>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</si>
  <si>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</si>
  <si>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</si>
  <si>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</si>
  <si>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</si>
  <si>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</si>
  <si>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</si>
  <si>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</si>
  <si>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</si>
  <si>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</si>
  <si>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</si>
  <si>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</si>
  <si>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</si>
  <si>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</si>
  <si>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</si>
  <si>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</si>
  <si>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</si>
  <si>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</si>
  <si>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</si>
  <si>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</si>
  <si>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</si>
  <si>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</si>
  <si>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</si>
  <si>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</si>
  <si>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</si>
  <si>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</si>
  <si>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</si>
  <si>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</si>
  <si>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</si>
  <si>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</si>
  <si>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</si>
  <si>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</si>
  <si>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</si>
  <si>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</si>
  <si>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</si>
  <si>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</si>
  <si>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</si>
  <si>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</si>
  <si>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</si>
  <si>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</si>
  <si>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</si>
  <si>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</si>
  <si>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</si>
  <si>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</si>
  <si>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</si>
  <si>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</si>
  <si>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</si>
  <si>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</si>
  <si>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</si>
  <si>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</si>
  <si>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</si>
  <si>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</si>
  <si>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</si>
  <si>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</si>
  <si>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</si>
  <si>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</si>
  <si>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</si>
  <si>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</si>
  <si>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</si>
  <si>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</si>
  <si>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</si>
  <si>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</si>
  <si>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</si>
  <si>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</si>
  <si>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</si>
  <si>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</si>
  <si>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</si>
  <si>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</si>
  <si>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</si>
  <si>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</si>
  <si>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</si>
  <si>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</si>
  <si>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</si>
  <si>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</si>
  <si>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</si>
  <si>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</si>
  <si>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Simpanan Dandy(Ace) diambil</t>
  </si>
  <si>
    <t>1 Agustus 2019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</si>
  <si>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</si>
  <si>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</si>
  <si>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</si>
  <si>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</si>
  <si>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</si>
  <si>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</si>
  <si>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</si>
  <si>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</si>
  <si>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</si>
  <si>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</si>
  <si>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</si>
  <si>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</si>
  <si>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</si>
  <si>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</si>
  <si>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</si>
  <si>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</si>
  <si>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</si>
  <si>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</si>
  <si>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</si>
  <si>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</si>
  <si>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</si>
  <si>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</si>
  <si>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Biaya Ambil Uang bukan Mandiri</t>
  </si>
  <si>
    <t>15 Agustus 2019</t>
  </si>
  <si>
    <t>Pilox Orange</t>
  </si>
  <si>
    <t>Cableties 25 cm</t>
  </si>
  <si>
    <t>(*A)</t>
  </si>
  <si>
    <t>Pengeluaran Dan Pemasukkan Terakhir 8 Agustus</t>
  </si>
  <si>
    <t>Pengeluaran - 8 Agustus 2019</t>
  </si>
  <si>
    <t>Pengeluaran Mulai dari 15 Agustus</t>
  </si>
  <si>
    <t>Pemasukkan sampai 08 Agustus</t>
  </si>
  <si>
    <t>Pemasukkan Mulai Tanggal 15 Agustus</t>
  </si>
  <si>
    <t>Pengeluaran Dan Pemasukkan Mulai 08 Agustus</t>
  </si>
  <si>
    <t>Log</t>
  </si>
  <si>
    <t>Ruman Bayar KAS 100k tunai</t>
  </si>
  <si>
    <t>Josh Bayar KAS 130k Transfer</t>
  </si>
  <si>
    <t>Uang Rekening</t>
  </si>
  <si>
    <t>Uang Disetor</t>
  </si>
  <si>
    <t>Total Uang Di Setor Rekening</t>
  </si>
  <si>
    <t>(*T)</t>
  </si>
  <si>
    <t>Uang Yang ada pada Amplop/Bayar KAS Tunai</t>
  </si>
  <si>
    <t>Uang KAS yang dibayarkan via trf</t>
  </si>
  <si>
    <t>once trf 70k kas(135-70)</t>
  </si>
  <si>
    <t>Ruman Bayar KAS 60k tunai</t>
  </si>
  <si>
    <t>Ruman KAS 70k tunai</t>
  </si>
  <si>
    <t>Dia KAS 200k tunai</t>
  </si>
  <si>
    <t>Pendaftaran OH 1</t>
  </si>
  <si>
    <t>Gagas, Evita, Ino,Khairul,Luqman,Sagina,Devina,Raihan @8k</t>
  </si>
  <si>
    <t>Pendaftaran OH 2</t>
  </si>
  <si>
    <t>Ani(kembali2k),Arnanto,Christopher,Zain,Novan,Zaki,Fachry,Ahmad</t>
  </si>
  <si>
    <t>Alfi KAS 10k tunai</t>
  </si>
  <si>
    <t xml:space="preserve">Sewa Lampu </t>
  </si>
  <si>
    <t>11 September 2019</t>
  </si>
  <si>
    <t>Aby bawa kwitansi kerumah rapli</t>
  </si>
  <si>
    <t>Spanduk Tacticat93 OH</t>
  </si>
  <si>
    <t>Dandy sumbang 160k untuk buat spanduk Tacticat93 untuk OH, dimasukkan ke Inventaris GAS dan Simpanan Dandy untuk KAS tahun depan</t>
  </si>
  <si>
    <t>Pendaftaran OH3</t>
  </si>
  <si>
    <t>Risang,Arif,Adin,Duta,Tisang,Arkan,Don,Zelda,Puan(15k)</t>
  </si>
  <si>
    <t>Patch OH</t>
  </si>
  <si>
    <t>Harga /pcs</t>
  </si>
  <si>
    <t>Pendaftaran OH</t>
  </si>
  <si>
    <t>Total Harga patch</t>
  </si>
  <si>
    <t>Patch OH 2019</t>
  </si>
  <si>
    <t>Total Harga</t>
  </si>
  <si>
    <t>Ambil dari KAS</t>
  </si>
  <si>
    <t>18 September 2019</t>
  </si>
  <si>
    <t>Tas Plastik &amp; Amplop</t>
  </si>
  <si>
    <t>Ambil tunai</t>
  </si>
  <si>
    <t>Tombok untuk PATCH Tunai</t>
  </si>
  <si>
    <t>KAS</t>
  </si>
  <si>
    <t>20 September 2019</t>
  </si>
  <si>
    <t>Ambil ATM</t>
  </si>
  <si>
    <t>Rapli utang</t>
  </si>
  <si>
    <t>21 September 2019</t>
  </si>
  <si>
    <t>Patch OH 2019 Telat</t>
  </si>
  <si>
    <t>Tambah 4 orang dengan tarif 10k/orang</t>
  </si>
  <si>
    <t>Pendaftaran OH4</t>
  </si>
  <si>
    <t>21September 2019</t>
  </si>
  <si>
    <t>Faisal,Greg,Pasha,Bintang (10k/orang)</t>
  </si>
  <si>
    <t>Total Uang KAS di Rekening setelah Setor</t>
  </si>
  <si>
    <t>10September 2019</t>
  </si>
  <si>
    <t>Trofi Mas Dia OH</t>
  </si>
  <si>
    <t>Biaya Tak Terduga</t>
  </si>
  <si>
    <t>Sirkulasi Keuangan</t>
  </si>
  <si>
    <t>Tanggal</t>
  </si>
  <si>
    <t>16 Agustus 2019</t>
  </si>
  <si>
    <t>Sirkulasi Mulai dari 15 Agustus - September</t>
  </si>
  <si>
    <t>08 Agustus 2019</t>
  </si>
  <si>
    <t>KAS Juli</t>
  </si>
  <si>
    <t>Trofi Reward OH</t>
  </si>
  <si>
    <t>Kembalian Puan</t>
  </si>
  <si>
    <t>Rapli Utang</t>
  </si>
  <si>
    <t>Patch OH 2019 Tambahan 4pcs</t>
  </si>
  <si>
    <t>GELEX</t>
  </si>
  <si>
    <t>DP Stempel</t>
  </si>
  <si>
    <t>Total KAS September</t>
  </si>
  <si>
    <t>1 Oktober 2019</t>
  </si>
  <si>
    <t>KAS Akhir Agustus - September</t>
  </si>
  <si>
    <t>Pelunasan Stempel</t>
  </si>
  <si>
    <t>Oktober - November</t>
  </si>
  <si>
    <t>7 Oktober 2019</t>
  </si>
  <si>
    <t>KAS September</t>
  </si>
  <si>
    <t>11 Oktober 2019</t>
  </si>
  <si>
    <t>Revi KAS</t>
  </si>
  <si>
    <t>Mas Ucup KAS</t>
  </si>
  <si>
    <t>Utang Rapli lunas</t>
  </si>
  <si>
    <t>Rapli talangi : susuk kas ucup 20k, print pemilu 10k</t>
  </si>
  <si>
    <t>Greg</t>
  </si>
  <si>
    <t xml:space="preserve">Es the greg 6k </t>
  </si>
  <si>
    <t>25 November 2019</t>
  </si>
  <si>
    <t>The Pemilu yang seharusnya 6 esteh 4 tehanget, tapi malah bayar 5 esteh 4 tehanget. Konsultasi ke greg, katanya dimasukin kas saja</t>
  </si>
  <si>
    <t>Esteh pemilu 5 esteh +  4 tehanget = 50k (-diskon 5rb greg)</t>
  </si>
  <si>
    <t>Januari - Desember</t>
  </si>
  <si>
    <t>Kekurangan 2018 + 2019-Desember</t>
  </si>
  <si>
    <t>16 Desember 2019</t>
  </si>
  <si>
    <t>Irvan KAS (trf)</t>
  </si>
  <si>
    <t>Fadly KAS (trf)</t>
  </si>
  <si>
    <t>Fatah KAS (tunai)</t>
  </si>
  <si>
    <t>Alfi KAS (tunai)</t>
  </si>
  <si>
    <t>simpanan 5k</t>
  </si>
  <si>
    <t>Irvan KAS (simpanan)</t>
  </si>
  <si>
    <t>Fadly KAS (simpanan)</t>
  </si>
  <si>
    <t>Mada  KAS(tunai)</t>
  </si>
  <si>
    <t>Joshua KAS(tunai)</t>
  </si>
  <si>
    <t>Daniel</t>
  </si>
  <si>
    <t>Daniel KAS (tunai)</t>
  </si>
  <si>
    <t>21 Desember 2019</t>
  </si>
  <si>
    <t>Rapli KAS(tunai)</t>
  </si>
  <si>
    <t>Revi KAS(trf)</t>
  </si>
  <si>
    <t>26 Desember 2019</t>
  </si>
  <si>
    <t>DP Sewa Field</t>
  </si>
  <si>
    <t>Nama</t>
  </si>
  <si>
    <t>Metode</t>
  </si>
  <si>
    <t>Devina</t>
  </si>
  <si>
    <t>MABA</t>
  </si>
  <si>
    <t>Transfer</t>
  </si>
  <si>
    <t>Gazza Bryan Prilandi</t>
  </si>
  <si>
    <t>Edi Pratbowo</t>
  </si>
  <si>
    <t>Tunai</t>
  </si>
  <si>
    <t>Chiko Permana Putra</t>
  </si>
  <si>
    <t>Pendaftaran Makrab 19</t>
  </si>
  <si>
    <t>`-</t>
  </si>
  <si>
    <t>Dandy (Ace)</t>
  </si>
  <si>
    <t>SENIOR</t>
  </si>
  <si>
    <t>Simpanan 255k</t>
  </si>
  <si>
    <t>Khairul</t>
  </si>
  <si>
    <t>Sumbangan KAS</t>
  </si>
  <si>
    <t>Total Uang Makrab</t>
  </si>
  <si>
    <t>Uang KAS Makrab</t>
  </si>
  <si>
    <t>Sumbangan Makrab</t>
  </si>
  <si>
    <t>UANG SUMBANGAN KAS UNTUK MAKRAB BELOM DI TARIK DARI ATM</t>
  </si>
  <si>
    <t>Raynord</t>
  </si>
  <si>
    <t>Ino</t>
  </si>
  <si>
    <t>SENIOR DISKON</t>
  </si>
  <si>
    <t>Pasha Rizki</t>
  </si>
  <si>
    <t>Joshua</t>
  </si>
  <si>
    <t>Arnanto Riswan Yuna</t>
  </si>
  <si>
    <t>Status</t>
  </si>
  <si>
    <t>LUNAS</t>
  </si>
  <si>
    <t xml:space="preserve">Satrio Bagus Sujiwo </t>
  </si>
  <si>
    <t>Adhyasa Haris Rabbani</t>
  </si>
  <si>
    <t>Faishal Fadel Muhammad</t>
  </si>
  <si>
    <t>Nursagita I</t>
  </si>
  <si>
    <t>Sulthon Muhamad Arief</t>
  </si>
  <si>
    <t>Ilham Rasyid Adrian</t>
  </si>
  <si>
    <t>Arifullah</t>
  </si>
  <si>
    <t>Yusuf</t>
  </si>
  <si>
    <t>14 Februari 2020</t>
  </si>
  <si>
    <t>Print Kertas Pembayaran</t>
  </si>
  <si>
    <t>Print Keperluan TM</t>
  </si>
  <si>
    <t>15 Februari 2020</t>
  </si>
  <si>
    <t>Tiket Masuk Mobil ke Kleresede</t>
  </si>
  <si>
    <t>Gagas</t>
  </si>
  <si>
    <t>Ghazi</t>
  </si>
  <si>
    <t>16 Februari 2020</t>
  </si>
  <si>
    <t>16Februari 2020</t>
  </si>
  <si>
    <t>Rompi Marshall</t>
  </si>
  <si>
    <t>Muhammad Duta AC Permana</t>
  </si>
  <si>
    <t>18 Februari 2020</t>
  </si>
  <si>
    <t>Yusuf KAS(trf)</t>
  </si>
  <si>
    <t>19 Februari 2020</t>
  </si>
  <si>
    <t>Antoni KAS(trf)</t>
  </si>
  <si>
    <t>Biaya Admin Gelang Marshall</t>
  </si>
  <si>
    <t>Gelang Marshall(Tokped)</t>
  </si>
  <si>
    <t>Hanif</t>
  </si>
  <si>
    <t>21 Februari 2020</t>
  </si>
  <si>
    <t>Print Laporan Pembayaran</t>
  </si>
  <si>
    <t>23 Februari 2020</t>
  </si>
  <si>
    <t>Sugus</t>
  </si>
  <si>
    <t>Oreo Stroberi</t>
  </si>
  <si>
    <t>Oreo Delight</t>
  </si>
  <si>
    <t>Oreo Ice Cream</t>
  </si>
  <si>
    <t>26 Februari 2020</t>
  </si>
  <si>
    <t>Makanan</t>
  </si>
  <si>
    <t>Nama Barang</t>
  </si>
  <si>
    <t>Harga/Pcs</t>
  </si>
  <si>
    <t xml:space="preserve">Modal </t>
  </si>
  <si>
    <t>Sisa</t>
  </si>
  <si>
    <t>Batre AA 7x</t>
  </si>
  <si>
    <t>Batre AA 2x</t>
  </si>
  <si>
    <t>Acara</t>
  </si>
  <si>
    <t>27 Februari 2020</t>
  </si>
  <si>
    <t>Baterai Gelang</t>
  </si>
  <si>
    <t>Peluit Pcs</t>
  </si>
  <si>
    <t>Papan Jalan</t>
  </si>
  <si>
    <t>3 Maret 2020</t>
  </si>
  <si>
    <t>Rafia</t>
  </si>
  <si>
    <t>Trashbag</t>
  </si>
  <si>
    <t>Peta A0</t>
  </si>
  <si>
    <t>Galon</t>
  </si>
  <si>
    <t>Aqua Botol</t>
  </si>
  <si>
    <t>Roti Sari Murni</t>
  </si>
  <si>
    <t>Kusuka Balado 180g</t>
  </si>
  <si>
    <t>Aqua 1500</t>
  </si>
  <si>
    <t>Pronas Crned Beef</t>
  </si>
  <si>
    <t>Popmie Grg</t>
  </si>
  <si>
    <t>Popmie Kuah</t>
  </si>
  <si>
    <t xml:space="preserve">Popmie PD </t>
  </si>
  <si>
    <t>Indomie Ayam Spcl</t>
  </si>
  <si>
    <t xml:space="preserve">Indomie Goreng </t>
  </si>
  <si>
    <t>Indomie Kari</t>
  </si>
  <si>
    <t>Dada Olive(Siang)</t>
  </si>
  <si>
    <t>Makan Pagi(Pagi)</t>
  </si>
  <si>
    <t>Nasi Rica(Malam)</t>
  </si>
  <si>
    <t>Lilin(pack)</t>
  </si>
  <si>
    <t>Fitbar(Pack)</t>
  </si>
  <si>
    <t>Peluit Dosin(Pack)</t>
  </si>
  <si>
    <t>Cableties 50cm(Pack)</t>
  </si>
  <si>
    <t>Map Merah</t>
  </si>
  <si>
    <t>Map Hijau</t>
  </si>
  <si>
    <t>Map Cream</t>
  </si>
  <si>
    <t>Bolpoint ecer</t>
  </si>
  <si>
    <t>Hansaplast(Pack)</t>
  </si>
  <si>
    <t>Kotak P3k</t>
  </si>
  <si>
    <t>Counterpain Cool</t>
  </si>
  <si>
    <t>Obat2 tambahan</t>
  </si>
  <si>
    <t>Kayu Bakar</t>
  </si>
  <si>
    <t>Pelunasan Sewa Tempat</t>
  </si>
  <si>
    <t>Bensin</t>
  </si>
  <si>
    <t>Atas Nama</t>
  </si>
  <si>
    <t>Motor</t>
  </si>
  <si>
    <t>Mobil</t>
  </si>
  <si>
    <t>Keperluan</t>
  </si>
  <si>
    <t>Total Motor</t>
  </si>
  <si>
    <t>Total Mobil</t>
  </si>
  <si>
    <t>Noufal &amp; Syaiza</t>
  </si>
  <si>
    <t>Konsumsi</t>
  </si>
  <si>
    <t>Total Keseluruhan</t>
  </si>
  <si>
    <t>Poster Do &amp; Don'ts</t>
  </si>
  <si>
    <t>Acara(Beli)</t>
  </si>
  <si>
    <t>Acara(HT)</t>
  </si>
  <si>
    <t>Rafi</t>
  </si>
  <si>
    <t>Sukarela</t>
  </si>
  <si>
    <t>KAS GAS TAHUN 2020</t>
  </si>
  <si>
    <t>Kekurangan 2019 + 2020-Desember</t>
  </si>
  <si>
    <t>Kekurangan 2019</t>
  </si>
  <si>
    <t>Armory Perkap</t>
  </si>
  <si>
    <t>Perkap</t>
  </si>
  <si>
    <t>Uang Bensin</t>
  </si>
  <si>
    <t>7 Maret 2020</t>
  </si>
  <si>
    <t>Kain Hitmarker</t>
  </si>
  <si>
    <t>Kain Tourniquet</t>
  </si>
  <si>
    <t>Jahit Kain Tourniquet</t>
  </si>
  <si>
    <t>Sleeping Bag</t>
  </si>
  <si>
    <t>Tongkat</t>
  </si>
  <si>
    <t>Uang lelah acara</t>
  </si>
  <si>
    <t>Uang Bensin dan Kepengurusan</t>
  </si>
  <si>
    <t>Uang Kepanitiaan</t>
  </si>
  <si>
    <t>Noufal</t>
  </si>
  <si>
    <t>Bensin Rapli</t>
  </si>
  <si>
    <t>Bensin Antoni</t>
  </si>
  <si>
    <t>7  Maret 2020</t>
  </si>
  <si>
    <t>Nasi Uduk (Sarapan Panitia)</t>
  </si>
  <si>
    <t>Dokumentasi</t>
  </si>
  <si>
    <t>Biaya</t>
  </si>
  <si>
    <t>11  Maret 2020</t>
  </si>
  <si>
    <t>Tanggal Pendataan</t>
  </si>
  <si>
    <t>Print MAP A3</t>
  </si>
  <si>
    <t>Bensin Adit</t>
  </si>
  <si>
    <t>Bensin Noufal</t>
  </si>
  <si>
    <t>Bensin Angga</t>
  </si>
  <si>
    <t>Bensin Rafi</t>
  </si>
  <si>
    <t>Bensin Fatah</t>
  </si>
  <si>
    <t>Sirkulasi Mulai dari 7 Oktober 2019 - Maret 2020 (Makrab)</t>
  </si>
  <si>
    <t>Uang Tunai</t>
  </si>
  <si>
    <t>Jadi Satu dengan BTT Makrab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</si>
</sst>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  <numFmt numFmtId="176" formatCode="[$IDR]\ #,##0_);\([$IDR]\ #,##0\)"/>
    <numFmt numFmtId="177" formatCode="dd\ mmmm\ yyyy"/>
  </numFmts>
  <fonts count="17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  <font>
      <sz val="11"/>
      <color theme="0"/>
      <name val="Calibri"/>
      <family val="2"/>
    </font>
    <font>
      <b/>
      <sz val="22"/>
      <color rgb="FF000000"/>
      <name val="Calibri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rgb="FFFFFFFF"/>
      </patternFill>
    </fill>
    <fill>
      <patternFill patternType="solid">
        <fgColor rgb="FFF2F2F2"/>
      </patternFill>
    </fill>
    <fill>
      <patternFill patternType="solid">
        <fgColor rgb="FF28A86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8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5" fillId="30" borderId="79" applyNumberFormat="0" applyAlignment="0" applyProtection="0"/>
  </cellStyleXfs>
  <cellXfs count="577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167" fontId="0" fillId="0" borderId="7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67" xfId="0" applyFont="1" applyBorder="1" applyAlignment="1"/>
    <xf numFmtId="0" fontId="0" fillId="0" borderId="66" xfId="0" applyFont="1" applyBorder="1" applyAlignment="1"/>
    <xf numFmtId="0" fontId="0" fillId="0" borderId="68" xfId="0" applyFont="1" applyBorder="1" applyAlignment="1"/>
    <xf numFmtId="0" fontId="0" fillId="0" borderId="65" xfId="0" applyFont="1" applyBorder="1" applyAlignment="1"/>
    <xf numFmtId="0" fontId="0" fillId="0" borderId="69" xfId="0" applyFont="1" applyBorder="1" applyAlignment="1"/>
    <xf numFmtId="0" fontId="0" fillId="0" borderId="27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167" fontId="0" fillId="15" borderId="4" xfId="0" applyNumberFormat="1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4" xfId="2" quotePrefix="1" applyNumberFormat="1" applyFont="1" applyBorder="1" applyAlignment="1">
      <alignment horizontal="center" vertical="center"/>
    </xf>
    <xf numFmtId="15" fontId="0" fillId="0" borderId="4" xfId="0" quotePrefix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5" fontId="4" fillId="0" borderId="14" xfId="0" quotePrefix="1" applyNumberFormat="1" applyFont="1" applyBorder="1" applyAlignment="1">
      <alignment horizontal="center" vertical="center"/>
    </xf>
    <xf numFmtId="174" fontId="4" fillId="0" borderId="4" xfId="0" quotePrefix="1" applyNumberFormat="1" applyFont="1" applyBorder="1" applyAlignment="1">
      <alignment horizontal="center" vertical="center"/>
    </xf>
    <xf numFmtId="0" fontId="4" fillId="0" borderId="70" xfId="0" applyFont="1" applyBorder="1" applyAlignment="1">
      <alignment vertical="center"/>
    </xf>
    <xf numFmtId="0" fontId="0" fillId="0" borderId="4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6" xfId="0" applyFont="1" applyBorder="1" applyAlignment="1"/>
    <xf numFmtId="15" fontId="0" fillId="0" borderId="24" xfId="0" quotePrefix="1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0" fillId="0" borderId="26" xfId="0" quotePrefix="1" applyFont="1" applyBorder="1" applyAlignment="1">
      <alignment horizontal="center" vertical="center"/>
    </xf>
    <xf numFmtId="167" fontId="0" fillId="0" borderId="26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right"/>
    </xf>
    <xf numFmtId="167" fontId="4" fillId="0" borderId="4" xfId="0" applyNumberFormat="1" applyFont="1" applyBorder="1" applyAlignment="1">
      <alignment horizontal="right"/>
    </xf>
    <xf numFmtId="174" fontId="4" fillId="0" borderId="24" xfId="0" quotePrefix="1" applyNumberFormat="1" applyFont="1" applyBorder="1" applyAlignment="1">
      <alignment horizontal="center" vertical="center"/>
    </xf>
    <xf numFmtId="174" fontId="4" fillId="0" borderId="8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/>
    <xf numFmtId="177" fontId="0" fillId="0" borderId="4" xfId="0" applyNumberFormat="1" applyFont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167" fontId="0" fillId="20" borderId="4" xfId="0" applyNumberFormat="1" applyFont="1" applyFill="1" applyBorder="1" applyAlignment="1">
      <alignment horizontal="center" vertical="center"/>
    </xf>
    <xf numFmtId="173" fontId="0" fillId="0" borderId="4" xfId="0" applyNumberFormat="1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177" fontId="0" fillId="15" borderId="24" xfId="0" applyNumberFormat="1" applyFont="1" applyFill="1" applyBorder="1" applyAlignment="1">
      <alignment horizontal="center" vertical="center"/>
    </xf>
    <xf numFmtId="0" fontId="4" fillId="15" borderId="24" xfId="0" applyFont="1" applyFill="1" applyBorder="1" applyAlignment="1">
      <alignment horizontal="center" vertical="center"/>
    </xf>
    <xf numFmtId="173" fontId="0" fillId="13" borderId="24" xfId="0" applyNumberFormat="1" applyFont="1" applyFill="1" applyBorder="1" applyAlignment="1"/>
    <xf numFmtId="167" fontId="0" fillId="20" borderId="24" xfId="0" applyNumberFormat="1" applyFont="1" applyFill="1" applyBorder="1" applyAlignment="1"/>
    <xf numFmtId="0" fontId="4" fillId="0" borderId="4" xfId="0" applyFont="1" applyBorder="1" applyAlignment="1">
      <alignment horizontal="center"/>
    </xf>
    <xf numFmtId="0" fontId="0" fillId="27" borderId="6" xfId="0" applyFont="1" applyFill="1" applyBorder="1" applyAlignment="1">
      <alignment horizontal="center" vertical="center"/>
    </xf>
    <xf numFmtId="0" fontId="0" fillId="27" borderId="4" xfId="0" applyFont="1" applyFill="1" applyBorder="1"/>
    <xf numFmtId="0" fontId="4" fillId="27" borderId="4" xfId="0" applyFont="1" applyFill="1" applyBorder="1" applyAlignment="1">
      <alignment horizontal="center"/>
    </xf>
    <xf numFmtId="0" fontId="4" fillId="27" borderId="4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175" fontId="0" fillId="27" borderId="4" xfId="0" applyNumberFormat="1" applyFont="1" applyFill="1" applyBorder="1" applyAlignment="1">
      <alignment horizontal="center" vertical="center"/>
    </xf>
    <xf numFmtId="175" fontId="0" fillId="28" borderId="4" xfId="0" applyNumberFormat="1" applyFont="1" applyFill="1" applyBorder="1" applyAlignment="1">
      <alignment horizontal="center" vertical="center"/>
    </xf>
    <xf numFmtId="164" fontId="0" fillId="27" borderId="4" xfId="0" applyNumberFormat="1" applyFont="1" applyFill="1" applyBorder="1"/>
    <xf numFmtId="0" fontId="0" fillId="27" borderId="4" xfId="0" applyFont="1" applyFill="1" applyBorder="1" applyAlignment="1">
      <alignment horizontal="center"/>
    </xf>
    <xf numFmtId="0" fontId="0" fillId="28" borderId="0" xfId="0" applyFont="1" applyFill="1" applyAlignment="1"/>
    <xf numFmtId="0" fontId="0" fillId="28" borderId="4" xfId="0" applyFont="1" applyFill="1" applyBorder="1" applyAlignment="1">
      <alignment horizontal="center" vertical="center"/>
    </xf>
    <xf numFmtId="0" fontId="4" fillId="28" borderId="4" xfId="0" applyFont="1" applyFill="1" applyBorder="1"/>
    <xf numFmtId="0" fontId="4" fillId="28" borderId="4" xfId="0" applyFont="1" applyFill="1" applyBorder="1" applyAlignment="1">
      <alignment horizontal="center"/>
    </xf>
    <xf numFmtId="167" fontId="4" fillId="28" borderId="4" xfId="0" applyNumberFormat="1" applyFont="1" applyFill="1" applyBorder="1" applyAlignment="1">
      <alignment horizontal="center"/>
    </xf>
    <xf numFmtId="21" fontId="4" fillId="28" borderId="4" xfId="0" applyNumberFormat="1" applyFont="1" applyFill="1" applyBorder="1" applyAlignment="1">
      <alignment horizontal="center"/>
    </xf>
    <xf numFmtId="171" fontId="4" fillId="28" borderId="4" xfId="0" applyNumberFormat="1" applyFont="1" applyFill="1" applyBorder="1" applyAlignment="1">
      <alignment horizontal="center" vertical="center" wrapText="1"/>
    </xf>
    <xf numFmtId="169" fontId="4" fillId="28" borderId="4" xfId="0" applyNumberFormat="1" applyFont="1" applyFill="1" applyBorder="1"/>
    <xf numFmtId="170" fontId="4" fillId="28" borderId="4" xfId="0" applyNumberFormat="1" applyFont="1" applyFill="1" applyBorder="1"/>
    <xf numFmtId="168" fontId="4" fillId="28" borderId="4" xfId="0" applyNumberFormat="1" applyFont="1" applyFill="1" applyBorder="1" applyAlignment="1">
      <alignment horizontal="center"/>
    </xf>
    <xf numFmtId="171" fontId="4" fillId="28" borderId="4" xfId="0" quotePrefix="1" applyNumberFormat="1" applyFont="1" applyFill="1" applyBorder="1" applyAlignment="1">
      <alignment horizontal="center" vertical="center" wrapText="1"/>
    </xf>
    <xf numFmtId="0" fontId="4" fillId="28" borderId="4" xfId="0" applyFont="1" applyFill="1" applyBorder="1" applyAlignment="1"/>
    <xf numFmtId="0" fontId="13" fillId="29" borderId="24" xfId="0" applyFont="1" applyFill="1" applyBorder="1" applyAlignment="1">
      <alignment horizontal="center"/>
    </xf>
    <xf numFmtId="0" fontId="13" fillId="29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67" fontId="0" fillId="0" borderId="4" xfId="0" applyNumberFormat="1" applyFont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15" fontId="4" fillId="0" borderId="7" xfId="0" quotePrefix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Font="1" applyAlignment="1"/>
    <xf numFmtId="0" fontId="4" fillId="0" borderId="26" xfId="0" applyFont="1" applyBorder="1" applyAlignment="1">
      <alignment horizontal="center"/>
    </xf>
    <xf numFmtId="0" fontId="0" fillId="0" borderId="43" xfId="0" applyBorder="1"/>
    <xf numFmtId="0" fontId="4" fillId="0" borderId="24" xfId="0" applyFont="1" applyBorder="1" applyAlignment="1">
      <alignment horizontal="center"/>
    </xf>
    <xf numFmtId="0" fontId="0" fillId="8" borderId="24" xfId="0" applyFont="1" applyFill="1" applyBorder="1" applyAlignment="1">
      <alignment horizontal="center" vertical="center"/>
    </xf>
    <xf numFmtId="175" fontId="0" fillId="8" borderId="24" xfId="0" applyNumberFormat="1" applyFont="1" applyFill="1" applyBorder="1" applyAlignment="1">
      <alignment horizontal="center" vertical="center"/>
    </xf>
    <xf numFmtId="175" fontId="0" fillId="14" borderId="24" xfId="0" applyNumberFormat="1" applyFont="1" applyFill="1" applyBorder="1" applyAlignment="1">
      <alignment horizontal="center" vertical="center"/>
    </xf>
    <xf numFmtId="175" fontId="0" fillId="0" borderId="24" xfId="0" applyNumberFormat="1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/>
    </xf>
    <xf numFmtId="0" fontId="0" fillId="0" borderId="24" xfId="0" applyFont="1" applyBorder="1"/>
    <xf numFmtId="0" fontId="0" fillId="0" borderId="26" xfId="0" applyFont="1" applyBorder="1"/>
    <xf numFmtId="0" fontId="13" fillId="21" borderId="26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 vertical="center"/>
    </xf>
    <xf numFmtId="175" fontId="0" fillId="8" borderId="26" xfId="0" applyNumberFormat="1" applyFont="1" applyFill="1" applyBorder="1" applyAlignment="1">
      <alignment horizontal="center" vertical="center"/>
    </xf>
    <xf numFmtId="175" fontId="0" fillId="14" borderId="26" xfId="0" applyNumberFormat="1" applyFont="1" applyFill="1" applyBorder="1" applyAlignment="1">
      <alignment horizontal="center" vertical="center"/>
    </xf>
    <xf numFmtId="175" fontId="0" fillId="0" borderId="26" xfId="0" applyNumberFormat="1" applyFont="1" applyFill="1" applyBorder="1" applyAlignment="1">
      <alignment horizontal="center" vertical="center"/>
    </xf>
    <xf numFmtId="0" fontId="0" fillId="8" borderId="26" xfId="0" applyFont="1" applyFill="1" applyBorder="1"/>
    <xf numFmtId="0" fontId="0" fillId="8" borderId="26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177" fontId="4" fillId="0" borderId="4" xfId="0" quotePrefix="1" applyNumberFormat="1" applyFont="1" applyBorder="1" applyAlignment="1">
      <alignment horizontal="center" vertical="center"/>
    </xf>
    <xf numFmtId="177" fontId="4" fillId="15" borderId="24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177" fontId="0" fillId="0" borderId="4" xfId="0" quotePrefix="1" applyNumberFormat="1" applyFont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Fill="1" applyBorder="1" applyAlignment="1">
      <alignment horizontal="center" vertical="center"/>
    </xf>
    <xf numFmtId="167" fontId="0" fillId="13" borderId="25" xfId="0" applyNumberFormat="1" applyFont="1" applyFill="1" applyBorder="1" applyAlignment="1"/>
    <xf numFmtId="0" fontId="0" fillId="0" borderId="0" xfId="0" applyFont="1" applyAlignment="1"/>
    <xf numFmtId="0" fontId="4" fillId="0" borderId="4" xfId="0" applyFont="1" applyBorder="1" applyAlignment="1">
      <alignment horizontal="center"/>
    </xf>
    <xf numFmtId="0" fontId="0" fillId="0" borderId="0" xfId="0" applyFont="1" applyAlignment="1"/>
    <xf numFmtId="167" fontId="0" fillId="0" borderId="0" xfId="0" applyNumberFormat="1" applyFont="1" applyAlignment="1">
      <alignment horizontal="center" vertical="center"/>
    </xf>
    <xf numFmtId="167" fontId="4" fillId="0" borderId="4" xfId="0" applyNumberFormat="1" applyFont="1" applyBorder="1" applyAlignment="1">
      <alignment horizontal="center" vertical="center"/>
    </xf>
    <xf numFmtId="167" fontId="0" fillId="20" borderId="7" xfId="0" applyNumberFormat="1" applyFont="1" applyFill="1" applyBorder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/>
    <xf numFmtId="0" fontId="4" fillId="0" borderId="26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/>
    <xf numFmtId="0" fontId="4" fillId="0" borderId="4" xfId="0" applyFont="1" applyBorder="1" applyAlignment="1">
      <alignment vertical="center" wrapText="1"/>
    </xf>
    <xf numFmtId="0" fontId="0" fillId="0" borderId="4" xfId="0" applyFont="1" applyBorder="1" applyAlignment="1">
      <alignment vertical="center"/>
    </xf>
    <xf numFmtId="167" fontId="0" fillId="0" borderId="4" xfId="0" applyNumberFormat="1" applyFont="1" applyBorder="1" applyAlignment="1">
      <alignment vertical="center"/>
    </xf>
    <xf numFmtId="0" fontId="4" fillId="13" borderId="4" xfId="0" applyFont="1" applyFill="1" applyBorder="1" applyAlignment="1">
      <alignment vertical="center" wrapText="1"/>
    </xf>
    <xf numFmtId="0" fontId="4" fillId="13" borderId="4" xfId="0" applyFont="1" applyFill="1" applyBorder="1" applyAlignment="1"/>
    <xf numFmtId="0" fontId="0" fillId="13" borderId="4" xfId="0" applyFont="1" applyFill="1" applyBorder="1" applyAlignment="1">
      <alignment vertical="center"/>
    </xf>
    <xf numFmtId="167" fontId="0" fillId="13" borderId="4" xfId="0" applyNumberFormat="1" applyFont="1" applyFill="1" applyBorder="1" applyAlignment="1">
      <alignment vertical="center"/>
    </xf>
    <xf numFmtId="0" fontId="0" fillId="13" borderId="4" xfId="0" applyFont="1" applyFill="1" applyBorder="1" applyAlignment="1"/>
    <xf numFmtId="0" fontId="0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/>
    </xf>
    <xf numFmtId="167" fontId="0" fillId="0" borderId="4" xfId="0" applyNumberFormat="1" applyFont="1" applyBorder="1" applyAlignment="1">
      <alignment horizontal="left" vertical="top"/>
    </xf>
    <xf numFmtId="167" fontId="4" fillId="0" borderId="4" xfId="0" applyNumberFormat="1" applyFont="1" applyBorder="1" applyAlignment="1">
      <alignment horizontal="left" vertical="top"/>
    </xf>
    <xf numFmtId="167" fontId="4" fillId="0" borderId="4" xfId="0" applyNumberFormat="1" applyFont="1" applyBorder="1" applyAlignment="1">
      <alignment horizontal="left" vertical="top" wrapText="1"/>
    </xf>
    <xf numFmtId="0" fontId="0" fillId="0" borderId="3" xfId="0" applyBorder="1"/>
    <xf numFmtId="0" fontId="15" fillId="30" borderId="79" xfId="3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NumberFormat="1" applyFont="1" applyAlignment="1"/>
    <xf numFmtId="0" fontId="0" fillId="0" borderId="4" xfId="0" applyNumberFormat="1" applyFont="1" applyBorder="1" applyAlignment="1"/>
    <xf numFmtId="0" fontId="0" fillId="0" borderId="4" xfId="0" applyNumberFormat="1" applyFont="1" applyBorder="1" applyAlignment="1">
      <alignment vertical="center" wrapText="1"/>
    </xf>
    <xf numFmtId="167" fontId="4" fillId="0" borderId="4" xfId="0" applyNumberFormat="1" applyFont="1" applyBorder="1" applyAlignment="1"/>
    <xf numFmtId="167" fontId="0" fillId="0" borderId="4" xfId="0" applyNumberFormat="1" applyFont="1" applyFill="1" applyBorder="1" applyAlignment="1">
      <alignment horizontal="center" vertical="center"/>
    </xf>
    <xf numFmtId="167" fontId="0" fillId="0" borderId="4" xfId="0" applyNumberFormat="1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3" borderId="5" xfId="0" applyFont="1" applyFill="1" applyBorder="1" applyAlignment="1">
      <alignment horizontal="center"/>
    </xf>
    <xf numFmtId="0" fontId="2" fillId="0" borderId="18" xfId="0" applyFont="1" applyBorder="1"/>
    <xf numFmtId="0" fontId="0" fillId="4" borderId="5" xfId="0" applyFont="1" applyFill="1" applyBorder="1" applyAlignment="1">
      <alignment horizontal="center"/>
    </xf>
    <xf numFmtId="0" fontId="2" fillId="0" borderId="17" xfId="0" applyFont="1" applyBorder="1"/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165" fontId="0" fillId="6" borderId="5" xfId="0" applyNumberFormat="1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4" xfId="0" applyFont="1" applyBorder="1" applyAlignment="1">
      <alignment horizontal="center"/>
    </xf>
    <xf numFmtId="0" fontId="2" fillId="0" borderId="4" xfId="0" applyFont="1" applyBorder="1"/>
    <xf numFmtId="0" fontId="0" fillId="0" borderId="5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15" borderId="3" xfId="0" applyFont="1" applyFill="1" applyBorder="1" applyAlignment="1">
      <alignment horizontal="center" vertical="center"/>
    </xf>
    <xf numFmtId="173" fontId="0" fillId="17" borderId="67" xfId="0" applyNumberFormat="1" applyFont="1" applyFill="1" applyBorder="1" applyAlignment="1">
      <alignment horizontal="center" vertical="center"/>
    </xf>
    <xf numFmtId="0" fontId="0" fillId="17" borderId="68" xfId="0" applyFont="1" applyFill="1" applyBorder="1" applyAlignment="1">
      <alignment horizontal="center" vertical="center"/>
    </xf>
    <xf numFmtId="0" fontId="0" fillId="17" borderId="27" xfId="0" applyFont="1" applyFill="1" applyBorder="1" applyAlignment="1">
      <alignment horizontal="center" vertical="center"/>
    </xf>
    <xf numFmtId="0" fontId="0" fillId="17" borderId="71" xfId="0" applyFont="1" applyFill="1" applyBorder="1" applyAlignment="1">
      <alignment horizontal="center" vertical="center"/>
    </xf>
    <xf numFmtId="177" fontId="4" fillId="26" borderId="67" xfId="0" applyNumberFormat="1" applyFont="1" applyFill="1" applyBorder="1" applyAlignment="1">
      <alignment horizontal="center" vertical="center"/>
    </xf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68" xfId="0" applyNumberFormat="1" applyFont="1" applyFill="1" applyBorder="1" applyAlignment="1">
      <alignment horizontal="center" vertical="center"/>
    </xf>
    <xf numFmtId="177" fontId="4" fillId="26" borderId="27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177" fontId="4" fillId="26" borderId="71" xfId="0" applyNumberFormat="1" applyFont="1" applyFill="1" applyBorder="1" applyAlignment="1">
      <alignment horizontal="center" vertical="center"/>
    </xf>
    <xf numFmtId="0" fontId="4" fillId="24" borderId="0" xfId="0" applyFont="1" applyFill="1" applyAlignment="1">
      <alignment horizontal="center"/>
    </xf>
    <xf numFmtId="0" fontId="0" fillId="24" borderId="0" xfId="0" applyFont="1" applyFill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167" fontId="0" fillId="0" borderId="6" xfId="0" applyNumberFormat="1" applyFont="1" applyBorder="1" applyAlignment="1">
      <alignment horizontal="center"/>
    </xf>
    <xf numFmtId="167" fontId="0" fillId="0" borderId="25" xfId="0" applyNumberFormat="1" applyFont="1" applyBorder="1" applyAlignment="1">
      <alignment horizontal="center"/>
    </xf>
    <xf numFmtId="167" fontId="4" fillId="0" borderId="80" xfId="0" applyNumberFormat="1" applyFont="1" applyBorder="1" applyAlignment="1">
      <alignment horizontal="center"/>
    </xf>
    <xf numFmtId="167" fontId="0" fillId="0" borderId="81" xfId="0" applyNumberFormat="1" applyFont="1" applyBorder="1" applyAlignment="1">
      <alignment horizontal="center"/>
    </xf>
    <xf numFmtId="177" fontId="4" fillId="26" borderId="65" xfId="0" applyNumberFormat="1" applyFont="1" applyFill="1" applyBorder="1" applyAlignment="1">
      <alignment horizontal="center" vertical="center"/>
    </xf>
    <xf numFmtId="0" fontId="14" fillId="20" borderId="0" xfId="0" applyFont="1" applyFill="1" applyAlignment="1">
      <alignment horizontal="center" vertical="center" wrapText="1"/>
    </xf>
    <xf numFmtId="0" fontId="4" fillId="20" borderId="0" xfId="0" applyFont="1" applyFill="1" applyAlignment="1">
      <alignment horizontal="center" vertical="center" wrapText="1"/>
    </xf>
    <xf numFmtId="0" fontId="0" fillId="0" borderId="19" xfId="0" applyFont="1" applyBorder="1" applyAlignment="1">
      <alignment horizontal="center"/>
    </xf>
    <xf numFmtId="0" fontId="0" fillId="0" borderId="78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2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167" fontId="0" fillId="0" borderId="4" xfId="0" applyNumberFormat="1" applyFont="1" applyBorder="1" applyAlignment="1">
      <alignment horizontal="center"/>
    </xf>
    <xf numFmtId="0" fontId="0" fillId="15" borderId="66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7" fontId="0" fillId="12" borderId="6" xfId="0" applyNumberFormat="1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67" fontId="0" fillId="13" borderId="6" xfId="0" applyNumberFormat="1" applyFont="1" applyFill="1" applyBorder="1" applyAlignment="1">
      <alignment horizontal="center"/>
    </xf>
    <xf numFmtId="167" fontId="0" fillId="13" borderId="25" xfId="0" applyNumberFormat="1" applyFont="1" applyFill="1" applyBorder="1" applyAlignment="1">
      <alignment horizontal="center"/>
    </xf>
    <xf numFmtId="167" fontId="0" fillId="17" borderId="6" xfId="0" applyNumberFormat="1" applyFont="1" applyFill="1" applyBorder="1" applyAlignment="1">
      <alignment horizontal="center"/>
    </xf>
    <xf numFmtId="167" fontId="0" fillId="17" borderId="25" xfId="0" applyNumberFormat="1" applyFont="1" applyFill="1" applyBorder="1" applyAlignment="1">
      <alignment horizontal="center"/>
    </xf>
    <xf numFmtId="167" fontId="0" fillId="18" borderId="6" xfId="0" applyNumberFormat="1" applyFont="1" applyFill="1" applyBorder="1" applyAlignment="1">
      <alignment horizontal="center"/>
    </xf>
    <xf numFmtId="167" fontId="0" fillId="18" borderId="25" xfId="0" applyNumberFormat="1" applyFont="1" applyFill="1" applyBorder="1" applyAlignment="1">
      <alignment horizontal="center"/>
    </xf>
    <xf numFmtId="0" fontId="0" fillId="0" borderId="75" xfId="0" applyFont="1" applyBorder="1" applyAlignment="1">
      <alignment horizontal="center"/>
    </xf>
    <xf numFmtId="0" fontId="0" fillId="0" borderId="76" xfId="0" applyFont="1" applyBorder="1" applyAlignment="1">
      <alignment horizontal="center"/>
    </xf>
    <xf numFmtId="0" fontId="0" fillId="0" borderId="77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0" fillId="0" borderId="62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4" borderId="63" xfId="0" applyFont="1" applyFill="1" applyBorder="1" applyAlignment="1">
      <alignment horizontal="center"/>
    </xf>
    <xf numFmtId="0" fontId="0" fillId="24" borderId="25" xfId="0" applyFont="1" applyFill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13" borderId="63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0" fillId="15" borderId="15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5" borderId="0" xfId="0" applyFont="1" applyFill="1" applyAlignment="1">
      <alignment horizontal="center" vertical="center"/>
    </xf>
    <xf numFmtId="0" fontId="0" fillId="25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0" fillId="23" borderId="0" xfId="0" applyFont="1" applyFill="1" applyAlignment="1">
      <alignment horizontal="center" vertical="center"/>
    </xf>
    <xf numFmtId="176" fontId="0" fillId="0" borderId="4" xfId="0" applyNumberFormat="1" applyFont="1" applyBorder="1" applyAlignment="1">
      <alignment horizontal="center"/>
    </xf>
    <xf numFmtId="176" fontId="0" fillId="0" borderId="19" xfId="0" applyNumberFormat="1" applyFont="1" applyBorder="1" applyAlignment="1">
      <alignment horizontal="center"/>
    </xf>
    <xf numFmtId="167" fontId="0" fillId="22" borderId="4" xfId="0" applyNumberFormat="1" applyFont="1" applyFill="1" applyBorder="1" applyAlignment="1"/>
    <xf numFmtId="0" fontId="0" fillId="31" borderId="4" xfId="0" applyNumberFormat="1" applyFont="1" applyFill="1" applyBorder="1" applyAlignment="1"/>
    <xf numFmtId="167" fontId="0" fillId="31" borderId="4" xfId="0" applyNumberFormat="1" applyFont="1" applyFill="1" applyBorder="1" applyAlignment="1"/>
    <xf numFmtId="167" fontId="4" fillId="31" borderId="4" xfId="0" applyNumberFormat="1" applyFont="1" applyFill="1" applyBorder="1" applyAlignment="1"/>
    <xf numFmtId="167" fontId="4" fillId="31" borderId="4" xfId="0" quotePrefix="1" applyNumberFormat="1" applyFont="1" applyFill="1" applyBorder="1" applyAlignment="1"/>
    <xf numFmtId="177" fontId="0" fillId="0" borderId="4" xfId="0" applyNumberFormat="1" applyFont="1" applyBorder="1" applyAlignment="1">
      <alignment horizontal="left" vertical="center"/>
    </xf>
    <xf numFmtId="177" fontId="4" fillId="0" borderId="4" xfId="0" quotePrefix="1" applyNumberFormat="1" applyFont="1" applyBorder="1" applyAlignment="1">
      <alignment horizontal="left" vertical="center"/>
    </xf>
    <xf numFmtId="177" fontId="4" fillId="0" borderId="4" xfId="0" applyNumberFormat="1" applyFont="1" applyBorder="1" applyAlignment="1">
      <alignment horizontal="left" vertical="center"/>
    </xf>
    <xf numFmtId="177" fontId="0" fillId="0" borderId="4" xfId="0" quotePrefix="1" applyNumberFormat="1" applyFont="1" applyBorder="1" applyAlignment="1">
      <alignment horizontal="left" vertical="center"/>
    </xf>
    <xf numFmtId="0" fontId="4" fillId="22" borderId="4" xfId="0" applyFont="1" applyFill="1" applyBorder="1" applyAlignment="1">
      <alignment horizontal="left" vertical="top"/>
    </xf>
    <xf numFmtId="0" fontId="0" fillId="22" borderId="4" xfId="0" applyFont="1" applyFill="1" applyBorder="1" applyAlignment="1">
      <alignment horizontal="center" vertical="center"/>
    </xf>
    <xf numFmtId="167" fontId="0" fillId="22" borderId="4" xfId="0" applyNumberFormat="1" applyFont="1" applyFill="1" applyBorder="1" applyAlignment="1">
      <alignment horizontal="center" vertical="center"/>
    </xf>
    <xf numFmtId="0" fontId="0" fillId="22" borderId="4" xfId="0" applyFont="1" applyFill="1" applyBorder="1" applyAlignment="1"/>
    <xf numFmtId="167" fontId="4" fillId="22" borderId="4" xfId="0" applyNumberFormat="1" applyFont="1" applyFill="1" applyBorder="1" applyAlignment="1">
      <alignment horizontal="right"/>
    </xf>
    <xf numFmtId="0" fontId="4" fillId="22" borderId="4" xfId="0" applyFont="1" applyFill="1" applyBorder="1" applyAlignment="1">
      <alignment horizontal="center" vertical="center"/>
    </xf>
    <xf numFmtId="167" fontId="4" fillId="22" borderId="4" xfId="0" applyNumberFormat="1" applyFont="1" applyFill="1" applyBorder="1" applyAlignment="1">
      <alignment horizontal="center" vertical="center"/>
    </xf>
    <xf numFmtId="0" fontId="0" fillId="22" borderId="4" xfId="0" applyFont="1" applyFill="1" applyBorder="1" applyAlignment="1">
      <alignment horizontal="left" vertical="top"/>
    </xf>
    <xf numFmtId="0" fontId="4" fillId="22" borderId="4" xfId="0" applyFont="1" applyFill="1" applyBorder="1" applyAlignment="1">
      <alignment horizontal="left" vertical="center"/>
    </xf>
    <xf numFmtId="167" fontId="0" fillId="22" borderId="4" xfId="0" applyNumberFormat="1" applyFont="1" applyFill="1" applyBorder="1" applyAlignment="1">
      <alignment horizontal="left" vertical="top"/>
    </xf>
    <xf numFmtId="0" fontId="4" fillId="11" borderId="4" xfId="0" applyFont="1" applyFill="1" applyBorder="1" applyAlignment="1">
      <alignment horizontal="left" vertical="top"/>
    </xf>
    <xf numFmtId="0" fontId="0" fillId="11" borderId="4" xfId="0" applyFont="1" applyFill="1" applyBorder="1" applyAlignment="1">
      <alignment horizontal="center" vertical="center"/>
    </xf>
    <xf numFmtId="167" fontId="0" fillId="11" borderId="4" xfId="0" applyNumberFormat="1" applyFont="1" applyFill="1" applyBorder="1" applyAlignment="1">
      <alignment horizontal="center" vertical="center"/>
    </xf>
    <xf numFmtId="0" fontId="0" fillId="11" borderId="4" xfId="0" applyFont="1" applyFill="1" applyBorder="1" applyAlignment="1"/>
    <xf numFmtId="167" fontId="4" fillId="11" borderId="4" xfId="0" applyNumberFormat="1" applyFont="1" applyFill="1" applyBorder="1" applyAlignment="1">
      <alignment horizontal="right"/>
    </xf>
    <xf numFmtId="0" fontId="4" fillId="11" borderId="4" xfId="0" applyFont="1" applyFill="1" applyBorder="1" applyAlignment="1">
      <alignment horizontal="center" vertical="center"/>
    </xf>
    <xf numFmtId="167" fontId="4" fillId="11" borderId="4" xfId="0" applyNumberFormat="1" applyFont="1" applyFill="1" applyBorder="1" applyAlignment="1">
      <alignment horizontal="center" vertical="center"/>
    </xf>
    <xf numFmtId="0" fontId="0" fillId="11" borderId="4" xfId="0" applyFont="1" applyFill="1" applyBorder="1" applyAlignment="1">
      <alignment horizontal="left" vertical="top"/>
    </xf>
    <xf numFmtId="0" fontId="4" fillId="11" borderId="4" xfId="0" applyFont="1" applyFill="1" applyBorder="1" applyAlignment="1">
      <alignment horizontal="left" vertical="center" wrapText="1"/>
    </xf>
    <xf numFmtId="0" fontId="4" fillId="11" borderId="4" xfId="0" applyFont="1" applyFill="1" applyBorder="1" applyAlignment="1">
      <alignment horizontal="center" vertical="center" wrapText="1"/>
    </xf>
    <xf numFmtId="167" fontId="4" fillId="11" borderId="4" xfId="0" applyNumberFormat="1" applyFont="1" applyFill="1" applyBorder="1" applyAlignment="1">
      <alignment horizontal="left" vertical="top" wrapText="1"/>
    </xf>
    <xf numFmtId="167" fontId="0" fillId="11" borderId="4" xfId="0" applyNumberFormat="1" applyFont="1" applyFill="1" applyBorder="1" applyAlignment="1">
      <alignment horizontal="right" vertical="center"/>
    </xf>
    <xf numFmtId="0" fontId="0" fillId="11" borderId="4" xfId="0" applyFont="1" applyFill="1" applyBorder="1" applyAlignment="1">
      <alignment horizontal="left" vertical="center"/>
    </xf>
    <xf numFmtId="167" fontId="0" fillId="11" borderId="4" xfId="0" applyNumberFormat="1" applyFont="1" applyFill="1" applyBorder="1" applyAlignment="1">
      <alignment horizontal="left" vertical="top"/>
    </xf>
    <xf numFmtId="167" fontId="0" fillId="11" borderId="4" xfId="0" applyNumberFormat="1" applyFont="1" applyFill="1" applyBorder="1" applyAlignment="1">
      <alignment horizontal="right"/>
    </xf>
    <xf numFmtId="0" fontId="4" fillId="11" borderId="4" xfId="0" applyFont="1" applyFill="1" applyBorder="1" applyAlignment="1">
      <alignment horizontal="left" vertical="center"/>
    </xf>
    <xf numFmtId="167" fontId="4" fillId="11" borderId="4" xfId="0" applyNumberFormat="1" applyFont="1" applyFill="1" applyBorder="1" applyAlignment="1">
      <alignment horizontal="left" vertical="top"/>
    </xf>
    <xf numFmtId="0" fontId="4" fillId="11" borderId="4" xfId="0" applyFont="1" applyFill="1" applyBorder="1" applyAlignment="1"/>
    <xf numFmtId="167" fontId="0" fillId="11" borderId="4" xfId="0" applyNumberFormat="1" applyFont="1" applyFill="1" applyBorder="1" applyAlignment="1"/>
    <xf numFmtId="0" fontId="0" fillId="32" borderId="4" xfId="0" applyFont="1" applyFill="1" applyBorder="1" applyAlignment="1">
      <alignment horizontal="center" vertical="center"/>
    </xf>
    <xf numFmtId="0" fontId="0" fillId="32" borderId="4" xfId="0" applyFont="1" applyFill="1" applyBorder="1" applyAlignment="1"/>
    <xf numFmtId="167" fontId="4" fillId="32" borderId="4" xfId="0" applyNumberFormat="1" applyFont="1" applyFill="1" applyBorder="1" applyAlignment="1">
      <alignment horizontal="right"/>
    </xf>
    <xf numFmtId="0" fontId="4" fillId="15" borderId="4" xfId="0" applyFont="1" applyFill="1" applyBorder="1" applyAlignment="1">
      <alignment horizontal="left" vertical="top"/>
    </xf>
    <xf numFmtId="0" fontId="0" fillId="15" borderId="4" xfId="0" applyFont="1" applyFill="1" applyBorder="1" applyAlignment="1">
      <alignment horizontal="center" vertical="center"/>
    </xf>
    <xf numFmtId="167" fontId="0" fillId="15" borderId="4" xfId="0" applyNumberFormat="1" applyFont="1" applyFill="1" applyBorder="1" applyAlignment="1">
      <alignment horizontal="center" vertical="center"/>
    </xf>
    <xf numFmtId="0" fontId="0" fillId="15" borderId="4" xfId="0" applyFont="1" applyFill="1" applyBorder="1" applyAlignment="1"/>
    <xf numFmtId="167" fontId="4" fillId="15" borderId="4" xfId="0" applyNumberFormat="1" applyFont="1" applyFill="1" applyBorder="1" applyAlignment="1">
      <alignment horizontal="right"/>
    </xf>
    <xf numFmtId="0" fontId="4" fillId="15" borderId="4" xfId="0" applyFont="1" applyFill="1" applyBorder="1" applyAlignment="1">
      <alignment horizontal="center" vertical="center"/>
    </xf>
    <xf numFmtId="167" fontId="4" fillId="15" borderId="4" xfId="0" applyNumberFormat="1" applyFon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left" vertical="top"/>
    </xf>
    <xf numFmtId="0" fontId="0" fillId="15" borderId="4" xfId="0" applyFont="1" applyFill="1" applyBorder="1" applyAlignment="1">
      <alignment horizontal="left"/>
    </xf>
    <xf numFmtId="167" fontId="0" fillId="15" borderId="4" xfId="0" applyNumberFormat="1" applyFont="1" applyFill="1" applyBorder="1" applyAlignment="1">
      <alignment horizontal="left" vertical="top"/>
    </xf>
    <xf numFmtId="0" fontId="4" fillId="33" borderId="4" xfId="0" applyFont="1" applyFill="1" applyBorder="1" applyAlignment="1">
      <alignment horizontal="left" vertical="center"/>
    </xf>
    <xf numFmtId="0" fontId="0" fillId="33" borderId="4" xfId="0" applyFont="1" applyFill="1" applyBorder="1" applyAlignment="1">
      <alignment horizontal="center" vertical="center"/>
    </xf>
    <xf numFmtId="167" fontId="0" fillId="33" borderId="4" xfId="0" applyNumberFormat="1" applyFont="1" applyFill="1" applyBorder="1" applyAlignment="1">
      <alignment horizontal="left" vertical="top"/>
    </xf>
    <xf numFmtId="167" fontId="0" fillId="33" borderId="4" xfId="0" applyNumberFormat="1" applyFont="1" applyFill="1" applyBorder="1" applyAlignment="1">
      <alignment horizontal="right"/>
    </xf>
    <xf numFmtId="167" fontId="4" fillId="33" borderId="4" xfId="0" applyNumberFormat="1" applyFont="1" applyFill="1" applyBorder="1" applyAlignment="1">
      <alignment horizontal="right"/>
    </xf>
    <xf numFmtId="167" fontId="0" fillId="32" borderId="4" xfId="0" applyNumberFormat="1" applyFont="1" applyFill="1" applyBorder="1" applyAlignment="1"/>
    <xf numFmtId="167" fontId="4" fillId="32" borderId="4" xfId="0" applyNumberFormat="1" applyFont="1" applyFill="1" applyBorder="1" applyAlignment="1"/>
    <xf numFmtId="167" fontId="4" fillId="0" borderId="4" xfId="0" applyNumberFormat="1" applyFont="1" applyFill="1" applyBorder="1" applyAlignment="1">
      <alignment horizontal="right"/>
    </xf>
    <xf numFmtId="0" fontId="0" fillId="22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/>
    </xf>
    <xf numFmtId="0" fontId="0" fillId="15" borderId="0" xfId="0" applyFont="1" applyFill="1" applyAlignment="1">
      <alignment horizontal="center"/>
    </xf>
    <xf numFmtId="0" fontId="0" fillId="33" borderId="0" xfId="0" applyFont="1" applyFill="1" applyAlignment="1">
      <alignment horizontal="center"/>
    </xf>
    <xf numFmtId="0" fontId="0" fillId="34" borderId="4" xfId="0" applyFont="1" applyFill="1" applyBorder="1" applyAlignment="1"/>
    <xf numFmtId="0" fontId="4" fillId="34" borderId="4" xfId="0" applyFont="1" applyFill="1" applyBorder="1" applyAlignment="1"/>
    <xf numFmtId="177" fontId="4" fillId="26" borderId="3" xfId="0" applyNumberFormat="1" applyFont="1" applyFill="1" applyBorder="1" applyAlignment="1">
      <alignment horizontal="center" vertical="center"/>
    </xf>
    <xf numFmtId="177" fontId="4" fillId="26" borderId="69" xfId="0" applyNumberFormat="1" applyFont="1" applyFill="1" applyBorder="1" applyAlignment="1">
      <alignment horizontal="center" vertical="center"/>
    </xf>
    <xf numFmtId="0" fontId="4" fillId="0" borderId="3" xfId="0" applyFont="1" applyBorder="1" applyAlignment="1"/>
    <xf numFmtId="167" fontId="0" fillId="0" borderId="3" xfId="0" applyNumberFormat="1" applyFont="1" applyBorder="1" applyAlignment="1"/>
    <xf numFmtId="167" fontId="4" fillId="0" borderId="3" xfId="0" applyNumberFormat="1" applyFont="1" applyFill="1" applyBorder="1" applyAlignment="1">
      <alignment horizontal="right"/>
    </xf>
    <xf numFmtId="167" fontId="4" fillId="0" borderId="3" xfId="0" applyNumberFormat="1" applyFont="1" applyBorder="1" applyAlignment="1">
      <alignment horizontal="right"/>
    </xf>
    <xf numFmtId="173" fontId="0" fillId="13" borderId="13" xfId="0" applyNumberFormat="1" applyFont="1" applyFill="1" applyBorder="1" applyAlignment="1"/>
    <xf numFmtId="173" fontId="0" fillId="17" borderId="66" xfId="0" applyNumberFormat="1" applyFont="1" applyFill="1" applyBorder="1" applyAlignment="1">
      <alignment horizontal="center" vertical="center"/>
    </xf>
    <xf numFmtId="0" fontId="0" fillId="17" borderId="70" xfId="0" applyFont="1" applyFill="1" applyBorder="1" applyAlignment="1">
      <alignment horizontal="center" vertical="center"/>
    </xf>
    <xf numFmtId="0" fontId="4" fillId="0" borderId="24" xfId="0" applyFont="1" applyBorder="1" applyAlignment="1"/>
    <xf numFmtId="167" fontId="4" fillId="34" borderId="4" xfId="0" applyNumberFormat="1" applyFont="1" applyFill="1" applyBorder="1" applyAlignment="1">
      <alignment horizontal="right"/>
    </xf>
    <xf numFmtId="3" fontId="0" fillId="0" borderId="3" xfId="0" applyNumberFormat="1" applyFont="1" applyBorder="1" applyAlignment="1"/>
    <xf numFmtId="0" fontId="4" fillId="11" borderId="0" xfId="0" applyFont="1" applyFill="1" applyAlignment="1">
      <alignment horizontal="center" vertical="center"/>
    </xf>
    <xf numFmtId="0" fontId="0" fillId="34" borderId="4" xfId="0" applyFont="1" applyFill="1" applyBorder="1" applyAlignment="1">
      <alignment horizontal="center" vertical="center"/>
    </xf>
    <xf numFmtId="167" fontId="0" fillId="34" borderId="4" xfId="0" applyNumberFormat="1" applyFont="1" applyFill="1" applyBorder="1" applyAlignment="1"/>
    <xf numFmtId="0" fontId="0" fillId="0" borderId="25" xfId="0" applyFont="1" applyBorder="1" applyAlignment="1"/>
    <xf numFmtId="0" fontId="4" fillId="0" borderId="19" xfId="0" applyFont="1" applyBorder="1" applyAlignment="1">
      <alignment horizontal="center" vertical="center"/>
    </xf>
    <xf numFmtId="0" fontId="0" fillId="0" borderId="78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167" fontId="16" fillId="0" borderId="4" xfId="0" applyNumberFormat="1" applyFont="1" applyBorder="1" applyAlignment="1"/>
  </cellXfs>
  <cellStyles count="4">
    <cellStyle name="Comma" xfId="1" builtinId="3"/>
    <cellStyle name="Normal" xfId="0" builtinId="0"/>
    <cellStyle name="Output" xfId="3" builtinId="21"/>
    <cellStyle name="Percent" xfId="2" builtinId="5"/>
  </cellStyles>
  <dxfs count="33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28A86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28A86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  <color rgb="FF28A86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0</xdr:row>
      <xdr:rowOff>134471</xdr:rowOff>
    </xdr:from>
    <xdr:to>
      <xdr:col>16</xdr:col>
      <xdr:colOff>448235</xdr:colOff>
      <xdr:row>26</xdr:row>
      <xdr:rowOff>156882</xdr:rowOff>
    </xdr:to>
    <xdr:cxnSp macro="">
      <xdr:nvCxnSpPr>
        <xdr:cNvPr id="3" name="Straight Connector 2"/>
        <xdr:cNvCxnSpPr/>
      </xdr:nvCxnSpPr>
      <xdr:spPr>
        <a:xfrm>
          <a:off x="672353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163606</xdr:colOff>
      <xdr:row>0</xdr:row>
      <xdr:rowOff>0</xdr:rowOff>
    </xdr:from>
    <xdr:to>
      <xdr:col>11</xdr:col>
      <xdr:colOff>1205752</xdr:colOff>
      <xdr:row>44</xdr:row>
      <xdr:rowOff>129989</xdr:rowOff>
    </xdr:to>
    <xdr:cxnSp macro="">
      <xdr:nvCxnSpPr>
        <xdr:cNvPr id="4" name="Straight Connector 3"/>
        <xdr:cNvCxnSpPr/>
      </xdr:nvCxnSpPr>
      <xdr:spPr>
        <a:xfrm rot="5400000">
          <a:off x="2065243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1088570</xdr:colOff>
      <xdr:row>0</xdr:row>
      <xdr:rowOff>0</xdr:rowOff>
    </xdr:from>
    <xdr:to>
      <xdr:col>11</xdr:col>
      <xdr:colOff>565095</xdr:colOff>
      <xdr:row>41</xdr:row>
      <xdr:rowOff>139594</xdr:rowOff>
    </xdr:to>
    <xdr:cxnSp macro="">
      <xdr:nvCxnSpPr>
        <xdr:cNvPr id="2" name="Straight Connector 1"/>
        <xdr:cNvCxnSpPr/>
      </xdr:nvCxnSpPr>
      <xdr:spPr>
        <a:xfrm rot="5400000">
          <a:off x="11316178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4354285</xdr:colOff>
      <xdr:row>5</xdr:row>
      <xdr:rowOff>163286</xdr:rowOff>
    </xdr:from>
    <xdr:to>
      <xdr:col>12</xdr:col>
      <xdr:colOff>3589884</xdr:colOff>
      <xdr:row>29</xdr:row>
      <xdr:rowOff>156882</xdr:rowOff>
    </xdr:to>
    <xdr:cxnSp macro="">
      <xdr:nvCxnSpPr>
        <xdr:cNvPr id="3" name="Straight Connector 2"/>
        <xdr:cNvCxnSpPr/>
      </xdr:nvCxnSpPr>
      <xdr:spPr>
        <a:xfrm>
          <a:off x="11035392" y="1115786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134471</xdr:rowOff>
    </xdr:from>
    <xdr:to>
      <xdr:col>14</xdr:col>
      <xdr:colOff>609920</xdr:colOff>
      <xdr:row>27</xdr:row>
      <xdr:rowOff>5603</xdr:rowOff>
    </xdr:to>
    <xdr:cxnSp macro="">
      <xdr:nvCxnSpPr>
        <xdr:cNvPr id="2" name="Straight Connector 1"/>
        <xdr:cNvCxnSpPr/>
      </xdr:nvCxnSpPr>
      <xdr:spPr>
        <a:xfrm>
          <a:off x="9429750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1615568</xdr:colOff>
      <xdr:row>0</xdr:row>
      <xdr:rowOff>0</xdr:rowOff>
    </xdr:from>
    <xdr:to>
      <xdr:col>12</xdr:col>
      <xdr:colOff>751914</xdr:colOff>
      <xdr:row>43</xdr:row>
      <xdr:rowOff>153201</xdr:rowOff>
    </xdr:to>
    <xdr:cxnSp macro="">
      <xdr:nvCxnSpPr>
        <xdr:cNvPr id="3" name="Straight Connector 2"/>
        <xdr:cNvCxnSpPr/>
      </xdr:nvCxnSpPr>
      <xdr:spPr>
        <a:xfrm rot="5400000">
          <a:off x="10822640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zoomScale="70" zoomScaleNormal="70" workbookViewId="0">
      <selection activeCell="S13" sqref="S13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328" t="s">
        <v>0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  <c r="R1" s="329"/>
    </row>
    <row r="2" spans="1:21" x14ac:dyDescent="0.25">
      <c r="A2" s="330"/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331"/>
      <c r="P2" s="331"/>
      <c r="Q2" s="331"/>
      <c r="R2" s="331"/>
    </row>
    <row r="3" spans="1:21" x14ac:dyDescent="0.25">
      <c r="A3" s="330"/>
      <c r="B3" s="331"/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  <c r="P3" s="331"/>
      <c r="Q3" s="331"/>
      <c r="R3" s="331"/>
    </row>
    <row r="4" spans="1:21" x14ac:dyDescent="0.25">
      <c r="A4" s="330"/>
      <c r="B4" s="331"/>
      <c r="C4" s="331"/>
      <c r="D4" s="331"/>
      <c r="E4" s="331"/>
      <c r="F4" s="331"/>
      <c r="G4" s="331"/>
      <c r="H4" s="331"/>
      <c r="I4" s="331"/>
      <c r="J4" s="331"/>
      <c r="K4" s="331"/>
      <c r="L4" s="331"/>
      <c r="M4" s="331"/>
      <c r="N4" s="331"/>
      <c r="O4" s="331"/>
      <c r="P4" s="331"/>
      <c r="Q4" s="331"/>
      <c r="R4" s="331"/>
    </row>
    <row r="5" spans="1:21" x14ac:dyDescent="0.25">
      <c r="A5" s="330"/>
      <c r="B5" s="331"/>
      <c r="C5" s="331"/>
      <c r="D5" s="331"/>
      <c r="E5" s="331"/>
      <c r="F5" s="331"/>
      <c r="G5" s="331"/>
      <c r="H5" s="331"/>
      <c r="I5" s="331"/>
      <c r="J5" s="331"/>
      <c r="K5" s="331"/>
      <c r="L5" s="331"/>
      <c r="M5" s="331"/>
      <c r="N5" s="331"/>
      <c r="O5" s="331"/>
      <c r="P5" s="331"/>
      <c r="Q5" s="331"/>
      <c r="R5" s="331"/>
    </row>
    <row r="6" spans="1:21" x14ac:dyDescent="0.25">
      <c r="A6" s="330"/>
      <c r="B6" s="331"/>
      <c r="C6" s="331"/>
      <c r="D6" s="331"/>
      <c r="E6" s="331"/>
      <c r="F6" s="331"/>
      <c r="G6" s="331"/>
      <c r="H6" s="331"/>
      <c r="I6" s="331"/>
      <c r="J6" s="331"/>
      <c r="K6" s="331"/>
      <c r="L6" s="331"/>
      <c r="M6" s="331"/>
      <c r="N6" s="331"/>
      <c r="O6" s="331"/>
      <c r="P6" s="331"/>
      <c r="Q6" s="331"/>
      <c r="R6" s="331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69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69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69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6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6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6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6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6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6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6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6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6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97">
        <f t="shared" si="1"/>
        <v>150</v>
      </c>
      <c r="S52" s="89">
        <f t="shared" si="0"/>
        <v>90</v>
      </c>
      <c r="T52" s="103" t="str">
        <f t="shared" si="3"/>
        <v>NO</v>
      </c>
      <c r="U52" s="96" t="s">
        <v>213</v>
      </c>
    </row>
    <row r="53" spans="1:21" ht="15.75" customHeight="1" x14ac:dyDescent="0.25">
      <c r="A53" s="123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97">
        <f t="shared" si="1"/>
        <v>160</v>
      </c>
      <c r="S53" s="89">
        <f t="shared" si="0"/>
        <v>100</v>
      </c>
      <c r="T53" s="103" t="str">
        <f t="shared" si="3"/>
        <v>NO</v>
      </c>
      <c r="U53" s="84"/>
    </row>
    <row r="54" spans="1:21" ht="15.75" customHeight="1" x14ac:dyDescent="0.25">
      <c r="A54" s="124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97">
        <f t="shared" si="1"/>
        <v>0</v>
      </c>
      <c r="S54" s="89">
        <f>R54-60</f>
        <v>-60</v>
      </c>
      <c r="T54" s="103" t="str">
        <f t="shared" si="3"/>
        <v>OK</v>
      </c>
      <c r="U54" s="89"/>
    </row>
    <row r="55" spans="1:21" ht="15.75" customHeight="1" x14ac:dyDescent="0.25">
      <c r="A55" s="123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97">
        <f t="shared" si="1"/>
        <v>200</v>
      </c>
      <c r="S55" s="89">
        <f t="shared" si="0"/>
        <v>140</v>
      </c>
      <c r="T55" s="103" t="str">
        <f t="shared" si="3"/>
        <v>NO</v>
      </c>
      <c r="U55" s="96" t="s">
        <v>202</v>
      </c>
    </row>
    <row r="56" spans="1:21" ht="15.75" customHeight="1" x14ac:dyDescent="0.25">
      <c r="A56" s="124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7">SUM(N56+O56-P56)</f>
        <v>0</v>
      </c>
      <c r="R56" s="97">
        <f t="shared" si="1"/>
        <v>180</v>
      </c>
      <c r="S56" s="89">
        <f t="shared" si="0"/>
        <v>120</v>
      </c>
      <c r="T56" s="103" t="str">
        <f t="shared" si="3"/>
        <v>NO</v>
      </c>
      <c r="U56" s="89"/>
    </row>
    <row r="57" spans="1:21" ht="15.75" customHeight="1" x14ac:dyDescent="0.25">
      <c r="A57" s="123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7"/>
        <v>0</v>
      </c>
      <c r="R57" s="97">
        <f t="shared" si="1"/>
        <v>180</v>
      </c>
      <c r="S57" s="89">
        <f t="shared" si="0"/>
        <v>120</v>
      </c>
      <c r="T57" s="103" t="str">
        <f t="shared" si="3"/>
        <v>NO</v>
      </c>
      <c r="U57" s="89"/>
    </row>
    <row r="58" spans="1:21" ht="15.75" customHeight="1" x14ac:dyDescent="0.25">
      <c r="A58" s="124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7"/>
        <v>0</v>
      </c>
      <c r="R58" s="97">
        <f t="shared" si="1"/>
        <v>180</v>
      </c>
      <c r="S58" s="89">
        <f t="shared" si="0"/>
        <v>120</v>
      </c>
      <c r="T58" s="103" t="str">
        <f t="shared" si="3"/>
        <v>NO</v>
      </c>
      <c r="U58" s="89"/>
    </row>
    <row r="59" spans="1:21" ht="15.75" customHeight="1" x14ac:dyDescent="0.25">
      <c r="A59" s="123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7"/>
        <v>0</v>
      </c>
      <c r="R59" s="97">
        <f t="shared" si="1"/>
        <v>180</v>
      </c>
      <c r="S59" s="89">
        <f t="shared" si="0"/>
        <v>120</v>
      </c>
      <c r="T59" s="103" t="str">
        <f t="shared" si="3"/>
        <v>NO</v>
      </c>
      <c r="U59" s="89"/>
    </row>
    <row r="60" spans="1:21" ht="15.75" customHeight="1" x14ac:dyDescent="0.25">
      <c r="A60" s="124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7"/>
        <v>0</v>
      </c>
      <c r="R60" s="97">
        <f t="shared" si="1"/>
        <v>180</v>
      </c>
      <c r="S60" s="89">
        <f t="shared" si="0"/>
        <v>120</v>
      </c>
      <c r="T60" s="103" t="str">
        <f t="shared" si="3"/>
        <v>NO</v>
      </c>
      <c r="U60" s="89"/>
    </row>
    <row r="61" spans="1:21" ht="15.75" customHeight="1" x14ac:dyDescent="0.25">
      <c r="A61" s="123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7"/>
        <v>0</v>
      </c>
      <c r="R61" s="97">
        <f t="shared" si="1"/>
        <v>180</v>
      </c>
      <c r="S61" s="89">
        <f t="shared" si="0"/>
        <v>120</v>
      </c>
      <c r="T61" s="103" t="str">
        <f t="shared" si="3"/>
        <v>NO</v>
      </c>
      <c r="U61" s="89"/>
    </row>
    <row r="62" spans="1:21" ht="15.75" customHeight="1" x14ac:dyDescent="0.25">
      <c r="A62" s="124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7"/>
        <v>0</v>
      </c>
      <c r="R62" s="97">
        <f t="shared" si="1"/>
        <v>180</v>
      </c>
      <c r="S62" s="89">
        <f t="shared" si="0"/>
        <v>120</v>
      </c>
      <c r="T62" s="103" t="str">
        <f t="shared" si="3"/>
        <v>NO</v>
      </c>
      <c r="U62" s="89"/>
    </row>
    <row r="63" spans="1:21" ht="15.75" customHeight="1" x14ac:dyDescent="0.25">
      <c r="A63" s="123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7"/>
        <v>0</v>
      </c>
      <c r="R63" s="97">
        <f t="shared" si="1"/>
        <v>180</v>
      </c>
      <c r="S63" s="89">
        <f t="shared" si="0"/>
        <v>120</v>
      </c>
      <c r="T63" s="103" t="str">
        <f t="shared" si="3"/>
        <v>NO</v>
      </c>
      <c r="U63" s="89"/>
    </row>
    <row r="64" spans="1:21" ht="15.75" customHeight="1" x14ac:dyDescent="0.25">
      <c r="A64" s="124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7"/>
        <v>0</v>
      </c>
      <c r="R64" s="97">
        <f t="shared" si="1"/>
        <v>180</v>
      </c>
      <c r="S64" s="89">
        <f t="shared" si="0"/>
        <v>120</v>
      </c>
      <c r="T64" s="103" t="str">
        <f t="shared" si="3"/>
        <v>NO</v>
      </c>
      <c r="U64" s="89"/>
    </row>
    <row r="65" spans="1:21" ht="15.75" customHeight="1" x14ac:dyDescent="0.25">
      <c r="A65" s="123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7"/>
        <v>0</v>
      </c>
      <c r="R65" s="97">
        <f t="shared" si="1"/>
        <v>180</v>
      </c>
      <c r="S65" s="89">
        <f t="shared" si="0"/>
        <v>120</v>
      </c>
      <c r="T65" s="103" t="str">
        <f t="shared" si="3"/>
        <v>NO</v>
      </c>
      <c r="U65" s="89"/>
    </row>
    <row r="66" spans="1:21" ht="15.75" customHeight="1" x14ac:dyDescent="0.25">
      <c r="A66" s="124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7"/>
        <v>0</v>
      </c>
      <c r="R66" s="97">
        <f t="shared" si="1"/>
        <v>180</v>
      </c>
      <c r="S66" s="89">
        <f t="shared" si="0"/>
        <v>120</v>
      </c>
      <c r="T66" s="103" t="str">
        <f t="shared" si="3"/>
        <v>NO</v>
      </c>
      <c r="U66" s="89"/>
    </row>
    <row r="67" spans="1:21" ht="15.75" customHeight="1" x14ac:dyDescent="0.25">
      <c r="A67" s="123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7"/>
        <v>0</v>
      </c>
      <c r="R67" s="97">
        <f t="shared" si="1"/>
        <v>180</v>
      </c>
      <c r="S67" s="89">
        <f t="shared" si="0"/>
        <v>120</v>
      </c>
      <c r="T67" s="103" t="str">
        <f t="shared" si="3"/>
        <v>NO</v>
      </c>
      <c r="U67" s="89"/>
    </row>
    <row r="68" spans="1:21" ht="15.75" customHeight="1" x14ac:dyDescent="0.25">
      <c r="A68" s="124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7"/>
        <v>0</v>
      </c>
      <c r="R68" s="97">
        <f t="shared" si="1"/>
        <v>180</v>
      </c>
      <c r="S68" s="89">
        <f t="shared" si="0"/>
        <v>120</v>
      </c>
      <c r="T68" s="103" t="str">
        <f t="shared" si="3"/>
        <v>NO</v>
      </c>
      <c r="U68" s="89"/>
    </row>
    <row r="69" spans="1:21" ht="15.75" customHeight="1" x14ac:dyDescent="0.25">
      <c r="A69" s="123">
        <v>60</v>
      </c>
      <c r="B69" s="89"/>
      <c r="C69" s="125" t="s">
        <v>21</v>
      </c>
      <c r="D69" s="125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7"/>
        <v>0</v>
      </c>
      <c r="R69" s="97">
        <f t="shared" si="1"/>
        <v>180</v>
      </c>
      <c r="S69" s="89">
        <f t="shared" si="0"/>
        <v>120</v>
      </c>
      <c r="T69" s="103" t="str">
        <f t="shared" si="3"/>
        <v>NO</v>
      </c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336" t="s">
        <v>65</v>
      </c>
      <c r="K79" s="337"/>
      <c r="L79" s="337"/>
      <c r="M79" s="337"/>
      <c r="N79" s="338"/>
      <c r="P79" s="344" t="s">
        <v>66</v>
      </c>
      <c r="Q79" s="337"/>
      <c r="R79" s="337"/>
      <c r="S79" s="338"/>
    </row>
    <row r="80" spans="1:21" ht="15.75" customHeight="1" x14ac:dyDescent="0.25">
      <c r="J80" s="339" t="s">
        <v>67</v>
      </c>
      <c r="K80" s="331"/>
      <c r="L80" s="331"/>
      <c r="M80" s="331"/>
      <c r="N80" s="340"/>
      <c r="P80" s="339" t="s">
        <v>68</v>
      </c>
      <c r="Q80" s="331"/>
      <c r="R80" s="331"/>
      <c r="S80" s="340"/>
    </row>
    <row r="81" spans="10:19" ht="15.75" customHeight="1" x14ac:dyDescent="0.25">
      <c r="J81" s="341"/>
      <c r="K81" s="342"/>
      <c r="L81" s="342"/>
      <c r="M81" s="342"/>
      <c r="N81" s="343"/>
      <c r="P81" s="341"/>
      <c r="Q81" s="342"/>
      <c r="R81" s="342"/>
      <c r="S81" s="343"/>
    </row>
    <row r="82" spans="10:19" ht="15.75" customHeight="1" x14ac:dyDescent="0.25">
      <c r="J82" s="334" t="s">
        <v>19</v>
      </c>
      <c r="K82" s="335"/>
      <c r="L82" s="333"/>
      <c r="M82" s="334" t="s">
        <v>69</v>
      </c>
      <c r="N82" s="333"/>
      <c r="P82" s="334"/>
      <c r="Q82" s="333"/>
      <c r="R82" s="3" t="s">
        <v>19</v>
      </c>
      <c r="S82" s="3" t="s">
        <v>69</v>
      </c>
    </row>
    <row r="83" spans="10:19" ht="15.75" customHeight="1" x14ac:dyDescent="0.25">
      <c r="J83" s="345" t="s">
        <v>70</v>
      </c>
      <c r="K83" s="335"/>
      <c r="L83" s="333"/>
      <c r="M83" s="346">
        <v>7350000</v>
      </c>
      <c r="N83" s="333"/>
      <c r="P83" s="332" t="s">
        <v>71</v>
      </c>
      <c r="Q83" s="333"/>
      <c r="R83" s="4"/>
      <c r="S83" s="5">
        <v>40000</v>
      </c>
    </row>
    <row r="84" spans="10:19" ht="15.75" customHeight="1" x14ac:dyDescent="0.25">
      <c r="J84" s="345" t="s">
        <v>72</v>
      </c>
      <c r="K84" s="335"/>
      <c r="L84" s="333"/>
      <c r="M84" s="347">
        <v>1100000</v>
      </c>
      <c r="N84" s="333"/>
      <c r="P84" s="332" t="s">
        <v>73</v>
      </c>
      <c r="Q84" s="333"/>
      <c r="R84" s="6" t="s">
        <v>74</v>
      </c>
      <c r="S84" s="5">
        <v>30000</v>
      </c>
    </row>
    <row r="85" spans="10:19" ht="15.75" customHeight="1" x14ac:dyDescent="0.25">
      <c r="J85" s="345" t="s">
        <v>75</v>
      </c>
      <c r="K85" s="335"/>
      <c r="L85" s="333"/>
      <c r="M85" s="346">
        <f>M83+M84</f>
        <v>8450000</v>
      </c>
      <c r="N85" s="333"/>
      <c r="P85" s="332" t="s">
        <v>76</v>
      </c>
      <c r="Q85" s="333"/>
      <c r="R85" s="4"/>
      <c r="S85" s="5">
        <v>0</v>
      </c>
    </row>
    <row r="86" spans="10:19" ht="15.75" customHeight="1" x14ac:dyDescent="0.25">
      <c r="J86" s="345" t="s">
        <v>77</v>
      </c>
      <c r="K86" s="335"/>
      <c r="L86" s="333"/>
      <c r="M86" s="346">
        <v>8411850</v>
      </c>
      <c r="N86" s="333"/>
      <c r="P86" s="332" t="s">
        <v>78</v>
      </c>
      <c r="Q86" s="333"/>
      <c r="R86" s="4"/>
      <c r="S86" s="5">
        <f>S83-S84+S85</f>
        <v>10000</v>
      </c>
    </row>
    <row r="87" spans="10:19" ht="15.75" customHeight="1" x14ac:dyDescent="0.25">
      <c r="J87" s="345" t="s">
        <v>79</v>
      </c>
      <c r="K87" s="335"/>
      <c r="L87" s="333"/>
      <c r="M87" s="346">
        <f>M85-M86</f>
        <v>38150</v>
      </c>
      <c r="N87" s="333"/>
      <c r="P87" s="332" t="s">
        <v>80</v>
      </c>
      <c r="Q87" s="333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23">
    <mergeCell ref="J87:L87"/>
    <mergeCell ref="M86:N86"/>
    <mergeCell ref="J86:L86"/>
    <mergeCell ref="M87:N87"/>
    <mergeCell ref="P87:Q87"/>
    <mergeCell ref="P86:Q86"/>
    <mergeCell ref="J85:L85"/>
    <mergeCell ref="M85:N85"/>
    <mergeCell ref="P85:Q85"/>
    <mergeCell ref="J84:L84"/>
    <mergeCell ref="M84:N84"/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</mergeCells>
  <conditionalFormatting sqref="T10:T69">
    <cfRule type="cellIs" dxfId="32" priority="4" operator="equal">
      <formula>"NO"</formula>
    </cfRule>
    <cfRule type="cellIs" dxfId="31" priority="5" operator="equal">
      <formula>"OK"</formula>
    </cfRule>
  </conditionalFormatting>
  <conditionalFormatting sqref="S10:S69">
    <cfRule type="cellIs" dxfId="30" priority="2" operator="greaterThanOrEqual">
      <formula>1</formula>
    </cfRule>
  </conditionalFormatting>
  <conditionalFormatting sqref="S10:S69">
    <cfRule type="cellIs" dxfId="29" priority="3" operator="lessThanOrEqual">
      <formula>0</formula>
    </cfRule>
  </conditionalFormatting>
  <conditionalFormatting sqref="B12">
    <cfRule type="cellIs" dxfId="28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485" t="s">
        <v>122</v>
      </c>
      <c r="D4" s="486"/>
      <c r="E4" s="27"/>
      <c r="F4" s="33"/>
      <c r="G4" s="34"/>
      <c r="H4" s="485" t="s">
        <v>103</v>
      </c>
      <c r="I4" s="486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485" t="s">
        <v>144</v>
      </c>
      <c r="D17" s="486"/>
      <c r="E17" s="27"/>
      <c r="F17" s="26"/>
      <c r="G17" s="35"/>
      <c r="H17" s="485" t="s">
        <v>146</v>
      </c>
      <c r="I17" s="486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D7" sqref="D7"/>
    </sheetView>
  </sheetViews>
  <sheetFormatPr defaultRowHeight="15" x14ac:dyDescent="0.25"/>
  <cols>
    <col min="3" max="3" width="15.7109375" customWidth="1"/>
    <col min="5" max="5" width="16.7109375" customWidth="1"/>
    <col min="6" max="6" width="19.140625" customWidth="1"/>
    <col min="7" max="7" width="17.85546875" customWidth="1"/>
  </cols>
  <sheetData>
    <row r="2" spans="2:10" x14ac:dyDescent="0.25">
      <c r="B2" s="488" t="s">
        <v>275</v>
      </c>
      <c r="C2" s="489"/>
      <c r="D2" s="489"/>
      <c r="E2" s="489"/>
      <c r="F2" s="489"/>
      <c r="G2" s="489"/>
      <c r="H2" s="489"/>
      <c r="I2" s="489"/>
      <c r="J2" s="489"/>
    </row>
    <row r="3" spans="2:10" x14ac:dyDescent="0.25">
      <c r="B3" s="489"/>
      <c r="C3" s="489"/>
      <c r="D3" s="489"/>
      <c r="E3" s="489"/>
      <c r="F3" s="489"/>
      <c r="G3" s="489"/>
      <c r="H3" s="489"/>
      <c r="I3" s="489"/>
      <c r="J3" s="489"/>
    </row>
    <row r="6" spans="2:10" x14ac:dyDescent="0.25">
      <c r="B6" s="1" t="s">
        <v>1</v>
      </c>
      <c r="C6" s="1" t="s">
        <v>19</v>
      </c>
      <c r="D6" s="1" t="s">
        <v>75</v>
      </c>
      <c r="E6" s="1" t="s">
        <v>276</v>
      </c>
      <c r="F6" s="1" t="s">
        <v>278</v>
      </c>
      <c r="G6" s="1" t="s">
        <v>277</v>
      </c>
      <c r="H6" s="397" t="s">
        <v>280</v>
      </c>
      <c r="I6" s="358"/>
    </row>
    <row r="7" spans="2:10" x14ac:dyDescent="0.25">
      <c r="B7" s="1">
        <v>1</v>
      </c>
      <c r="C7" s="1" t="s">
        <v>279</v>
      </c>
      <c r="D7" s="1">
        <v>39</v>
      </c>
      <c r="E7" s="193">
        <v>15000</v>
      </c>
      <c r="F7" s="193">
        <f>D7*E7</f>
        <v>585000</v>
      </c>
      <c r="G7" s="193">
        <v>205000</v>
      </c>
      <c r="H7" s="490">
        <f>F7-G7</f>
        <v>380000</v>
      </c>
      <c r="I7" s="358"/>
    </row>
    <row r="8" spans="2:10" ht="15.75" thickBot="1" x14ac:dyDescent="0.3">
      <c r="B8" s="194"/>
      <c r="C8" s="194"/>
      <c r="D8" s="194"/>
      <c r="E8" s="195"/>
      <c r="F8" s="195"/>
      <c r="G8" s="195"/>
      <c r="H8" s="487"/>
      <c r="I8" s="487"/>
    </row>
    <row r="9" spans="2:10" ht="15.75" thickBot="1" x14ac:dyDescent="0.3">
      <c r="B9" s="194"/>
      <c r="C9" s="194"/>
      <c r="D9" s="194"/>
      <c r="E9" s="195"/>
      <c r="F9" s="195"/>
      <c r="G9" s="196" t="s">
        <v>281</v>
      </c>
      <c r="H9" s="491">
        <f>H7</f>
        <v>380000</v>
      </c>
      <c r="I9" s="395"/>
    </row>
    <row r="10" spans="2:10" x14ac:dyDescent="0.25">
      <c r="B10" s="194"/>
      <c r="C10" s="194"/>
      <c r="D10" s="194"/>
      <c r="E10" s="195"/>
      <c r="F10" s="195"/>
      <c r="G10" s="195"/>
      <c r="H10" s="487"/>
      <c r="I10" s="487"/>
    </row>
    <row r="11" spans="2:10" x14ac:dyDescent="0.25">
      <c r="B11" s="194"/>
      <c r="C11" s="194"/>
      <c r="D11" s="194"/>
      <c r="E11" s="195"/>
      <c r="F11" s="195"/>
      <c r="G11" s="195"/>
      <c r="H11" s="487"/>
      <c r="I11" s="487"/>
    </row>
    <row r="12" spans="2:10" x14ac:dyDescent="0.25">
      <c r="B12" s="194"/>
      <c r="C12" s="194"/>
      <c r="D12" s="194"/>
      <c r="E12" s="195"/>
      <c r="F12" s="195"/>
      <c r="G12" s="195"/>
      <c r="H12" s="487"/>
      <c r="I12" s="487"/>
    </row>
    <row r="13" spans="2:10" x14ac:dyDescent="0.25">
      <c r="B13" s="194"/>
      <c r="C13" s="194"/>
      <c r="D13" s="194"/>
      <c r="E13" s="195"/>
      <c r="F13" s="195"/>
      <c r="G13" s="195"/>
      <c r="H13" s="487"/>
      <c r="I13" s="487"/>
    </row>
    <row r="14" spans="2:10" x14ac:dyDescent="0.25">
      <c r="B14" s="194"/>
      <c r="C14" s="194"/>
      <c r="D14" s="194"/>
      <c r="E14" s="195"/>
      <c r="F14" s="195"/>
      <c r="G14" s="195"/>
      <c r="H14" s="487"/>
      <c r="I14" s="487"/>
    </row>
    <row r="15" spans="2:10" x14ac:dyDescent="0.25">
      <c r="B15" s="194"/>
      <c r="C15" s="194"/>
      <c r="D15" s="194"/>
      <c r="E15" s="195"/>
      <c r="F15" s="195"/>
      <c r="G15" s="195"/>
      <c r="H15" s="487"/>
      <c r="I15" s="487"/>
    </row>
    <row r="16" spans="2:10" x14ac:dyDescent="0.25">
      <c r="B16" s="194"/>
      <c r="C16" s="194"/>
      <c r="D16" s="194"/>
      <c r="E16" s="195"/>
      <c r="F16" s="195"/>
      <c r="G16" s="195"/>
      <c r="H16" s="487"/>
      <c r="I16" s="487"/>
    </row>
    <row r="17" spans="2:9" x14ac:dyDescent="0.25">
      <c r="B17" s="194"/>
      <c r="C17" s="194"/>
      <c r="D17" s="194"/>
      <c r="E17" s="195"/>
      <c r="F17" s="195"/>
      <c r="G17" s="195"/>
      <c r="H17" s="487"/>
      <c r="I17" s="487"/>
    </row>
  </sheetData>
  <mergeCells count="13">
    <mergeCell ref="H12:I12"/>
    <mergeCell ref="B2:J3"/>
    <mergeCell ref="H6:I6"/>
    <mergeCell ref="H7:I7"/>
    <mergeCell ref="H8:I8"/>
    <mergeCell ref="H9:I9"/>
    <mergeCell ref="H10:I10"/>
    <mergeCell ref="H11:I11"/>
    <mergeCell ref="H13:I13"/>
    <mergeCell ref="H14:I14"/>
    <mergeCell ref="H15:I15"/>
    <mergeCell ref="H16:I16"/>
    <mergeCell ref="H17:I1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6"/>
  <sheetViews>
    <sheetView defaultGridColor="0" colorId="8" zoomScale="70" zoomScaleNormal="70" workbookViewId="0">
      <selection activeCell="R6" sqref="R6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21.42578125" style="39" customWidth="1"/>
    <col min="18" max="18" width="36" style="76" customWidth="1"/>
    <col min="19" max="19" width="8.28515625" customWidth="1"/>
    <col min="20" max="20" width="23.7109375" customWidth="1"/>
    <col min="21" max="21" width="15" customWidth="1"/>
    <col min="22" max="22" width="17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368" t="s">
        <v>81</v>
      </c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30"/>
      <c r="Q2" s="330"/>
      <c r="R2" s="330"/>
      <c r="S2" s="329"/>
      <c r="T2" s="329"/>
    </row>
    <row r="3" spans="1:65" ht="15.75" thickBot="1" x14ac:dyDescent="0.3">
      <c r="C3" s="330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  <c r="P3" s="331"/>
      <c r="Q3" s="331"/>
      <c r="R3" s="331"/>
      <c r="S3" s="331"/>
      <c r="T3" s="331"/>
      <c r="Y3" s="7"/>
    </row>
    <row r="4" spans="1:65" ht="15.75" thickBot="1" x14ac:dyDescent="0.3">
      <c r="A4" s="8" t="s">
        <v>82</v>
      </c>
      <c r="B4" s="71"/>
      <c r="Q4" s="131"/>
      <c r="R4" s="131"/>
      <c r="Y4" s="8" t="s">
        <v>82</v>
      </c>
      <c r="Z4" s="22"/>
      <c r="AA4" s="131" t="s">
        <v>238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329</v>
      </c>
      <c r="R5" s="77" t="s">
        <v>330</v>
      </c>
      <c r="S5" s="1" t="s">
        <v>16</v>
      </c>
      <c r="T5" s="1" t="s">
        <v>17</v>
      </c>
      <c r="U5" s="1" t="s">
        <v>18</v>
      </c>
      <c r="V5" s="1" t="s">
        <v>19</v>
      </c>
      <c r="X5" s="360" t="s">
        <v>84</v>
      </c>
      <c r="Y5" s="335"/>
      <c r="Z5" s="335"/>
      <c r="AA5" s="335"/>
      <c r="AB5" s="335"/>
      <c r="AC5" s="335"/>
      <c r="AD5" s="335"/>
      <c r="AE5" s="335"/>
      <c r="AF5" s="335"/>
      <c r="AG5" s="335"/>
      <c r="AH5" s="335"/>
      <c r="AI5" s="335"/>
      <c r="AJ5" s="335"/>
      <c r="AK5" s="335"/>
      <c r="AL5" s="335"/>
      <c r="AM5" s="335"/>
      <c r="AN5" s="333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20</v>
      </c>
      <c r="K6" s="72">
        <v>20</v>
      </c>
      <c r="L6" s="72">
        <v>20</v>
      </c>
      <c r="M6" s="72">
        <v>20</v>
      </c>
      <c r="N6" s="72">
        <v>20</v>
      </c>
      <c r="O6" s="13">
        <f t="shared" ref="O6:O37" si="0">SUM(C6:N6)</f>
        <v>240</v>
      </c>
      <c r="P6" s="128">
        <v>0</v>
      </c>
      <c r="Q6" s="129">
        <f>(240-SUM(C6:N6))</f>
        <v>0</v>
      </c>
      <c r="R6" s="130">
        <f>Q6+P6</f>
        <v>0</v>
      </c>
      <c r="S6" s="13">
        <f t="shared" ref="S6:S37" si="1">(240)-(O6)</f>
        <v>0</v>
      </c>
      <c r="T6" s="14">
        <f t="shared" ref="T6:T61" si="2">S6-60</f>
        <v>-60</v>
      </c>
      <c r="U6" s="15" t="str">
        <f t="shared" ref="U6:U61" si="3">IF(T6&lt;=0,"OK","NO")</f>
        <v>OK</v>
      </c>
      <c r="V6" s="13" t="s">
        <v>336</v>
      </c>
      <c r="X6" s="369" t="s">
        <v>1</v>
      </c>
      <c r="Y6" s="369" t="s">
        <v>85</v>
      </c>
      <c r="Z6" s="358" t="s">
        <v>86</v>
      </c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>
        <v>20</v>
      </c>
      <c r="K7" s="72">
        <v>20</v>
      </c>
      <c r="L7" s="72">
        <v>20</v>
      </c>
      <c r="M7" s="72">
        <v>20</v>
      </c>
      <c r="N7" s="72">
        <v>20</v>
      </c>
      <c r="O7" s="13">
        <f t="shared" si="0"/>
        <v>240</v>
      </c>
      <c r="P7" s="128">
        <v>0</v>
      </c>
      <c r="Q7" s="129">
        <f t="shared" ref="Q7:Q61" si="4">(240-SUM(C7:N7))</f>
        <v>0</v>
      </c>
      <c r="R7" s="130">
        <f t="shared" ref="R7:R61" si="5">Q7+P7</f>
        <v>0</v>
      </c>
      <c r="S7" s="13">
        <f t="shared" si="1"/>
        <v>0</v>
      </c>
      <c r="T7" s="14">
        <f t="shared" si="2"/>
        <v>-60</v>
      </c>
      <c r="U7" s="15" t="str">
        <f t="shared" si="3"/>
        <v>OK</v>
      </c>
      <c r="V7" s="13" t="s">
        <v>336</v>
      </c>
      <c r="X7" s="359"/>
      <c r="Y7" s="359"/>
      <c r="Z7" s="358" t="s">
        <v>87</v>
      </c>
      <c r="AA7" s="359"/>
      <c r="AB7" s="359"/>
      <c r="AC7" s="359"/>
      <c r="AD7" s="358" t="s">
        <v>88</v>
      </c>
      <c r="AE7" s="359"/>
      <c r="AF7" s="359"/>
      <c r="AG7" s="359"/>
      <c r="AH7" s="359"/>
      <c r="AI7" s="359"/>
      <c r="AJ7" s="359"/>
      <c r="AK7" s="359"/>
      <c r="AL7" s="359"/>
      <c r="AM7" s="359"/>
      <c r="AN7" s="359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28">
        <f>'2018(NOT UPDATED)'!S12</f>
        <v>51</v>
      </c>
      <c r="Q8" s="129">
        <f t="shared" si="4"/>
        <v>240</v>
      </c>
      <c r="R8" s="130">
        <f t="shared" si="5"/>
        <v>291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359"/>
      <c r="Y8" s="359"/>
      <c r="Z8" s="151" t="s">
        <v>19</v>
      </c>
      <c r="AA8" s="151" t="s">
        <v>89</v>
      </c>
      <c r="AB8" s="151" t="s">
        <v>75</v>
      </c>
      <c r="AC8" s="151" t="s">
        <v>90</v>
      </c>
      <c r="AD8" s="151" t="s">
        <v>19</v>
      </c>
      <c r="AE8" s="151" t="s">
        <v>91</v>
      </c>
      <c r="AF8" s="151" t="s">
        <v>92</v>
      </c>
      <c r="AG8" s="151" t="s">
        <v>89</v>
      </c>
      <c r="AH8" s="151" t="s">
        <v>93</v>
      </c>
      <c r="AI8" s="151" t="s">
        <v>94</v>
      </c>
      <c r="AJ8" s="151" t="s">
        <v>75</v>
      </c>
      <c r="AK8" s="151" t="s">
        <v>95</v>
      </c>
      <c r="AL8" s="151" t="s">
        <v>96</v>
      </c>
      <c r="AM8" s="151" t="s">
        <v>97</v>
      </c>
      <c r="AN8" s="151" t="s">
        <v>98</v>
      </c>
    </row>
    <row r="9" spans="1:65" x14ac:dyDescent="0.25">
      <c r="A9" s="11">
        <v>4</v>
      </c>
      <c r="B9" s="12" t="s">
        <v>25</v>
      </c>
      <c r="C9" s="73">
        <v>20</v>
      </c>
      <c r="D9" s="73">
        <v>20</v>
      </c>
      <c r="E9" s="73">
        <v>20</v>
      </c>
      <c r="F9" s="73">
        <v>20</v>
      </c>
      <c r="G9" s="73">
        <v>20</v>
      </c>
      <c r="H9" s="73">
        <v>20</v>
      </c>
      <c r="I9" s="73">
        <v>20</v>
      </c>
      <c r="J9" s="72">
        <v>20</v>
      </c>
      <c r="K9" s="72">
        <v>20</v>
      </c>
      <c r="L9" s="72">
        <v>20</v>
      </c>
      <c r="M9" s="72">
        <v>20</v>
      </c>
      <c r="N9" s="72">
        <v>20</v>
      </c>
      <c r="O9" s="13">
        <f t="shared" si="0"/>
        <v>240</v>
      </c>
      <c r="P9" s="128">
        <f>'2018(NOT UPDATED)'!S13</f>
        <v>0</v>
      </c>
      <c r="Q9" s="129">
        <f t="shared" si="4"/>
        <v>0</v>
      </c>
      <c r="R9" s="130">
        <f t="shared" si="5"/>
        <v>0</v>
      </c>
      <c r="S9" s="13">
        <f t="shared" si="1"/>
        <v>0</v>
      </c>
      <c r="T9" s="14">
        <f t="shared" si="2"/>
        <v>-60</v>
      </c>
      <c r="U9" s="15" t="str">
        <f t="shared" si="3"/>
        <v>OK</v>
      </c>
      <c r="V9" s="13"/>
      <c r="X9" s="1">
        <v>1</v>
      </c>
      <c r="Y9" s="154" t="s">
        <v>32</v>
      </c>
      <c r="Z9" s="136" t="s">
        <v>99</v>
      </c>
      <c r="AA9" s="136" t="s">
        <v>100</v>
      </c>
      <c r="AB9" s="136">
        <v>1</v>
      </c>
      <c r="AC9" s="155">
        <f t="shared" ref="AC9:AC48" si="6">(AB9*10000)</f>
        <v>10000</v>
      </c>
      <c r="AD9" s="136"/>
      <c r="AE9" s="136"/>
      <c r="AF9" s="154"/>
      <c r="AG9" s="135"/>
      <c r="AH9" s="156"/>
      <c r="AI9" s="157"/>
      <c r="AJ9" s="136">
        <v>0</v>
      </c>
      <c r="AK9" s="136" t="s">
        <v>101</v>
      </c>
      <c r="AL9" s="155"/>
      <c r="AM9" s="158">
        <f>IF(AD9="XXL", 82000*AJ9, IF(AD9="XXXL", 89000*AJ9, 75000*AJ9))</f>
        <v>0</v>
      </c>
      <c r="AN9" s="159">
        <f t="shared" ref="AN9:AN48" si="7">IF(AK9="YES",(AL9-AM9),0)</f>
        <v>0</v>
      </c>
      <c r="BM9" s="132"/>
    </row>
    <row r="10" spans="1:65" s="235" customFormat="1" x14ac:dyDescent="0.25">
      <c r="A10" s="226">
        <v>5</v>
      </c>
      <c r="B10" s="227" t="s">
        <v>26</v>
      </c>
      <c r="C10" s="228"/>
      <c r="D10" s="228"/>
      <c r="E10" s="229"/>
      <c r="F10" s="229"/>
      <c r="G10" s="229"/>
      <c r="H10" s="228"/>
      <c r="I10" s="229"/>
      <c r="J10" s="229"/>
      <c r="K10" s="229"/>
      <c r="L10" s="229"/>
      <c r="M10" s="229"/>
      <c r="N10" s="229"/>
      <c r="O10" s="230">
        <f t="shared" si="0"/>
        <v>0</v>
      </c>
      <c r="P10" s="231">
        <f>'2018(NOT UPDATED)'!S14</f>
        <v>100</v>
      </c>
      <c r="Q10" s="129">
        <f t="shared" si="4"/>
        <v>240</v>
      </c>
      <c r="R10" s="232">
        <f t="shared" si="5"/>
        <v>340</v>
      </c>
      <c r="S10" s="230">
        <f t="shared" si="1"/>
        <v>240</v>
      </c>
      <c r="T10" s="233">
        <f t="shared" si="2"/>
        <v>180</v>
      </c>
      <c r="U10" s="234" t="str">
        <f t="shared" si="3"/>
        <v>NO</v>
      </c>
      <c r="V10" s="230"/>
      <c r="X10" s="236">
        <v>2</v>
      </c>
      <c r="Y10" s="237" t="s">
        <v>64</v>
      </c>
      <c r="Z10" s="238" t="s">
        <v>99</v>
      </c>
      <c r="AA10" s="238" t="s">
        <v>100</v>
      </c>
      <c r="AB10" s="238">
        <v>1</v>
      </c>
      <c r="AC10" s="239">
        <f t="shared" si="6"/>
        <v>10000</v>
      </c>
      <c r="AD10" s="238" t="s">
        <v>102</v>
      </c>
      <c r="AE10" s="238"/>
      <c r="AF10" s="237">
        <v>2018</v>
      </c>
      <c r="AG10" s="238" t="s">
        <v>103</v>
      </c>
      <c r="AH10" s="240">
        <v>0.85555555555555551</v>
      </c>
      <c r="AI10" s="241" t="s">
        <v>104</v>
      </c>
      <c r="AJ10" s="238">
        <v>1</v>
      </c>
      <c r="AK10" s="238" t="s">
        <v>105</v>
      </c>
      <c r="AL10" s="239">
        <v>100000</v>
      </c>
      <c r="AM10" s="242">
        <f t="shared" ref="AM10:AM48" si="8">IF(AD10="XXL", 82000*AJ10, IF(AD10="XXXL", 89000*AJ10, 75000*AJ10))</f>
        <v>82000</v>
      </c>
      <c r="AN10" s="243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28">
        <v>0</v>
      </c>
      <c r="Q11" s="129">
        <f t="shared" si="4"/>
        <v>240</v>
      </c>
      <c r="R11" s="130">
        <f t="shared" si="5"/>
        <v>240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2"/>
      <c r="X11" s="133">
        <v>3</v>
      </c>
      <c r="Y11" s="154" t="s">
        <v>49</v>
      </c>
      <c r="Z11" s="136"/>
      <c r="AA11" s="136"/>
      <c r="AB11" s="136"/>
      <c r="AC11" s="155">
        <f t="shared" si="6"/>
        <v>0</v>
      </c>
      <c r="AD11" s="136" t="s">
        <v>102</v>
      </c>
      <c r="AE11" s="136"/>
      <c r="AF11" s="154">
        <v>2017</v>
      </c>
      <c r="AG11" s="135" t="s">
        <v>106</v>
      </c>
      <c r="AH11" s="156" t="s">
        <v>107</v>
      </c>
      <c r="AI11" s="134" t="s">
        <v>153</v>
      </c>
      <c r="AJ11" s="136">
        <v>1</v>
      </c>
      <c r="AK11" s="136" t="s">
        <v>105</v>
      </c>
      <c r="AL11" s="155">
        <v>100000</v>
      </c>
      <c r="AM11" s="158">
        <f t="shared" si="8"/>
        <v>82000</v>
      </c>
      <c r="AN11" s="159">
        <f t="shared" si="7"/>
        <v>18000</v>
      </c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</row>
    <row r="12" spans="1:65" s="235" customFormat="1" x14ac:dyDescent="0.25">
      <c r="A12" s="226">
        <v>7</v>
      </c>
      <c r="B12" s="227" t="s">
        <v>28</v>
      </c>
      <c r="C12" s="228"/>
      <c r="D12" s="228"/>
      <c r="E12" s="229"/>
      <c r="F12" s="229"/>
      <c r="G12" s="229"/>
      <c r="H12" s="228"/>
      <c r="I12" s="229"/>
      <c r="J12" s="229"/>
      <c r="K12" s="229"/>
      <c r="L12" s="229"/>
      <c r="M12" s="229"/>
      <c r="N12" s="229"/>
      <c r="O12" s="230">
        <f t="shared" si="0"/>
        <v>0</v>
      </c>
      <c r="P12" s="231">
        <f>'2018(NOT UPDATED)'!S16</f>
        <v>90</v>
      </c>
      <c r="Q12" s="129">
        <f t="shared" si="4"/>
        <v>240</v>
      </c>
      <c r="R12" s="232">
        <f t="shared" si="5"/>
        <v>330</v>
      </c>
      <c r="S12" s="230">
        <f t="shared" si="1"/>
        <v>240</v>
      </c>
      <c r="T12" s="233">
        <f t="shared" si="2"/>
        <v>180</v>
      </c>
      <c r="U12" s="234" t="str">
        <f t="shared" si="3"/>
        <v>NO</v>
      </c>
      <c r="V12" s="230"/>
      <c r="X12" s="236">
        <v>4</v>
      </c>
      <c r="Y12" s="237" t="s">
        <v>59</v>
      </c>
      <c r="Z12" s="238"/>
      <c r="AA12" s="238"/>
      <c r="AB12" s="238"/>
      <c r="AC12" s="239">
        <f t="shared" si="6"/>
        <v>0</v>
      </c>
      <c r="AD12" s="238" t="s">
        <v>108</v>
      </c>
      <c r="AE12" s="238"/>
      <c r="AF12" s="237">
        <v>2016</v>
      </c>
      <c r="AG12" s="244" t="s">
        <v>165</v>
      </c>
      <c r="AH12" s="240">
        <v>0.625</v>
      </c>
      <c r="AI12" s="241" t="s">
        <v>171</v>
      </c>
      <c r="AJ12" s="238">
        <v>1</v>
      </c>
      <c r="AK12" s="238" t="s">
        <v>105</v>
      </c>
      <c r="AL12" s="239">
        <v>90000</v>
      </c>
      <c r="AM12" s="242">
        <f t="shared" si="8"/>
        <v>75000</v>
      </c>
      <c r="AN12" s="243">
        <f t="shared" si="7"/>
        <v>15000</v>
      </c>
    </row>
    <row r="13" spans="1:65" s="235" customFormat="1" x14ac:dyDescent="0.25">
      <c r="A13" s="226">
        <v>8</v>
      </c>
      <c r="B13" s="227" t="s">
        <v>29</v>
      </c>
      <c r="C13" s="228"/>
      <c r="D13" s="228"/>
      <c r="E13" s="229"/>
      <c r="F13" s="229"/>
      <c r="G13" s="229"/>
      <c r="H13" s="228"/>
      <c r="I13" s="229"/>
      <c r="J13" s="229"/>
      <c r="K13" s="229"/>
      <c r="L13" s="229"/>
      <c r="M13" s="229"/>
      <c r="N13" s="229"/>
      <c r="O13" s="230">
        <f t="shared" si="0"/>
        <v>0</v>
      </c>
      <c r="P13" s="231">
        <f>'2018(NOT UPDATED)'!S17</f>
        <v>85</v>
      </c>
      <c r="Q13" s="129">
        <f t="shared" si="4"/>
        <v>240</v>
      </c>
      <c r="R13" s="232">
        <f t="shared" si="5"/>
        <v>325</v>
      </c>
      <c r="S13" s="230">
        <f t="shared" si="1"/>
        <v>240</v>
      </c>
      <c r="T13" s="233">
        <f t="shared" si="2"/>
        <v>180</v>
      </c>
      <c r="U13" s="234" t="str">
        <f t="shared" si="3"/>
        <v>NO</v>
      </c>
      <c r="V13" s="230"/>
      <c r="X13" s="236">
        <v>5</v>
      </c>
      <c r="Y13" s="237" t="s">
        <v>44</v>
      </c>
      <c r="Z13" s="238"/>
      <c r="AA13" s="238"/>
      <c r="AB13" s="238"/>
      <c r="AC13" s="239">
        <f t="shared" si="6"/>
        <v>0</v>
      </c>
      <c r="AD13" s="238" t="s">
        <v>109</v>
      </c>
      <c r="AE13" s="238"/>
      <c r="AF13" s="237">
        <v>2017</v>
      </c>
      <c r="AG13" s="244" t="s">
        <v>165</v>
      </c>
      <c r="AH13" s="240">
        <v>0.625</v>
      </c>
      <c r="AI13" s="241" t="s">
        <v>172</v>
      </c>
      <c r="AJ13" s="238">
        <v>1</v>
      </c>
      <c r="AK13" s="238" t="s">
        <v>105</v>
      </c>
      <c r="AL13" s="239">
        <v>90000</v>
      </c>
      <c r="AM13" s="242">
        <f t="shared" si="8"/>
        <v>75000</v>
      </c>
      <c r="AN13" s="243">
        <f t="shared" si="7"/>
        <v>15000</v>
      </c>
    </row>
    <row r="14" spans="1:65" s="235" customFormat="1" x14ac:dyDescent="0.25">
      <c r="A14" s="226">
        <v>9</v>
      </c>
      <c r="B14" s="227" t="s">
        <v>30</v>
      </c>
      <c r="C14" s="228"/>
      <c r="D14" s="228"/>
      <c r="E14" s="229"/>
      <c r="F14" s="229"/>
      <c r="G14" s="229"/>
      <c r="H14" s="228"/>
      <c r="I14" s="229"/>
      <c r="J14" s="229"/>
      <c r="K14" s="229"/>
      <c r="L14" s="229"/>
      <c r="M14" s="229"/>
      <c r="N14" s="229"/>
      <c r="O14" s="230">
        <f t="shared" si="0"/>
        <v>0</v>
      </c>
      <c r="P14" s="231">
        <f>'2018(NOT UPDATED)'!S18</f>
        <v>120</v>
      </c>
      <c r="Q14" s="129">
        <f t="shared" si="4"/>
        <v>240</v>
      </c>
      <c r="R14" s="232">
        <f t="shared" si="5"/>
        <v>360</v>
      </c>
      <c r="S14" s="230">
        <f t="shared" si="1"/>
        <v>240</v>
      </c>
      <c r="T14" s="233">
        <f t="shared" si="2"/>
        <v>180</v>
      </c>
      <c r="U14" s="234" t="str">
        <f t="shared" si="3"/>
        <v>NO</v>
      </c>
      <c r="V14" s="230"/>
      <c r="X14" s="236">
        <v>6</v>
      </c>
      <c r="Y14" s="237" t="s">
        <v>110</v>
      </c>
      <c r="Z14" s="238"/>
      <c r="AA14" s="238"/>
      <c r="AB14" s="238"/>
      <c r="AC14" s="239">
        <f t="shared" si="6"/>
        <v>0</v>
      </c>
      <c r="AD14" s="238" t="s">
        <v>109</v>
      </c>
      <c r="AE14" s="238"/>
      <c r="AF14" s="237">
        <v>2017</v>
      </c>
      <c r="AG14" s="244" t="s">
        <v>156</v>
      </c>
      <c r="AH14" s="240">
        <v>0.76180555555555562</v>
      </c>
      <c r="AI14" s="245" t="s">
        <v>161</v>
      </c>
      <c r="AJ14" s="238">
        <v>1</v>
      </c>
      <c r="AK14" s="238" t="s">
        <v>105</v>
      </c>
      <c r="AL14" s="239">
        <v>90000</v>
      </c>
      <c r="AM14" s="242">
        <f t="shared" si="8"/>
        <v>75000</v>
      </c>
      <c r="AN14" s="243">
        <f t="shared" si="7"/>
        <v>15000</v>
      </c>
    </row>
    <row r="15" spans="1:65" x14ac:dyDescent="0.25">
      <c r="A15" s="11">
        <v>10</v>
      </c>
      <c r="B15" s="12" t="s">
        <v>31</v>
      </c>
      <c r="C15" s="73">
        <v>20</v>
      </c>
      <c r="D15" s="73">
        <v>20</v>
      </c>
      <c r="E15" s="73">
        <v>20</v>
      </c>
      <c r="F15" s="73">
        <v>20</v>
      </c>
      <c r="G15" s="73">
        <v>20</v>
      </c>
      <c r="H15" s="73">
        <v>20</v>
      </c>
      <c r="I15" s="73">
        <v>20</v>
      </c>
      <c r="J15" s="73">
        <v>20</v>
      </c>
      <c r="K15" s="73">
        <v>20</v>
      </c>
      <c r="L15" s="73">
        <v>20</v>
      </c>
      <c r="M15" s="73">
        <v>20</v>
      </c>
      <c r="N15" s="73">
        <v>20</v>
      </c>
      <c r="O15" s="13">
        <f t="shared" si="0"/>
        <v>240</v>
      </c>
      <c r="P15" s="128">
        <f>'2018(NOT UPDATED)'!S19</f>
        <v>50</v>
      </c>
      <c r="Q15" s="129">
        <f t="shared" si="4"/>
        <v>0</v>
      </c>
      <c r="R15" s="130">
        <f t="shared" si="5"/>
        <v>50</v>
      </c>
      <c r="S15" s="13">
        <f t="shared" si="1"/>
        <v>0</v>
      </c>
      <c r="T15" s="14">
        <f t="shared" si="2"/>
        <v>-60</v>
      </c>
      <c r="U15" s="15" t="str">
        <f t="shared" si="3"/>
        <v>OK</v>
      </c>
      <c r="V15" s="13"/>
      <c r="W15" s="132"/>
      <c r="X15" s="133">
        <v>7</v>
      </c>
      <c r="Y15" s="154" t="s">
        <v>34</v>
      </c>
      <c r="Z15" s="136"/>
      <c r="AA15" s="136"/>
      <c r="AB15" s="136"/>
      <c r="AC15" s="155">
        <f t="shared" si="6"/>
        <v>0</v>
      </c>
      <c r="AD15" s="136" t="s">
        <v>109</v>
      </c>
      <c r="AE15" s="136"/>
      <c r="AF15" s="154">
        <v>2017</v>
      </c>
      <c r="AG15" s="136" t="s">
        <v>103</v>
      </c>
      <c r="AH15" s="156">
        <v>0.91180555555555554</v>
      </c>
      <c r="AI15" s="160" t="s">
        <v>111</v>
      </c>
      <c r="AJ15" s="136">
        <v>1</v>
      </c>
      <c r="AK15" s="136" t="s">
        <v>105</v>
      </c>
      <c r="AL15" s="155">
        <v>90000</v>
      </c>
      <c r="AM15" s="158">
        <f t="shared" si="8"/>
        <v>75000</v>
      </c>
      <c r="AN15" s="159">
        <f t="shared" si="7"/>
        <v>15000</v>
      </c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  <c r="BI15" s="132"/>
      <c r="BJ15" s="132"/>
      <c r="BK15" s="132"/>
      <c r="BL15" s="132"/>
      <c r="BM15" s="132"/>
    </row>
    <row r="16" spans="1:65" s="235" customFormat="1" x14ac:dyDescent="0.25">
      <c r="A16" s="226">
        <v>11</v>
      </c>
      <c r="B16" s="227" t="s">
        <v>32</v>
      </c>
      <c r="C16" s="228"/>
      <c r="D16" s="228"/>
      <c r="E16" s="229"/>
      <c r="F16" s="229"/>
      <c r="G16" s="229"/>
      <c r="H16" s="228"/>
      <c r="I16" s="229"/>
      <c r="J16" s="229"/>
      <c r="K16" s="229"/>
      <c r="L16" s="229"/>
      <c r="M16" s="229"/>
      <c r="N16" s="229"/>
      <c r="O16" s="230">
        <f t="shared" si="0"/>
        <v>0</v>
      </c>
      <c r="P16" s="231">
        <f>'2018(NOT UPDATED)'!S20</f>
        <v>80</v>
      </c>
      <c r="Q16" s="129">
        <f t="shared" si="4"/>
        <v>240</v>
      </c>
      <c r="R16" s="232">
        <f t="shared" si="5"/>
        <v>320</v>
      </c>
      <c r="S16" s="230">
        <f t="shared" si="1"/>
        <v>240</v>
      </c>
      <c r="T16" s="233">
        <f t="shared" si="2"/>
        <v>180</v>
      </c>
      <c r="U16" s="234" t="str">
        <f t="shared" si="3"/>
        <v>NO</v>
      </c>
      <c r="V16" s="230"/>
      <c r="X16" s="236">
        <v>8</v>
      </c>
      <c r="Y16" s="237" t="s">
        <v>31</v>
      </c>
      <c r="Z16" s="238"/>
      <c r="AA16" s="238"/>
      <c r="AB16" s="238"/>
      <c r="AC16" s="239">
        <f t="shared" si="6"/>
        <v>0</v>
      </c>
      <c r="AD16" s="238" t="s">
        <v>108</v>
      </c>
      <c r="AE16" s="238"/>
      <c r="AF16" s="237">
        <v>2016</v>
      </c>
      <c r="AG16" s="244"/>
      <c r="AH16" s="240"/>
      <c r="AI16" s="241"/>
      <c r="AJ16" s="238">
        <v>0</v>
      </c>
      <c r="AK16" s="238" t="s">
        <v>101</v>
      </c>
      <c r="AL16" s="239"/>
      <c r="AM16" s="242">
        <f t="shared" si="8"/>
        <v>0</v>
      </c>
      <c r="AN16" s="243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28">
        <f>'2018(NOT UPDATED)'!S21</f>
        <v>0</v>
      </c>
      <c r="Q17" s="129">
        <f t="shared" si="4"/>
        <v>120</v>
      </c>
      <c r="R17" s="130">
        <f t="shared" si="5"/>
        <v>120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2"/>
      <c r="X17" s="133">
        <v>9</v>
      </c>
      <c r="Y17" s="154" t="s">
        <v>112</v>
      </c>
      <c r="Z17" s="136"/>
      <c r="AA17" s="136"/>
      <c r="AB17" s="136"/>
      <c r="AC17" s="155">
        <f t="shared" si="6"/>
        <v>0</v>
      </c>
      <c r="AD17" s="136" t="s">
        <v>113</v>
      </c>
      <c r="AE17" s="136"/>
      <c r="AF17" s="154">
        <v>2011</v>
      </c>
      <c r="AG17" s="135"/>
      <c r="AH17" s="156"/>
      <c r="AI17" s="160"/>
      <c r="AJ17" s="136">
        <v>0</v>
      </c>
      <c r="AK17" s="136" t="s">
        <v>101</v>
      </c>
      <c r="AL17" s="155"/>
      <c r="AM17" s="158">
        <f t="shared" si="8"/>
        <v>0</v>
      </c>
      <c r="AN17" s="159">
        <f t="shared" si="7"/>
        <v>0</v>
      </c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</row>
    <row r="18" spans="1:65" x14ac:dyDescent="0.25">
      <c r="A18" s="11">
        <v>13</v>
      </c>
      <c r="B18" s="12" t="s">
        <v>34</v>
      </c>
      <c r="C18" s="73">
        <v>20</v>
      </c>
      <c r="D18" s="73">
        <v>20</v>
      </c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45</v>
      </c>
      <c r="P18" s="128">
        <f>'2018(NOT UPDATED)'!S22</f>
        <v>40</v>
      </c>
      <c r="Q18" s="129">
        <f t="shared" si="4"/>
        <v>195</v>
      </c>
      <c r="R18" s="130">
        <f t="shared" si="5"/>
        <v>235</v>
      </c>
      <c r="S18" s="13">
        <f t="shared" si="1"/>
        <v>195</v>
      </c>
      <c r="T18" s="14">
        <f t="shared" si="2"/>
        <v>135</v>
      </c>
      <c r="U18" s="15" t="str">
        <f t="shared" si="3"/>
        <v>NO</v>
      </c>
      <c r="V18" s="13"/>
      <c r="W18" s="132"/>
      <c r="X18" s="133">
        <v>10</v>
      </c>
      <c r="Y18" s="154" t="s">
        <v>114</v>
      </c>
      <c r="Z18" s="136"/>
      <c r="AA18" s="136"/>
      <c r="AB18" s="136"/>
      <c r="AC18" s="155">
        <f t="shared" si="6"/>
        <v>0</v>
      </c>
      <c r="AD18" s="136" t="s">
        <v>115</v>
      </c>
      <c r="AE18" s="136" t="s">
        <v>116</v>
      </c>
      <c r="AF18" s="154">
        <v>2017</v>
      </c>
      <c r="AG18" s="135" t="s">
        <v>106</v>
      </c>
      <c r="AH18" s="156">
        <v>0.61597222222222225</v>
      </c>
      <c r="AI18" s="134" t="s">
        <v>154</v>
      </c>
      <c r="AJ18" s="136">
        <v>1</v>
      </c>
      <c r="AK18" s="136" t="s">
        <v>105</v>
      </c>
      <c r="AL18" s="155">
        <v>100000</v>
      </c>
      <c r="AM18" s="158">
        <f t="shared" si="8"/>
        <v>89000</v>
      </c>
      <c r="AN18" s="159">
        <f t="shared" si="7"/>
        <v>11000</v>
      </c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G18" s="132"/>
      <c r="BH18" s="132"/>
      <c r="BI18" s="132"/>
      <c r="BJ18" s="132"/>
      <c r="BK18" s="132"/>
      <c r="BL18" s="132"/>
      <c r="BM18" s="132"/>
    </row>
    <row r="19" spans="1:65" s="235" customFormat="1" x14ac:dyDescent="0.25">
      <c r="A19" s="226">
        <v>14</v>
      </c>
      <c r="B19" s="227" t="s">
        <v>35</v>
      </c>
      <c r="C19" s="228"/>
      <c r="D19" s="228"/>
      <c r="E19" s="229"/>
      <c r="F19" s="229"/>
      <c r="G19" s="229"/>
      <c r="H19" s="228"/>
      <c r="I19" s="229"/>
      <c r="J19" s="229"/>
      <c r="K19" s="229"/>
      <c r="L19" s="229"/>
      <c r="M19" s="229"/>
      <c r="N19" s="229"/>
      <c r="O19" s="230">
        <f t="shared" si="0"/>
        <v>0</v>
      </c>
      <c r="P19" s="231">
        <f>'2018(NOT UPDATED)'!S23</f>
        <v>120</v>
      </c>
      <c r="Q19" s="129">
        <f t="shared" si="4"/>
        <v>240</v>
      </c>
      <c r="R19" s="232">
        <f t="shared" si="5"/>
        <v>360</v>
      </c>
      <c r="S19" s="230">
        <f t="shared" si="1"/>
        <v>240</v>
      </c>
      <c r="T19" s="233">
        <f t="shared" si="2"/>
        <v>180</v>
      </c>
      <c r="U19" s="234" t="str">
        <f t="shared" si="3"/>
        <v>NO</v>
      </c>
      <c r="V19" s="230"/>
      <c r="X19" s="236">
        <v>11</v>
      </c>
      <c r="Y19" s="237" t="s">
        <v>43</v>
      </c>
      <c r="Z19" s="238"/>
      <c r="AA19" s="238"/>
      <c r="AB19" s="238"/>
      <c r="AC19" s="239">
        <f t="shared" si="6"/>
        <v>0</v>
      </c>
      <c r="AD19" s="238" t="s">
        <v>115</v>
      </c>
      <c r="AE19" s="238"/>
      <c r="AF19" s="237">
        <v>2017</v>
      </c>
      <c r="AG19" s="244" t="s">
        <v>146</v>
      </c>
      <c r="AH19" s="240">
        <v>0.84166666666666667</v>
      </c>
      <c r="AI19" s="245" t="s">
        <v>149</v>
      </c>
      <c r="AJ19" s="238">
        <v>1</v>
      </c>
      <c r="AK19" s="238" t="s">
        <v>105</v>
      </c>
      <c r="AL19" s="239">
        <v>100000</v>
      </c>
      <c r="AM19" s="242">
        <f t="shared" si="8"/>
        <v>89000</v>
      </c>
      <c r="AN19" s="243">
        <f t="shared" si="7"/>
        <v>11000</v>
      </c>
    </row>
    <row r="20" spans="1:65" s="132" customFormat="1" x14ac:dyDescent="0.25">
      <c r="A20" s="181">
        <v>15</v>
      </c>
      <c r="B20" s="182" t="s">
        <v>37</v>
      </c>
      <c r="C20" s="136">
        <v>20</v>
      </c>
      <c r="D20" s="136">
        <v>20</v>
      </c>
      <c r="E20" s="136">
        <v>20</v>
      </c>
      <c r="F20" s="136">
        <v>20</v>
      </c>
      <c r="G20" s="136">
        <v>20</v>
      </c>
      <c r="H20" s="136">
        <v>20</v>
      </c>
      <c r="I20" s="183">
        <v>20</v>
      </c>
      <c r="J20" s="183">
        <v>20</v>
      </c>
      <c r="K20" s="183">
        <v>20</v>
      </c>
      <c r="L20" s="183">
        <v>20</v>
      </c>
      <c r="M20" s="183">
        <v>20</v>
      </c>
      <c r="N20" s="183">
        <v>20</v>
      </c>
      <c r="O20" s="133">
        <f t="shared" si="0"/>
        <v>240</v>
      </c>
      <c r="P20" s="130">
        <f>'2018(NOT UPDATED)'!S24</f>
        <v>80</v>
      </c>
      <c r="Q20" s="129">
        <f t="shared" si="4"/>
        <v>0</v>
      </c>
      <c r="R20" s="130">
        <f t="shared" si="5"/>
        <v>80</v>
      </c>
      <c r="S20" s="133">
        <f t="shared" si="1"/>
        <v>0</v>
      </c>
      <c r="T20" s="184">
        <f t="shared" si="2"/>
        <v>-60</v>
      </c>
      <c r="U20" s="185" t="str">
        <f t="shared" si="3"/>
        <v>OK</v>
      </c>
      <c r="V20" s="133"/>
      <c r="X20" s="133">
        <v>12</v>
      </c>
      <c r="Y20" s="154" t="s">
        <v>117</v>
      </c>
      <c r="Z20" s="136"/>
      <c r="AA20" s="136"/>
      <c r="AB20" s="136"/>
      <c r="AC20" s="155">
        <f t="shared" si="6"/>
        <v>0</v>
      </c>
      <c r="AD20" s="136" t="s">
        <v>113</v>
      </c>
      <c r="AE20" s="136"/>
      <c r="AF20" s="154">
        <v>2016</v>
      </c>
      <c r="AG20" s="135"/>
      <c r="AH20" s="156"/>
      <c r="AI20" s="160"/>
      <c r="AJ20" s="136">
        <v>0</v>
      </c>
      <c r="AK20" s="136" t="s">
        <v>101</v>
      </c>
      <c r="AL20" s="155"/>
      <c r="AM20" s="158">
        <f t="shared" si="8"/>
        <v>0</v>
      </c>
      <c r="AN20" s="159">
        <f t="shared" si="7"/>
        <v>0</v>
      </c>
    </row>
    <row r="21" spans="1:65" s="235" customFormat="1" ht="15.75" customHeight="1" x14ac:dyDescent="0.25">
      <c r="A21" s="226">
        <v>16</v>
      </c>
      <c r="B21" s="227" t="s">
        <v>38</v>
      </c>
      <c r="C21" s="228"/>
      <c r="D21" s="228">
        <v>5</v>
      </c>
      <c r="E21" s="229"/>
      <c r="F21" s="229"/>
      <c r="G21" s="229"/>
      <c r="H21" s="228"/>
      <c r="I21" s="229"/>
      <c r="J21" s="229"/>
      <c r="K21" s="229"/>
      <c r="L21" s="229"/>
      <c r="M21" s="229"/>
      <c r="N21" s="229"/>
      <c r="O21" s="230">
        <f t="shared" si="0"/>
        <v>5</v>
      </c>
      <c r="P21" s="231">
        <f>'2018(NOT UPDATED)'!S25</f>
        <v>120</v>
      </c>
      <c r="Q21" s="129">
        <f t="shared" si="4"/>
        <v>235</v>
      </c>
      <c r="R21" s="232">
        <f t="shared" si="5"/>
        <v>355</v>
      </c>
      <c r="S21" s="230">
        <f t="shared" si="1"/>
        <v>235</v>
      </c>
      <c r="T21" s="233">
        <f t="shared" si="2"/>
        <v>175</v>
      </c>
      <c r="U21" s="234" t="str">
        <f t="shared" si="3"/>
        <v>NO</v>
      </c>
      <c r="V21" s="230"/>
      <c r="X21" s="236">
        <v>13</v>
      </c>
      <c r="Y21" s="237" t="s">
        <v>23</v>
      </c>
      <c r="Z21" s="238"/>
      <c r="AA21" s="238"/>
      <c r="AB21" s="238"/>
      <c r="AC21" s="239">
        <f t="shared" si="6"/>
        <v>0</v>
      </c>
      <c r="AD21" s="238" t="s">
        <v>109</v>
      </c>
      <c r="AE21" s="238"/>
      <c r="AF21" s="237">
        <v>2011</v>
      </c>
      <c r="AG21" s="238" t="s">
        <v>103</v>
      </c>
      <c r="AH21" s="240">
        <v>0.95625000000000004</v>
      </c>
      <c r="AI21" s="241" t="s">
        <v>118</v>
      </c>
      <c r="AJ21" s="238">
        <v>1</v>
      </c>
      <c r="AK21" s="238" t="s">
        <v>105</v>
      </c>
      <c r="AL21" s="239">
        <v>90000</v>
      </c>
      <c r="AM21" s="242">
        <f t="shared" si="8"/>
        <v>75000</v>
      </c>
      <c r="AN21" s="243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28">
        <f>'2018(NOT UPDATED)'!S26</f>
        <v>20</v>
      </c>
      <c r="Q22" s="129">
        <f t="shared" si="4"/>
        <v>240</v>
      </c>
      <c r="R22" s="130">
        <f t="shared" si="5"/>
        <v>260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2"/>
      <c r="X22" s="133">
        <v>14</v>
      </c>
      <c r="Y22" s="154" t="s">
        <v>53</v>
      </c>
      <c r="Z22" s="136"/>
      <c r="AA22" s="136"/>
      <c r="AB22" s="136"/>
      <c r="AC22" s="155">
        <f t="shared" si="6"/>
        <v>0</v>
      </c>
      <c r="AD22" s="136" t="s">
        <v>115</v>
      </c>
      <c r="AE22" s="136"/>
      <c r="AF22" s="154">
        <v>2017</v>
      </c>
      <c r="AG22" s="135" t="s">
        <v>156</v>
      </c>
      <c r="AH22" s="156">
        <v>0.45555555555555555</v>
      </c>
      <c r="AI22" s="160" t="s">
        <v>159</v>
      </c>
      <c r="AJ22" s="136">
        <v>1</v>
      </c>
      <c r="AK22" s="136" t="s">
        <v>105</v>
      </c>
      <c r="AL22" s="155">
        <v>100000</v>
      </c>
      <c r="AM22" s="158">
        <f t="shared" si="8"/>
        <v>89000</v>
      </c>
      <c r="AN22" s="159">
        <f t="shared" si="7"/>
        <v>11000</v>
      </c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</row>
    <row r="23" spans="1:65" s="235" customFormat="1" ht="15.75" customHeight="1" x14ac:dyDescent="0.25">
      <c r="A23" s="226">
        <v>18</v>
      </c>
      <c r="B23" s="227" t="s">
        <v>40</v>
      </c>
      <c r="C23" s="228"/>
      <c r="D23" s="228"/>
      <c r="E23" s="229"/>
      <c r="F23" s="229"/>
      <c r="G23" s="229"/>
      <c r="H23" s="228"/>
      <c r="I23" s="229"/>
      <c r="J23" s="229"/>
      <c r="K23" s="229"/>
      <c r="L23" s="229"/>
      <c r="M23" s="229"/>
      <c r="N23" s="229"/>
      <c r="O23" s="230">
        <f t="shared" si="0"/>
        <v>0</v>
      </c>
      <c r="P23" s="231">
        <f>'2018(NOT UPDATED)'!S27</f>
        <v>100</v>
      </c>
      <c r="Q23" s="129">
        <f t="shared" si="4"/>
        <v>240</v>
      </c>
      <c r="R23" s="232">
        <f t="shared" si="5"/>
        <v>340</v>
      </c>
      <c r="S23" s="230">
        <f t="shared" si="1"/>
        <v>240</v>
      </c>
      <c r="T23" s="233">
        <f t="shared" si="2"/>
        <v>180</v>
      </c>
      <c r="U23" s="234" t="str">
        <f t="shared" si="3"/>
        <v>NO</v>
      </c>
      <c r="V23" s="230"/>
      <c r="X23" s="236">
        <v>15</v>
      </c>
      <c r="Y23" s="237" t="s">
        <v>119</v>
      </c>
      <c r="Z23" s="238"/>
      <c r="AA23" s="238"/>
      <c r="AB23" s="238"/>
      <c r="AC23" s="239">
        <f t="shared" si="6"/>
        <v>0</v>
      </c>
      <c r="AD23" s="238" t="s">
        <v>115</v>
      </c>
      <c r="AE23" s="238"/>
      <c r="AF23" s="237">
        <v>2017</v>
      </c>
      <c r="AG23" s="244" t="s">
        <v>156</v>
      </c>
      <c r="AH23" s="240">
        <v>0.38194444444444442</v>
      </c>
      <c r="AI23" s="245" t="s">
        <v>158</v>
      </c>
      <c r="AJ23" s="238">
        <v>1</v>
      </c>
      <c r="AK23" s="238" t="s">
        <v>105</v>
      </c>
      <c r="AL23" s="239">
        <v>100000</v>
      </c>
      <c r="AM23" s="242">
        <f t="shared" si="8"/>
        <v>89000</v>
      </c>
      <c r="AN23" s="243">
        <f t="shared" si="7"/>
        <v>11000</v>
      </c>
    </row>
    <row r="24" spans="1:65" s="235" customFormat="1" ht="15.75" customHeight="1" x14ac:dyDescent="0.25">
      <c r="A24" s="226">
        <v>19</v>
      </c>
      <c r="B24" s="227" t="s">
        <v>41</v>
      </c>
      <c r="C24" s="228"/>
      <c r="D24" s="228"/>
      <c r="E24" s="229"/>
      <c r="F24" s="229"/>
      <c r="G24" s="229"/>
      <c r="H24" s="228"/>
      <c r="I24" s="229"/>
      <c r="J24" s="229"/>
      <c r="K24" s="229"/>
      <c r="L24" s="229"/>
      <c r="M24" s="229"/>
      <c r="N24" s="229"/>
      <c r="O24" s="230">
        <f t="shared" si="0"/>
        <v>0</v>
      </c>
      <c r="P24" s="231">
        <f>'2018(NOT UPDATED)'!S28</f>
        <v>80</v>
      </c>
      <c r="Q24" s="129">
        <f t="shared" si="4"/>
        <v>240</v>
      </c>
      <c r="R24" s="232">
        <f t="shared" si="5"/>
        <v>320</v>
      </c>
      <c r="S24" s="230">
        <f t="shared" si="1"/>
        <v>240</v>
      </c>
      <c r="T24" s="233">
        <f t="shared" si="2"/>
        <v>180</v>
      </c>
      <c r="U24" s="234" t="str">
        <f t="shared" si="3"/>
        <v>NO</v>
      </c>
      <c r="V24" s="230"/>
      <c r="X24" s="236">
        <v>16</v>
      </c>
      <c r="Y24" s="237" t="s">
        <v>56</v>
      </c>
      <c r="Z24" s="238"/>
      <c r="AA24" s="238"/>
      <c r="AB24" s="238"/>
      <c r="AC24" s="239">
        <f t="shared" si="6"/>
        <v>0</v>
      </c>
      <c r="AD24" s="238" t="s">
        <v>108</v>
      </c>
      <c r="AE24" s="238"/>
      <c r="AF24" s="237">
        <v>2016</v>
      </c>
      <c r="AG24" s="244" t="s">
        <v>106</v>
      </c>
      <c r="AH24" s="240">
        <v>0.70833333333333337</v>
      </c>
      <c r="AI24" s="241" t="s">
        <v>120</v>
      </c>
      <c r="AJ24" s="238">
        <v>1</v>
      </c>
      <c r="AK24" s="238" t="s">
        <v>105</v>
      </c>
      <c r="AL24" s="239">
        <v>90000</v>
      </c>
      <c r="AM24" s="242">
        <f t="shared" si="8"/>
        <v>75000</v>
      </c>
      <c r="AN24" s="243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28">
        <f>'2018(NOT UPDATED)'!S29</f>
        <v>0</v>
      </c>
      <c r="Q25" s="129">
        <f t="shared" si="4"/>
        <v>240</v>
      </c>
      <c r="R25" s="130">
        <f t="shared" si="5"/>
        <v>240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2"/>
      <c r="X25" s="133">
        <v>17</v>
      </c>
      <c r="Y25" s="154" t="s">
        <v>30</v>
      </c>
      <c r="Z25" s="136"/>
      <c r="AA25" s="136"/>
      <c r="AB25" s="136"/>
      <c r="AC25" s="155">
        <f t="shared" si="6"/>
        <v>0</v>
      </c>
      <c r="AD25" s="136" t="s">
        <v>109</v>
      </c>
      <c r="AE25" s="136"/>
      <c r="AF25" s="154">
        <v>2016</v>
      </c>
      <c r="AG25" s="135" t="s">
        <v>144</v>
      </c>
      <c r="AH25" s="156">
        <v>0.62777777777777777</v>
      </c>
      <c r="AI25" s="160" t="s">
        <v>148</v>
      </c>
      <c r="AJ25" s="136">
        <v>1</v>
      </c>
      <c r="AK25" s="136" t="s">
        <v>105</v>
      </c>
      <c r="AL25" s="155">
        <v>90000</v>
      </c>
      <c r="AM25" s="158">
        <f t="shared" si="8"/>
        <v>75000</v>
      </c>
      <c r="AN25" s="159">
        <f t="shared" si="7"/>
        <v>15000</v>
      </c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28">
        <v>0</v>
      </c>
      <c r="Q26" s="129">
        <f t="shared" si="4"/>
        <v>100</v>
      </c>
      <c r="R26" s="130">
        <f t="shared" si="5"/>
        <v>100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2"/>
      <c r="X26" s="133">
        <v>18</v>
      </c>
      <c r="Y26" s="154" t="s">
        <v>121</v>
      </c>
      <c r="Z26" s="136"/>
      <c r="AA26" s="136"/>
      <c r="AB26" s="136"/>
      <c r="AC26" s="155">
        <f t="shared" si="6"/>
        <v>0</v>
      </c>
      <c r="AD26" s="136" t="s">
        <v>108</v>
      </c>
      <c r="AE26" s="136"/>
      <c r="AF26" s="154">
        <v>2017</v>
      </c>
      <c r="AG26" s="135" t="s">
        <v>122</v>
      </c>
      <c r="AH26" s="156">
        <v>0.71944444444444444</v>
      </c>
      <c r="AI26" s="160" t="s">
        <v>123</v>
      </c>
      <c r="AJ26" s="136">
        <v>1</v>
      </c>
      <c r="AK26" s="136" t="s">
        <v>105</v>
      </c>
      <c r="AL26" s="155">
        <v>90000</v>
      </c>
      <c r="AM26" s="158">
        <f t="shared" si="8"/>
        <v>75000</v>
      </c>
      <c r="AN26" s="159">
        <f t="shared" si="7"/>
        <v>15000</v>
      </c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132"/>
      <c r="BD26" s="132"/>
      <c r="BE26" s="132"/>
      <c r="BF26" s="132"/>
      <c r="BG26" s="132"/>
      <c r="BH26" s="132"/>
      <c r="BI26" s="132"/>
      <c r="BJ26" s="132"/>
      <c r="BK26" s="132"/>
      <c r="BL26" s="132"/>
      <c r="BM26" s="132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>
        <v>5</v>
      </c>
      <c r="F27" s="72">
        <v>5</v>
      </c>
      <c r="G27" s="72">
        <v>2</v>
      </c>
      <c r="H27" s="73">
        <v>3</v>
      </c>
      <c r="I27" s="72"/>
      <c r="J27" s="72"/>
      <c r="K27" s="72"/>
      <c r="L27" s="72"/>
      <c r="M27" s="72"/>
      <c r="N27" s="72"/>
      <c r="O27" s="13">
        <f t="shared" si="0"/>
        <v>25</v>
      </c>
      <c r="P27" s="128">
        <f>'2018(NOT UPDATED)'!S31</f>
        <v>40</v>
      </c>
      <c r="Q27" s="129">
        <f t="shared" si="4"/>
        <v>215</v>
      </c>
      <c r="R27" s="130">
        <f t="shared" si="5"/>
        <v>255</v>
      </c>
      <c r="S27" s="13">
        <f t="shared" si="1"/>
        <v>215</v>
      </c>
      <c r="T27" s="14">
        <f t="shared" si="2"/>
        <v>155</v>
      </c>
      <c r="U27" s="15" t="str">
        <f t="shared" si="3"/>
        <v>NO</v>
      </c>
      <c r="V27" s="13"/>
      <c r="W27" s="132"/>
      <c r="X27" s="133">
        <v>19</v>
      </c>
      <c r="Y27" s="154" t="s">
        <v>83</v>
      </c>
      <c r="Z27" s="136"/>
      <c r="AA27" s="136"/>
      <c r="AB27" s="136"/>
      <c r="AC27" s="155">
        <f t="shared" si="6"/>
        <v>0</v>
      </c>
      <c r="AD27" s="136" t="s">
        <v>124</v>
      </c>
      <c r="AE27" s="136"/>
      <c r="AF27" s="154">
        <v>2018</v>
      </c>
      <c r="AG27" s="136" t="s">
        <v>103</v>
      </c>
      <c r="AH27" s="156">
        <v>0.87291666666666667</v>
      </c>
      <c r="AI27" s="134" t="s">
        <v>155</v>
      </c>
      <c r="AJ27" s="136">
        <v>1</v>
      </c>
      <c r="AK27" s="136" t="s">
        <v>105</v>
      </c>
      <c r="AL27" s="155">
        <v>90000</v>
      </c>
      <c r="AM27" s="158">
        <f t="shared" si="8"/>
        <v>75000</v>
      </c>
      <c r="AN27" s="159">
        <f t="shared" si="7"/>
        <v>15000</v>
      </c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20</v>
      </c>
      <c r="F28" s="72">
        <v>20</v>
      </c>
      <c r="G28" s="72">
        <v>20</v>
      </c>
      <c r="H28" s="72">
        <v>20</v>
      </c>
      <c r="I28" s="72">
        <v>20</v>
      </c>
      <c r="J28" s="72">
        <v>20</v>
      </c>
      <c r="K28" s="72">
        <v>20</v>
      </c>
      <c r="L28" s="72">
        <v>20</v>
      </c>
      <c r="M28" s="72">
        <v>20</v>
      </c>
      <c r="N28" s="72">
        <v>20</v>
      </c>
      <c r="O28" s="13">
        <f t="shared" si="0"/>
        <v>240</v>
      </c>
      <c r="P28" s="128">
        <v>0</v>
      </c>
      <c r="Q28" s="129">
        <f t="shared" si="4"/>
        <v>0</v>
      </c>
      <c r="R28" s="130">
        <f t="shared" si="5"/>
        <v>0</v>
      </c>
      <c r="S28" s="13">
        <f t="shared" si="1"/>
        <v>0</v>
      </c>
      <c r="T28" s="14">
        <f t="shared" si="2"/>
        <v>-60</v>
      </c>
      <c r="U28" s="15" t="str">
        <f t="shared" si="3"/>
        <v>OK</v>
      </c>
      <c r="V28" s="13"/>
      <c r="W28" s="132"/>
      <c r="X28" s="133">
        <v>20</v>
      </c>
      <c r="Y28" s="154" t="s">
        <v>63</v>
      </c>
      <c r="Z28" s="136"/>
      <c r="AA28" s="136"/>
      <c r="AB28" s="136"/>
      <c r="AC28" s="155">
        <f t="shared" si="6"/>
        <v>0</v>
      </c>
      <c r="AD28" s="136" t="s">
        <v>108</v>
      </c>
      <c r="AE28" s="136"/>
      <c r="AF28" s="154">
        <v>2015</v>
      </c>
      <c r="AG28" s="135" t="s">
        <v>156</v>
      </c>
      <c r="AH28" s="156">
        <v>0.87777777777777777</v>
      </c>
      <c r="AI28" s="134" t="s">
        <v>162</v>
      </c>
      <c r="AJ28" s="136">
        <v>1</v>
      </c>
      <c r="AK28" s="136" t="s">
        <v>105</v>
      </c>
      <c r="AL28" s="155">
        <v>90000</v>
      </c>
      <c r="AM28" s="158">
        <f t="shared" si="8"/>
        <v>75000</v>
      </c>
      <c r="AN28" s="159">
        <f t="shared" si="7"/>
        <v>15000</v>
      </c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</row>
    <row r="29" spans="1:65" s="235" customFormat="1" ht="15.75" customHeight="1" x14ac:dyDescent="0.25">
      <c r="A29" s="226">
        <v>24</v>
      </c>
      <c r="B29" s="227" t="s">
        <v>46</v>
      </c>
      <c r="C29" s="228"/>
      <c r="D29" s="228"/>
      <c r="E29" s="229"/>
      <c r="F29" s="229"/>
      <c r="G29" s="229"/>
      <c r="H29" s="228"/>
      <c r="I29" s="229"/>
      <c r="J29" s="229"/>
      <c r="K29" s="229"/>
      <c r="L29" s="229"/>
      <c r="M29" s="229"/>
      <c r="N29" s="229"/>
      <c r="O29" s="230">
        <f t="shared" si="0"/>
        <v>0</v>
      </c>
      <c r="P29" s="231">
        <f>'2018(NOT UPDATED)'!S33</f>
        <v>85</v>
      </c>
      <c r="Q29" s="129">
        <f t="shared" si="4"/>
        <v>240</v>
      </c>
      <c r="R29" s="232">
        <f t="shared" si="5"/>
        <v>325</v>
      </c>
      <c r="S29" s="230">
        <f t="shared" si="1"/>
        <v>240</v>
      </c>
      <c r="T29" s="233">
        <f t="shared" si="2"/>
        <v>180</v>
      </c>
      <c r="U29" s="234" t="str">
        <f t="shared" si="3"/>
        <v>NO</v>
      </c>
      <c r="V29" s="230"/>
      <c r="X29" s="236">
        <v>21</v>
      </c>
      <c r="Y29" s="237" t="s">
        <v>25</v>
      </c>
      <c r="Z29" s="238"/>
      <c r="AA29" s="238"/>
      <c r="AB29" s="238"/>
      <c r="AC29" s="239">
        <f t="shared" si="6"/>
        <v>0</v>
      </c>
      <c r="AD29" s="238" t="s">
        <v>113</v>
      </c>
      <c r="AE29" s="238"/>
      <c r="AF29" s="237">
        <v>2014</v>
      </c>
      <c r="AG29" s="244" t="s">
        <v>156</v>
      </c>
      <c r="AH29" s="240">
        <v>0.35486111111111113</v>
      </c>
      <c r="AI29" s="245" t="s">
        <v>157</v>
      </c>
      <c r="AJ29" s="238">
        <v>1</v>
      </c>
      <c r="AK29" s="238" t="s">
        <v>105</v>
      </c>
      <c r="AL29" s="239">
        <v>90000</v>
      </c>
      <c r="AM29" s="242">
        <f t="shared" si="8"/>
        <v>75000</v>
      </c>
      <c r="AN29" s="243">
        <f t="shared" si="7"/>
        <v>15000</v>
      </c>
    </row>
    <row r="30" spans="1:65" s="235" customFormat="1" ht="15.75" customHeight="1" x14ac:dyDescent="0.25">
      <c r="A30" s="226">
        <v>25</v>
      </c>
      <c r="B30" s="227" t="s">
        <v>47</v>
      </c>
      <c r="C30" s="228"/>
      <c r="D30" s="228"/>
      <c r="E30" s="229"/>
      <c r="F30" s="229"/>
      <c r="G30" s="229"/>
      <c r="H30" s="228"/>
      <c r="I30" s="229"/>
      <c r="J30" s="229"/>
      <c r="K30" s="229"/>
      <c r="L30" s="229"/>
      <c r="M30" s="229"/>
      <c r="N30" s="229"/>
      <c r="O30" s="230">
        <f t="shared" si="0"/>
        <v>0</v>
      </c>
      <c r="P30" s="231">
        <f>'2018(NOT UPDATED)'!S34</f>
        <v>100</v>
      </c>
      <c r="Q30" s="129">
        <f t="shared" si="4"/>
        <v>240</v>
      </c>
      <c r="R30" s="232">
        <f t="shared" si="5"/>
        <v>340</v>
      </c>
      <c r="S30" s="230">
        <f t="shared" si="1"/>
        <v>240</v>
      </c>
      <c r="T30" s="233">
        <f t="shared" si="2"/>
        <v>180</v>
      </c>
      <c r="U30" s="234" t="str">
        <f t="shared" si="3"/>
        <v>NO</v>
      </c>
      <c r="V30" s="230"/>
      <c r="X30" s="236">
        <v>22</v>
      </c>
      <c r="Y30" s="237" t="s">
        <v>125</v>
      </c>
      <c r="Z30" s="238"/>
      <c r="AA30" s="238"/>
      <c r="AB30" s="238"/>
      <c r="AC30" s="239">
        <f t="shared" si="6"/>
        <v>0</v>
      </c>
      <c r="AD30" s="238" t="s">
        <v>108</v>
      </c>
      <c r="AE30" s="238"/>
      <c r="AF30" s="237">
        <v>2013</v>
      </c>
      <c r="AG30" s="238" t="s">
        <v>103</v>
      </c>
      <c r="AH30" s="240">
        <v>0.95763888888888893</v>
      </c>
      <c r="AI30" s="241" t="s">
        <v>126</v>
      </c>
      <c r="AJ30" s="238">
        <v>1</v>
      </c>
      <c r="AK30" s="238" t="s">
        <v>105</v>
      </c>
      <c r="AL30" s="239">
        <v>90000</v>
      </c>
      <c r="AM30" s="242">
        <f t="shared" si="8"/>
        <v>75000</v>
      </c>
      <c r="AN30" s="243">
        <f t="shared" si="7"/>
        <v>15000</v>
      </c>
    </row>
    <row r="31" spans="1:65" s="235" customFormat="1" ht="15.75" customHeight="1" x14ac:dyDescent="0.25">
      <c r="A31" s="226">
        <v>26</v>
      </c>
      <c r="B31" s="227" t="s">
        <v>48</v>
      </c>
      <c r="C31" s="228"/>
      <c r="D31" s="228"/>
      <c r="E31" s="229"/>
      <c r="F31" s="229"/>
      <c r="G31" s="229"/>
      <c r="H31" s="228"/>
      <c r="I31" s="229"/>
      <c r="J31" s="229"/>
      <c r="K31" s="229"/>
      <c r="L31" s="229"/>
      <c r="M31" s="229"/>
      <c r="N31" s="229"/>
      <c r="O31" s="230">
        <f t="shared" si="0"/>
        <v>0</v>
      </c>
      <c r="P31" s="231">
        <f>'2018(NOT UPDATED)'!S35</f>
        <v>80</v>
      </c>
      <c r="Q31" s="129">
        <f t="shared" si="4"/>
        <v>240</v>
      </c>
      <c r="R31" s="232">
        <f t="shared" si="5"/>
        <v>320</v>
      </c>
      <c r="S31" s="230">
        <f t="shared" si="1"/>
        <v>240</v>
      </c>
      <c r="T31" s="233">
        <f t="shared" si="2"/>
        <v>180</v>
      </c>
      <c r="U31" s="234" t="str">
        <f t="shared" si="3"/>
        <v>NO</v>
      </c>
      <c r="V31" s="230"/>
      <c r="X31" s="236">
        <v>23</v>
      </c>
      <c r="Y31" s="237" t="s">
        <v>127</v>
      </c>
      <c r="Z31" s="238"/>
      <c r="AA31" s="238"/>
      <c r="AB31" s="238"/>
      <c r="AC31" s="239">
        <f t="shared" si="6"/>
        <v>0</v>
      </c>
      <c r="AD31" s="238" t="s">
        <v>109</v>
      </c>
      <c r="AE31" s="238"/>
      <c r="AF31" s="237">
        <v>2017</v>
      </c>
      <c r="AG31" s="244" t="s">
        <v>146</v>
      </c>
      <c r="AH31" s="240">
        <v>0.4694444444444445</v>
      </c>
      <c r="AI31" s="241" t="s">
        <v>147</v>
      </c>
      <c r="AJ31" s="238">
        <v>1</v>
      </c>
      <c r="AK31" s="238" t="s">
        <v>105</v>
      </c>
      <c r="AL31" s="239">
        <v>90000</v>
      </c>
      <c r="AM31" s="242">
        <f t="shared" si="8"/>
        <v>75000</v>
      </c>
      <c r="AN31" s="243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28">
        <f>'2018(NOT UPDATED)'!S36</f>
        <v>40</v>
      </c>
      <c r="Q32" s="129">
        <f t="shared" si="4"/>
        <v>240</v>
      </c>
      <c r="R32" s="130">
        <f t="shared" si="5"/>
        <v>280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2"/>
      <c r="X32" s="133">
        <v>24</v>
      </c>
      <c r="Y32" s="154" t="s">
        <v>61</v>
      </c>
      <c r="Z32" s="136"/>
      <c r="AA32" s="136"/>
      <c r="AB32" s="136"/>
      <c r="AC32" s="155">
        <f t="shared" si="6"/>
        <v>0</v>
      </c>
      <c r="AD32" s="136" t="s">
        <v>113</v>
      </c>
      <c r="AE32" s="136"/>
      <c r="AF32" s="154">
        <v>2016</v>
      </c>
      <c r="AG32" s="136" t="s">
        <v>128</v>
      </c>
      <c r="AH32" s="156">
        <v>0.8569444444444444</v>
      </c>
      <c r="AI32" s="160" t="s">
        <v>129</v>
      </c>
      <c r="AJ32" s="136">
        <v>1</v>
      </c>
      <c r="AK32" s="136" t="s">
        <v>105</v>
      </c>
      <c r="AL32" s="155">
        <v>90000</v>
      </c>
      <c r="AM32" s="158">
        <f t="shared" si="8"/>
        <v>75000</v>
      </c>
      <c r="AN32" s="159">
        <f t="shared" si="7"/>
        <v>15000</v>
      </c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132"/>
      <c r="BE32" s="132"/>
      <c r="BF32" s="132"/>
      <c r="BG32" s="132"/>
      <c r="BH32" s="132"/>
      <c r="BI32" s="132"/>
      <c r="BJ32" s="132"/>
      <c r="BK32" s="132"/>
      <c r="BL32" s="132"/>
      <c r="BM32" s="132"/>
    </row>
    <row r="33" spans="1:65" ht="15.75" customHeight="1" x14ac:dyDescent="0.25">
      <c r="A33" s="11">
        <v>28</v>
      </c>
      <c r="B33" s="12" t="s">
        <v>50</v>
      </c>
      <c r="C33" s="72">
        <v>20</v>
      </c>
      <c r="D33" s="72">
        <v>20</v>
      </c>
      <c r="E33" s="72">
        <v>20</v>
      </c>
      <c r="F33" s="72">
        <v>20</v>
      </c>
      <c r="G33" s="72">
        <v>20</v>
      </c>
      <c r="H33" s="72">
        <v>20</v>
      </c>
      <c r="I33" s="72">
        <v>20</v>
      </c>
      <c r="J33" s="72">
        <v>20</v>
      </c>
      <c r="K33" s="72">
        <v>20</v>
      </c>
      <c r="L33" s="72">
        <v>20</v>
      </c>
      <c r="M33" s="72">
        <v>20</v>
      </c>
      <c r="N33" s="72">
        <v>20</v>
      </c>
      <c r="O33" s="13">
        <f t="shared" si="0"/>
        <v>240</v>
      </c>
      <c r="P33" s="128">
        <v>0</v>
      </c>
      <c r="Q33" s="129">
        <f t="shared" si="4"/>
        <v>0</v>
      </c>
      <c r="R33" s="130">
        <f t="shared" si="5"/>
        <v>0</v>
      </c>
      <c r="S33" s="13">
        <f t="shared" si="1"/>
        <v>0</v>
      </c>
      <c r="T33" s="14">
        <f t="shared" si="2"/>
        <v>-60</v>
      </c>
      <c r="U33" s="15" t="str">
        <f t="shared" si="3"/>
        <v>OK</v>
      </c>
      <c r="V33" s="13"/>
      <c r="W33" s="132"/>
      <c r="X33" s="133">
        <v>25</v>
      </c>
      <c r="Y33" s="154" t="s">
        <v>33</v>
      </c>
      <c r="Z33" s="136"/>
      <c r="AA33" s="136"/>
      <c r="AB33" s="136"/>
      <c r="AC33" s="155">
        <f t="shared" si="6"/>
        <v>0</v>
      </c>
      <c r="AD33" s="136" t="s">
        <v>124</v>
      </c>
      <c r="AE33" s="136"/>
      <c r="AF33" s="154">
        <v>2017</v>
      </c>
      <c r="AG33" s="135" t="s">
        <v>144</v>
      </c>
      <c r="AH33" s="156">
        <v>0.65138888888888891</v>
      </c>
      <c r="AI33" s="134" t="s">
        <v>145</v>
      </c>
      <c r="AJ33" s="136">
        <v>1</v>
      </c>
      <c r="AK33" s="136" t="s">
        <v>105</v>
      </c>
      <c r="AL33" s="155">
        <v>90000</v>
      </c>
      <c r="AM33" s="158">
        <f t="shared" si="8"/>
        <v>75000</v>
      </c>
      <c r="AN33" s="159">
        <f t="shared" si="7"/>
        <v>15000</v>
      </c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2"/>
      <c r="BA33" s="132"/>
      <c r="BB33" s="132"/>
      <c r="BC33" s="132"/>
      <c r="BD33" s="132"/>
      <c r="BE33" s="132"/>
      <c r="BF33" s="132"/>
      <c r="BG33" s="132"/>
      <c r="BH33" s="132"/>
      <c r="BI33" s="132"/>
      <c r="BJ33" s="132"/>
      <c r="BK33" s="132"/>
      <c r="BL33" s="132"/>
      <c r="BM33" s="132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28">
        <f>'2018(NOT UPDATED)'!S38</f>
        <v>40</v>
      </c>
      <c r="Q34" s="129">
        <f t="shared" si="4"/>
        <v>235</v>
      </c>
      <c r="R34" s="130">
        <f t="shared" si="5"/>
        <v>275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2"/>
      <c r="X34" s="133">
        <v>26</v>
      </c>
      <c r="Y34" s="154" t="s">
        <v>130</v>
      </c>
      <c r="Z34" s="136"/>
      <c r="AA34" s="136"/>
      <c r="AB34" s="136"/>
      <c r="AC34" s="155">
        <f t="shared" si="6"/>
        <v>0</v>
      </c>
      <c r="AD34" s="136" t="s">
        <v>109</v>
      </c>
      <c r="AE34" s="136"/>
      <c r="AF34" s="154">
        <v>2018</v>
      </c>
      <c r="AG34" s="135" t="s">
        <v>156</v>
      </c>
      <c r="AH34" s="156">
        <v>1.0416666666666666E-2</v>
      </c>
      <c r="AI34" s="134" t="s">
        <v>163</v>
      </c>
      <c r="AJ34" s="136">
        <v>1</v>
      </c>
      <c r="AK34" s="136" t="s">
        <v>105</v>
      </c>
      <c r="AL34" s="155">
        <v>90000</v>
      </c>
      <c r="AM34" s="158">
        <f t="shared" si="8"/>
        <v>75000</v>
      </c>
      <c r="AN34" s="159">
        <f t="shared" si="7"/>
        <v>15000</v>
      </c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  <c r="BD34" s="132"/>
      <c r="BE34" s="132"/>
      <c r="BF34" s="132"/>
      <c r="BG34" s="132"/>
      <c r="BH34" s="132"/>
      <c r="BI34" s="132"/>
      <c r="BJ34" s="132"/>
      <c r="BK34" s="132"/>
      <c r="BL34" s="132"/>
      <c r="BM34" s="132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28">
        <f>'2018(NOT UPDATED)'!S39</f>
        <v>10</v>
      </c>
      <c r="Q35" s="129">
        <f t="shared" si="4"/>
        <v>157</v>
      </c>
      <c r="R35" s="130">
        <f t="shared" si="5"/>
        <v>167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2"/>
      <c r="X35" s="133">
        <v>27</v>
      </c>
      <c r="Y35" s="154" t="s">
        <v>131</v>
      </c>
      <c r="Z35" s="136"/>
      <c r="AA35" s="136"/>
      <c r="AB35" s="136"/>
      <c r="AC35" s="155">
        <f t="shared" si="6"/>
        <v>0</v>
      </c>
      <c r="AD35" s="136" t="s">
        <v>109</v>
      </c>
      <c r="AE35" s="136"/>
      <c r="AF35" s="154">
        <v>2018</v>
      </c>
      <c r="AG35" s="135" t="s">
        <v>146</v>
      </c>
      <c r="AH35" s="156">
        <v>0.85625000000000007</v>
      </c>
      <c r="AI35" s="134" t="s">
        <v>151</v>
      </c>
      <c r="AJ35" s="136">
        <v>1</v>
      </c>
      <c r="AK35" s="136" t="s">
        <v>105</v>
      </c>
      <c r="AL35" s="155">
        <v>90000</v>
      </c>
      <c r="AM35" s="158">
        <f t="shared" si="8"/>
        <v>75000</v>
      </c>
      <c r="AN35" s="159">
        <f t="shared" si="7"/>
        <v>15000</v>
      </c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  <c r="BD35" s="132"/>
      <c r="BE35" s="132"/>
      <c r="BF35" s="132"/>
      <c r="BG35" s="132"/>
      <c r="BH35" s="132"/>
      <c r="BI35" s="132"/>
      <c r="BJ35" s="132"/>
      <c r="BK35" s="132"/>
      <c r="BL35" s="132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28">
        <v>0</v>
      </c>
      <c r="Q36" s="129">
        <f t="shared" si="4"/>
        <v>140</v>
      </c>
      <c r="R36" s="130">
        <f t="shared" si="5"/>
        <v>140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2"/>
      <c r="X36" s="133">
        <v>28</v>
      </c>
      <c r="Y36" s="154" t="s">
        <v>132</v>
      </c>
      <c r="Z36" s="136"/>
      <c r="AA36" s="136"/>
      <c r="AB36" s="136"/>
      <c r="AC36" s="155">
        <f t="shared" si="6"/>
        <v>0</v>
      </c>
      <c r="AD36" s="136" t="s">
        <v>113</v>
      </c>
      <c r="AE36" s="136"/>
      <c r="AF36" s="154">
        <v>2018</v>
      </c>
      <c r="AG36" s="135" t="s">
        <v>156</v>
      </c>
      <c r="AH36" s="156">
        <v>0.70833333333333337</v>
      </c>
      <c r="AI36" s="160" t="s">
        <v>160</v>
      </c>
      <c r="AJ36" s="136">
        <v>1</v>
      </c>
      <c r="AK36" s="136" t="s">
        <v>105</v>
      </c>
      <c r="AL36" s="155">
        <v>90000</v>
      </c>
      <c r="AM36" s="158">
        <f t="shared" si="8"/>
        <v>75000</v>
      </c>
      <c r="AN36" s="159">
        <f t="shared" si="7"/>
        <v>15000</v>
      </c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/>
    </row>
    <row r="37" spans="1:65" s="235" customFormat="1" ht="15.75" customHeight="1" x14ac:dyDescent="0.25">
      <c r="A37" s="226">
        <v>32</v>
      </c>
      <c r="B37" s="227" t="s">
        <v>54</v>
      </c>
      <c r="C37" s="228"/>
      <c r="D37" s="228"/>
      <c r="E37" s="229"/>
      <c r="F37" s="229">
        <v>5</v>
      </c>
      <c r="G37" s="229"/>
      <c r="H37" s="228"/>
      <c r="I37" s="229"/>
      <c r="J37" s="229"/>
      <c r="K37" s="229"/>
      <c r="L37" s="229"/>
      <c r="M37" s="229"/>
      <c r="N37" s="229"/>
      <c r="O37" s="230">
        <f t="shared" si="0"/>
        <v>5</v>
      </c>
      <c r="P37" s="231">
        <f>'2018(NOT UPDATED)'!S41</f>
        <v>80</v>
      </c>
      <c r="Q37" s="129">
        <f t="shared" si="4"/>
        <v>235</v>
      </c>
      <c r="R37" s="232">
        <f t="shared" si="5"/>
        <v>315</v>
      </c>
      <c r="S37" s="230">
        <f t="shared" si="1"/>
        <v>235</v>
      </c>
      <c r="T37" s="233">
        <f t="shared" si="2"/>
        <v>175</v>
      </c>
      <c r="U37" s="234" t="str">
        <f t="shared" si="3"/>
        <v>NO</v>
      </c>
      <c r="V37" s="230"/>
      <c r="X37" s="236">
        <v>29</v>
      </c>
      <c r="Y37" s="237" t="s">
        <v>51</v>
      </c>
      <c r="Z37" s="238"/>
      <c r="AA37" s="238"/>
      <c r="AB37" s="238"/>
      <c r="AC37" s="239">
        <f t="shared" si="6"/>
        <v>0</v>
      </c>
      <c r="AD37" s="238" t="s">
        <v>113</v>
      </c>
      <c r="AE37" s="238"/>
      <c r="AF37" s="237">
        <v>2017</v>
      </c>
      <c r="AG37" s="244" t="s">
        <v>156</v>
      </c>
      <c r="AH37" s="240">
        <v>0.95486111111111116</v>
      </c>
      <c r="AI37" s="241" t="s">
        <v>164</v>
      </c>
      <c r="AJ37" s="238">
        <v>1</v>
      </c>
      <c r="AK37" s="238" t="s">
        <v>105</v>
      </c>
      <c r="AL37" s="239">
        <v>90000</v>
      </c>
      <c r="AM37" s="242">
        <f t="shared" si="8"/>
        <v>75000</v>
      </c>
      <c r="AN37" s="243">
        <f t="shared" si="7"/>
        <v>15000</v>
      </c>
    </row>
    <row r="38" spans="1:65" s="235" customFormat="1" ht="15.75" customHeight="1" x14ac:dyDescent="0.25">
      <c r="A38" s="226">
        <v>33</v>
      </c>
      <c r="B38" s="227" t="s">
        <v>55</v>
      </c>
      <c r="C38" s="228"/>
      <c r="D38" s="228"/>
      <c r="E38" s="229"/>
      <c r="F38" s="229"/>
      <c r="G38" s="229"/>
      <c r="H38" s="228"/>
      <c r="I38" s="229"/>
      <c r="J38" s="229"/>
      <c r="K38" s="229"/>
      <c r="L38" s="229"/>
      <c r="M38" s="229"/>
      <c r="N38" s="229"/>
      <c r="O38" s="230">
        <f t="shared" ref="O38:O60" si="9">SUM(C38:N38)</f>
        <v>0</v>
      </c>
      <c r="P38" s="231">
        <f>'2018(NOT UPDATED)'!S42</f>
        <v>100</v>
      </c>
      <c r="Q38" s="129">
        <f t="shared" si="4"/>
        <v>240</v>
      </c>
      <c r="R38" s="232">
        <f t="shared" si="5"/>
        <v>340</v>
      </c>
      <c r="S38" s="230">
        <f t="shared" ref="S38:S61" si="10">(240)-(O38)</f>
        <v>240</v>
      </c>
      <c r="T38" s="233">
        <f t="shared" si="2"/>
        <v>180</v>
      </c>
      <c r="U38" s="234" t="str">
        <f t="shared" si="3"/>
        <v>NO</v>
      </c>
      <c r="V38" s="230"/>
      <c r="X38" s="236">
        <v>30</v>
      </c>
      <c r="Y38" s="237" t="s">
        <v>37</v>
      </c>
      <c r="Z38" s="238"/>
      <c r="AA38" s="238"/>
      <c r="AB38" s="238"/>
      <c r="AC38" s="239">
        <f t="shared" si="6"/>
        <v>0</v>
      </c>
      <c r="AD38" s="238" t="s">
        <v>108</v>
      </c>
      <c r="AE38" s="238"/>
      <c r="AF38" s="237">
        <v>2016</v>
      </c>
      <c r="AG38" s="238" t="s">
        <v>103</v>
      </c>
      <c r="AH38" s="240">
        <v>0.85416666666666663</v>
      </c>
      <c r="AI38" s="241" t="s">
        <v>133</v>
      </c>
      <c r="AJ38" s="238">
        <v>1</v>
      </c>
      <c r="AK38" s="238" t="s">
        <v>105</v>
      </c>
      <c r="AL38" s="239">
        <v>90000</v>
      </c>
      <c r="AM38" s="242">
        <f t="shared" si="8"/>
        <v>75000</v>
      </c>
      <c r="AN38" s="243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>
        <v>20</v>
      </c>
      <c r="D39" s="73">
        <v>20</v>
      </c>
      <c r="E39" s="73">
        <v>20</v>
      </c>
      <c r="F39" s="73">
        <v>20</v>
      </c>
      <c r="G39" s="73">
        <v>20</v>
      </c>
      <c r="H39" s="73">
        <v>20</v>
      </c>
      <c r="I39" s="73">
        <v>20</v>
      </c>
      <c r="J39" s="73">
        <v>20</v>
      </c>
      <c r="K39" s="73">
        <v>20</v>
      </c>
      <c r="L39" s="73">
        <v>20</v>
      </c>
      <c r="M39" s="72"/>
      <c r="N39" s="72"/>
      <c r="O39" s="13">
        <f t="shared" si="9"/>
        <v>200</v>
      </c>
      <c r="P39" s="128">
        <v>0</v>
      </c>
      <c r="Q39" s="129">
        <f t="shared" si="4"/>
        <v>40</v>
      </c>
      <c r="R39" s="130">
        <f t="shared" si="5"/>
        <v>40</v>
      </c>
      <c r="S39" s="13">
        <f t="shared" si="10"/>
        <v>40</v>
      </c>
      <c r="T39" s="14">
        <f t="shared" si="2"/>
        <v>-20</v>
      </c>
      <c r="U39" s="15" t="str">
        <f t="shared" si="3"/>
        <v>OK</v>
      </c>
      <c r="V39" s="13"/>
      <c r="W39" s="132"/>
      <c r="X39" s="133">
        <v>31</v>
      </c>
      <c r="Y39" s="154" t="s">
        <v>134</v>
      </c>
      <c r="Z39" s="136"/>
      <c r="AA39" s="136"/>
      <c r="AB39" s="136"/>
      <c r="AC39" s="155">
        <f t="shared" si="6"/>
        <v>0</v>
      </c>
      <c r="AD39" s="136" t="s">
        <v>108</v>
      </c>
      <c r="AE39" s="136"/>
      <c r="AF39" s="154">
        <v>2018</v>
      </c>
      <c r="AG39" s="136" t="s">
        <v>103</v>
      </c>
      <c r="AH39" s="156">
        <v>0.8569444444444444</v>
      </c>
      <c r="AI39" s="160" t="s">
        <v>135</v>
      </c>
      <c r="AJ39" s="136">
        <v>1</v>
      </c>
      <c r="AK39" s="136" t="s">
        <v>105</v>
      </c>
      <c r="AL39" s="155">
        <v>90000</v>
      </c>
      <c r="AM39" s="158">
        <f t="shared" si="8"/>
        <v>75000</v>
      </c>
      <c r="AN39" s="159" t="s">
        <v>167</v>
      </c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28">
        <v>0</v>
      </c>
      <c r="Q40" s="129">
        <f t="shared" si="4"/>
        <v>90</v>
      </c>
      <c r="R40" s="130">
        <f t="shared" si="5"/>
        <v>90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2"/>
      <c r="X40" s="133">
        <v>32</v>
      </c>
      <c r="Y40" s="154" t="s">
        <v>52</v>
      </c>
      <c r="Z40" s="136"/>
      <c r="AA40" s="136"/>
      <c r="AB40" s="136"/>
      <c r="AC40" s="155">
        <f t="shared" si="6"/>
        <v>0</v>
      </c>
      <c r="AD40" s="136" t="s">
        <v>108</v>
      </c>
      <c r="AE40" s="136"/>
      <c r="AF40" s="154">
        <v>2018</v>
      </c>
      <c r="AG40" s="135"/>
      <c r="AH40" s="156"/>
      <c r="AI40" s="160"/>
      <c r="AJ40" s="136">
        <v>0</v>
      </c>
      <c r="AK40" s="136" t="s">
        <v>101</v>
      </c>
      <c r="AL40" s="155"/>
      <c r="AM40" s="158">
        <f t="shared" si="8"/>
        <v>0</v>
      </c>
      <c r="AN40" s="159">
        <f t="shared" si="7"/>
        <v>0</v>
      </c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28">
        <f>'2018(NOT UPDATED)'!S45</f>
        <v>45</v>
      </c>
      <c r="Q41" s="129">
        <f t="shared" si="4"/>
        <v>240</v>
      </c>
      <c r="R41" s="130">
        <f t="shared" si="5"/>
        <v>285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2"/>
      <c r="X41" s="133">
        <v>33</v>
      </c>
      <c r="Y41" s="154" t="s">
        <v>136</v>
      </c>
      <c r="Z41" s="136"/>
      <c r="AA41" s="136"/>
      <c r="AB41" s="136"/>
      <c r="AC41" s="155">
        <f t="shared" si="6"/>
        <v>0</v>
      </c>
      <c r="AD41" s="136" t="s">
        <v>102</v>
      </c>
      <c r="AE41" s="136"/>
      <c r="AF41" s="154">
        <v>2012</v>
      </c>
      <c r="AG41" s="136" t="s">
        <v>103</v>
      </c>
      <c r="AH41" s="156">
        <v>0.87708333333333333</v>
      </c>
      <c r="AI41" s="160" t="s">
        <v>137</v>
      </c>
      <c r="AJ41" s="136">
        <v>1</v>
      </c>
      <c r="AK41" s="136" t="s">
        <v>105</v>
      </c>
      <c r="AL41" s="155">
        <v>100000</v>
      </c>
      <c r="AM41" s="158">
        <f t="shared" si="8"/>
        <v>82000</v>
      </c>
      <c r="AN41" s="159">
        <f>IF(AK41="YES",(AL41-AM41),0)</f>
        <v>18000</v>
      </c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28">
        <f>'2018(NOT UPDATED)'!S46</f>
        <v>40</v>
      </c>
      <c r="Q42" s="129">
        <f t="shared" si="4"/>
        <v>202.6</v>
      </c>
      <c r="R42" s="130">
        <f t="shared" si="5"/>
        <v>242.6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2"/>
      <c r="X42" s="133">
        <v>34</v>
      </c>
      <c r="Y42" s="154" t="s">
        <v>138</v>
      </c>
      <c r="Z42" s="136"/>
      <c r="AA42" s="136"/>
      <c r="AB42" s="136"/>
      <c r="AC42" s="155">
        <f t="shared" si="6"/>
        <v>0</v>
      </c>
      <c r="AD42" s="136" t="s">
        <v>108</v>
      </c>
      <c r="AE42" s="136" t="s">
        <v>169</v>
      </c>
      <c r="AF42" s="154">
        <v>2018</v>
      </c>
      <c r="AG42" s="135" t="s">
        <v>165</v>
      </c>
      <c r="AH42" s="156">
        <v>0.47986111111111113</v>
      </c>
      <c r="AI42" s="160" t="s">
        <v>166</v>
      </c>
      <c r="AJ42" s="136">
        <v>1</v>
      </c>
      <c r="AK42" s="136" t="s">
        <v>105</v>
      </c>
      <c r="AL42" s="155">
        <v>90000</v>
      </c>
      <c r="AM42" s="158">
        <f t="shared" si="8"/>
        <v>75000</v>
      </c>
      <c r="AN42" s="159">
        <f t="shared" si="7"/>
        <v>15000</v>
      </c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248">
        <v>20</v>
      </c>
      <c r="K43" s="248">
        <v>20</v>
      </c>
      <c r="L43" s="248">
        <v>20</v>
      </c>
      <c r="M43" s="72"/>
      <c r="N43" s="72"/>
      <c r="O43" s="13">
        <f t="shared" si="9"/>
        <v>200</v>
      </c>
      <c r="P43" s="128">
        <v>0</v>
      </c>
      <c r="Q43" s="129">
        <f t="shared" si="4"/>
        <v>40</v>
      </c>
      <c r="R43" s="130">
        <f t="shared" si="5"/>
        <v>40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217</v>
      </c>
      <c r="W43" s="132"/>
      <c r="X43" s="133">
        <v>35</v>
      </c>
      <c r="Y43" s="154" t="s">
        <v>139</v>
      </c>
      <c r="Z43" s="136"/>
      <c r="AA43" s="136"/>
      <c r="AB43" s="136"/>
      <c r="AC43" s="155">
        <f t="shared" si="6"/>
        <v>0</v>
      </c>
      <c r="AD43" s="136" t="s">
        <v>108</v>
      </c>
      <c r="AE43" s="136"/>
      <c r="AF43" s="154">
        <v>2016</v>
      </c>
      <c r="AG43" s="135" t="s">
        <v>146</v>
      </c>
      <c r="AH43" s="156">
        <v>0.60833333333333328</v>
      </c>
      <c r="AI43" s="160">
        <v>2016</v>
      </c>
      <c r="AJ43" s="136">
        <v>1</v>
      </c>
      <c r="AK43" s="136" t="s">
        <v>105</v>
      </c>
      <c r="AL43" s="155">
        <v>90000</v>
      </c>
      <c r="AM43" s="158">
        <f t="shared" si="8"/>
        <v>75000</v>
      </c>
      <c r="AN43" s="159">
        <f t="shared" si="7"/>
        <v>15000</v>
      </c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</row>
    <row r="44" spans="1:65" s="235" customFormat="1" ht="15.75" customHeight="1" x14ac:dyDescent="0.25">
      <c r="A44" s="226">
        <v>39</v>
      </c>
      <c r="B44" s="227" t="s">
        <v>60</v>
      </c>
      <c r="C44" s="228"/>
      <c r="D44" s="228"/>
      <c r="E44" s="229"/>
      <c r="F44" s="229"/>
      <c r="G44" s="229"/>
      <c r="H44" s="228"/>
      <c r="I44" s="229"/>
      <c r="J44" s="229"/>
      <c r="K44" s="229"/>
      <c r="L44" s="229"/>
      <c r="M44" s="229"/>
      <c r="N44" s="229"/>
      <c r="O44" s="230">
        <f t="shared" si="9"/>
        <v>0</v>
      </c>
      <c r="P44" s="231">
        <f>'2018(NOT UPDATED)'!S48</f>
        <v>80</v>
      </c>
      <c r="Q44" s="129">
        <f t="shared" si="4"/>
        <v>240</v>
      </c>
      <c r="R44" s="232">
        <f t="shared" si="5"/>
        <v>320</v>
      </c>
      <c r="S44" s="230">
        <f t="shared" si="10"/>
        <v>240</v>
      </c>
      <c r="T44" s="233">
        <f t="shared" si="2"/>
        <v>180</v>
      </c>
      <c r="U44" s="234" t="str">
        <f t="shared" si="3"/>
        <v>NO</v>
      </c>
      <c r="V44" s="230"/>
      <c r="X44" s="236">
        <v>36</v>
      </c>
      <c r="Y44" s="237" t="s">
        <v>20</v>
      </c>
      <c r="Z44" s="238"/>
      <c r="AA44" s="238"/>
      <c r="AB44" s="238"/>
      <c r="AC44" s="239">
        <f t="shared" si="6"/>
        <v>0</v>
      </c>
      <c r="AD44" s="238" t="s">
        <v>108</v>
      </c>
      <c r="AE44" s="238"/>
      <c r="AF44" s="237">
        <v>2013</v>
      </c>
      <c r="AG44" s="238" t="s">
        <v>103</v>
      </c>
      <c r="AH44" s="240">
        <v>0.87569444444444444</v>
      </c>
      <c r="AI44" s="241" t="s">
        <v>140</v>
      </c>
      <c r="AJ44" s="238">
        <v>1</v>
      </c>
      <c r="AK44" s="238" t="s">
        <v>105</v>
      </c>
      <c r="AL44" s="239">
        <v>90000</v>
      </c>
      <c r="AM44" s="242">
        <f t="shared" si="8"/>
        <v>75000</v>
      </c>
      <c r="AN44" s="243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28">
        <v>0</v>
      </c>
      <c r="Q45" s="129">
        <f t="shared" si="4"/>
        <v>235</v>
      </c>
      <c r="R45" s="130">
        <f t="shared" si="5"/>
        <v>235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2"/>
      <c r="X45" s="133">
        <v>37</v>
      </c>
      <c r="Y45" s="154" t="s">
        <v>141</v>
      </c>
      <c r="Z45" s="136"/>
      <c r="AA45" s="136"/>
      <c r="AB45" s="136"/>
      <c r="AC45" s="155">
        <f t="shared" si="6"/>
        <v>0</v>
      </c>
      <c r="AD45" s="136" t="s">
        <v>109</v>
      </c>
      <c r="AE45" s="136"/>
      <c r="AF45" s="154">
        <v>2010</v>
      </c>
      <c r="AG45" s="135" t="s">
        <v>146</v>
      </c>
      <c r="AH45" s="156">
        <v>0.84722222222222221</v>
      </c>
      <c r="AI45" s="134" t="s">
        <v>150</v>
      </c>
      <c r="AJ45" s="136">
        <v>1</v>
      </c>
      <c r="AK45" s="136" t="s">
        <v>105</v>
      </c>
      <c r="AL45" s="155">
        <v>90000</v>
      </c>
      <c r="AM45" s="158">
        <f t="shared" si="8"/>
        <v>75000</v>
      </c>
      <c r="AN45" s="159">
        <f t="shared" si="7"/>
        <v>15000</v>
      </c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132"/>
      <c r="BA45" s="132"/>
      <c r="BB45" s="132"/>
      <c r="BC45" s="132"/>
      <c r="BD45" s="132"/>
      <c r="BE45" s="132"/>
      <c r="BF45" s="132"/>
      <c r="BG45" s="132"/>
      <c r="BH45" s="132"/>
      <c r="BI45" s="132"/>
      <c r="BJ45" s="132"/>
      <c r="BK45" s="132"/>
      <c r="BL45" s="132"/>
    </row>
    <row r="46" spans="1:65" s="235" customFormat="1" ht="15.75" customHeight="1" x14ac:dyDescent="0.25">
      <c r="A46" s="226">
        <v>41</v>
      </c>
      <c r="B46" s="227" t="s">
        <v>62</v>
      </c>
      <c r="C46" s="228"/>
      <c r="D46" s="228"/>
      <c r="E46" s="229"/>
      <c r="F46" s="229"/>
      <c r="G46" s="229"/>
      <c r="H46" s="228"/>
      <c r="I46" s="229"/>
      <c r="J46" s="229"/>
      <c r="K46" s="229"/>
      <c r="L46" s="229"/>
      <c r="M46" s="229"/>
      <c r="N46" s="229"/>
      <c r="O46" s="230">
        <f t="shared" si="9"/>
        <v>0</v>
      </c>
      <c r="P46" s="231">
        <f>'2018(NOT UPDATED)'!S50</f>
        <v>120</v>
      </c>
      <c r="Q46" s="129">
        <f t="shared" si="4"/>
        <v>240</v>
      </c>
      <c r="R46" s="232">
        <f t="shared" si="5"/>
        <v>360</v>
      </c>
      <c r="S46" s="230">
        <f t="shared" si="10"/>
        <v>240</v>
      </c>
      <c r="T46" s="227">
        <f t="shared" si="2"/>
        <v>180</v>
      </c>
      <c r="U46" s="234" t="str">
        <f t="shared" si="3"/>
        <v>NO</v>
      </c>
      <c r="V46" s="230"/>
      <c r="X46" s="236">
        <v>38</v>
      </c>
      <c r="Y46" s="237" t="s">
        <v>152</v>
      </c>
      <c r="Z46" s="238"/>
      <c r="AA46" s="238"/>
      <c r="AB46" s="238"/>
      <c r="AC46" s="239">
        <f t="shared" si="6"/>
        <v>0</v>
      </c>
      <c r="AD46" s="238" t="s">
        <v>115</v>
      </c>
      <c r="AE46" s="238"/>
      <c r="AF46" s="237">
        <v>2015</v>
      </c>
      <c r="AG46" s="244"/>
      <c r="AH46" s="240"/>
      <c r="AI46" s="245"/>
      <c r="AJ46" s="238">
        <v>0</v>
      </c>
      <c r="AK46" s="238" t="s">
        <v>101</v>
      </c>
      <c r="AL46" s="239"/>
      <c r="AM46" s="242">
        <f t="shared" si="8"/>
        <v>0</v>
      </c>
      <c r="AN46" s="243">
        <f t="shared" si="7"/>
        <v>0</v>
      </c>
    </row>
    <row r="47" spans="1:65" s="235" customFormat="1" ht="15.75" customHeight="1" x14ac:dyDescent="0.25">
      <c r="A47" s="226">
        <v>42</v>
      </c>
      <c r="B47" s="227" t="s">
        <v>63</v>
      </c>
      <c r="C47" s="228"/>
      <c r="D47" s="228"/>
      <c r="E47" s="229"/>
      <c r="F47" s="229">
        <v>5</v>
      </c>
      <c r="G47" s="229"/>
      <c r="H47" s="228"/>
      <c r="I47" s="229"/>
      <c r="J47" s="229"/>
      <c r="K47" s="229"/>
      <c r="L47" s="229"/>
      <c r="M47" s="229"/>
      <c r="N47" s="229"/>
      <c r="O47" s="230">
        <f t="shared" si="9"/>
        <v>5</v>
      </c>
      <c r="P47" s="231">
        <f>'2018(NOT UPDATED)'!S51</f>
        <v>120</v>
      </c>
      <c r="Q47" s="129">
        <f t="shared" si="4"/>
        <v>235</v>
      </c>
      <c r="R47" s="232">
        <f t="shared" si="5"/>
        <v>355</v>
      </c>
      <c r="S47" s="230">
        <f t="shared" si="10"/>
        <v>235</v>
      </c>
      <c r="T47" s="227">
        <f t="shared" si="2"/>
        <v>175</v>
      </c>
      <c r="U47" s="234" t="str">
        <f t="shared" si="3"/>
        <v>NO</v>
      </c>
      <c r="V47" s="230"/>
      <c r="X47" s="236">
        <v>39</v>
      </c>
      <c r="Y47" s="237" t="s">
        <v>27</v>
      </c>
      <c r="Z47" s="237"/>
      <c r="AA47" s="246"/>
      <c r="AB47" s="246"/>
      <c r="AC47" s="239">
        <f t="shared" si="6"/>
        <v>0</v>
      </c>
      <c r="AD47" s="238" t="s">
        <v>108</v>
      </c>
      <c r="AE47" s="238"/>
      <c r="AF47" s="237">
        <v>2016</v>
      </c>
      <c r="AG47" s="244"/>
      <c r="AH47" s="240"/>
      <c r="AI47" s="245"/>
      <c r="AJ47" s="238">
        <v>0</v>
      </c>
      <c r="AK47" s="238" t="s">
        <v>101</v>
      </c>
      <c r="AL47" s="239"/>
      <c r="AM47" s="242">
        <f t="shared" si="8"/>
        <v>0</v>
      </c>
      <c r="AN47" s="243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247">
        <v>20</v>
      </c>
      <c r="K48" s="247">
        <v>20</v>
      </c>
      <c r="L48" s="247">
        <v>20</v>
      </c>
      <c r="M48" s="247">
        <v>20</v>
      </c>
      <c r="N48" s="247">
        <v>20</v>
      </c>
      <c r="O48" s="13">
        <f t="shared" si="9"/>
        <v>240</v>
      </c>
      <c r="P48" s="128">
        <v>0</v>
      </c>
      <c r="Q48" s="129">
        <f t="shared" si="4"/>
        <v>0</v>
      </c>
      <c r="R48" s="130">
        <f t="shared" si="5"/>
        <v>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 t="s">
        <v>361</v>
      </c>
      <c r="X48" s="57"/>
      <c r="Y48" s="59"/>
      <c r="Z48" s="59"/>
      <c r="AA48" s="59"/>
      <c r="AB48" s="59"/>
      <c r="AC48" s="162">
        <f t="shared" si="6"/>
        <v>0</v>
      </c>
      <c r="AD48" s="163"/>
      <c r="AE48" s="163"/>
      <c r="AF48" s="164"/>
      <c r="AG48" s="165"/>
      <c r="AH48" s="166"/>
      <c r="AI48" s="167"/>
      <c r="AJ48" s="163">
        <v>0</v>
      </c>
      <c r="AK48" s="150" t="s">
        <v>101</v>
      </c>
      <c r="AL48" s="168"/>
      <c r="AM48" s="161">
        <f t="shared" si="8"/>
        <v>0</v>
      </c>
      <c r="AN48" s="169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>
        <v>5</v>
      </c>
      <c r="H49" s="65"/>
      <c r="I49" s="65"/>
      <c r="J49" s="65"/>
      <c r="K49" s="65"/>
      <c r="L49" s="65"/>
      <c r="M49" s="65"/>
      <c r="N49" s="65"/>
      <c r="O49" s="13">
        <f t="shared" si="9"/>
        <v>65</v>
      </c>
      <c r="P49" s="128"/>
      <c r="Q49" s="129">
        <f t="shared" si="4"/>
        <v>175</v>
      </c>
      <c r="R49" s="130">
        <f t="shared" si="5"/>
        <v>175</v>
      </c>
      <c r="S49" s="13">
        <f t="shared" si="10"/>
        <v>175</v>
      </c>
      <c r="T49" s="12">
        <f t="shared" si="2"/>
        <v>115</v>
      </c>
      <c r="U49" s="20" t="str">
        <f t="shared" si="3"/>
        <v>NO</v>
      </c>
      <c r="V49" s="2"/>
      <c r="X49" s="24"/>
      <c r="Y49" s="24"/>
      <c r="Z49" s="24"/>
      <c r="AA49" s="356" t="s">
        <v>142</v>
      </c>
      <c r="AB49" s="357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28"/>
      <c r="Q50" s="129">
        <f t="shared" si="4"/>
        <v>210</v>
      </c>
      <c r="R50" s="130">
        <f t="shared" si="5"/>
        <v>210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352" t="s">
        <v>170</v>
      </c>
      <c r="AJ50" s="353"/>
      <c r="AK50" s="353"/>
      <c r="AL50" s="354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20</v>
      </c>
      <c r="D51" s="225">
        <v>20</v>
      </c>
      <c r="E51" s="225">
        <v>20</v>
      </c>
      <c r="F51" s="225">
        <v>20</v>
      </c>
      <c r="G51" s="225">
        <v>20</v>
      </c>
      <c r="H51" s="65">
        <v>20</v>
      </c>
      <c r="I51" s="65"/>
      <c r="J51" s="65"/>
      <c r="K51" s="65"/>
      <c r="L51" s="65"/>
      <c r="M51" s="65"/>
      <c r="N51" s="65"/>
      <c r="O51" s="13">
        <f>SUM(C51:N51)</f>
        <v>120</v>
      </c>
      <c r="P51" s="128"/>
      <c r="Q51" s="129">
        <f t="shared" si="4"/>
        <v>120</v>
      </c>
      <c r="R51" s="130">
        <f t="shared" si="5"/>
        <v>120</v>
      </c>
      <c r="S51" s="13">
        <f>(240)-(O51)</f>
        <v>120</v>
      </c>
      <c r="T51" s="12">
        <f t="shared" si="2"/>
        <v>60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349" t="s">
        <v>176</v>
      </c>
      <c r="AJ51" s="350"/>
      <c r="AK51" s="350"/>
      <c r="AL51" s="351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28"/>
      <c r="Q52" s="129">
        <f t="shared" si="4"/>
        <v>120</v>
      </c>
      <c r="R52" s="130">
        <f t="shared" si="5"/>
        <v>120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>
        <v>20</v>
      </c>
      <c r="E53" s="65">
        <v>20</v>
      </c>
      <c r="F53" s="65">
        <v>20</v>
      </c>
      <c r="G53" s="65">
        <v>10</v>
      </c>
      <c r="H53" s="65"/>
      <c r="I53" s="65"/>
      <c r="J53" s="65"/>
      <c r="K53" s="65"/>
      <c r="L53" s="65"/>
      <c r="M53" s="65"/>
      <c r="N53" s="65"/>
      <c r="O53" s="13">
        <f t="shared" si="9"/>
        <v>75</v>
      </c>
      <c r="P53" s="128"/>
      <c r="Q53" s="129">
        <f t="shared" si="4"/>
        <v>165</v>
      </c>
      <c r="R53" s="130">
        <f t="shared" si="5"/>
        <v>165</v>
      </c>
      <c r="S53" s="13">
        <f t="shared" si="10"/>
        <v>165</v>
      </c>
      <c r="T53" s="12">
        <f t="shared" si="2"/>
        <v>105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28"/>
      <c r="Q54" s="129">
        <f t="shared" si="4"/>
        <v>240</v>
      </c>
      <c r="R54" s="130">
        <f t="shared" si="5"/>
        <v>240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7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28"/>
      <c r="Q55" s="129">
        <f t="shared" si="4"/>
        <v>240</v>
      </c>
      <c r="R55" s="130">
        <f t="shared" si="5"/>
        <v>240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355"/>
      <c r="AD55" s="355"/>
      <c r="AI55" s="352" t="s">
        <v>174</v>
      </c>
      <c r="AJ55" s="353"/>
      <c r="AK55" s="353"/>
      <c r="AL55" s="354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>
        <v>20</v>
      </c>
      <c r="D56" s="251">
        <v>20</v>
      </c>
      <c r="E56" s="251">
        <v>20</v>
      </c>
      <c r="F56" s="65">
        <v>20</v>
      </c>
      <c r="G56" s="283">
        <v>20</v>
      </c>
      <c r="H56" s="283">
        <v>20</v>
      </c>
      <c r="I56" s="283">
        <v>20</v>
      </c>
      <c r="J56" s="283">
        <v>20</v>
      </c>
      <c r="K56" s="283">
        <v>20</v>
      </c>
      <c r="L56" s="283">
        <v>20</v>
      </c>
      <c r="M56" s="283">
        <v>20</v>
      </c>
      <c r="N56" s="283">
        <v>20</v>
      </c>
      <c r="O56" s="13">
        <f t="shared" si="9"/>
        <v>240</v>
      </c>
      <c r="P56" s="128">
        <v>0</v>
      </c>
      <c r="Q56" s="129">
        <f t="shared" si="4"/>
        <v>0</v>
      </c>
      <c r="R56" s="130">
        <f t="shared" si="5"/>
        <v>0</v>
      </c>
      <c r="S56" s="13">
        <f t="shared" si="10"/>
        <v>0</v>
      </c>
      <c r="T56" s="12">
        <f t="shared" si="2"/>
        <v>-60</v>
      </c>
      <c r="U56" s="20" t="str">
        <f t="shared" si="3"/>
        <v>OK</v>
      </c>
      <c r="V56" s="2"/>
      <c r="AI56" s="348" t="s">
        <v>168</v>
      </c>
      <c r="AJ56" s="348"/>
      <c r="AK56" s="348"/>
      <c r="AL56" s="348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28"/>
      <c r="Q57" s="129">
        <f t="shared" si="4"/>
        <v>240</v>
      </c>
      <c r="R57" s="130">
        <f t="shared" si="5"/>
        <v>240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28"/>
      <c r="Q58" s="129">
        <f t="shared" si="4"/>
        <v>240</v>
      </c>
      <c r="R58" s="130">
        <f t="shared" si="5"/>
        <v>240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23">
        <v>57</v>
      </c>
      <c r="B59" s="258" t="s">
        <v>205</v>
      </c>
      <c r="C59" s="259"/>
      <c r="D59" s="259"/>
      <c r="E59" s="259"/>
      <c r="F59" s="259"/>
      <c r="G59" s="259"/>
      <c r="H59" s="259"/>
      <c r="I59" s="259"/>
      <c r="J59" s="259"/>
      <c r="K59" s="259"/>
      <c r="L59" s="259"/>
      <c r="M59" s="259"/>
      <c r="N59" s="259"/>
      <c r="O59" s="260">
        <f t="shared" si="9"/>
        <v>0</v>
      </c>
      <c r="P59" s="261"/>
      <c r="Q59" s="262">
        <f t="shared" si="4"/>
        <v>240</v>
      </c>
      <c r="R59" s="263">
        <f t="shared" si="5"/>
        <v>240</v>
      </c>
      <c r="S59" s="260">
        <f t="shared" si="10"/>
        <v>240</v>
      </c>
      <c r="T59" s="18">
        <f t="shared" si="2"/>
        <v>180</v>
      </c>
      <c r="U59" s="264" t="str">
        <f t="shared" si="3"/>
        <v>NO</v>
      </c>
      <c r="V59" s="265"/>
    </row>
    <row r="60" spans="1:41" ht="15.75" customHeight="1" x14ac:dyDescent="0.25">
      <c r="A60" s="146">
        <v>58</v>
      </c>
      <c r="B60" s="266" t="s">
        <v>324</v>
      </c>
      <c r="C60" s="267">
        <v>6</v>
      </c>
      <c r="D60" s="257"/>
      <c r="E60" s="257"/>
      <c r="F60" s="257"/>
      <c r="G60" s="257"/>
      <c r="H60" s="257"/>
      <c r="I60" s="257"/>
      <c r="J60" s="257"/>
      <c r="K60" s="257"/>
      <c r="L60" s="257"/>
      <c r="M60" s="257"/>
      <c r="N60" s="257"/>
      <c r="O60" s="268">
        <f t="shared" si="9"/>
        <v>6</v>
      </c>
      <c r="P60" s="269"/>
      <c r="Q60" s="270">
        <f t="shared" si="4"/>
        <v>234</v>
      </c>
      <c r="R60" s="271">
        <f t="shared" si="5"/>
        <v>234</v>
      </c>
      <c r="S60" s="268">
        <f t="shared" si="10"/>
        <v>234</v>
      </c>
      <c r="T60" s="272">
        <f t="shared" si="2"/>
        <v>174</v>
      </c>
      <c r="U60" s="273" t="str">
        <f t="shared" si="3"/>
        <v>NO</v>
      </c>
      <c r="V60" s="266"/>
    </row>
    <row r="61" spans="1:41" ht="15.75" customHeight="1" x14ac:dyDescent="0.25">
      <c r="A61" s="146">
        <v>59</v>
      </c>
      <c r="B61" s="204" t="s">
        <v>341</v>
      </c>
      <c r="C61" s="204">
        <v>5</v>
      </c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69"/>
      <c r="Q61" s="270">
        <f t="shared" si="4"/>
        <v>235</v>
      </c>
      <c r="R61" s="271">
        <f t="shared" si="5"/>
        <v>235</v>
      </c>
      <c r="S61" s="268">
        <f t="shared" si="10"/>
        <v>240</v>
      </c>
      <c r="T61" s="272">
        <f t="shared" si="2"/>
        <v>180</v>
      </c>
      <c r="U61" s="273" t="str">
        <f t="shared" si="3"/>
        <v>NO</v>
      </c>
      <c r="V61" s="204"/>
    </row>
    <row r="62" spans="1:41" s="256" customFormat="1" ht="15.75" customHeight="1" x14ac:dyDescent="0.25"/>
    <row r="63" spans="1:41" s="256" customFormat="1" ht="15.75" customHeight="1" x14ac:dyDescent="0.25"/>
    <row r="64" spans="1:41" s="256" customFormat="1" ht="15.75" customHeight="1" x14ac:dyDescent="0.25"/>
    <row r="65" spans="3:19" s="256" customFormat="1" ht="15.75" customHeight="1" x14ac:dyDescent="0.25"/>
    <row r="66" spans="3:19" s="256" customFormat="1" ht="15.75" customHeight="1" x14ac:dyDescent="0.25"/>
    <row r="67" spans="3:19" s="256" customFormat="1" ht="15.75" customHeight="1" x14ac:dyDescent="0.25"/>
    <row r="68" spans="3:19" ht="15.75" customHeight="1" x14ac:dyDescent="0.25"/>
    <row r="69" spans="3:19" ht="15.75" customHeight="1" x14ac:dyDescent="0.25">
      <c r="C69" s="361" t="s">
        <v>177</v>
      </c>
      <c r="D69" s="362"/>
      <c r="E69" s="362"/>
      <c r="F69" s="362"/>
      <c r="G69" s="363"/>
      <c r="I69" s="367" t="s">
        <v>178</v>
      </c>
      <c r="J69" s="367"/>
      <c r="K69" s="367"/>
      <c r="L69" s="367"/>
      <c r="M69" s="367"/>
    </row>
    <row r="70" spans="3:19" ht="18.75" customHeight="1" x14ac:dyDescent="0.25">
      <c r="C70" s="364"/>
      <c r="D70" s="365"/>
      <c r="E70" s="365"/>
      <c r="F70" s="365"/>
      <c r="G70" s="366"/>
      <c r="I70" s="367"/>
      <c r="J70" s="367"/>
      <c r="K70" s="367"/>
      <c r="L70" s="367"/>
      <c r="M70" s="367"/>
    </row>
    <row r="71" spans="3:19" ht="15.75" customHeight="1" x14ac:dyDescent="0.25"/>
    <row r="72" spans="3:19" ht="15.75" customHeight="1" x14ac:dyDescent="0.25"/>
    <row r="73" spans="3:19" ht="15.75" customHeight="1" x14ac:dyDescent="0.25"/>
    <row r="74" spans="3:19" ht="15.75" customHeight="1" x14ac:dyDescent="0.25"/>
    <row r="75" spans="3:19" ht="15.75" customHeight="1" x14ac:dyDescent="0.25">
      <c r="K75" s="55"/>
      <c r="L75" s="55"/>
      <c r="M75" s="55"/>
      <c r="N75" s="55"/>
      <c r="O75" s="55"/>
      <c r="R75" s="55"/>
      <c r="S75" s="55"/>
    </row>
    <row r="76" spans="3:19" ht="15.75" customHeight="1" x14ac:dyDescent="0.25">
      <c r="K76" s="55"/>
      <c r="L76" s="55"/>
      <c r="M76" s="55"/>
      <c r="N76" s="55"/>
      <c r="O76" s="55"/>
      <c r="P76" s="348" t="s">
        <v>214</v>
      </c>
      <c r="Q76" s="348"/>
      <c r="R76" s="55"/>
      <c r="S76" s="55"/>
    </row>
    <row r="77" spans="3:19" ht="15.75" customHeight="1" x14ac:dyDescent="0.25">
      <c r="K77" s="54"/>
      <c r="L77" s="54"/>
      <c r="M77" s="54"/>
      <c r="N77" s="54"/>
      <c r="O77" s="54"/>
      <c r="P77" s="137">
        <f>MAX(R6:R59)</f>
        <v>360</v>
      </c>
      <c r="Q77" s="138"/>
      <c r="R77" s="54"/>
      <c r="S77" s="54"/>
    </row>
    <row r="78" spans="3:19" ht="15.75" customHeight="1" x14ac:dyDescent="0.25">
      <c r="K78" s="49"/>
      <c r="L78" s="49"/>
      <c r="M78" s="49"/>
      <c r="N78" s="49"/>
      <c r="O78" s="49"/>
      <c r="P78" s="49"/>
      <c r="Q78" s="49"/>
      <c r="R78" s="49"/>
      <c r="S78" s="49"/>
    </row>
    <row r="79" spans="3:19" ht="15.75" customHeight="1" x14ac:dyDescent="0.25">
      <c r="K79" s="49"/>
      <c r="L79" s="49"/>
      <c r="M79" s="49"/>
      <c r="N79" s="49"/>
      <c r="O79" s="49"/>
      <c r="P79" s="49"/>
      <c r="Q79" s="49"/>
      <c r="R79" s="49"/>
      <c r="S79" s="49"/>
    </row>
    <row r="80" spans="3:19" ht="15.75" customHeight="1" x14ac:dyDescent="0.25">
      <c r="K80" s="49"/>
      <c r="L80" s="49"/>
      <c r="M80" s="49"/>
      <c r="N80" s="49"/>
      <c r="O80" s="49"/>
      <c r="P80" s="49"/>
      <c r="Q80" s="49"/>
      <c r="R80" s="49"/>
      <c r="S80" s="49"/>
    </row>
    <row r="81" spans="1:19" ht="15.75" customHeight="1" x14ac:dyDescent="0.25">
      <c r="K81" s="49"/>
      <c r="L81" s="49"/>
      <c r="M81" s="49"/>
      <c r="N81" s="49"/>
    </row>
    <row r="82" spans="1:19" ht="15.75" customHeight="1" x14ac:dyDescent="0.25">
      <c r="K82" s="49"/>
      <c r="L82" s="49"/>
      <c r="M82" s="49"/>
      <c r="N82" s="49"/>
    </row>
    <row r="83" spans="1:19" ht="15.75" customHeight="1" x14ac:dyDescent="0.25">
      <c r="K83" s="49"/>
      <c r="L83" s="49"/>
      <c r="M83" s="49"/>
      <c r="N83" s="49"/>
    </row>
    <row r="84" spans="1:19" ht="15.75" customHeight="1" x14ac:dyDescent="0.25">
      <c r="K84" s="49"/>
      <c r="L84" s="49"/>
      <c r="M84" s="49"/>
      <c r="N84" s="49"/>
    </row>
    <row r="85" spans="1:19" ht="15.75" customHeight="1" x14ac:dyDescent="0.25">
      <c r="A85" s="170"/>
      <c r="B85" s="170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</row>
    <row r="86" spans="1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</row>
    <row r="87" spans="1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1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1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1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1:19" ht="15.75" customHeight="1" x14ac:dyDescent="0.25"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</row>
    <row r="92" spans="1:19" ht="15.75" customHeight="1" x14ac:dyDescent="0.25"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</row>
    <row r="93" spans="1:19" ht="15.75" customHeight="1" x14ac:dyDescent="0.25"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</row>
    <row r="94" spans="1:19" ht="15.75" customHeight="1" x14ac:dyDescent="0.25"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</row>
    <row r="95" spans="1:19" ht="15.75" customHeight="1" x14ac:dyDescent="0.25"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</row>
    <row r="96" spans="1:19" ht="15.75" customHeight="1" x14ac:dyDescent="0.25"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16">
    <mergeCell ref="P76:Q76"/>
    <mergeCell ref="C69:G70"/>
    <mergeCell ref="I69:M70"/>
    <mergeCell ref="C2:T3"/>
    <mergeCell ref="Y6:Y8"/>
    <mergeCell ref="X6:X8"/>
    <mergeCell ref="AA49:AB49"/>
    <mergeCell ref="Z7:AC7"/>
    <mergeCell ref="AD7:AN7"/>
    <mergeCell ref="X5:AN5"/>
    <mergeCell ref="Z6:AN6"/>
    <mergeCell ref="AI56:AL56"/>
    <mergeCell ref="AI51:AL51"/>
    <mergeCell ref="AI50:AL50"/>
    <mergeCell ref="AI55:AL55"/>
    <mergeCell ref="AC55:AD55"/>
  </mergeCells>
  <conditionalFormatting sqref="B6:V61">
    <cfRule type="expression" dxfId="27" priority="8">
      <formula>IF(ISBLANK($B$4), 0, SEARCH($B$4,$B6))</formula>
    </cfRule>
  </conditionalFormatting>
  <conditionalFormatting sqref="AK9:AK48">
    <cfRule type="containsText" dxfId="26" priority="9" operator="containsText" text="YES">
      <formula>NOT(ISERROR(SEARCH(("YES"),(AK9))))</formula>
    </cfRule>
  </conditionalFormatting>
  <conditionalFormatting sqref="AK9:AK48">
    <cfRule type="containsText" dxfId="25" priority="10" operator="containsText" text="NO">
      <formula>NOT(ISERROR(SEARCH(("NO"),(AK9))))</formula>
    </cfRule>
  </conditionalFormatting>
  <conditionalFormatting sqref="Y9:AN9 Y46:AC46 AD46:AL48 AC47:AC48 Y10:AL45 AM10:AN48">
    <cfRule type="expression" dxfId="24" priority="11">
      <formula>IF(ISBLANK($Z$4), 0, SEARCH($Z$4,$Y9))</formula>
    </cfRule>
  </conditionalFormatting>
  <conditionalFormatting sqref="U6:U61">
    <cfRule type="containsText" dxfId="23" priority="12" operator="containsText" text="NO">
      <formula>NOT(ISERROR(SEARCH(("NO"),(U6))))</formula>
    </cfRule>
  </conditionalFormatting>
  <conditionalFormatting sqref="U6:U61">
    <cfRule type="containsText" dxfId="22" priority="13" operator="containsText" text="OK">
      <formula>NOT(ISERROR(SEARCH(("OK"),(U6))))</formula>
    </cfRule>
  </conditionalFormatting>
  <conditionalFormatting sqref="Y10:Y45">
    <cfRule type="expression" dxfId="21" priority="7">
      <formula>IF(AK10="YES",1,0)</formula>
    </cfRule>
  </conditionalFormatting>
  <conditionalFormatting sqref="Q6:R61">
    <cfRule type="cellIs" dxfId="20" priority="6" operator="lessThanOrEqual">
      <formula>0</formula>
    </cfRule>
  </conditionalFormatting>
  <conditionalFormatting sqref="P6:P61">
    <cfRule type="cellIs" dxfId="19" priority="4" operator="greaterThanOrEqual">
      <formula>1</formula>
    </cfRule>
    <cfRule type="cellIs" dxfId="18" priority="5" operator="lessThanOrEqual">
      <formula>0</formula>
    </cfRule>
  </conditionalFormatting>
  <conditionalFormatting sqref="Y9:AN48">
    <cfRule type="expression" dxfId="17" priority="2">
      <formula>IF(ISBLANK($AA$4), 0, SEARCH($AA$4,$Y9))</formula>
    </cfRule>
  </conditionalFormatting>
  <conditionalFormatting sqref="O6:O61">
    <cfRule type="cellIs" dxfId="16" priority="1" operator="greaterThanOrEqual">
      <formula>200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62"/>
  <sheetViews>
    <sheetView zoomScale="75" zoomScaleNormal="75" workbookViewId="0">
      <selection activeCell="O9" sqref="O9"/>
    </sheetView>
  </sheetViews>
  <sheetFormatPr defaultRowHeight="15" x14ac:dyDescent="0.25"/>
  <cols>
    <col min="2" max="2" width="26.28515625" customWidth="1"/>
    <col min="16" max="16" width="21" customWidth="1"/>
    <col min="17" max="17" width="26.28515625" customWidth="1"/>
    <col min="18" max="18" width="34.7109375" customWidth="1"/>
    <col min="19" max="19" width="13.42578125" customWidth="1"/>
    <col min="20" max="20" width="19" customWidth="1"/>
    <col min="21" max="21" width="16.42578125" customWidth="1"/>
    <col min="22" max="22" width="19.5703125" customWidth="1"/>
  </cols>
  <sheetData>
    <row r="3" spans="1:22" x14ac:dyDescent="0.25">
      <c r="A3" s="296"/>
      <c r="B3" s="296"/>
      <c r="C3" s="368" t="s">
        <v>470</v>
      </c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30"/>
      <c r="Q3" s="330"/>
      <c r="R3" s="330"/>
      <c r="S3" s="329"/>
      <c r="T3" s="329"/>
      <c r="U3" s="296"/>
      <c r="V3" s="296"/>
    </row>
    <row r="4" spans="1:22" ht="15.75" thickBot="1" x14ac:dyDescent="0.3">
      <c r="A4" s="296"/>
      <c r="B4" s="296"/>
      <c r="C4" s="330"/>
      <c r="D4" s="331"/>
      <c r="E4" s="331"/>
      <c r="F4" s="331"/>
      <c r="G4" s="331"/>
      <c r="H4" s="331"/>
      <c r="I4" s="331"/>
      <c r="J4" s="331"/>
      <c r="K4" s="331"/>
      <c r="L4" s="331"/>
      <c r="M4" s="331"/>
      <c r="N4" s="331"/>
      <c r="O4" s="331"/>
      <c r="P4" s="331"/>
      <c r="Q4" s="331"/>
      <c r="R4" s="331"/>
      <c r="S4" s="331"/>
      <c r="T4" s="331"/>
      <c r="U4" s="296"/>
      <c r="V4" s="296"/>
    </row>
    <row r="5" spans="1:22" ht="15.75" thickBot="1" x14ac:dyDescent="0.3">
      <c r="A5" s="8" t="s">
        <v>82</v>
      </c>
      <c r="B5" s="71"/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296"/>
      <c r="P5" s="296"/>
      <c r="Q5" s="131"/>
      <c r="R5" s="131"/>
      <c r="S5" s="296"/>
      <c r="T5" s="296"/>
      <c r="U5" s="296"/>
      <c r="V5" s="296"/>
    </row>
    <row r="6" spans="1:22" x14ac:dyDescent="0.25">
      <c r="A6" s="9" t="s">
        <v>1</v>
      </c>
      <c r="B6" s="10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  <c r="J6" s="1" t="s">
        <v>10</v>
      </c>
      <c r="K6" s="1" t="s">
        <v>11</v>
      </c>
      <c r="L6" s="1" t="s">
        <v>12</v>
      </c>
      <c r="M6" s="1" t="s">
        <v>13</v>
      </c>
      <c r="N6" s="1" t="s">
        <v>14</v>
      </c>
      <c r="O6" s="1" t="s">
        <v>15</v>
      </c>
      <c r="P6" s="1" t="s">
        <v>472</v>
      </c>
      <c r="Q6" s="298" t="s">
        <v>329</v>
      </c>
      <c r="R6" s="298" t="s">
        <v>471</v>
      </c>
      <c r="S6" s="1" t="s">
        <v>16</v>
      </c>
      <c r="T6" s="1" t="s">
        <v>17</v>
      </c>
      <c r="U6" s="1" t="s">
        <v>18</v>
      </c>
      <c r="V6" s="1" t="s">
        <v>19</v>
      </c>
    </row>
    <row r="7" spans="1:22" x14ac:dyDescent="0.25">
      <c r="A7" s="11">
        <v>1</v>
      </c>
      <c r="B7" s="12" t="s">
        <v>20</v>
      </c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13">
        <f t="shared" ref="O7:O38" si="0">SUM(C7:N7)</f>
        <v>0</v>
      </c>
      <c r="P7" s="128">
        <f>'2019'!R6</f>
        <v>0</v>
      </c>
      <c r="Q7" s="129">
        <f>(240-SUM(C7:N7))</f>
        <v>240</v>
      </c>
      <c r="R7" s="130">
        <f>Q7+P7</f>
        <v>240</v>
      </c>
      <c r="S7" s="13">
        <f t="shared" ref="S7:S62" si="1">(240)-(O7)</f>
        <v>240</v>
      </c>
      <c r="T7" s="14">
        <f t="shared" ref="T7:T62" si="2">S7-60</f>
        <v>180</v>
      </c>
      <c r="U7" s="15" t="str">
        <f t="shared" ref="U7:U62" si="3">IF(T7&lt;=0,"OK","NO")</f>
        <v>NO</v>
      </c>
      <c r="V7" s="13"/>
    </row>
    <row r="8" spans="1:22" x14ac:dyDescent="0.25">
      <c r="A8" s="11">
        <v>2</v>
      </c>
      <c r="B8" s="12" t="s">
        <v>23</v>
      </c>
      <c r="C8" s="73"/>
      <c r="D8" s="73"/>
      <c r="E8" s="73"/>
      <c r="F8" s="73"/>
      <c r="G8" s="73"/>
      <c r="H8" s="73"/>
      <c r="I8" s="73"/>
      <c r="J8" s="72"/>
      <c r="K8" s="72"/>
      <c r="L8" s="72"/>
      <c r="M8" s="72"/>
      <c r="N8" s="72"/>
      <c r="O8" s="13">
        <f t="shared" si="0"/>
        <v>0</v>
      </c>
      <c r="P8" s="128">
        <f>'2019'!R7</f>
        <v>0</v>
      </c>
      <c r="Q8" s="129">
        <f t="shared" ref="Q8:Q62" si="4">(240-SUM(C8:N8))</f>
        <v>240</v>
      </c>
      <c r="R8" s="130">
        <f t="shared" ref="R8:R62" si="5">Q8+P8</f>
        <v>240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</row>
    <row r="9" spans="1:22" x14ac:dyDescent="0.25">
      <c r="A9" s="11">
        <v>3</v>
      </c>
      <c r="B9" s="12" t="s">
        <v>24</v>
      </c>
      <c r="C9" s="73"/>
      <c r="D9" s="73"/>
      <c r="E9" s="72"/>
      <c r="F9" s="72"/>
      <c r="G9" s="72"/>
      <c r="H9" s="73"/>
      <c r="I9" s="72"/>
      <c r="J9" s="72"/>
      <c r="K9" s="72"/>
      <c r="L9" s="72"/>
      <c r="M9" s="72"/>
      <c r="N9" s="72"/>
      <c r="O9" s="13">
        <f t="shared" si="0"/>
        <v>0</v>
      </c>
      <c r="P9" s="128">
        <f>'2019'!R8</f>
        <v>291</v>
      </c>
      <c r="Q9" s="129">
        <f t="shared" si="4"/>
        <v>240</v>
      </c>
      <c r="R9" s="130">
        <f t="shared" si="5"/>
        <v>531</v>
      </c>
      <c r="S9" s="13">
        <f t="shared" si="1"/>
        <v>240</v>
      </c>
      <c r="T9" s="14">
        <f t="shared" si="2"/>
        <v>180</v>
      </c>
      <c r="U9" s="15" t="str">
        <f t="shared" si="3"/>
        <v>NO</v>
      </c>
      <c r="V9" s="13"/>
    </row>
    <row r="10" spans="1:22" x14ac:dyDescent="0.25">
      <c r="A10" s="11">
        <v>4</v>
      </c>
      <c r="B10" s="12" t="s">
        <v>25</v>
      </c>
      <c r="C10" s="73"/>
      <c r="D10" s="73"/>
      <c r="E10" s="73"/>
      <c r="F10" s="73"/>
      <c r="G10" s="73"/>
      <c r="H10" s="73"/>
      <c r="I10" s="73"/>
      <c r="J10" s="72"/>
      <c r="K10" s="72"/>
      <c r="L10" s="72"/>
      <c r="M10" s="72"/>
      <c r="N10" s="72"/>
      <c r="O10" s="13">
        <f t="shared" si="0"/>
        <v>0</v>
      </c>
      <c r="P10" s="128">
        <f>'2019'!R9</f>
        <v>0</v>
      </c>
      <c r="Q10" s="129">
        <f t="shared" si="4"/>
        <v>240</v>
      </c>
      <c r="R10" s="130">
        <f t="shared" si="5"/>
        <v>240</v>
      </c>
      <c r="S10" s="13">
        <f t="shared" si="1"/>
        <v>240</v>
      </c>
      <c r="T10" s="14">
        <f t="shared" si="2"/>
        <v>180</v>
      </c>
      <c r="U10" s="15" t="str">
        <f t="shared" si="3"/>
        <v>NO</v>
      </c>
      <c r="V10" s="13"/>
    </row>
    <row r="11" spans="1:22" x14ac:dyDescent="0.25">
      <c r="A11" s="226">
        <v>5</v>
      </c>
      <c r="B11" s="227" t="s">
        <v>26</v>
      </c>
      <c r="C11" s="228"/>
      <c r="D11" s="228"/>
      <c r="E11" s="229"/>
      <c r="F11" s="229"/>
      <c r="G11" s="229"/>
      <c r="H11" s="228"/>
      <c r="I11" s="229"/>
      <c r="J11" s="229"/>
      <c r="K11" s="229"/>
      <c r="L11" s="229"/>
      <c r="M11" s="229"/>
      <c r="N11" s="229"/>
      <c r="O11" s="230">
        <f t="shared" si="0"/>
        <v>0</v>
      </c>
      <c r="P11" s="128">
        <f>'2019'!R10</f>
        <v>340</v>
      </c>
      <c r="Q11" s="129">
        <f t="shared" si="4"/>
        <v>240</v>
      </c>
      <c r="R11" s="232">
        <f t="shared" si="5"/>
        <v>580</v>
      </c>
      <c r="S11" s="230">
        <f t="shared" si="1"/>
        <v>240</v>
      </c>
      <c r="T11" s="233">
        <f t="shared" si="2"/>
        <v>180</v>
      </c>
      <c r="U11" s="234" t="str">
        <f t="shared" si="3"/>
        <v>NO</v>
      </c>
      <c r="V11" s="230"/>
    </row>
    <row r="12" spans="1:22" x14ac:dyDescent="0.25">
      <c r="A12" s="11">
        <v>6</v>
      </c>
      <c r="B12" s="12" t="s">
        <v>27</v>
      </c>
      <c r="C12" s="73"/>
      <c r="D12" s="73"/>
      <c r="E12" s="72"/>
      <c r="F12" s="72"/>
      <c r="G12" s="72"/>
      <c r="H12" s="73"/>
      <c r="I12" s="72"/>
      <c r="J12" s="72"/>
      <c r="K12" s="72"/>
      <c r="L12" s="72"/>
      <c r="M12" s="72"/>
      <c r="N12" s="72"/>
      <c r="O12" s="13">
        <f t="shared" si="0"/>
        <v>0</v>
      </c>
      <c r="P12" s="128">
        <f>'2019'!R11</f>
        <v>240</v>
      </c>
      <c r="Q12" s="129">
        <f t="shared" si="4"/>
        <v>240</v>
      </c>
      <c r="R12" s="130">
        <f t="shared" si="5"/>
        <v>480</v>
      </c>
      <c r="S12" s="13">
        <f t="shared" si="1"/>
        <v>240</v>
      </c>
      <c r="T12" s="14">
        <f t="shared" si="2"/>
        <v>180</v>
      </c>
      <c r="U12" s="15" t="str">
        <f t="shared" si="3"/>
        <v>NO</v>
      </c>
      <c r="V12" s="13"/>
    </row>
    <row r="13" spans="1:22" x14ac:dyDescent="0.25">
      <c r="A13" s="226">
        <v>7</v>
      </c>
      <c r="B13" s="227" t="s">
        <v>28</v>
      </c>
      <c r="C13" s="228"/>
      <c r="D13" s="228"/>
      <c r="E13" s="229"/>
      <c r="F13" s="229"/>
      <c r="G13" s="229"/>
      <c r="H13" s="228"/>
      <c r="I13" s="229"/>
      <c r="J13" s="229"/>
      <c r="K13" s="229"/>
      <c r="L13" s="229"/>
      <c r="M13" s="229"/>
      <c r="N13" s="229"/>
      <c r="O13" s="230">
        <f t="shared" si="0"/>
        <v>0</v>
      </c>
      <c r="P13" s="128">
        <f>'2019'!R12</f>
        <v>330</v>
      </c>
      <c r="Q13" s="129">
        <f t="shared" si="4"/>
        <v>240</v>
      </c>
      <c r="R13" s="232">
        <f t="shared" si="5"/>
        <v>570</v>
      </c>
      <c r="S13" s="230">
        <f t="shared" si="1"/>
        <v>240</v>
      </c>
      <c r="T13" s="233">
        <f t="shared" si="2"/>
        <v>180</v>
      </c>
      <c r="U13" s="234" t="str">
        <f t="shared" si="3"/>
        <v>NO</v>
      </c>
      <c r="V13" s="230"/>
    </row>
    <row r="14" spans="1:22" x14ac:dyDescent="0.25">
      <c r="A14" s="226">
        <v>8</v>
      </c>
      <c r="B14" s="227" t="s">
        <v>29</v>
      </c>
      <c r="C14" s="228"/>
      <c r="D14" s="228"/>
      <c r="E14" s="229"/>
      <c r="F14" s="229"/>
      <c r="G14" s="229"/>
      <c r="H14" s="228"/>
      <c r="I14" s="229"/>
      <c r="J14" s="229"/>
      <c r="K14" s="229"/>
      <c r="L14" s="229"/>
      <c r="M14" s="229"/>
      <c r="N14" s="229"/>
      <c r="O14" s="230">
        <f t="shared" si="0"/>
        <v>0</v>
      </c>
      <c r="P14" s="128">
        <f>'2019'!R13</f>
        <v>325</v>
      </c>
      <c r="Q14" s="129">
        <f t="shared" si="4"/>
        <v>240</v>
      </c>
      <c r="R14" s="232">
        <f t="shared" si="5"/>
        <v>565</v>
      </c>
      <c r="S14" s="230">
        <f t="shared" si="1"/>
        <v>240</v>
      </c>
      <c r="T14" s="233">
        <f t="shared" si="2"/>
        <v>180</v>
      </c>
      <c r="U14" s="234" t="str">
        <f t="shared" si="3"/>
        <v>NO</v>
      </c>
      <c r="V14" s="230"/>
    </row>
    <row r="15" spans="1:22" x14ac:dyDescent="0.25">
      <c r="A15" s="226">
        <v>9</v>
      </c>
      <c r="B15" s="227" t="s">
        <v>30</v>
      </c>
      <c r="C15" s="228"/>
      <c r="D15" s="228"/>
      <c r="E15" s="229"/>
      <c r="F15" s="229"/>
      <c r="G15" s="229"/>
      <c r="H15" s="228"/>
      <c r="I15" s="229"/>
      <c r="J15" s="229"/>
      <c r="K15" s="229"/>
      <c r="L15" s="229"/>
      <c r="M15" s="229"/>
      <c r="N15" s="229"/>
      <c r="O15" s="230">
        <f t="shared" si="0"/>
        <v>0</v>
      </c>
      <c r="P15" s="128">
        <f>'2019'!R14</f>
        <v>360</v>
      </c>
      <c r="Q15" s="129">
        <f t="shared" si="4"/>
        <v>240</v>
      </c>
      <c r="R15" s="232">
        <f t="shared" si="5"/>
        <v>600</v>
      </c>
      <c r="S15" s="230">
        <f t="shared" si="1"/>
        <v>240</v>
      </c>
      <c r="T15" s="233">
        <f t="shared" si="2"/>
        <v>180</v>
      </c>
      <c r="U15" s="234" t="str">
        <f t="shared" si="3"/>
        <v>NO</v>
      </c>
      <c r="V15" s="230"/>
    </row>
    <row r="16" spans="1:22" x14ac:dyDescent="0.25">
      <c r="A16" s="11">
        <v>10</v>
      </c>
      <c r="B16" s="12" t="s">
        <v>31</v>
      </c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13">
        <f t="shared" si="0"/>
        <v>0</v>
      </c>
      <c r="P16" s="128">
        <f>'2019'!R15</f>
        <v>50</v>
      </c>
      <c r="Q16" s="129">
        <f t="shared" si="4"/>
        <v>240</v>
      </c>
      <c r="R16" s="130">
        <f t="shared" si="5"/>
        <v>290</v>
      </c>
      <c r="S16" s="13">
        <f t="shared" si="1"/>
        <v>240</v>
      </c>
      <c r="T16" s="14">
        <f t="shared" si="2"/>
        <v>180</v>
      </c>
      <c r="U16" s="15" t="str">
        <f t="shared" si="3"/>
        <v>NO</v>
      </c>
      <c r="V16" s="13"/>
    </row>
    <row r="17" spans="1:22" x14ac:dyDescent="0.25">
      <c r="A17" s="226">
        <v>11</v>
      </c>
      <c r="B17" s="227" t="s">
        <v>32</v>
      </c>
      <c r="C17" s="228"/>
      <c r="D17" s="228"/>
      <c r="E17" s="229"/>
      <c r="F17" s="229"/>
      <c r="G17" s="229"/>
      <c r="H17" s="228"/>
      <c r="I17" s="229"/>
      <c r="J17" s="229"/>
      <c r="K17" s="229"/>
      <c r="L17" s="229"/>
      <c r="M17" s="229"/>
      <c r="N17" s="229"/>
      <c r="O17" s="230">
        <f t="shared" si="0"/>
        <v>0</v>
      </c>
      <c r="P17" s="128">
        <f>'2019'!R16</f>
        <v>320</v>
      </c>
      <c r="Q17" s="129">
        <f t="shared" si="4"/>
        <v>240</v>
      </c>
      <c r="R17" s="232">
        <f t="shared" si="5"/>
        <v>560</v>
      </c>
      <c r="S17" s="230">
        <f t="shared" si="1"/>
        <v>240</v>
      </c>
      <c r="T17" s="233">
        <f t="shared" si="2"/>
        <v>180</v>
      </c>
      <c r="U17" s="234" t="str">
        <f t="shared" si="3"/>
        <v>NO</v>
      </c>
      <c r="V17" s="230"/>
    </row>
    <row r="18" spans="1:22" x14ac:dyDescent="0.25">
      <c r="A18" s="11">
        <v>12</v>
      </c>
      <c r="B18" s="12" t="s">
        <v>33</v>
      </c>
      <c r="C18" s="73"/>
      <c r="D18" s="73"/>
      <c r="E18" s="73"/>
      <c r="F18" s="73"/>
      <c r="G18" s="73"/>
      <c r="H18" s="73"/>
      <c r="I18" s="72"/>
      <c r="J18" s="72"/>
      <c r="K18" s="72"/>
      <c r="L18" s="72"/>
      <c r="M18" s="72"/>
      <c r="N18" s="72"/>
      <c r="O18" s="13">
        <f t="shared" si="0"/>
        <v>0</v>
      </c>
      <c r="P18" s="128">
        <f>'2019'!R17</f>
        <v>120</v>
      </c>
      <c r="Q18" s="129">
        <f t="shared" si="4"/>
        <v>240</v>
      </c>
      <c r="R18" s="130">
        <f t="shared" si="5"/>
        <v>360</v>
      </c>
      <c r="S18" s="13">
        <f t="shared" si="1"/>
        <v>240</v>
      </c>
      <c r="T18" s="14">
        <f t="shared" si="2"/>
        <v>180</v>
      </c>
      <c r="U18" s="15" t="str">
        <f t="shared" si="3"/>
        <v>NO</v>
      </c>
      <c r="V18" s="13"/>
    </row>
    <row r="19" spans="1:22" x14ac:dyDescent="0.25">
      <c r="A19" s="11">
        <v>13</v>
      </c>
      <c r="B19" s="12" t="s">
        <v>34</v>
      </c>
      <c r="C19" s="73"/>
      <c r="D19" s="73"/>
      <c r="E19" s="72"/>
      <c r="F19" s="72"/>
      <c r="G19" s="72"/>
      <c r="H19" s="73"/>
      <c r="I19" s="72"/>
      <c r="J19" s="72"/>
      <c r="K19" s="72"/>
      <c r="L19" s="72"/>
      <c r="M19" s="72"/>
      <c r="N19" s="72"/>
      <c r="O19" s="13">
        <f t="shared" si="0"/>
        <v>0</v>
      </c>
      <c r="P19" s="128">
        <f>'2019'!R18</f>
        <v>235</v>
      </c>
      <c r="Q19" s="129">
        <f t="shared" si="4"/>
        <v>240</v>
      </c>
      <c r="R19" s="130">
        <f t="shared" si="5"/>
        <v>475</v>
      </c>
      <c r="S19" s="13">
        <f t="shared" si="1"/>
        <v>240</v>
      </c>
      <c r="T19" s="14">
        <f t="shared" si="2"/>
        <v>180</v>
      </c>
      <c r="U19" s="15" t="str">
        <f t="shared" si="3"/>
        <v>NO</v>
      </c>
      <c r="V19" s="13"/>
    </row>
    <row r="20" spans="1:22" x14ac:dyDescent="0.25">
      <c r="A20" s="226">
        <v>14</v>
      </c>
      <c r="B20" s="227" t="s">
        <v>35</v>
      </c>
      <c r="C20" s="228"/>
      <c r="D20" s="228"/>
      <c r="E20" s="229"/>
      <c r="F20" s="229"/>
      <c r="G20" s="229"/>
      <c r="H20" s="228"/>
      <c r="I20" s="229"/>
      <c r="J20" s="229"/>
      <c r="K20" s="229"/>
      <c r="L20" s="229"/>
      <c r="M20" s="229"/>
      <c r="N20" s="229"/>
      <c r="O20" s="230">
        <f t="shared" si="0"/>
        <v>0</v>
      </c>
      <c r="P20" s="128">
        <f>'2019'!R19</f>
        <v>360</v>
      </c>
      <c r="Q20" s="129">
        <f t="shared" si="4"/>
        <v>240</v>
      </c>
      <c r="R20" s="232">
        <f t="shared" si="5"/>
        <v>600</v>
      </c>
      <c r="S20" s="230">
        <f t="shared" si="1"/>
        <v>240</v>
      </c>
      <c r="T20" s="233">
        <f t="shared" si="2"/>
        <v>180</v>
      </c>
      <c r="U20" s="234" t="str">
        <f t="shared" si="3"/>
        <v>NO</v>
      </c>
      <c r="V20" s="230"/>
    </row>
    <row r="21" spans="1:22" x14ac:dyDescent="0.25">
      <c r="A21" s="181">
        <v>15</v>
      </c>
      <c r="B21" s="182" t="s">
        <v>37</v>
      </c>
      <c r="C21" s="136"/>
      <c r="D21" s="136"/>
      <c r="E21" s="136"/>
      <c r="F21" s="136"/>
      <c r="G21" s="136"/>
      <c r="H21" s="136"/>
      <c r="I21" s="300"/>
      <c r="J21" s="300"/>
      <c r="K21" s="300"/>
      <c r="L21" s="300"/>
      <c r="M21" s="300"/>
      <c r="N21" s="300"/>
      <c r="O21" s="133">
        <f t="shared" si="0"/>
        <v>0</v>
      </c>
      <c r="P21" s="128">
        <f>'2019'!R20</f>
        <v>80</v>
      </c>
      <c r="Q21" s="129">
        <f t="shared" si="4"/>
        <v>240</v>
      </c>
      <c r="R21" s="130">
        <f t="shared" si="5"/>
        <v>320</v>
      </c>
      <c r="S21" s="133">
        <f t="shared" si="1"/>
        <v>240</v>
      </c>
      <c r="T21" s="184">
        <f t="shared" si="2"/>
        <v>180</v>
      </c>
      <c r="U21" s="185" t="str">
        <f t="shared" si="3"/>
        <v>NO</v>
      </c>
      <c r="V21" s="133"/>
    </row>
    <row r="22" spans="1:22" x14ac:dyDescent="0.25">
      <c r="A22" s="226">
        <v>16</v>
      </c>
      <c r="B22" s="227" t="s">
        <v>38</v>
      </c>
      <c r="C22" s="228"/>
      <c r="D22" s="228"/>
      <c r="E22" s="229"/>
      <c r="F22" s="229"/>
      <c r="G22" s="229"/>
      <c r="H22" s="228"/>
      <c r="I22" s="229"/>
      <c r="J22" s="229"/>
      <c r="K22" s="229"/>
      <c r="L22" s="229"/>
      <c r="M22" s="229"/>
      <c r="N22" s="229"/>
      <c r="O22" s="230">
        <f t="shared" si="0"/>
        <v>0</v>
      </c>
      <c r="P22" s="128">
        <f>'2019'!R21</f>
        <v>355</v>
      </c>
      <c r="Q22" s="129">
        <f t="shared" si="4"/>
        <v>240</v>
      </c>
      <c r="R22" s="232">
        <f t="shared" si="5"/>
        <v>595</v>
      </c>
      <c r="S22" s="230">
        <f t="shared" si="1"/>
        <v>240</v>
      </c>
      <c r="T22" s="233">
        <f t="shared" si="2"/>
        <v>180</v>
      </c>
      <c r="U22" s="234" t="str">
        <f t="shared" si="3"/>
        <v>NO</v>
      </c>
      <c r="V22" s="230"/>
    </row>
    <row r="23" spans="1:22" x14ac:dyDescent="0.25">
      <c r="A23" s="11">
        <v>17</v>
      </c>
      <c r="B23" s="12" t="s">
        <v>39</v>
      </c>
      <c r="C23" s="73"/>
      <c r="D23" s="73"/>
      <c r="E23" s="72"/>
      <c r="F23" s="72"/>
      <c r="G23" s="72"/>
      <c r="H23" s="73"/>
      <c r="I23" s="72"/>
      <c r="J23" s="72"/>
      <c r="K23" s="72"/>
      <c r="L23" s="72"/>
      <c r="M23" s="72"/>
      <c r="N23" s="72"/>
      <c r="O23" s="13">
        <f t="shared" si="0"/>
        <v>0</v>
      </c>
      <c r="P23" s="128">
        <f>'2019'!R22</f>
        <v>260</v>
      </c>
      <c r="Q23" s="129">
        <f t="shared" si="4"/>
        <v>240</v>
      </c>
      <c r="R23" s="130">
        <f t="shared" si="5"/>
        <v>500</v>
      </c>
      <c r="S23" s="13">
        <f t="shared" si="1"/>
        <v>240</v>
      </c>
      <c r="T23" s="14">
        <f t="shared" si="2"/>
        <v>180</v>
      </c>
      <c r="U23" s="15" t="str">
        <f t="shared" si="3"/>
        <v>NO</v>
      </c>
      <c r="V23" s="13"/>
    </row>
    <row r="24" spans="1:22" x14ac:dyDescent="0.25">
      <c r="A24" s="226">
        <v>18</v>
      </c>
      <c r="B24" s="227" t="s">
        <v>40</v>
      </c>
      <c r="C24" s="228"/>
      <c r="D24" s="228"/>
      <c r="E24" s="229"/>
      <c r="F24" s="229"/>
      <c r="G24" s="229"/>
      <c r="H24" s="228"/>
      <c r="I24" s="229"/>
      <c r="J24" s="229"/>
      <c r="K24" s="229"/>
      <c r="L24" s="229"/>
      <c r="M24" s="229"/>
      <c r="N24" s="229"/>
      <c r="O24" s="230">
        <f t="shared" si="0"/>
        <v>0</v>
      </c>
      <c r="P24" s="128">
        <f>'2019'!R23</f>
        <v>340</v>
      </c>
      <c r="Q24" s="129">
        <f t="shared" si="4"/>
        <v>240</v>
      </c>
      <c r="R24" s="232">
        <f t="shared" si="5"/>
        <v>580</v>
      </c>
      <c r="S24" s="230">
        <f t="shared" si="1"/>
        <v>240</v>
      </c>
      <c r="T24" s="233">
        <f t="shared" si="2"/>
        <v>180</v>
      </c>
      <c r="U24" s="234" t="str">
        <f t="shared" si="3"/>
        <v>NO</v>
      </c>
      <c r="V24" s="230"/>
    </row>
    <row r="25" spans="1:22" x14ac:dyDescent="0.25">
      <c r="A25" s="226">
        <v>19</v>
      </c>
      <c r="B25" s="227" t="s">
        <v>41</v>
      </c>
      <c r="C25" s="228"/>
      <c r="D25" s="228"/>
      <c r="E25" s="229"/>
      <c r="F25" s="229"/>
      <c r="G25" s="229"/>
      <c r="H25" s="228"/>
      <c r="I25" s="229"/>
      <c r="J25" s="229"/>
      <c r="K25" s="229"/>
      <c r="L25" s="229"/>
      <c r="M25" s="229"/>
      <c r="N25" s="229"/>
      <c r="O25" s="230">
        <f t="shared" si="0"/>
        <v>0</v>
      </c>
      <c r="P25" s="128">
        <f>'2019'!R24</f>
        <v>320</v>
      </c>
      <c r="Q25" s="129">
        <f t="shared" si="4"/>
        <v>240</v>
      </c>
      <c r="R25" s="232">
        <f t="shared" si="5"/>
        <v>560</v>
      </c>
      <c r="S25" s="230">
        <f t="shared" si="1"/>
        <v>240</v>
      </c>
      <c r="T25" s="233">
        <f t="shared" si="2"/>
        <v>180</v>
      </c>
      <c r="U25" s="234" t="str">
        <f t="shared" si="3"/>
        <v>NO</v>
      </c>
      <c r="V25" s="230"/>
    </row>
    <row r="26" spans="1:22" x14ac:dyDescent="0.25">
      <c r="A26" s="11">
        <v>20</v>
      </c>
      <c r="B26" s="12" t="s">
        <v>42</v>
      </c>
      <c r="C26" s="73"/>
      <c r="D26" s="73"/>
      <c r="E26" s="72"/>
      <c r="F26" s="72"/>
      <c r="G26" s="72"/>
      <c r="H26" s="73"/>
      <c r="I26" s="72"/>
      <c r="J26" s="72"/>
      <c r="K26" s="72"/>
      <c r="L26" s="72"/>
      <c r="M26" s="72"/>
      <c r="N26" s="72"/>
      <c r="O26" s="13">
        <f t="shared" si="0"/>
        <v>0</v>
      </c>
      <c r="P26" s="128">
        <f>'2019'!R25</f>
        <v>240</v>
      </c>
      <c r="Q26" s="129">
        <f t="shared" si="4"/>
        <v>240</v>
      </c>
      <c r="R26" s="130">
        <f t="shared" si="5"/>
        <v>480</v>
      </c>
      <c r="S26" s="13">
        <f t="shared" si="1"/>
        <v>240</v>
      </c>
      <c r="T26" s="14">
        <f t="shared" si="2"/>
        <v>180</v>
      </c>
      <c r="U26" s="15" t="str">
        <f t="shared" si="3"/>
        <v>NO</v>
      </c>
      <c r="V26" s="13"/>
    </row>
    <row r="27" spans="1:22" x14ac:dyDescent="0.25">
      <c r="A27" s="11">
        <v>21</v>
      </c>
      <c r="B27" s="12" t="s">
        <v>43</v>
      </c>
      <c r="C27" s="73"/>
      <c r="D27" s="73"/>
      <c r="E27" s="73"/>
      <c r="F27" s="73"/>
      <c r="G27" s="73"/>
      <c r="H27" s="73"/>
      <c r="I27" s="73"/>
      <c r="J27" s="72"/>
      <c r="K27" s="72"/>
      <c r="L27" s="72"/>
      <c r="M27" s="72"/>
      <c r="N27" s="72"/>
      <c r="O27" s="13">
        <f t="shared" si="0"/>
        <v>0</v>
      </c>
      <c r="P27" s="128">
        <f>'2019'!R26</f>
        <v>100</v>
      </c>
      <c r="Q27" s="129">
        <f t="shared" si="4"/>
        <v>240</v>
      </c>
      <c r="R27" s="130">
        <f t="shared" si="5"/>
        <v>340</v>
      </c>
      <c r="S27" s="13">
        <f t="shared" si="1"/>
        <v>240</v>
      </c>
      <c r="T27" s="14">
        <f t="shared" si="2"/>
        <v>180</v>
      </c>
      <c r="U27" s="15" t="str">
        <f t="shared" si="3"/>
        <v>NO</v>
      </c>
      <c r="V27" s="13"/>
    </row>
    <row r="28" spans="1:22" x14ac:dyDescent="0.25">
      <c r="A28" s="11">
        <v>22</v>
      </c>
      <c r="B28" s="12" t="s">
        <v>44</v>
      </c>
      <c r="C28" s="73"/>
      <c r="D28" s="73"/>
      <c r="E28" s="72"/>
      <c r="F28" s="72"/>
      <c r="G28" s="72"/>
      <c r="H28" s="73"/>
      <c r="I28" s="72"/>
      <c r="J28" s="72"/>
      <c r="K28" s="72"/>
      <c r="L28" s="72"/>
      <c r="M28" s="72"/>
      <c r="N28" s="72"/>
      <c r="O28" s="13">
        <f t="shared" si="0"/>
        <v>0</v>
      </c>
      <c r="P28" s="128">
        <f>'2019'!R27</f>
        <v>255</v>
      </c>
      <c r="Q28" s="129">
        <f t="shared" si="4"/>
        <v>240</v>
      </c>
      <c r="R28" s="130">
        <f t="shared" si="5"/>
        <v>495</v>
      </c>
      <c r="S28" s="13">
        <f t="shared" si="1"/>
        <v>240</v>
      </c>
      <c r="T28" s="14">
        <f t="shared" si="2"/>
        <v>180</v>
      </c>
      <c r="U28" s="15" t="str">
        <f t="shared" si="3"/>
        <v>NO</v>
      </c>
      <c r="V28" s="13"/>
    </row>
    <row r="29" spans="1:22" x14ac:dyDescent="0.25">
      <c r="A29" s="11">
        <v>23</v>
      </c>
      <c r="B29" s="12" t="s">
        <v>45</v>
      </c>
      <c r="C29" s="73"/>
      <c r="D29" s="73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13">
        <f t="shared" si="0"/>
        <v>0</v>
      </c>
      <c r="P29" s="128">
        <f>'2019'!R28</f>
        <v>0</v>
      </c>
      <c r="Q29" s="129">
        <f t="shared" si="4"/>
        <v>240</v>
      </c>
      <c r="R29" s="130">
        <f t="shared" si="5"/>
        <v>240</v>
      </c>
      <c r="S29" s="13">
        <f t="shared" si="1"/>
        <v>240</v>
      </c>
      <c r="T29" s="14">
        <f t="shared" si="2"/>
        <v>180</v>
      </c>
      <c r="U29" s="15" t="str">
        <f t="shared" si="3"/>
        <v>NO</v>
      </c>
      <c r="V29" s="13"/>
    </row>
    <row r="30" spans="1:22" x14ac:dyDescent="0.25">
      <c r="A30" s="226">
        <v>24</v>
      </c>
      <c r="B30" s="227" t="s">
        <v>46</v>
      </c>
      <c r="C30" s="228"/>
      <c r="D30" s="228"/>
      <c r="E30" s="229"/>
      <c r="F30" s="229"/>
      <c r="G30" s="229"/>
      <c r="H30" s="228"/>
      <c r="I30" s="229"/>
      <c r="J30" s="229"/>
      <c r="K30" s="229"/>
      <c r="L30" s="229"/>
      <c r="M30" s="229"/>
      <c r="N30" s="229"/>
      <c r="O30" s="230">
        <f t="shared" si="0"/>
        <v>0</v>
      </c>
      <c r="P30" s="128">
        <f>'2019'!R29</f>
        <v>325</v>
      </c>
      <c r="Q30" s="129">
        <f t="shared" si="4"/>
        <v>240</v>
      </c>
      <c r="R30" s="232">
        <f t="shared" si="5"/>
        <v>565</v>
      </c>
      <c r="S30" s="230">
        <f t="shared" si="1"/>
        <v>240</v>
      </c>
      <c r="T30" s="233">
        <f t="shared" si="2"/>
        <v>180</v>
      </c>
      <c r="U30" s="234" t="str">
        <f t="shared" si="3"/>
        <v>NO</v>
      </c>
      <c r="V30" s="230"/>
    </row>
    <row r="31" spans="1:22" x14ac:dyDescent="0.25">
      <c r="A31" s="226">
        <v>25</v>
      </c>
      <c r="B31" s="227" t="s">
        <v>47</v>
      </c>
      <c r="C31" s="228"/>
      <c r="D31" s="228"/>
      <c r="E31" s="229"/>
      <c r="F31" s="229"/>
      <c r="G31" s="229"/>
      <c r="H31" s="228"/>
      <c r="I31" s="229"/>
      <c r="J31" s="229"/>
      <c r="K31" s="229"/>
      <c r="L31" s="229"/>
      <c r="M31" s="229"/>
      <c r="N31" s="229"/>
      <c r="O31" s="230">
        <f t="shared" si="0"/>
        <v>0</v>
      </c>
      <c r="P31" s="128">
        <f>'2019'!R30</f>
        <v>340</v>
      </c>
      <c r="Q31" s="129">
        <f t="shared" si="4"/>
        <v>240</v>
      </c>
      <c r="R31" s="232">
        <f t="shared" si="5"/>
        <v>580</v>
      </c>
      <c r="S31" s="230">
        <f t="shared" si="1"/>
        <v>240</v>
      </c>
      <c r="T31" s="233">
        <f t="shared" si="2"/>
        <v>180</v>
      </c>
      <c r="U31" s="234" t="str">
        <f t="shared" si="3"/>
        <v>NO</v>
      </c>
      <c r="V31" s="230"/>
    </row>
    <row r="32" spans="1:22" x14ac:dyDescent="0.25">
      <c r="A32" s="226">
        <v>26</v>
      </c>
      <c r="B32" s="227" t="s">
        <v>48</v>
      </c>
      <c r="C32" s="228"/>
      <c r="D32" s="228"/>
      <c r="E32" s="229"/>
      <c r="F32" s="229"/>
      <c r="G32" s="229"/>
      <c r="H32" s="228"/>
      <c r="I32" s="229"/>
      <c r="J32" s="229"/>
      <c r="K32" s="229"/>
      <c r="L32" s="229"/>
      <c r="M32" s="229"/>
      <c r="N32" s="229"/>
      <c r="O32" s="230">
        <f t="shared" si="0"/>
        <v>0</v>
      </c>
      <c r="P32" s="128">
        <f>'2019'!R31</f>
        <v>320</v>
      </c>
      <c r="Q32" s="129">
        <f t="shared" si="4"/>
        <v>240</v>
      </c>
      <c r="R32" s="232">
        <f t="shared" si="5"/>
        <v>560</v>
      </c>
      <c r="S32" s="230">
        <f t="shared" si="1"/>
        <v>240</v>
      </c>
      <c r="T32" s="233">
        <f t="shared" si="2"/>
        <v>180</v>
      </c>
      <c r="U32" s="234" t="str">
        <f t="shared" si="3"/>
        <v>NO</v>
      </c>
      <c r="V32" s="230"/>
    </row>
    <row r="33" spans="1:22" x14ac:dyDescent="0.25">
      <c r="A33" s="11">
        <v>27</v>
      </c>
      <c r="B33" s="12" t="s">
        <v>49</v>
      </c>
      <c r="C33" s="73"/>
      <c r="D33" s="73"/>
      <c r="E33" s="72"/>
      <c r="F33" s="72"/>
      <c r="G33" s="72"/>
      <c r="H33" s="73"/>
      <c r="I33" s="72"/>
      <c r="J33" s="72"/>
      <c r="K33" s="72"/>
      <c r="L33" s="72"/>
      <c r="M33" s="72"/>
      <c r="N33" s="72"/>
      <c r="O33" s="13">
        <f t="shared" si="0"/>
        <v>0</v>
      </c>
      <c r="P33" s="128">
        <f>'2019'!R32</f>
        <v>280</v>
      </c>
      <c r="Q33" s="129">
        <f t="shared" si="4"/>
        <v>240</v>
      </c>
      <c r="R33" s="130">
        <f t="shared" si="5"/>
        <v>520</v>
      </c>
      <c r="S33" s="13">
        <f t="shared" si="1"/>
        <v>240</v>
      </c>
      <c r="T33" s="14">
        <f t="shared" si="2"/>
        <v>180</v>
      </c>
      <c r="U33" s="15" t="str">
        <f t="shared" si="3"/>
        <v>NO</v>
      </c>
      <c r="V33" s="13"/>
    </row>
    <row r="34" spans="1:22" x14ac:dyDescent="0.25">
      <c r="A34" s="11">
        <v>28</v>
      </c>
      <c r="B34" s="12" t="s">
        <v>50</v>
      </c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13">
        <f t="shared" si="0"/>
        <v>0</v>
      </c>
      <c r="P34" s="128">
        <f>'2019'!R33</f>
        <v>0</v>
      </c>
      <c r="Q34" s="129">
        <f t="shared" si="4"/>
        <v>240</v>
      </c>
      <c r="R34" s="130">
        <f t="shared" si="5"/>
        <v>240</v>
      </c>
      <c r="S34" s="13">
        <f t="shared" si="1"/>
        <v>240</v>
      </c>
      <c r="T34" s="14">
        <f t="shared" si="2"/>
        <v>180</v>
      </c>
      <c r="U34" s="15" t="str">
        <f t="shared" si="3"/>
        <v>NO</v>
      </c>
      <c r="V34" s="13"/>
    </row>
    <row r="35" spans="1:22" x14ac:dyDescent="0.25">
      <c r="A35" s="11">
        <v>29</v>
      </c>
      <c r="B35" s="12" t="s">
        <v>51</v>
      </c>
      <c r="C35" s="73"/>
      <c r="D35" s="73"/>
      <c r="E35" s="72"/>
      <c r="F35" s="72"/>
      <c r="G35" s="72"/>
      <c r="H35" s="73"/>
      <c r="I35" s="72"/>
      <c r="J35" s="72"/>
      <c r="K35" s="72"/>
      <c r="L35" s="72"/>
      <c r="M35" s="72"/>
      <c r="N35" s="72"/>
      <c r="O35" s="13">
        <f t="shared" si="0"/>
        <v>0</v>
      </c>
      <c r="P35" s="128">
        <f>'2019'!R34</f>
        <v>275</v>
      </c>
      <c r="Q35" s="129">
        <f t="shared" si="4"/>
        <v>240</v>
      </c>
      <c r="R35" s="130">
        <f t="shared" si="5"/>
        <v>515</v>
      </c>
      <c r="S35" s="13">
        <f t="shared" si="1"/>
        <v>240</v>
      </c>
      <c r="T35" s="14">
        <f t="shared" si="2"/>
        <v>180</v>
      </c>
      <c r="U35" s="15" t="str">
        <f t="shared" si="3"/>
        <v>NO</v>
      </c>
      <c r="V35" s="13"/>
    </row>
    <row r="36" spans="1:22" x14ac:dyDescent="0.25">
      <c r="A36" s="11">
        <v>30</v>
      </c>
      <c r="B36" s="12" t="s">
        <v>52</v>
      </c>
      <c r="C36" s="73"/>
      <c r="D36" s="73"/>
      <c r="E36" s="72"/>
      <c r="F36" s="72"/>
      <c r="G36" s="72"/>
      <c r="H36" s="73"/>
      <c r="I36" s="72"/>
      <c r="J36" s="72"/>
      <c r="K36" s="72"/>
      <c r="L36" s="72"/>
      <c r="M36" s="72"/>
      <c r="N36" s="72"/>
      <c r="O36" s="13">
        <f t="shared" si="0"/>
        <v>0</v>
      </c>
      <c r="P36" s="128">
        <f>'2019'!R35</f>
        <v>167</v>
      </c>
      <c r="Q36" s="129">
        <f t="shared" si="4"/>
        <v>240</v>
      </c>
      <c r="R36" s="130">
        <f t="shared" si="5"/>
        <v>407</v>
      </c>
      <c r="S36" s="13">
        <f t="shared" si="1"/>
        <v>240</v>
      </c>
      <c r="T36" s="14">
        <f t="shared" si="2"/>
        <v>180</v>
      </c>
      <c r="U36" s="15" t="str">
        <f t="shared" si="3"/>
        <v>NO</v>
      </c>
      <c r="V36" s="13"/>
    </row>
    <row r="37" spans="1:22" x14ac:dyDescent="0.25">
      <c r="A37" s="11">
        <v>31</v>
      </c>
      <c r="B37" s="12" t="s">
        <v>53</v>
      </c>
      <c r="C37" s="73"/>
      <c r="D37" s="73"/>
      <c r="E37" s="73"/>
      <c r="F37" s="73"/>
      <c r="G37" s="72"/>
      <c r="H37" s="73"/>
      <c r="I37" s="72"/>
      <c r="J37" s="72"/>
      <c r="K37" s="72"/>
      <c r="L37" s="72"/>
      <c r="M37" s="72"/>
      <c r="N37" s="72"/>
      <c r="O37" s="13">
        <f t="shared" si="0"/>
        <v>0</v>
      </c>
      <c r="P37" s="128">
        <f>'2019'!R36</f>
        <v>140</v>
      </c>
      <c r="Q37" s="129">
        <f t="shared" si="4"/>
        <v>240</v>
      </c>
      <c r="R37" s="130">
        <f t="shared" si="5"/>
        <v>380</v>
      </c>
      <c r="S37" s="13">
        <f t="shared" si="1"/>
        <v>240</v>
      </c>
      <c r="T37" s="14">
        <f t="shared" si="2"/>
        <v>180</v>
      </c>
      <c r="U37" s="15" t="str">
        <f t="shared" si="3"/>
        <v>NO</v>
      </c>
      <c r="V37" s="13"/>
    </row>
    <row r="38" spans="1:22" x14ac:dyDescent="0.25">
      <c r="A38" s="226">
        <v>32</v>
      </c>
      <c r="B38" s="227" t="s">
        <v>54</v>
      </c>
      <c r="C38" s="228"/>
      <c r="D38" s="228"/>
      <c r="E38" s="229"/>
      <c r="F38" s="229"/>
      <c r="G38" s="229"/>
      <c r="H38" s="228"/>
      <c r="I38" s="229"/>
      <c r="J38" s="229"/>
      <c r="K38" s="229"/>
      <c r="L38" s="229"/>
      <c r="M38" s="229"/>
      <c r="N38" s="229"/>
      <c r="O38" s="230">
        <f t="shared" si="0"/>
        <v>0</v>
      </c>
      <c r="P38" s="128">
        <f>'2019'!R37</f>
        <v>315</v>
      </c>
      <c r="Q38" s="129">
        <f t="shared" si="4"/>
        <v>240</v>
      </c>
      <c r="R38" s="232">
        <f t="shared" si="5"/>
        <v>555</v>
      </c>
      <c r="S38" s="230">
        <f t="shared" si="1"/>
        <v>240</v>
      </c>
      <c r="T38" s="233">
        <f t="shared" si="2"/>
        <v>180</v>
      </c>
      <c r="U38" s="234" t="str">
        <f t="shared" si="3"/>
        <v>NO</v>
      </c>
      <c r="V38" s="230"/>
    </row>
    <row r="39" spans="1:22" x14ac:dyDescent="0.25">
      <c r="A39" s="226">
        <v>33</v>
      </c>
      <c r="B39" s="227" t="s">
        <v>55</v>
      </c>
      <c r="C39" s="228"/>
      <c r="D39" s="228"/>
      <c r="E39" s="229"/>
      <c r="F39" s="229"/>
      <c r="G39" s="229"/>
      <c r="H39" s="228"/>
      <c r="I39" s="229"/>
      <c r="J39" s="229"/>
      <c r="K39" s="229"/>
      <c r="L39" s="229"/>
      <c r="M39" s="229"/>
      <c r="N39" s="229"/>
      <c r="O39" s="230">
        <f t="shared" ref="O39:O61" si="6">SUM(C39:N39)</f>
        <v>0</v>
      </c>
      <c r="P39" s="128">
        <f>'2019'!R38</f>
        <v>340</v>
      </c>
      <c r="Q39" s="129">
        <f t="shared" si="4"/>
        <v>240</v>
      </c>
      <c r="R39" s="232">
        <f t="shared" si="5"/>
        <v>580</v>
      </c>
      <c r="S39" s="230">
        <f t="shared" si="1"/>
        <v>240</v>
      </c>
      <c r="T39" s="233">
        <f t="shared" si="2"/>
        <v>180</v>
      </c>
      <c r="U39" s="234" t="str">
        <f t="shared" si="3"/>
        <v>NO</v>
      </c>
      <c r="V39" s="230"/>
    </row>
    <row r="40" spans="1:22" x14ac:dyDescent="0.25">
      <c r="A40" s="11">
        <v>34</v>
      </c>
      <c r="B40" s="12" t="s">
        <v>56</v>
      </c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2"/>
      <c r="N40" s="72"/>
      <c r="O40" s="13">
        <f t="shared" si="6"/>
        <v>0</v>
      </c>
      <c r="P40" s="128">
        <f>'2019'!R39</f>
        <v>40</v>
      </c>
      <c r="Q40" s="129">
        <f t="shared" si="4"/>
        <v>240</v>
      </c>
      <c r="R40" s="130">
        <f t="shared" si="5"/>
        <v>280</v>
      </c>
      <c r="S40" s="13">
        <f t="shared" si="1"/>
        <v>240</v>
      </c>
      <c r="T40" s="14">
        <f t="shared" si="2"/>
        <v>180</v>
      </c>
      <c r="U40" s="15" t="str">
        <f t="shared" si="3"/>
        <v>NO</v>
      </c>
      <c r="V40" s="13"/>
    </row>
    <row r="41" spans="1:22" x14ac:dyDescent="0.25">
      <c r="A41" s="11">
        <v>35</v>
      </c>
      <c r="B41" s="12" t="s">
        <v>57</v>
      </c>
      <c r="C41" s="73"/>
      <c r="D41" s="73"/>
      <c r="E41" s="73"/>
      <c r="F41" s="73"/>
      <c r="G41" s="73"/>
      <c r="H41" s="73"/>
      <c r="I41" s="73"/>
      <c r="J41" s="72"/>
      <c r="K41" s="72"/>
      <c r="L41" s="72"/>
      <c r="M41" s="72"/>
      <c r="N41" s="72"/>
      <c r="O41" s="13">
        <f t="shared" si="6"/>
        <v>0</v>
      </c>
      <c r="P41" s="128">
        <f>'2019'!R40</f>
        <v>90</v>
      </c>
      <c r="Q41" s="129">
        <f t="shared" si="4"/>
        <v>240</v>
      </c>
      <c r="R41" s="130">
        <f t="shared" si="5"/>
        <v>330</v>
      </c>
      <c r="S41" s="13">
        <f t="shared" si="1"/>
        <v>240</v>
      </c>
      <c r="T41" s="14">
        <f t="shared" si="2"/>
        <v>180</v>
      </c>
      <c r="U41" s="15" t="str">
        <f t="shared" si="3"/>
        <v>NO</v>
      </c>
      <c r="V41" s="13"/>
    </row>
    <row r="42" spans="1:22" x14ac:dyDescent="0.25">
      <c r="A42" s="11">
        <v>36</v>
      </c>
      <c r="B42" s="12" t="s">
        <v>58</v>
      </c>
      <c r="C42" s="73"/>
      <c r="D42" s="73"/>
      <c r="E42" s="72"/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6"/>
        <v>0</v>
      </c>
      <c r="P42" s="128">
        <f>'2019'!R41</f>
        <v>285</v>
      </c>
      <c r="Q42" s="129">
        <f t="shared" si="4"/>
        <v>240</v>
      </c>
      <c r="R42" s="130">
        <f t="shared" si="5"/>
        <v>525</v>
      </c>
      <c r="S42" s="13">
        <f t="shared" si="1"/>
        <v>240</v>
      </c>
      <c r="T42" s="14">
        <f t="shared" si="2"/>
        <v>180</v>
      </c>
      <c r="U42" s="15" t="str">
        <f t="shared" si="3"/>
        <v>NO</v>
      </c>
      <c r="V42" s="13"/>
    </row>
    <row r="43" spans="1:22" x14ac:dyDescent="0.25">
      <c r="A43" s="11">
        <v>37</v>
      </c>
      <c r="B43" s="12" t="s">
        <v>59</v>
      </c>
      <c r="C43" s="73"/>
      <c r="D43" s="73"/>
      <c r="E43" s="72"/>
      <c r="F43" s="72"/>
      <c r="G43" s="72"/>
      <c r="H43" s="73"/>
      <c r="I43" s="72"/>
      <c r="J43" s="72"/>
      <c r="K43" s="72"/>
      <c r="L43" s="72"/>
      <c r="M43" s="72"/>
      <c r="N43" s="72"/>
      <c r="O43" s="13">
        <f t="shared" si="6"/>
        <v>0</v>
      </c>
      <c r="P43" s="128">
        <f>'2019'!R42</f>
        <v>242.6</v>
      </c>
      <c r="Q43" s="129">
        <f t="shared" si="4"/>
        <v>240</v>
      </c>
      <c r="R43" s="130">
        <f t="shared" si="5"/>
        <v>482.6</v>
      </c>
      <c r="S43" s="13">
        <f t="shared" si="1"/>
        <v>240</v>
      </c>
      <c r="T43" s="14">
        <f t="shared" si="2"/>
        <v>180</v>
      </c>
      <c r="U43" s="15" t="str">
        <f t="shared" si="3"/>
        <v>NO</v>
      </c>
      <c r="V43" s="13"/>
    </row>
    <row r="44" spans="1:22" x14ac:dyDescent="0.25">
      <c r="A44" s="11">
        <v>38</v>
      </c>
      <c r="B44" s="12" t="s">
        <v>119</v>
      </c>
      <c r="C44" s="73"/>
      <c r="D44" s="73"/>
      <c r="E44" s="73"/>
      <c r="F44" s="73"/>
      <c r="G44" s="73"/>
      <c r="H44" s="73"/>
      <c r="I44" s="73"/>
      <c r="J44" s="318"/>
      <c r="K44" s="318"/>
      <c r="L44" s="318"/>
      <c r="M44" s="72"/>
      <c r="N44" s="72"/>
      <c r="O44" s="13">
        <f t="shared" si="6"/>
        <v>0</v>
      </c>
      <c r="P44" s="128">
        <f>'2019'!R43</f>
        <v>40</v>
      </c>
      <c r="Q44" s="129">
        <f t="shared" si="4"/>
        <v>240</v>
      </c>
      <c r="R44" s="130">
        <f t="shared" si="5"/>
        <v>280</v>
      </c>
      <c r="S44" s="13">
        <f t="shared" si="1"/>
        <v>240</v>
      </c>
      <c r="T44" s="14">
        <f t="shared" si="2"/>
        <v>180</v>
      </c>
      <c r="U44" s="15" t="str">
        <f t="shared" si="3"/>
        <v>NO</v>
      </c>
      <c r="V44" s="13"/>
    </row>
    <row r="45" spans="1:22" x14ac:dyDescent="0.25">
      <c r="A45" s="226">
        <v>39</v>
      </c>
      <c r="B45" s="227" t="s">
        <v>60</v>
      </c>
      <c r="C45" s="228"/>
      <c r="D45" s="228"/>
      <c r="E45" s="229"/>
      <c r="F45" s="229"/>
      <c r="G45" s="229"/>
      <c r="H45" s="228"/>
      <c r="I45" s="229"/>
      <c r="J45" s="229"/>
      <c r="K45" s="229"/>
      <c r="L45" s="229"/>
      <c r="M45" s="229"/>
      <c r="N45" s="229"/>
      <c r="O45" s="230">
        <f t="shared" si="6"/>
        <v>0</v>
      </c>
      <c r="P45" s="128">
        <f>'2019'!R44</f>
        <v>320</v>
      </c>
      <c r="Q45" s="129">
        <f t="shared" si="4"/>
        <v>240</v>
      </c>
      <c r="R45" s="232">
        <f t="shared" si="5"/>
        <v>560</v>
      </c>
      <c r="S45" s="230">
        <f t="shared" si="1"/>
        <v>240</v>
      </c>
      <c r="T45" s="233">
        <f t="shared" si="2"/>
        <v>180</v>
      </c>
      <c r="U45" s="234" t="str">
        <f t="shared" si="3"/>
        <v>NO</v>
      </c>
      <c r="V45" s="230"/>
    </row>
    <row r="46" spans="1:22" x14ac:dyDescent="0.25">
      <c r="A46" s="11">
        <v>40</v>
      </c>
      <c r="B46" s="12" t="s">
        <v>61</v>
      </c>
      <c r="C46" s="73"/>
      <c r="D46" s="73"/>
      <c r="E46" s="72"/>
      <c r="F46" s="72"/>
      <c r="G46" s="72"/>
      <c r="H46" s="73"/>
      <c r="I46" s="72"/>
      <c r="J46" s="72"/>
      <c r="K46" s="72"/>
      <c r="L46" s="72"/>
      <c r="M46" s="72"/>
      <c r="N46" s="72"/>
      <c r="O46" s="13">
        <f t="shared" si="6"/>
        <v>0</v>
      </c>
      <c r="P46" s="128">
        <f>'2019'!R45</f>
        <v>235</v>
      </c>
      <c r="Q46" s="129">
        <f t="shared" si="4"/>
        <v>240</v>
      </c>
      <c r="R46" s="130">
        <f t="shared" si="5"/>
        <v>475</v>
      </c>
      <c r="S46" s="13">
        <f t="shared" si="1"/>
        <v>240</v>
      </c>
      <c r="T46" s="14">
        <f t="shared" si="2"/>
        <v>180</v>
      </c>
      <c r="U46" s="15" t="str">
        <f t="shared" si="3"/>
        <v>NO</v>
      </c>
      <c r="V46" s="13"/>
    </row>
    <row r="47" spans="1:22" x14ac:dyDescent="0.25">
      <c r="A47" s="226">
        <v>41</v>
      </c>
      <c r="B47" s="227" t="s">
        <v>62</v>
      </c>
      <c r="C47" s="228"/>
      <c r="D47" s="228"/>
      <c r="E47" s="229"/>
      <c r="F47" s="229"/>
      <c r="G47" s="229"/>
      <c r="H47" s="228"/>
      <c r="I47" s="229"/>
      <c r="J47" s="229"/>
      <c r="K47" s="229"/>
      <c r="L47" s="229"/>
      <c r="M47" s="229"/>
      <c r="N47" s="229"/>
      <c r="O47" s="230">
        <f t="shared" si="6"/>
        <v>0</v>
      </c>
      <c r="P47" s="128">
        <f>'2019'!R46</f>
        <v>360</v>
      </c>
      <c r="Q47" s="129">
        <f t="shared" si="4"/>
        <v>240</v>
      </c>
      <c r="R47" s="232">
        <f t="shared" si="5"/>
        <v>600</v>
      </c>
      <c r="S47" s="230">
        <f t="shared" si="1"/>
        <v>240</v>
      </c>
      <c r="T47" s="227">
        <f t="shared" si="2"/>
        <v>180</v>
      </c>
      <c r="U47" s="234" t="str">
        <f t="shared" si="3"/>
        <v>NO</v>
      </c>
      <c r="V47" s="230"/>
    </row>
    <row r="48" spans="1:22" x14ac:dyDescent="0.25">
      <c r="A48" s="226">
        <v>42</v>
      </c>
      <c r="B48" s="227" t="s">
        <v>63</v>
      </c>
      <c r="C48" s="228"/>
      <c r="D48" s="228"/>
      <c r="E48" s="229"/>
      <c r="F48" s="229"/>
      <c r="G48" s="229"/>
      <c r="H48" s="228"/>
      <c r="I48" s="229"/>
      <c r="J48" s="229"/>
      <c r="K48" s="229"/>
      <c r="L48" s="229"/>
      <c r="M48" s="229"/>
      <c r="N48" s="229"/>
      <c r="O48" s="230">
        <f t="shared" si="6"/>
        <v>0</v>
      </c>
      <c r="P48" s="128">
        <f>'2019'!R47</f>
        <v>355</v>
      </c>
      <c r="Q48" s="129">
        <f t="shared" si="4"/>
        <v>240</v>
      </c>
      <c r="R48" s="232">
        <f t="shared" si="5"/>
        <v>595</v>
      </c>
      <c r="S48" s="230">
        <f t="shared" si="1"/>
        <v>240</v>
      </c>
      <c r="T48" s="227">
        <f t="shared" si="2"/>
        <v>180</v>
      </c>
      <c r="U48" s="234" t="str">
        <f t="shared" si="3"/>
        <v>NO</v>
      </c>
      <c r="V48" s="230"/>
    </row>
    <row r="49" spans="1:22" x14ac:dyDescent="0.25">
      <c r="A49" s="17">
        <v>43</v>
      </c>
      <c r="B49" s="18" t="s">
        <v>64</v>
      </c>
      <c r="C49" s="74"/>
      <c r="D49" s="74"/>
      <c r="E49" s="74"/>
      <c r="F49" s="74"/>
      <c r="G49" s="74"/>
      <c r="H49" s="74"/>
      <c r="I49" s="74"/>
      <c r="J49" s="317"/>
      <c r="K49" s="317"/>
      <c r="L49" s="317"/>
      <c r="M49" s="317"/>
      <c r="N49" s="317"/>
      <c r="O49" s="13">
        <f t="shared" si="6"/>
        <v>0</v>
      </c>
      <c r="P49" s="128">
        <f>'2019'!R48</f>
        <v>0</v>
      </c>
      <c r="Q49" s="129">
        <f t="shared" si="4"/>
        <v>240</v>
      </c>
      <c r="R49" s="130">
        <f t="shared" si="5"/>
        <v>240</v>
      </c>
      <c r="S49" s="13">
        <f t="shared" si="1"/>
        <v>240</v>
      </c>
      <c r="T49" s="18">
        <f t="shared" si="2"/>
        <v>180</v>
      </c>
      <c r="U49" s="19" t="str">
        <f t="shared" si="3"/>
        <v>NO</v>
      </c>
      <c r="V49" s="74"/>
    </row>
    <row r="50" spans="1:22" x14ac:dyDescent="0.25">
      <c r="A50" s="1">
        <v>44</v>
      </c>
      <c r="B50" s="2" t="s">
        <v>134</v>
      </c>
      <c r="C50" s="299"/>
      <c r="D50" s="299"/>
      <c r="E50" s="299"/>
      <c r="F50" s="299"/>
      <c r="G50" s="299"/>
      <c r="H50" s="299"/>
      <c r="I50" s="299"/>
      <c r="J50" s="299"/>
      <c r="K50" s="299"/>
      <c r="L50" s="299"/>
      <c r="M50" s="299"/>
      <c r="N50" s="299"/>
      <c r="O50" s="13">
        <f t="shared" si="6"/>
        <v>0</v>
      </c>
      <c r="P50" s="128">
        <f>'2019'!R49</f>
        <v>175</v>
      </c>
      <c r="Q50" s="129">
        <f t="shared" si="4"/>
        <v>240</v>
      </c>
      <c r="R50" s="130">
        <f t="shared" si="5"/>
        <v>415</v>
      </c>
      <c r="S50" s="13">
        <f t="shared" si="1"/>
        <v>240</v>
      </c>
      <c r="T50" s="12">
        <f t="shared" si="2"/>
        <v>180</v>
      </c>
      <c r="U50" s="20" t="str">
        <f t="shared" si="3"/>
        <v>NO</v>
      </c>
      <c r="V50" s="2"/>
    </row>
    <row r="51" spans="1:22" x14ac:dyDescent="0.25">
      <c r="A51" s="1">
        <v>46</v>
      </c>
      <c r="B51" s="2" t="s">
        <v>143</v>
      </c>
      <c r="C51" s="299"/>
      <c r="D51" s="299"/>
      <c r="E51" s="299"/>
      <c r="F51" s="299"/>
      <c r="G51" s="299"/>
      <c r="H51" s="299"/>
      <c r="I51" s="299"/>
      <c r="J51" s="299"/>
      <c r="K51" s="299"/>
      <c r="L51" s="299"/>
      <c r="M51" s="299"/>
      <c r="N51" s="299"/>
      <c r="O51" s="13">
        <f t="shared" si="6"/>
        <v>0</v>
      </c>
      <c r="P51" s="128">
        <f>'2019'!R50</f>
        <v>210</v>
      </c>
      <c r="Q51" s="129">
        <f t="shared" si="4"/>
        <v>240</v>
      </c>
      <c r="R51" s="130">
        <f t="shared" si="5"/>
        <v>450</v>
      </c>
      <c r="S51" s="13">
        <f t="shared" si="1"/>
        <v>240</v>
      </c>
      <c r="T51" s="12">
        <f t="shared" si="2"/>
        <v>180</v>
      </c>
      <c r="U51" s="20" t="str">
        <f t="shared" si="3"/>
        <v>NO</v>
      </c>
      <c r="V51" s="2"/>
    </row>
    <row r="52" spans="1:22" x14ac:dyDescent="0.25">
      <c r="A52" s="1">
        <v>47</v>
      </c>
      <c r="B52" s="2" t="s">
        <v>83</v>
      </c>
      <c r="C52" s="299"/>
      <c r="D52" s="299"/>
      <c r="E52" s="299"/>
      <c r="F52" s="299"/>
      <c r="G52" s="299"/>
      <c r="H52" s="299"/>
      <c r="I52" s="299"/>
      <c r="J52" s="299"/>
      <c r="K52" s="299"/>
      <c r="L52" s="299"/>
      <c r="M52" s="299"/>
      <c r="N52" s="299"/>
      <c r="O52" s="13">
        <f>SUM(C52:N52)</f>
        <v>0</v>
      </c>
      <c r="P52" s="128">
        <f>'2019'!R51</f>
        <v>120</v>
      </c>
      <c r="Q52" s="129">
        <f t="shared" si="4"/>
        <v>240</v>
      </c>
      <c r="R52" s="130">
        <f t="shared" si="5"/>
        <v>360</v>
      </c>
      <c r="S52" s="13">
        <f>(240)-(O52)</f>
        <v>240</v>
      </c>
      <c r="T52" s="12">
        <f t="shared" si="2"/>
        <v>180</v>
      </c>
      <c r="U52" s="20" t="str">
        <f t="shared" si="3"/>
        <v>NO</v>
      </c>
      <c r="V52" s="2"/>
    </row>
    <row r="53" spans="1:22" x14ac:dyDescent="0.25">
      <c r="A53" s="1">
        <v>48</v>
      </c>
      <c r="B53" s="2" t="s">
        <v>173</v>
      </c>
      <c r="C53" s="299"/>
      <c r="D53" s="299"/>
      <c r="E53" s="299"/>
      <c r="F53" s="299"/>
      <c r="G53" s="299"/>
      <c r="H53" s="299"/>
      <c r="I53" s="299"/>
      <c r="J53" s="299"/>
      <c r="K53" s="299"/>
      <c r="L53" s="299"/>
      <c r="M53" s="299"/>
      <c r="N53" s="299"/>
      <c r="O53" s="13">
        <f t="shared" si="6"/>
        <v>0</v>
      </c>
      <c r="P53" s="128">
        <f>'2019'!R52</f>
        <v>120</v>
      </c>
      <c r="Q53" s="129">
        <f t="shared" si="4"/>
        <v>240</v>
      </c>
      <c r="R53" s="130">
        <f t="shared" si="5"/>
        <v>360</v>
      </c>
      <c r="S53" s="13">
        <f t="shared" si="1"/>
        <v>240</v>
      </c>
      <c r="T53" s="12">
        <f t="shared" si="2"/>
        <v>180</v>
      </c>
      <c r="U53" s="20" t="str">
        <f t="shared" si="3"/>
        <v>NO</v>
      </c>
      <c r="V53" s="2"/>
    </row>
    <row r="54" spans="1:22" x14ac:dyDescent="0.25">
      <c r="A54" s="1">
        <v>49</v>
      </c>
      <c r="B54" s="2" t="s">
        <v>136</v>
      </c>
      <c r="C54" s="299"/>
      <c r="D54" s="299"/>
      <c r="E54" s="299"/>
      <c r="F54" s="299"/>
      <c r="G54" s="299"/>
      <c r="H54" s="299"/>
      <c r="I54" s="299"/>
      <c r="J54" s="299"/>
      <c r="K54" s="299"/>
      <c r="L54" s="299"/>
      <c r="M54" s="299"/>
      <c r="N54" s="299"/>
      <c r="O54" s="13">
        <f t="shared" si="6"/>
        <v>0</v>
      </c>
      <c r="P54" s="128">
        <f>'2019'!R53</f>
        <v>165</v>
      </c>
      <c r="Q54" s="129">
        <f t="shared" si="4"/>
        <v>240</v>
      </c>
      <c r="R54" s="130">
        <f t="shared" si="5"/>
        <v>405</v>
      </c>
      <c r="S54" s="13">
        <f t="shared" si="1"/>
        <v>240</v>
      </c>
      <c r="T54" s="12">
        <f t="shared" si="2"/>
        <v>180</v>
      </c>
      <c r="U54" s="20" t="str">
        <f t="shared" si="3"/>
        <v>NO</v>
      </c>
      <c r="V54" s="2"/>
    </row>
    <row r="55" spans="1:22" x14ac:dyDescent="0.25">
      <c r="A55" s="1">
        <v>50</v>
      </c>
      <c r="B55" s="2" t="s">
        <v>130</v>
      </c>
      <c r="C55" s="299"/>
      <c r="D55" s="299"/>
      <c r="E55" s="299"/>
      <c r="F55" s="299"/>
      <c r="G55" s="299"/>
      <c r="H55" s="299"/>
      <c r="I55" s="299"/>
      <c r="J55" s="299"/>
      <c r="K55" s="299"/>
      <c r="L55" s="299"/>
      <c r="M55" s="299"/>
      <c r="N55" s="299"/>
      <c r="O55" s="13">
        <f t="shared" si="6"/>
        <v>0</v>
      </c>
      <c r="P55" s="128">
        <f>'2019'!R54</f>
        <v>240</v>
      </c>
      <c r="Q55" s="129">
        <f t="shared" si="4"/>
        <v>240</v>
      </c>
      <c r="R55" s="130">
        <f t="shared" si="5"/>
        <v>480</v>
      </c>
      <c r="S55" s="13">
        <f t="shared" si="1"/>
        <v>240</v>
      </c>
      <c r="T55" s="12">
        <f t="shared" si="2"/>
        <v>180</v>
      </c>
      <c r="U55" s="20" t="str">
        <f t="shared" si="3"/>
        <v>NO</v>
      </c>
      <c r="V55" s="2"/>
    </row>
    <row r="56" spans="1:22" x14ac:dyDescent="0.25">
      <c r="A56" s="1">
        <v>51</v>
      </c>
      <c r="B56" s="127" t="s">
        <v>201</v>
      </c>
      <c r="C56" s="299"/>
      <c r="D56" s="299"/>
      <c r="E56" s="299"/>
      <c r="F56" s="299"/>
      <c r="G56" s="299"/>
      <c r="H56" s="299"/>
      <c r="I56" s="299"/>
      <c r="J56" s="299"/>
      <c r="K56" s="299"/>
      <c r="L56" s="299"/>
      <c r="M56" s="299"/>
      <c r="N56" s="299"/>
      <c r="O56" s="13">
        <f t="shared" si="6"/>
        <v>0</v>
      </c>
      <c r="P56" s="128">
        <f>'2019'!R55</f>
        <v>240</v>
      </c>
      <c r="Q56" s="129">
        <f t="shared" si="4"/>
        <v>240</v>
      </c>
      <c r="R56" s="130">
        <f t="shared" si="5"/>
        <v>480</v>
      </c>
      <c r="S56" s="13">
        <f t="shared" si="1"/>
        <v>240</v>
      </c>
      <c r="T56" s="12">
        <f t="shared" si="2"/>
        <v>180</v>
      </c>
      <c r="U56" s="20" t="str">
        <f t="shared" si="3"/>
        <v>NO</v>
      </c>
      <c r="V56" s="2"/>
    </row>
    <row r="57" spans="1:22" x14ac:dyDescent="0.25">
      <c r="A57" s="1">
        <v>52</v>
      </c>
      <c r="B57" s="120" t="s">
        <v>141</v>
      </c>
      <c r="C57" s="299"/>
      <c r="D57" s="299"/>
      <c r="E57" s="299"/>
      <c r="F57" s="299"/>
      <c r="G57" s="299"/>
      <c r="H57" s="299"/>
      <c r="I57" s="299"/>
      <c r="J57" s="299"/>
      <c r="K57" s="299"/>
      <c r="L57" s="299"/>
      <c r="M57" s="299"/>
      <c r="N57" s="299"/>
      <c r="O57" s="13">
        <f t="shared" si="6"/>
        <v>0</v>
      </c>
      <c r="P57" s="128">
        <f>'2019'!R56</f>
        <v>0</v>
      </c>
      <c r="Q57" s="129">
        <f t="shared" si="4"/>
        <v>240</v>
      </c>
      <c r="R57" s="130">
        <f t="shared" si="5"/>
        <v>240</v>
      </c>
      <c r="S57" s="13">
        <f t="shared" si="1"/>
        <v>240</v>
      </c>
      <c r="T57" s="12">
        <f t="shared" si="2"/>
        <v>180</v>
      </c>
      <c r="U57" s="20" t="str">
        <f t="shared" si="3"/>
        <v>NO</v>
      </c>
      <c r="V57" s="2"/>
    </row>
    <row r="58" spans="1:22" x14ac:dyDescent="0.25">
      <c r="A58" s="1">
        <v>53</v>
      </c>
      <c r="B58" s="120" t="s">
        <v>138</v>
      </c>
      <c r="C58" s="299"/>
      <c r="D58" s="299"/>
      <c r="E58" s="299"/>
      <c r="F58" s="299"/>
      <c r="G58" s="299"/>
      <c r="H58" s="299"/>
      <c r="I58" s="299"/>
      <c r="J58" s="299"/>
      <c r="K58" s="299"/>
      <c r="L58" s="299"/>
      <c r="M58" s="299"/>
      <c r="N58" s="299"/>
      <c r="O58" s="13">
        <f t="shared" si="6"/>
        <v>0</v>
      </c>
      <c r="P58" s="128">
        <f>'2019'!R57</f>
        <v>240</v>
      </c>
      <c r="Q58" s="129">
        <f t="shared" si="4"/>
        <v>240</v>
      </c>
      <c r="R58" s="130">
        <f t="shared" si="5"/>
        <v>480</v>
      </c>
      <c r="S58" s="13">
        <f t="shared" si="1"/>
        <v>240</v>
      </c>
      <c r="T58" s="12">
        <f t="shared" si="2"/>
        <v>180</v>
      </c>
      <c r="U58" s="20" t="str">
        <f t="shared" si="3"/>
        <v>NO</v>
      </c>
      <c r="V58" s="2"/>
    </row>
    <row r="59" spans="1:22" x14ac:dyDescent="0.25">
      <c r="A59" s="1">
        <v>56</v>
      </c>
      <c r="B59" s="89" t="s">
        <v>204</v>
      </c>
      <c r="C59" s="299"/>
      <c r="D59" s="299"/>
      <c r="E59" s="299"/>
      <c r="F59" s="299"/>
      <c r="G59" s="299"/>
      <c r="H59" s="299"/>
      <c r="I59" s="299"/>
      <c r="J59" s="299"/>
      <c r="K59" s="299"/>
      <c r="L59" s="299"/>
      <c r="M59" s="299"/>
      <c r="N59" s="299"/>
      <c r="O59" s="13">
        <f t="shared" si="6"/>
        <v>0</v>
      </c>
      <c r="P59" s="128">
        <f>'2019'!R58</f>
        <v>240</v>
      </c>
      <c r="Q59" s="129">
        <f t="shared" si="4"/>
        <v>240</v>
      </c>
      <c r="R59" s="130">
        <f t="shared" si="5"/>
        <v>480</v>
      </c>
      <c r="S59" s="13">
        <f t="shared" si="1"/>
        <v>240</v>
      </c>
      <c r="T59" s="12">
        <f t="shared" si="2"/>
        <v>180</v>
      </c>
      <c r="U59" s="20" t="str">
        <f t="shared" si="3"/>
        <v>NO</v>
      </c>
      <c r="V59" s="2"/>
    </row>
    <row r="60" spans="1:22" x14ac:dyDescent="0.25">
      <c r="A60" s="23">
        <v>57</v>
      </c>
      <c r="B60" s="258" t="s">
        <v>205</v>
      </c>
      <c r="C60" s="259"/>
      <c r="D60" s="259"/>
      <c r="E60" s="259"/>
      <c r="F60" s="259"/>
      <c r="G60" s="259"/>
      <c r="H60" s="259"/>
      <c r="I60" s="259"/>
      <c r="J60" s="259"/>
      <c r="K60" s="259"/>
      <c r="L60" s="259"/>
      <c r="M60" s="259"/>
      <c r="N60" s="259"/>
      <c r="O60" s="260">
        <f t="shared" si="6"/>
        <v>0</v>
      </c>
      <c r="P60" s="128">
        <f>'2019'!R59</f>
        <v>240</v>
      </c>
      <c r="Q60" s="262">
        <f t="shared" si="4"/>
        <v>240</v>
      </c>
      <c r="R60" s="263">
        <f t="shared" si="5"/>
        <v>480</v>
      </c>
      <c r="S60" s="260">
        <f t="shared" si="1"/>
        <v>240</v>
      </c>
      <c r="T60" s="18">
        <f t="shared" si="2"/>
        <v>180</v>
      </c>
      <c r="U60" s="264" t="str">
        <f t="shared" si="3"/>
        <v>NO</v>
      </c>
      <c r="V60" s="265"/>
    </row>
    <row r="61" spans="1:22" x14ac:dyDescent="0.25">
      <c r="A61" s="146">
        <v>58</v>
      </c>
      <c r="B61" s="266" t="s">
        <v>324</v>
      </c>
      <c r="C61" s="267"/>
      <c r="D61" s="297"/>
      <c r="E61" s="297"/>
      <c r="F61" s="297"/>
      <c r="G61" s="297"/>
      <c r="H61" s="297"/>
      <c r="I61" s="297"/>
      <c r="J61" s="297"/>
      <c r="K61" s="297"/>
      <c r="L61" s="297"/>
      <c r="M61" s="297"/>
      <c r="N61" s="297"/>
      <c r="O61" s="268">
        <f t="shared" si="6"/>
        <v>0</v>
      </c>
      <c r="P61" s="128">
        <f>'2019'!R60</f>
        <v>234</v>
      </c>
      <c r="Q61" s="270">
        <f t="shared" si="4"/>
        <v>240</v>
      </c>
      <c r="R61" s="271">
        <f t="shared" si="5"/>
        <v>474</v>
      </c>
      <c r="S61" s="268">
        <f t="shared" si="1"/>
        <v>240</v>
      </c>
      <c r="T61" s="272">
        <f t="shared" si="2"/>
        <v>180</v>
      </c>
      <c r="U61" s="273" t="str">
        <f t="shared" si="3"/>
        <v>NO</v>
      </c>
      <c r="V61" s="266"/>
    </row>
    <row r="62" spans="1:22" x14ac:dyDescent="0.25">
      <c r="A62" s="146">
        <v>59</v>
      </c>
      <c r="B62" s="204" t="s">
        <v>341</v>
      </c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128">
        <f>'2019'!R61</f>
        <v>235</v>
      </c>
      <c r="Q62" s="270">
        <f t="shared" si="4"/>
        <v>240</v>
      </c>
      <c r="R62" s="271">
        <f t="shared" si="5"/>
        <v>475</v>
      </c>
      <c r="S62" s="268">
        <f t="shared" si="1"/>
        <v>240</v>
      </c>
      <c r="T62" s="272">
        <f t="shared" si="2"/>
        <v>180</v>
      </c>
      <c r="U62" s="273" t="str">
        <f t="shared" si="3"/>
        <v>NO</v>
      </c>
      <c r="V62" s="204"/>
    </row>
  </sheetData>
  <mergeCells count="1">
    <mergeCell ref="C3:T4"/>
  </mergeCells>
  <conditionalFormatting sqref="B7:V62">
    <cfRule type="expression" dxfId="15" priority="5">
      <formula>IF(ISBLANK($B$4), 0, SEARCH($B$4,$B7))</formula>
    </cfRule>
  </conditionalFormatting>
  <conditionalFormatting sqref="U7:U62">
    <cfRule type="containsText" dxfId="14" priority="6" operator="containsText" text="NO">
      <formula>NOT(ISERROR(SEARCH(("NO"),(U7))))</formula>
    </cfRule>
  </conditionalFormatting>
  <conditionalFormatting sqref="U7:U62">
    <cfRule type="containsText" dxfId="13" priority="7" operator="containsText" text="OK">
      <formula>NOT(ISERROR(SEARCH(("OK"),(U7))))</formula>
    </cfRule>
  </conditionalFormatting>
  <conditionalFormatting sqref="Q7:R62">
    <cfRule type="cellIs" dxfId="12" priority="4" operator="lessThanOrEqual">
      <formula>0</formula>
    </cfRule>
  </conditionalFormatting>
  <conditionalFormatting sqref="P7:P62">
    <cfRule type="cellIs" dxfId="11" priority="2" operator="greaterThanOrEqual">
      <formula>1</formula>
    </cfRule>
    <cfRule type="cellIs" dxfId="10" priority="3" operator="lessThanOrEqual">
      <formula>0</formula>
    </cfRule>
  </conditionalFormatting>
  <conditionalFormatting sqref="O7:O62">
    <cfRule type="cellIs" dxfId="9" priority="1" operator="greaterThanOrEqual">
      <formula>200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2"/>
  <sheetViews>
    <sheetView topLeftCell="H16" zoomScale="85" zoomScaleNormal="85" workbookViewId="0">
      <selection activeCell="O46" sqref="O46"/>
    </sheetView>
  </sheetViews>
  <sheetFormatPr defaultRowHeight="15" x14ac:dyDescent="0.25"/>
  <cols>
    <col min="1" max="1" width="4.85546875" customWidth="1"/>
    <col min="2" max="2" width="5.140625" style="203" customWidth="1"/>
    <col min="3" max="3" width="27.5703125" style="214" customWidth="1"/>
    <col min="4" max="4" width="29.85546875" style="203" customWidth="1"/>
    <col min="5" max="5" width="27.28515625" customWidth="1"/>
    <col min="6" max="6" width="28" style="215" customWidth="1"/>
    <col min="13" max="13" width="4.85546875" customWidth="1"/>
    <col min="14" max="14" width="5.140625" customWidth="1"/>
    <col min="15" max="15" width="27.5703125" customWidth="1"/>
    <col min="16" max="16" width="29.85546875" customWidth="1"/>
    <col min="17" max="17" width="27.28515625" customWidth="1"/>
    <col min="18" max="18" width="28" customWidth="1"/>
  </cols>
  <sheetData>
    <row r="2" spans="1:23" x14ac:dyDescent="0.25">
      <c r="A2" s="370" t="s">
        <v>300</v>
      </c>
      <c r="B2" s="370"/>
      <c r="C2" s="370"/>
      <c r="D2" s="370"/>
      <c r="E2" s="370"/>
      <c r="F2" s="370"/>
      <c r="G2" s="370"/>
      <c r="H2" s="370"/>
      <c r="I2" s="370"/>
      <c r="J2" s="370"/>
      <c r="K2" s="370"/>
      <c r="L2" s="370"/>
    </row>
    <row r="3" spans="1:23" x14ac:dyDescent="0.25">
      <c r="A3" s="370"/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</row>
    <row r="5" spans="1:23" x14ac:dyDescent="0.25">
      <c r="A5" s="367" t="s">
        <v>303</v>
      </c>
      <c r="B5" s="367"/>
      <c r="C5" s="367"/>
      <c r="D5" s="367"/>
      <c r="E5" s="367"/>
      <c r="F5" s="367"/>
      <c r="G5" s="367"/>
      <c r="H5" s="367"/>
      <c r="I5" s="367"/>
      <c r="J5" s="367"/>
      <c r="K5" s="367"/>
      <c r="M5" s="569" t="s">
        <v>500</v>
      </c>
      <c r="N5" s="367"/>
      <c r="O5" s="367"/>
      <c r="P5" s="367"/>
      <c r="Q5" s="367"/>
      <c r="R5" s="367"/>
      <c r="S5" s="367"/>
      <c r="T5" s="367"/>
      <c r="U5" s="367"/>
      <c r="V5" s="367"/>
      <c r="W5" s="367"/>
    </row>
    <row r="6" spans="1:23" x14ac:dyDescent="0.25">
      <c r="A6" s="367"/>
      <c r="B6" s="367"/>
      <c r="C6" s="367"/>
      <c r="D6" s="367"/>
      <c r="E6" s="367"/>
      <c r="F6" s="367"/>
      <c r="G6" s="367"/>
      <c r="H6" s="367"/>
      <c r="I6" s="367"/>
      <c r="J6" s="367"/>
      <c r="K6" s="367"/>
      <c r="M6" s="367"/>
      <c r="N6" s="367"/>
      <c r="O6" s="367"/>
      <c r="P6" s="367"/>
      <c r="Q6" s="367"/>
      <c r="R6" s="367"/>
      <c r="S6" s="367"/>
      <c r="T6" s="367"/>
      <c r="U6" s="367"/>
      <c r="V6" s="367"/>
      <c r="W6" s="367"/>
    </row>
    <row r="7" spans="1:23" x14ac:dyDescent="0.25">
      <c r="M7" s="249"/>
      <c r="N7" s="203"/>
      <c r="O7" s="214"/>
      <c r="P7" s="203"/>
      <c r="Q7" s="249"/>
      <c r="R7" s="215"/>
      <c r="S7" s="249"/>
      <c r="T7" s="249"/>
      <c r="U7" s="249"/>
      <c r="V7" s="249"/>
      <c r="W7" s="249"/>
    </row>
    <row r="8" spans="1:23" x14ac:dyDescent="0.25">
      <c r="B8" s="1" t="s">
        <v>1</v>
      </c>
      <c r="C8" s="216" t="s">
        <v>301</v>
      </c>
      <c r="D8" s="1" t="s">
        <v>19</v>
      </c>
      <c r="E8" s="217" t="s">
        <v>98</v>
      </c>
      <c r="F8" s="218" t="s">
        <v>65</v>
      </c>
      <c r="M8" s="249"/>
      <c r="N8" s="1" t="s">
        <v>1</v>
      </c>
      <c r="O8" s="216" t="s">
        <v>301</v>
      </c>
      <c r="P8" s="1" t="s">
        <v>19</v>
      </c>
      <c r="Q8" s="217" t="s">
        <v>98</v>
      </c>
      <c r="R8" s="218" t="s">
        <v>65</v>
      </c>
      <c r="S8" s="249"/>
      <c r="T8" s="249"/>
      <c r="U8" s="249"/>
      <c r="V8" s="249"/>
      <c r="W8" s="249"/>
    </row>
    <row r="9" spans="1:23" x14ac:dyDescent="0.25">
      <c r="B9" s="1">
        <v>1</v>
      </c>
      <c r="C9" s="216" t="s">
        <v>304</v>
      </c>
      <c r="D9" s="1" t="s">
        <v>305</v>
      </c>
      <c r="E9" s="219">
        <v>1657729.18</v>
      </c>
      <c r="F9" s="211" t="s">
        <v>123</v>
      </c>
      <c r="M9" s="249"/>
      <c r="N9" s="1">
        <v>1</v>
      </c>
      <c r="O9" s="216" t="s">
        <v>317</v>
      </c>
      <c r="P9" s="1" t="s">
        <v>318</v>
      </c>
      <c r="Q9" s="210">
        <v>2621144.27</v>
      </c>
      <c r="R9" s="211"/>
      <c r="S9" s="249"/>
      <c r="T9" s="249"/>
      <c r="U9" s="249"/>
      <c r="V9" s="249"/>
      <c r="W9" s="249"/>
    </row>
    <row r="10" spans="1:23" x14ac:dyDescent="0.25">
      <c r="B10" s="1">
        <v>2</v>
      </c>
      <c r="C10" s="216" t="s">
        <v>240</v>
      </c>
      <c r="D10" s="1" t="s">
        <v>241</v>
      </c>
      <c r="E10" s="220" t="s">
        <v>123</v>
      </c>
      <c r="F10" s="210">
        <v>21000</v>
      </c>
      <c r="M10" s="249"/>
      <c r="N10" s="1">
        <v>2</v>
      </c>
      <c r="O10" s="216" t="s">
        <v>319</v>
      </c>
      <c r="P10" s="1" t="s">
        <v>320</v>
      </c>
      <c r="Q10" s="210">
        <v>140000</v>
      </c>
      <c r="R10" s="210"/>
      <c r="S10" s="249"/>
      <c r="T10" s="253"/>
      <c r="U10" s="253"/>
      <c r="V10" s="253"/>
      <c r="W10" s="253"/>
    </row>
    <row r="11" spans="1:23" x14ac:dyDescent="0.25">
      <c r="B11" s="1">
        <v>3</v>
      </c>
      <c r="C11" s="216" t="s">
        <v>240</v>
      </c>
      <c r="D11" s="1" t="s">
        <v>242</v>
      </c>
      <c r="E11" s="220" t="s">
        <v>123</v>
      </c>
      <c r="F11" s="210">
        <v>25000</v>
      </c>
      <c r="M11" s="249"/>
      <c r="N11" s="1">
        <v>3</v>
      </c>
      <c r="O11" s="216">
        <v>43792</v>
      </c>
      <c r="P11" s="1" t="s">
        <v>321</v>
      </c>
      <c r="Q11" s="210">
        <v>80000</v>
      </c>
      <c r="R11" s="210"/>
      <c r="S11" s="249"/>
      <c r="T11" s="253"/>
      <c r="U11" s="253"/>
      <c r="V11" s="253"/>
      <c r="W11" s="253"/>
    </row>
    <row r="12" spans="1:23" ht="45" x14ac:dyDescent="0.25">
      <c r="B12" s="1">
        <v>4</v>
      </c>
      <c r="C12" s="209" t="s">
        <v>302</v>
      </c>
      <c r="D12" s="202" t="s">
        <v>310</v>
      </c>
      <c r="E12" s="210">
        <v>1214000</v>
      </c>
      <c r="F12" s="211" t="s">
        <v>123</v>
      </c>
      <c r="M12" s="249"/>
      <c r="N12" s="1">
        <v>4</v>
      </c>
      <c r="O12" s="209">
        <v>43792</v>
      </c>
      <c r="P12" s="66" t="s">
        <v>328</v>
      </c>
      <c r="Q12" s="210"/>
      <c r="R12" s="211">
        <v>45000</v>
      </c>
      <c r="S12" s="249"/>
      <c r="T12" s="253"/>
      <c r="U12" s="253"/>
      <c r="V12" s="253"/>
      <c r="W12" s="253"/>
    </row>
    <row r="13" spans="1:23" ht="30" x14ac:dyDescent="0.25">
      <c r="B13" s="1">
        <v>5</v>
      </c>
      <c r="C13" s="209">
        <v>43709</v>
      </c>
      <c r="D13" s="202" t="s">
        <v>263</v>
      </c>
      <c r="E13" s="210">
        <v>64000</v>
      </c>
      <c r="F13" s="211" t="s">
        <v>123</v>
      </c>
      <c r="M13" s="249"/>
      <c r="N13" s="1">
        <v>5</v>
      </c>
      <c r="O13" s="209">
        <v>43792</v>
      </c>
      <c r="P13" s="66" t="s">
        <v>323</v>
      </c>
      <c r="Q13" s="252"/>
      <c r="R13" s="211">
        <v>30000</v>
      </c>
      <c r="S13" s="249"/>
      <c r="T13" s="249"/>
      <c r="U13" s="249"/>
      <c r="V13" s="249"/>
      <c r="W13" s="249"/>
    </row>
    <row r="14" spans="1:23" x14ac:dyDescent="0.25">
      <c r="B14" s="1">
        <v>6</v>
      </c>
      <c r="C14" s="209">
        <v>43716</v>
      </c>
      <c r="D14" s="1" t="s">
        <v>265</v>
      </c>
      <c r="E14" s="210">
        <v>64000</v>
      </c>
      <c r="F14" s="211" t="s">
        <v>123</v>
      </c>
      <c r="M14" s="249"/>
      <c r="N14" s="1">
        <v>6</v>
      </c>
      <c r="O14" s="209">
        <v>43792</v>
      </c>
      <c r="P14" s="1" t="s">
        <v>322</v>
      </c>
      <c r="Q14" s="210">
        <v>25000</v>
      </c>
      <c r="R14" s="211"/>
      <c r="S14" s="249"/>
      <c r="T14" s="249"/>
      <c r="U14" s="249"/>
      <c r="V14" s="249"/>
      <c r="W14" s="249"/>
    </row>
    <row r="15" spans="1:23" x14ac:dyDescent="0.25">
      <c r="B15" s="1">
        <v>7</v>
      </c>
      <c r="C15" s="216">
        <v>43718</v>
      </c>
      <c r="D15" s="202" t="s">
        <v>286</v>
      </c>
      <c r="E15" s="210">
        <v>443000</v>
      </c>
      <c r="F15" s="211" t="s">
        <v>123</v>
      </c>
      <c r="M15" s="249"/>
      <c r="N15" s="1">
        <v>7</v>
      </c>
      <c r="O15" s="216" t="s">
        <v>331</v>
      </c>
      <c r="P15" s="250" t="s">
        <v>332</v>
      </c>
      <c r="Q15" s="210">
        <v>80000</v>
      </c>
      <c r="R15" s="211"/>
      <c r="S15" s="249"/>
      <c r="T15" s="249"/>
      <c r="U15" s="249"/>
      <c r="V15" s="249"/>
      <c r="W15" s="249"/>
    </row>
    <row r="16" spans="1:23" x14ac:dyDescent="0.25">
      <c r="B16" s="1">
        <v>8</v>
      </c>
      <c r="C16" s="216">
        <v>43719</v>
      </c>
      <c r="D16" s="1" t="s">
        <v>268</v>
      </c>
      <c r="E16" s="211" t="s">
        <v>123</v>
      </c>
      <c r="F16" s="210">
        <v>100000</v>
      </c>
      <c r="M16" s="249"/>
      <c r="N16" s="1">
        <v>8</v>
      </c>
      <c r="O16" s="216" t="s">
        <v>331</v>
      </c>
      <c r="P16" s="1" t="s">
        <v>333</v>
      </c>
      <c r="Q16" s="211">
        <v>100000</v>
      </c>
      <c r="R16" s="210"/>
      <c r="S16" s="249"/>
      <c r="T16" s="249"/>
      <c r="U16" s="249"/>
      <c r="V16" s="249"/>
      <c r="W16" s="249"/>
    </row>
    <row r="17" spans="2:23" x14ac:dyDescent="0.25">
      <c r="B17" s="1">
        <v>9</v>
      </c>
      <c r="C17" s="216">
        <v>43726</v>
      </c>
      <c r="D17" s="1" t="s">
        <v>273</v>
      </c>
      <c r="E17" s="210">
        <v>79000</v>
      </c>
      <c r="F17" s="211" t="s">
        <v>123</v>
      </c>
      <c r="M17" s="249"/>
      <c r="N17" s="1">
        <v>9</v>
      </c>
      <c r="O17" s="216" t="s">
        <v>331</v>
      </c>
      <c r="P17" s="1" t="s">
        <v>334</v>
      </c>
      <c r="Q17" s="210">
        <v>290000</v>
      </c>
      <c r="R17" s="211"/>
      <c r="S17" s="249"/>
      <c r="T17" s="249"/>
      <c r="U17" s="249"/>
      <c r="V17" s="249"/>
      <c r="W17" s="249"/>
    </row>
    <row r="18" spans="2:23" x14ac:dyDescent="0.25">
      <c r="B18" s="1">
        <v>10</v>
      </c>
      <c r="C18" s="216">
        <v>43726</v>
      </c>
      <c r="D18" s="202" t="s">
        <v>279</v>
      </c>
      <c r="E18" s="211" t="s">
        <v>123</v>
      </c>
      <c r="F18" s="210">
        <v>320000</v>
      </c>
      <c r="M18" s="249"/>
      <c r="N18" s="1">
        <v>10</v>
      </c>
      <c r="O18" s="216" t="s">
        <v>331</v>
      </c>
      <c r="P18" s="250" t="s">
        <v>335</v>
      </c>
      <c r="Q18" s="211">
        <v>20000</v>
      </c>
      <c r="R18" s="210"/>
      <c r="S18" s="249"/>
      <c r="T18" s="249"/>
      <c r="U18" s="249"/>
      <c r="V18" s="249"/>
      <c r="W18" s="249"/>
    </row>
    <row r="19" spans="2:23" x14ac:dyDescent="0.25">
      <c r="B19" s="1">
        <v>11</v>
      </c>
      <c r="C19" s="216">
        <v>43726</v>
      </c>
      <c r="D19" s="202" t="s">
        <v>283</v>
      </c>
      <c r="E19" s="211" t="s">
        <v>123</v>
      </c>
      <c r="F19" s="211">
        <v>8000</v>
      </c>
      <c r="M19" s="249"/>
      <c r="N19" s="1">
        <v>11</v>
      </c>
      <c r="O19" s="216" t="s">
        <v>331</v>
      </c>
      <c r="P19" s="250" t="s">
        <v>337</v>
      </c>
      <c r="Q19" s="211">
        <v>5000</v>
      </c>
      <c r="R19" s="211"/>
      <c r="S19" s="249"/>
      <c r="T19" s="249"/>
      <c r="U19" s="249"/>
      <c r="V19" s="249"/>
      <c r="W19" s="249"/>
    </row>
    <row r="20" spans="2:23" x14ac:dyDescent="0.25">
      <c r="B20" s="1">
        <v>12</v>
      </c>
      <c r="C20" s="216">
        <v>43728</v>
      </c>
      <c r="D20" s="202" t="s">
        <v>306</v>
      </c>
      <c r="E20" s="210" t="s">
        <v>123</v>
      </c>
      <c r="F20" s="211">
        <v>250000</v>
      </c>
      <c r="M20" s="249"/>
      <c r="N20" s="1">
        <v>12</v>
      </c>
      <c r="O20" s="216" t="s">
        <v>331</v>
      </c>
      <c r="P20" s="250" t="s">
        <v>338</v>
      </c>
      <c r="Q20" s="210">
        <v>5000</v>
      </c>
      <c r="R20" s="211"/>
      <c r="S20" s="249"/>
      <c r="T20" s="249"/>
      <c r="U20" s="249"/>
      <c r="V20" s="249"/>
      <c r="W20" s="249"/>
    </row>
    <row r="21" spans="2:23" x14ac:dyDescent="0.25">
      <c r="B21" s="1">
        <v>13</v>
      </c>
      <c r="C21" s="216">
        <v>43728</v>
      </c>
      <c r="D21" s="202" t="s">
        <v>307</v>
      </c>
      <c r="E21" s="211" t="s">
        <v>123</v>
      </c>
      <c r="F21" s="210">
        <v>10000</v>
      </c>
      <c r="M21" s="249"/>
      <c r="N21" s="1">
        <v>13</v>
      </c>
      <c r="O21" s="216" t="s">
        <v>331</v>
      </c>
      <c r="P21" s="250" t="s">
        <v>339</v>
      </c>
      <c r="Q21" s="211">
        <v>5000</v>
      </c>
      <c r="R21" s="210"/>
      <c r="S21" s="249"/>
      <c r="T21" s="249"/>
      <c r="U21" s="249"/>
      <c r="V21" s="249"/>
      <c r="W21" s="249"/>
    </row>
    <row r="22" spans="2:23" x14ac:dyDescent="0.25">
      <c r="B22" s="1">
        <v>14</v>
      </c>
      <c r="C22" s="216">
        <v>43729</v>
      </c>
      <c r="D22" s="202" t="s">
        <v>308</v>
      </c>
      <c r="E22" s="211" t="s">
        <v>123</v>
      </c>
      <c r="F22" s="211">
        <v>25000</v>
      </c>
      <c r="M22" s="249"/>
      <c r="N22" s="1">
        <v>14</v>
      </c>
      <c r="O22" s="216" t="s">
        <v>331</v>
      </c>
      <c r="P22" s="250" t="s">
        <v>340</v>
      </c>
      <c r="Q22" s="211">
        <v>5000</v>
      </c>
      <c r="R22" s="211"/>
      <c r="S22" s="249"/>
      <c r="T22" s="249"/>
      <c r="U22" s="249"/>
      <c r="V22" s="249"/>
      <c r="W22" s="249"/>
    </row>
    <row r="23" spans="2:23" x14ac:dyDescent="0.25">
      <c r="B23" s="1">
        <v>15</v>
      </c>
      <c r="C23" s="216">
        <v>43729</v>
      </c>
      <c r="D23" s="1" t="s">
        <v>293</v>
      </c>
      <c r="E23" s="210">
        <v>40000</v>
      </c>
      <c r="F23" s="211" t="s">
        <v>123</v>
      </c>
      <c r="M23" s="249"/>
      <c r="N23" s="1">
        <v>15</v>
      </c>
      <c r="O23" s="216" t="s">
        <v>331</v>
      </c>
      <c r="P23" s="1" t="s">
        <v>342</v>
      </c>
      <c r="Q23" s="210">
        <v>5000</v>
      </c>
      <c r="R23" s="211"/>
      <c r="S23" s="249"/>
      <c r="T23" s="249"/>
      <c r="U23" s="249"/>
      <c r="V23" s="249"/>
      <c r="W23" s="249"/>
    </row>
    <row r="24" spans="2:23" x14ac:dyDescent="0.25">
      <c r="B24" s="1">
        <v>16</v>
      </c>
      <c r="C24" s="216">
        <v>43729</v>
      </c>
      <c r="D24" s="202" t="s">
        <v>309</v>
      </c>
      <c r="E24" s="211" t="s">
        <v>123</v>
      </c>
      <c r="F24" s="210">
        <v>60000</v>
      </c>
      <c r="M24" s="249"/>
      <c r="N24" s="1">
        <v>16</v>
      </c>
      <c r="O24" s="216" t="s">
        <v>343</v>
      </c>
      <c r="P24" s="250" t="s">
        <v>340</v>
      </c>
      <c r="Q24" s="211">
        <v>95000</v>
      </c>
      <c r="R24" s="210"/>
      <c r="S24" s="249"/>
      <c r="T24" s="249"/>
      <c r="U24" s="249"/>
      <c r="V24" s="249"/>
      <c r="W24" s="249"/>
    </row>
    <row r="25" spans="2:23" x14ac:dyDescent="0.25">
      <c r="B25" s="1">
        <v>17</v>
      </c>
      <c r="C25" s="216">
        <v>43737</v>
      </c>
      <c r="D25" s="202" t="s">
        <v>311</v>
      </c>
      <c r="E25" s="210" t="s">
        <v>123</v>
      </c>
      <c r="F25" s="210">
        <v>50000</v>
      </c>
      <c r="M25" s="249"/>
      <c r="N25" s="1">
        <v>17</v>
      </c>
      <c r="O25" s="216" t="s">
        <v>343</v>
      </c>
      <c r="P25" s="250" t="s">
        <v>344</v>
      </c>
      <c r="Q25" s="210">
        <v>5000</v>
      </c>
      <c r="R25" s="210"/>
      <c r="S25" s="249"/>
      <c r="T25" s="249"/>
      <c r="U25" s="249"/>
      <c r="V25" s="249"/>
      <c r="W25" s="249"/>
    </row>
    <row r="26" spans="2:23" x14ac:dyDescent="0.25">
      <c r="B26" s="1">
        <v>18</v>
      </c>
      <c r="C26" s="216" t="s">
        <v>313</v>
      </c>
      <c r="D26" s="1" t="s">
        <v>315</v>
      </c>
      <c r="E26" s="210" t="s">
        <v>123</v>
      </c>
      <c r="F26" s="210">
        <v>40000</v>
      </c>
      <c r="M26" s="249"/>
      <c r="N26" s="1">
        <v>18</v>
      </c>
      <c r="O26" s="216" t="s">
        <v>343</v>
      </c>
      <c r="P26" s="1" t="s">
        <v>345</v>
      </c>
      <c r="Q26" s="210">
        <v>100000</v>
      </c>
      <c r="R26" s="210"/>
      <c r="S26" s="249"/>
      <c r="T26" s="249"/>
      <c r="U26" s="249"/>
      <c r="V26" s="249"/>
      <c r="W26" s="249"/>
    </row>
    <row r="27" spans="2:23" x14ac:dyDescent="0.25">
      <c r="B27" s="1">
        <v>19</v>
      </c>
      <c r="C27" s="216"/>
      <c r="D27" s="1"/>
      <c r="E27" s="210"/>
      <c r="F27" s="210"/>
      <c r="M27" s="249"/>
      <c r="N27" s="1">
        <v>19</v>
      </c>
      <c r="O27" s="278" t="s">
        <v>123</v>
      </c>
      <c r="P27" s="1" t="s">
        <v>366</v>
      </c>
      <c r="Q27" s="210"/>
      <c r="R27" s="210">
        <v>2000000</v>
      </c>
      <c r="S27" s="249"/>
      <c r="T27" s="249"/>
      <c r="U27" s="249"/>
      <c r="V27" s="249"/>
      <c r="W27" s="249"/>
    </row>
    <row r="28" spans="2:23" x14ac:dyDescent="0.25">
      <c r="B28" s="1">
        <v>20</v>
      </c>
      <c r="C28" s="216"/>
      <c r="D28" s="1"/>
      <c r="E28" s="210"/>
      <c r="F28" s="210"/>
      <c r="M28" s="249"/>
      <c r="N28" s="1">
        <v>20</v>
      </c>
      <c r="O28" s="275" t="s">
        <v>397</v>
      </c>
      <c r="P28" s="274" t="s">
        <v>396</v>
      </c>
      <c r="Q28" s="210">
        <v>160000</v>
      </c>
      <c r="R28" s="210"/>
      <c r="S28" s="249"/>
      <c r="T28" s="249"/>
      <c r="U28" s="249"/>
      <c r="V28" s="249"/>
      <c r="W28" s="249"/>
    </row>
    <row r="29" spans="2:23" x14ac:dyDescent="0.25">
      <c r="B29" s="1">
        <v>21</v>
      </c>
      <c r="C29" s="216"/>
      <c r="D29" s="1"/>
      <c r="E29" s="210"/>
      <c r="F29" s="210"/>
      <c r="M29" s="249"/>
      <c r="N29" s="1">
        <v>21</v>
      </c>
      <c r="O29" s="216" t="s">
        <v>397</v>
      </c>
      <c r="P29" s="1" t="s">
        <v>398</v>
      </c>
      <c r="Q29" s="210">
        <v>187000</v>
      </c>
      <c r="R29" s="210"/>
      <c r="S29" s="249"/>
      <c r="T29" s="249"/>
      <c r="U29" s="249"/>
      <c r="V29" s="249"/>
      <c r="W29" s="249"/>
    </row>
    <row r="30" spans="2:23" x14ac:dyDescent="0.25">
      <c r="B30" s="1">
        <v>22</v>
      </c>
      <c r="C30" s="216"/>
      <c r="D30" s="1"/>
      <c r="E30" s="210"/>
      <c r="F30" s="210"/>
      <c r="M30" s="249"/>
      <c r="N30" s="1">
        <v>22</v>
      </c>
      <c r="O30" s="216"/>
      <c r="P30" s="1"/>
      <c r="Q30" s="210"/>
      <c r="R30" s="210"/>
      <c r="S30" s="249"/>
      <c r="T30" s="249"/>
      <c r="U30" s="249"/>
      <c r="V30" s="249"/>
      <c r="W30" s="249"/>
    </row>
    <row r="31" spans="2:23" x14ac:dyDescent="0.25">
      <c r="B31" s="1">
        <v>23</v>
      </c>
      <c r="C31" s="216"/>
      <c r="D31" s="1"/>
      <c r="E31" s="210"/>
      <c r="F31" s="210"/>
      <c r="M31" s="249"/>
      <c r="N31" s="1">
        <v>23</v>
      </c>
      <c r="O31" s="216"/>
      <c r="P31" s="1"/>
      <c r="Q31" s="210"/>
      <c r="R31" s="210"/>
      <c r="S31" s="249"/>
      <c r="T31" s="249"/>
      <c r="U31" s="249"/>
      <c r="V31" s="249"/>
      <c r="W31" s="249"/>
    </row>
    <row r="32" spans="2:23" x14ac:dyDescent="0.25">
      <c r="B32" s="1">
        <v>24</v>
      </c>
      <c r="C32" s="216"/>
      <c r="D32" s="1"/>
      <c r="E32" s="57"/>
      <c r="F32" s="56"/>
      <c r="M32" s="249"/>
      <c r="N32" s="1">
        <v>24</v>
      </c>
      <c r="O32" s="216"/>
      <c r="P32" s="1"/>
      <c r="Q32" s="56"/>
      <c r="R32" s="56"/>
      <c r="S32" s="249"/>
      <c r="T32" s="249"/>
      <c r="U32" s="249"/>
      <c r="V32" s="249"/>
      <c r="W32" s="249"/>
    </row>
    <row r="33" spans="2:23" x14ac:dyDescent="0.25">
      <c r="B33" s="1">
        <v>25</v>
      </c>
      <c r="C33" s="216" t="s">
        <v>313</v>
      </c>
      <c r="D33" s="202" t="s">
        <v>299</v>
      </c>
      <c r="E33" s="57"/>
      <c r="F33" s="56">
        <v>41858</v>
      </c>
      <c r="M33" s="249"/>
      <c r="N33" s="1">
        <v>25</v>
      </c>
      <c r="O33" s="209" t="s">
        <v>358</v>
      </c>
      <c r="P33" s="250" t="s">
        <v>299</v>
      </c>
      <c r="Q33" s="56"/>
      <c r="R33" s="325" t="s">
        <v>502</v>
      </c>
      <c r="S33" s="249"/>
      <c r="T33" s="249"/>
      <c r="U33" s="249"/>
      <c r="V33" s="249"/>
      <c r="W33" s="249"/>
    </row>
    <row r="34" spans="2:23" ht="15.75" thickBot="1" x14ac:dyDescent="0.3">
      <c r="B34" s="194"/>
      <c r="C34" s="221" t="s">
        <v>313</v>
      </c>
      <c r="D34" s="222" t="s">
        <v>314</v>
      </c>
      <c r="E34" s="223">
        <f>SUM(E9:E33)</f>
        <v>3561729.1799999997</v>
      </c>
      <c r="F34" s="224">
        <f>SUM(F9:F33)</f>
        <v>950858</v>
      </c>
      <c r="M34" s="249"/>
      <c r="N34" s="194"/>
      <c r="O34" s="276" t="s">
        <v>358</v>
      </c>
      <c r="P34" s="222" t="s">
        <v>316</v>
      </c>
      <c r="Q34" s="223">
        <f>SUM(Q9:Q33)</f>
        <v>3928144.27</v>
      </c>
      <c r="R34" s="224">
        <f>SUM(R9:R33)</f>
        <v>2075000</v>
      </c>
      <c r="S34" s="249"/>
      <c r="T34" s="249"/>
      <c r="U34" s="249"/>
      <c r="V34" s="249"/>
      <c r="W34" s="249"/>
    </row>
    <row r="35" spans="2:23" x14ac:dyDescent="0.25">
      <c r="B35" s="375" t="s">
        <v>312</v>
      </c>
      <c r="C35" s="376"/>
      <c r="D35" s="377"/>
      <c r="E35" s="371">
        <f>E34-F34</f>
        <v>2610871.1799999997</v>
      </c>
      <c r="F35" s="372"/>
      <c r="M35" s="249"/>
      <c r="N35" s="375" t="s">
        <v>312</v>
      </c>
      <c r="O35" s="376"/>
      <c r="P35" s="377"/>
      <c r="Q35" s="371">
        <f>Q34-R34</f>
        <v>1853144.27</v>
      </c>
      <c r="R35" s="372"/>
      <c r="S35" s="249"/>
      <c r="T35" s="249"/>
      <c r="U35" s="249"/>
      <c r="V35" s="249"/>
      <c r="W35" s="249"/>
    </row>
    <row r="36" spans="2:23" ht="15.75" thickBot="1" x14ac:dyDescent="0.3">
      <c r="B36" s="378"/>
      <c r="C36" s="379"/>
      <c r="D36" s="380"/>
      <c r="E36" s="373"/>
      <c r="F36" s="374"/>
      <c r="M36" s="249"/>
      <c r="N36" s="378"/>
      <c r="O36" s="379"/>
      <c r="P36" s="380"/>
      <c r="Q36" s="373"/>
      <c r="R36" s="374"/>
      <c r="S36" s="249"/>
      <c r="T36" s="249"/>
      <c r="U36" s="249"/>
      <c r="V36" s="249"/>
      <c r="W36" s="249"/>
    </row>
    <row r="42" spans="2:23" x14ac:dyDescent="0.25">
      <c r="Q42" s="321"/>
    </row>
  </sheetData>
  <mergeCells count="7">
    <mergeCell ref="A2:L3"/>
    <mergeCell ref="A5:K6"/>
    <mergeCell ref="E35:F36"/>
    <mergeCell ref="B35:D36"/>
    <mergeCell ref="M5:W6"/>
    <mergeCell ref="N35:P36"/>
    <mergeCell ref="Q35:R36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K122"/>
  <sheetViews>
    <sheetView tabSelected="1" topLeftCell="I55" zoomScale="80" zoomScaleNormal="80" workbookViewId="0">
      <selection activeCell="P73" sqref="P73"/>
    </sheetView>
  </sheetViews>
  <sheetFormatPr defaultRowHeight="15" x14ac:dyDescent="0.25"/>
  <cols>
    <col min="2" max="2" width="3.85546875" customWidth="1"/>
    <col min="3" max="3" width="29.5703125" customWidth="1"/>
    <col min="4" max="4" width="20.28515625" customWidth="1"/>
    <col min="5" max="5" width="22.140625" customWidth="1"/>
    <col min="6" max="6" width="22.140625" style="279" customWidth="1"/>
    <col min="7" max="7" width="19" customWidth="1"/>
    <col min="8" max="8" width="16" customWidth="1"/>
    <col min="10" max="10" width="17.140625" customWidth="1"/>
    <col min="11" max="11" width="21.140625" customWidth="1"/>
    <col min="12" max="12" width="33.42578125" customWidth="1"/>
    <col min="13" max="13" width="8.42578125" style="203" customWidth="1"/>
    <col min="14" max="14" width="18.85546875" style="215" customWidth="1"/>
    <col min="15" max="15" width="28.140625" customWidth="1"/>
    <col min="16" max="16" width="32.5703125" customWidth="1"/>
    <col min="18" max="18" width="4.28515625" customWidth="1"/>
    <col min="19" max="19" width="20.85546875" style="288" customWidth="1"/>
    <col min="20" max="20" width="24.85546875" customWidth="1"/>
    <col min="22" max="22" width="17" customWidth="1"/>
    <col min="23" max="23" width="23.42578125" customWidth="1"/>
    <col min="27" max="27" width="4.85546875" style="322" customWidth="1"/>
    <col min="28" max="28" width="18.140625" customWidth="1"/>
    <col min="29" max="29" width="19.42578125" customWidth="1"/>
    <col min="30" max="30" width="19" customWidth="1"/>
    <col min="31" max="31" width="14.5703125" customWidth="1"/>
    <col min="32" max="32" width="21" customWidth="1"/>
    <col min="33" max="33" width="20.7109375" customWidth="1"/>
    <col min="34" max="34" width="19.28515625" customWidth="1"/>
    <col min="35" max="35" width="8" customWidth="1"/>
    <col min="36" max="36" width="16" customWidth="1"/>
    <col min="37" max="37" width="16.7109375" customWidth="1"/>
  </cols>
  <sheetData>
    <row r="3" spans="2:34" x14ac:dyDescent="0.25">
      <c r="B3" s="1" t="s">
        <v>1</v>
      </c>
      <c r="C3" s="1" t="s">
        <v>348</v>
      </c>
      <c r="D3" s="1" t="s">
        <v>92</v>
      </c>
      <c r="E3" s="133" t="s">
        <v>349</v>
      </c>
      <c r="F3" s="280" t="s">
        <v>374</v>
      </c>
      <c r="G3" s="1" t="s">
        <v>180</v>
      </c>
      <c r="I3" s="367" t="s">
        <v>365</v>
      </c>
      <c r="J3" s="367"/>
      <c r="K3" s="367"/>
      <c r="L3" s="367"/>
      <c r="M3" s="367"/>
      <c r="N3" s="367"/>
      <c r="O3" s="367"/>
      <c r="P3" s="367"/>
      <c r="Q3" s="367"/>
      <c r="R3" s="367"/>
      <c r="S3" s="367"/>
      <c r="T3" s="367"/>
      <c r="U3" s="367"/>
      <c r="V3" s="367"/>
    </row>
    <row r="4" spans="2:34" x14ac:dyDescent="0.25">
      <c r="B4" s="57">
        <v>1</v>
      </c>
      <c r="C4" s="57" t="s">
        <v>350</v>
      </c>
      <c r="D4" s="59" t="s">
        <v>351</v>
      </c>
      <c r="E4" s="57" t="s">
        <v>352</v>
      </c>
      <c r="F4" s="59" t="s">
        <v>375</v>
      </c>
      <c r="G4" s="56">
        <f>IF(ISNUMBER(SEARCH("SENIOR DISKON",D4)),100000,IF(ISNUMBER(SEARCH("SENIOR",D4)),150000,IF(ISNUMBER(SEARCH("MABA",D4)),125000,0)))</f>
        <v>125000</v>
      </c>
      <c r="I4" s="367"/>
      <c r="J4" s="367"/>
      <c r="K4" s="367"/>
      <c r="L4" s="367"/>
      <c r="M4" s="367"/>
      <c r="N4" s="367"/>
      <c r="O4" s="367"/>
      <c r="P4" s="367"/>
      <c r="Q4" s="367"/>
      <c r="R4" s="367"/>
      <c r="S4" s="367"/>
      <c r="T4" s="367"/>
      <c r="U4" s="367"/>
      <c r="V4" s="367"/>
    </row>
    <row r="5" spans="2:34" x14ac:dyDescent="0.25">
      <c r="B5" s="57">
        <v>2</v>
      </c>
      <c r="C5" s="59" t="s">
        <v>353</v>
      </c>
      <c r="D5" s="59" t="s">
        <v>351</v>
      </c>
      <c r="E5" s="59" t="s">
        <v>352</v>
      </c>
      <c r="F5" s="59" t="s">
        <v>375</v>
      </c>
      <c r="G5" s="56">
        <f t="shared" ref="G5:G56" si="0">IF(ISNUMBER(SEARCH("SENIOR DISKON",D5)),100000,IF(ISNUMBER(SEARCH("SENIOR",D5)),150000,IF(ISNUMBER(SEARCH("MABA",D5)),125000,0)))</f>
        <v>125000</v>
      </c>
      <c r="I5" s="277"/>
      <c r="J5" s="203"/>
      <c r="K5" s="214"/>
      <c r="L5" s="203"/>
      <c r="N5" s="285"/>
      <c r="O5" s="277"/>
      <c r="P5" s="215"/>
      <c r="Q5" s="277"/>
      <c r="R5" s="277"/>
      <c r="T5" s="277"/>
      <c r="U5" s="277"/>
      <c r="V5" s="277"/>
    </row>
    <row r="6" spans="2:34" x14ac:dyDescent="0.25">
      <c r="B6" s="57">
        <v>3</v>
      </c>
      <c r="C6" s="59" t="s">
        <v>354</v>
      </c>
      <c r="D6" s="59" t="s">
        <v>351</v>
      </c>
      <c r="E6" s="59" t="s">
        <v>355</v>
      </c>
      <c r="F6" s="59" t="s">
        <v>375</v>
      </c>
      <c r="G6" s="56">
        <f t="shared" si="0"/>
        <v>125000</v>
      </c>
      <c r="I6" s="277"/>
      <c r="J6" s="1" t="s">
        <v>1</v>
      </c>
      <c r="K6" s="216" t="s">
        <v>493</v>
      </c>
      <c r="L6" s="1" t="s">
        <v>19</v>
      </c>
      <c r="M6" s="1" t="s">
        <v>75</v>
      </c>
      <c r="N6" s="64" t="s">
        <v>276</v>
      </c>
      <c r="O6" s="217" t="s">
        <v>98</v>
      </c>
      <c r="P6" s="218" t="s">
        <v>65</v>
      </c>
      <c r="Q6" s="277"/>
      <c r="R6" s="391" t="s">
        <v>367</v>
      </c>
      <c r="S6" s="391"/>
      <c r="T6" s="392"/>
      <c r="U6" s="392"/>
      <c r="V6" s="392"/>
      <c r="W6" s="392"/>
      <c r="X6" s="392"/>
      <c r="Y6" s="392"/>
    </row>
    <row r="7" spans="2:34" x14ac:dyDescent="0.25">
      <c r="B7" s="57">
        <v>4</v>
      </c>
      <c r="C7" s="59" t="s">
        <v>356</v>
      </c>
      <c r="D7" s="59" t="s">
        <v>351</v>
      </c>
      <c r="E7" s="59" t="s">
        <v>355</v>
      </c>
      <c r="F7" s="59" t="s">
        <v>375</v>
      </c>
      <c r="G7" s="56">
        <f t="shared" si="0"/>
        <v>125000</v>
      </c>
      <c r="I7" s="277"/>
      <c r="J7" s="1">
        <v>1</v>
      </c>
      <c r="K7" s="278" t="s">
        <v>123</v>
      </c>
      <c r="L7" s="310" t="s">
        <v>363</v>
      </c>
      <c r="M7" s="1">
        <v>1</v>
      </c>
      <c r="N7" s="314"/>
      <c r="O7" s="210">
        <v>2000000</v>
      </c>
      <c r="P7" s="211">
        <f>M7*N7</f>
        <v>0</v>
      </c>
      <c r="Q7" s="277"/>
      <c r="R7" s="392"/>
      <c r="S7" s="392"/>
      <c r="T7" s="392"/>
      <c r="U7" s="392"/>
      <c r="V7" s="392"/>
      <c r="W7" s="392"/>
      <c r="X7" s="392"/>
      <c r="Y7" s="392"/>
    </row>
    <row r="8" spans="2:34" x14ac:dyDescent="0.25">
      <c r="B8" s="57">
        <v>5</v>
      </c>
      <c r="C8" s="57" t="s">
        <v>359</v>
      </c>
      <c r="D8" s="57" t="s">
        <v>370</v>
      </c>
      <c r="E8" s="57" t="s">
        <v>352</v>
      </c>
      <c r="F8" s="59" t="s">
        <v>375</v>
      </c>
      <c r="G8" s="56">
        <f t="shared" si="0"/>
        <v>100000</v>
      </c>
      <c r="I8" s="277"/>
      <c r="J8" s="1">
        <v>2</v>
      </c>
      <c r="K8" s="497" t="s">
        <v>346</v>
      </c>
      <c r="L8" s="310" t="s">
        <v>347</v>
      </c>
      <c r="M8" s="1">
        <v>1</v>
      </c>
      <c r="N8" s="314">
        <v>500000</v>
      </c>
      <c r="O8" s="210"/>
      <c r="P8" s="211">
        <f t="shared" ref="P8:P71" si="1">M8*N8</f>
        <v>500000</v>
      </c>
      <c r="Q8" s="277"/>
      <c r="R8" s="392"/>
      <c r="S8" s="392"/>
      <c r="T8" s="392"/>
      <c r="U8" s="392"/>
      <c r="V8" s="392"/>
      <c r="W8" s="392"/>
      <c r="X8" s="392"/>
      <c r="Y8" s="392"/>
    </row>
    <row r="9" spans="2:34" x14ac:dyDescent="0.25">
      <c r="B9" s="57">
        <v>6</v>
      </c>
      <c r="C9" s="57" t="s">
        <v>33</v>
      </c>
      <c r="D9" s="57" t="s">
        <v>360</v>
      </c>
      <c r="E9" s="57" t="s">
        <v>352</v>
      </c>
      <c r="F9" s="59" t="s">
        <v>375</v>
      </c>
      <c r="G9" s="56">
        <f t="shared" si="0"/>
        <v>150000</v>
      </c>
      <c r="I9" s="277"/>
      <c r="J9" s="1">
        <v>3</v>
      </c>
      <c r="K9" s="275" t="s">
        <v>123</v>
      </c>
      <c r="L9" s="311" t="s">
        <v>357</v>
      </c>
      <c r="M9" s="320">
        <v>1</v>
      </c>
      <c r="N9" s="315"/>
      <c r="O9" s="210">
        <f>G57</f>
        <v>6350000</v>
      </c>
      <c r="P9" s="211">
        <f t="shared" si="1"/>
        <v>0</v>
      </c>
      <c r="Q9" s="277"/>
      <c r="R9" s="392"/>
      <c r="S9" s="392"/>
      <c r="T9" s="392"/>
      <c r="U9" s="392"/>
      <c r="V9" s="392"/>
      <c r="W9" s="392"/>
      <c r="X9" s="392"/>
      <c r="Y9" s="392"/>
    </row>
    <row r="10" spans="2:34" x14ac:dyDescent="0.25">
      <c r="B10" s="57">
        <v>7</v>
      </c>
      <c r="C10" s="57" t="s">
        <v>362</v>
      </c>
      <c r="D10" s="57" t="s">
        <v>351</v>
      </c>
      <c r="E10" s="57" t="s">
        <v>352</v>
      </c>
      <c r="F10" s="59" t="s">
        <v>375</v>
      </c>
      <c r="G10" s="56">
        <f t="shared" si="0"/>
        <v>125000</v>
      </c>
      <c r="I10" s="277"/>
      <c r="J10" s="1">
        <v>4</v>
      </c>
      <c r="K10" s="498" t="s">
        <v>384</v>
      </c>
      <c r="L10" s="312" t="s">
        <v>385</v>
      </c>
      <c r="M10" s="66">
        <v>1</v>
      </c>
      <c r="N10" s="316">
        <v>1500</v>
      </c>
      <c r="O10" s="210"/>
      <c r="P10" s="211">
        <f t="shared" si="1"/>
        <v>1500</v>
      </c>
      <c r="Q10" s="277"/>
      <c r="R10" s="392"/>
      <c r="S10" s="392"/>
      <c r="T10" s="392"/>
      <c r="U10" s="392"/>
      <c r="V10" s="392"/>
      <c r="W10" s="392"/>
      <c r="X10" s="392"/>
      <c r="Y10" s="392"/>
    </row>
    <row r="11" spans="2:34" x14ac:dyDescent="0.25">
      <c r="B11" s="57">
        <v>8</v>
      </c>
      <c r="C11" s="57" t="s">
        <v>23</v>
      </c>
      <c r="D11" s="59" t="s">
        <v>370</v>
      </c>
      <c r="E11" s="57" t="s">
        <v>352</v>
      </c>
      <c r="F11" s="59" t="s">
        <v>375</v>
      </c>
      <c r="G11" s="56">
        <f t="shared" si="0"/>
        <v>100000</v>
      </c>
      <c r="I11" s="277"/>
      <c r="J11" s="1">
        <v>5</v>
      </c>
      <c r="K11" s="498" t="s">
        <v>384</v>
      </c>
      <c r="L11" s="519" t="s">
        <v>386</v>
      </c>
      <c r="M11" s="520">
        <v>1</v>
      </c>
      <c r="N11" s="521">
        <v>25500</v>
      </c>
      <c r="O11" s="522"/>
      <c r="P11" s="515">
        <f t="shared" si="1"/>
        <v>25500</v>
      </c>
      <c r="Q11" s="277"/>
      <c r="R11" s="392"/>
      <c r="S11" s="392"/>
      <c r="T11" s="392"/>
      <c r="U11" s="392"/>
      <c r="V11" s="392"/>
      <c r="W11" s="392"/>
      <c r="X11" s="392"/>
      <c r="Y11" s="392"/>
    </row>
    <row r="12" spans="2:34" x14ac:dyDescent="0.25">
      <c r="B12" s="57">
        <v>9</v>
      </c>
      <c r="C12" s="57" t="s">
        <v>56</v>
      </c>
      <c r="D12" s="59" t="s">
        <v>370</v>
      </c>
      <c r="E12" s="57" t="s">
        <v>352</v>
      </c>
      <c r="F12" s="59" t="s">
        <v>375</v>
      </c>
      <c r="G12" s="56">
        <f t="shared" si="0"/>
        <v>100000</v>
      </c>
      <c r="I12" s="277"/>
      <c r="J12" s="1">
        <v>6</v>
      </c>
      <c r="K12" s="499" t="s">
        <v>387</v>
      </c>
      <c r="L12" s="523" t="s">
        <v>388</v>
      </c>
      <c r="M12" s="512">
        <v>1</v>
      </c>
      <c r="N12" s="524">
        <v>13000</v>
      </c>
      <c r="O12" s="525"/>
      <c r="P12" s="515">
        <f t="shared" si="1"/>
        <v>13000</v>
      </c>
      <c r="Q12" s="277"/>
      <c r="R12" s="392"/>
      <c r="S12" s="392"/>
      <c r="T12" s="392"/>
      <c r="U12" s="392"/>
      <c r="V12" s="392"/>
      <c r="W12" s="392"/>
      <c r="X12" s="392"/>
      <c r="Y12" s="392"/>
    </row>
    <row r="13" spans="2:34" x14ac:dyDescent="0.25">
      <c r="B13" s="57">
        <v>10</v>
      </c>
      <c r="C13" s="57" t="s">
        <v>20</v>
      </c>
      <c r="D13" s="59" t="s">
        <v>370</v>
      </c>
      <c r="E13" s="57" t="s">
        <v>352</v>
      </c>
      <c r="F13" s="59" t="s">
        <v>375</v>
      </c>
      <c r="G13" s="56">
        <f t="shared" si="0"/>
        <v>100000</v>
      </c>
      <c r="I13" s="277"/>
      <c r="J13" s="1">
        <v>7</v>
      </c>
      <c r="K13" s="500" t="s">
        <v>391</v>
      </c>
      <c r="L13" s="526" t="s">
        <v>494</v>
      </c>
      <c r="M13" s="516">
        <v>3</v>
      </c>
      <c r="N13" s="527">
        <v>750</v>
      </c>
      <c r="O13" s="525"/>
      <c r="P13" s="515">
        <f t="shared" si="1"/>
        <v>2250</v>
      </c>
      <c r="Q13" s="277"/>
      <c r="R13" s="277"/>
      <c r="T13" s="277"/>
      <c r="U13" s="277"/>
      <c r="V13" s="277"/>
    </row>
    <row r="14" spans="2:34" x14ac:dyDescent="0.25">
      <c r="B14" s="57">
        <v>11</v>
      </c>
      <c r="C14" s="57" t="s">
        <v>83</v>
      </c>
      <c r="D14" s="57" t="s">
        <v>360</v>
      </c>
      <c r="E14" s="57" t="s">
        <v>352</v>
      </c>
      <c r="F14" s="59" t="s">
        <v>375</v>
      </c>
      <c r="G14" s="56">
        <f t="shared" si="0"/>
        <v>150000</v>
      </c>
      <c r="I14" s="277"/>
      <c r="J14" s="1">
        <v>8</v>
      </c>
      <c r="K14" s="500" t="s">
        <v>392</v>
      </c>
      <c r="L14" s="526" t="s">
        <v>393</v>
      </c>
      <c r="M14" s="512">
        <v>6</v>
      </c>
      <c r="N14" s="524">
        <v>15000</v>
      </c>
      <c r="O14" s="515"/>
      <c r="P14" s="515">
        <f t="shared" si="1"/>
        <v>90000</v>
      </c>
      <c r="Q14" s="277"/>
      <c r="R14" s="277"/>
      <c r="T14" s="277"/>
      <c r="U14" s="277"/>
      <c r="V14" s="277"/>
    </row>
    <row r="15" spans="2:34" x14ac:dyDescent="0.25">
      <c r="B15" s="57">
        <v>12</v>
      </c>
      <c r="C15" s="57" t="s">
        <v>368</v>
      </c>
      <c r="D15" s="57" t="s">
        <v>351</v>
      </c>
      <c r="E15" s="57" t="s">
        <v>352</v>
      </c>
      <c r="F15" s="59" t="s">
        <v>375</v>
      </c>
      <c r="G15" s="56">
        <f t="shared" si="0"/>
        <v>125000</v>
      </c>
      <c r="I15" s="277"/>
      <c r="J15" s="1">
        <v>9</v>
      </c>
      <c r="K15" s="497" t="s">
        <v>395</v>
      </c>
      <c r="L15" s="526" t="s">
        <v>400</v>
      </c>
      <c r="M15" s="516">
        <v>8</v>
      </c>
      <c r="N15" s="527">
        <v>15000</v>
      </c>
      <c r="O15" s="515"/>
      <c r="P15" s="515">
        <f>M15*N15</f>
        <v>120000</v>
      </c>
      <c r="Q15" s="277"/>
      <c r="R15" s="551" t="s">
        <v>410</v>
      </c>
      <c r="S15" s="551"/>
      <c r="T15" s="551"/>
      <c r="U15" s="551"/>
      <c r="V15" s="551"/>
      <c r="W15" s="551"/>
      <c r="X15" s="551"/>
      <c r="Y15" s="551"/>
      <c r="AA15" s="396" t="s">
        <v>455</v>
      </c>
      <c r="AB15" s="396"/>
      <c r="AC15" s="396"/>
      <c r="AD15" s="396"/>
      <c r="AE15" s="396"/>
      <c r="AF15" s="396"/>
      <c r="AG15" s="396"/>
      <c r="AH15" s="396"/>
    </row>
    <row r="16" spans="2:34" x14ac:dyDescent="0.25">
      <c r="B16" s="57">
        <v>13</v>
      </c>
      <c r="C16" s="57" t="s">
        <v>152</v>
      </c>
      <c r="D16" s="57" t="s">
        <v>360</v>
      </c>
      <c r="E16" s="57" t="s">
        <v>352</v>
      </c>
      <c r="F16" s="59" t="s">
        <v>375</v>
      </c>
      <c r="G16" s="56">
        <f t="shared" si="0"/>
        <v>150000</v>
      </c>
      <c r="I16" s="277"/>
      <c r="J16" s="1">
        <v>10</v>
      </c>
      <c r="K16" s="497" t="s">
        <v>395</v>
      </c>
      <c r="L16" s="526" t="s">
        <v>399</v>
      </c>
      <c r="M16" s="516">
        <v>1</v>
      </c>
      <c r="N16" s="527">
        <v>3500</v>
      </c>
      <c r="O16" s="515"/>
      <c r="P16" s="515">
        <f>M16*N16</f>
        <v>3500</v>
      </c>
      <c r="Q16" s="277"/>
      <c r="R16" s="253"/>
      <c r="S16" s="253"/>
      <c r="T16" s="253"/>
      <c r="U16" s="253"/>
      <c r="V16" s="253"/>
      <c r="W16" s="253"/>
      <c r="X16" s="253"/>
    </row>
    <row r="17" spans="2:37" x14ac:dyDescent="0.25">
      <c r="B17" s="57">
        <v>14</v>
      </c>
      <c r="C17" s="57" t="s">
        <v>369</v>
      </c>
      <c r="D17" s="57" t="s">
        <v>351</v>
      </c>
      <c r="E17" s="57" t="s">
        <v>352</v>
      </c>
      <c r="F17" s="59" t="s">
        <v>375</v>
      </c>
      <c r="G17" s="56">
        <f t="shared" si="0"/>
        <v>125000</v>
      </c>
      <c r="I17" s="277"/>
      <c r="J17" s="1">
        <v>11</v>
      </c>
      <c r="K17" s="497" t="s">
        <v>402</v>
      </c>
      <c r="L17" s="526" t="s">
        <v>403</v>
      </c>
      <c r="M17" s="516">
        <v>1</v>
      </c>
      <c r="N17" s="527">
        <v>3000</v>
      </c>
      <c r="O17" s="515"/>
      <c r="P17" s="515">
        <f>M17*N17</f>
        <v>3000</v>
      </c>
      <c r="Q17" s="277"/>
      <c r="R17" s="290" t="s">
        <v>1</v>
      </c>
      <c r="S17" s="291" t="s">
        <v>301</v>
      </c>
      <c r="T17" s="290" t="s">
        <v>411</v>
      </c>
      <c r="U17" s="290" t="s">
        <v>75</v>
      </c>
      <c r="V17" s="290" t="s">
        <v>412</v>
      </c>
      <c r="W17" s="290" t="s">
        <v>15</v>
      </c>
      <c r="X17" s="253"/>
      <c r="AA17" s="323" t="s">
        <v>1</v>
      </c>
      <c r="AB17" s="57" t="s">
        <v>456</v>
      </c>
      <c r="AC17" s="59" t="s">
        <v>459</v>
      </c>
      <c r="AD17" s="59" t="s">
        <v>457</v>
      </c>
      <c r="AE17" s="59" t="s">
        <v>458</v>
      </c>
      <c r="AF17" s="59" t="s">
        <v>460</v>
      </c>
      <c r="AG17" s="301" t="s">
        <v>461</v>
      </c>
      <c r="AH17" s="301" t="s">
        <v>464</v>
      </c>
      <c r="AJ17" s="57" t="s">
        <v>457</v>
      </c>
      <c r="AK17" s="57" t="s">
        <v>458</v>
      </c>
    </row>
    <row r="18" spans="2:37" x14ac:dyDescent="0.25">
      <c r="B18" s="57">
        <v>15</v>
      </c>
      <c r="C18" s="59" t="s">
        <v>371</v>
      </c>
      <c r="D18" s="59" t="s">
        <v>351</v>
      </c>
      <c r="E18" s="59" t="s">
        <v>352</v>
      </c>
      <c r="F18" s="59" t="s">
        <v>375</v>
      </c>
      <c r="G18" s="56">
        <f t="shared" si="0"/>
        <v>125000</v>
      </c>
      <c r="I18" s="277"/>
      <c r="J18" s="1">
        <v>12</v>
      </c>
      <c r="K18" s="498" t="s">
        <v>409</v>
      </c>
      <c r="L18" s="526" t="s">
        <v>415</v>
      </c>
      <c r="M18" s="516">
        <v>2</v>
      </c>
      <c r="N18" s="527">
        <v>31000</v>
      </c>
      <c r="O18" s="525"/>
      <c r="P18" s="515">
        <f>M18*N18</f>
        <v>62000</v>
      </c>
      <c r="Q18" s="277"/>
      <c r="R18" s="57">
        <v>1</v>
      </c>
      <c r="S18" s="59" t="s">
        <v>404</v>
      </c>
      <c r="T18" s="292" t="s">
        <v>405</v>
      </c>
      <c r="U18" s="1">
        <v>53</v>
      </c>
      <c r="V18" s="64">
        <v>2250</v>
      </c>
      <c r="W18" s="56">
        <f>U18*V18</f>
        <v>119250</v>
      </c>
      <c r="AA18" s="323">
        <v>1</v>
      </c>
      <c r="AB18" s="59" t="s">
        <v>462</v>
      </c>
      <c r="AC18" s="59" t="s">
        <v>463</v>
      </c>
      <c r="AD18" s="57">
        <v>1</v>
      </c>
      <c r="AE18" s="57">
        <v>2</v>
      </c>
      <c r="AF18" s="56">
        <f>AD18*30000</f>
        <v>30000</v>
      </c>
      <c r="AG18" s="56">
        <f>AE18*100000</f>
        <v>200000</v>
      </c>
      <c r="AH18" s="56">
        <f>AF18+AG18</f>
        <v>230000</v>
      </c>
      <c r="AJ18" s="56">
        <v>30000</v>
      </c>
      <c r="AK18" s="56">
        <v>100000</v>
      </c>
    </row>
    <row r="19" spans="2:37" x14ac:dyDescent="0.25">
      <c r="B19" s="57">
        <v>16</v>
      </c>
      <c r="C19" s="59" t="s">
        <v>372</v>
      </c>
      <c r="D19" s="59" t="s">
        <v>370</v>
      </c>
      <c r="E19" s="59" t="s">
        <v>352</v>
      </c>
      <c r="F19" s="59" t="s">
        <v>375</v>
      </c>
      <c r="G19" s="56">
        <f t="shared" si="0"/>
        <v>100000</v>
      </c>
      <c r="I19" s="277"/>
      <c r="J19" s="1">
        <v>13</v>
      </c>
      <c r="K19" s="498" t="s">
        <v>409</v>
      </c>
      <c r="L19" s="526" t="s">
        <v>416</v>
      </c>
      <c r="M19" s="512">
        <v>1</v>
      </c>
      <c r="N19" s="524">
        <v>15900</v>
      </c>
      <c r="O19" s="525"/>
      <c r="P19" s="515">
        <f>M19*N19</f>
        <v>15900</v>
      </c>
      <c r="Q19" s="277"/>
      <c r="R19" s="57">
        <v>2</v>
      </c>
      <c r="S19" s="59" t="s">
        <v>404</v>
      </c>
      <c r="T19" s="292" t="s">
        <v>442</v>
      </c>
      <c r="U19" s="1">
        <v>12</v>
      </c>
      <c r="V19" s="64">
        <v>18900</v>
      </c>
      <c r="W19" s="56">
        <f t="shared" ref="W19:W44" si="2">U19*V19</f>
        <v>226800</v>
      </c>
      <c r="AA19" s="324">
        <v>2</v>
      </c>
      <c r="AB19" s="302" t="s">
        <v>53</v>
      </c>
      <c r="AC19" s="59" t="s">
        <v>417</v>
      </c>
      <c r="AD19" s="303">
        <v>3</v>
      </c>
      <c r="AE19" s="303">
        <v>0</v>
      </c>
      <c r="AF19" s="304">
        <f>AD19*30000</f>
        <v>90000</v>
      </c>
      <c r="AG19" s="304">
        <f>AE19*100000</f>
        <v>0</v>
      </c>
      <c r="AH19" s="304">
        <f t="shared" ref="AH19:AH40" si="3">AF19+AG19</f>
        <v>90000</v>
      </c>
    </row>
    <row r="20" spans="2:37" x14ac:dyDescent="0.25">
      <c r="B20" s="57">
        <v>17</v>
      </c>
      <c r="C20" s="59" t="s">
        <v>54</v>
      </c>
      <c r="D20" s="59" t="s">
        <v>360</v>
      </c>
      <c r="E20" s="59" t="s">
        <v>352</v>
      </c>
      <c r="F20" s="59" t="s">
        <v>375</v>
      </c>
      <c r="G20" s="56">
        <f t="shared" si="0"/>
        <v>150000</v>
      </c>
      <c r="I20" s="277"/>
      <c r="J20" s="1">
        <v>14</v>
      </c>
      <c r="K20" s="59" t="s">
        <v>422</v>
      </c>
      <c r="L20" s="541" t="s">
        <v>453</v>
      </c>
      <c r="M20" s="534">
        <v>1</v>
      </c>
      <c r="N20" s="542">
        <v>70000</v>
      </c>
      <c r="O20" s="536"/>
      <c r="P20" s="537">
        <f t="shared" ref="P20:P26" si="4">M20*N20</f>
        <v>70000</v>
      </c>
      <c r="Q20" s="277"/>
      <c r="R20" s="57">
        <v>3</v>
      </c>
      <c r="S20" s="59" t="s">
        <v>404</v>
      </c>
      <c r="T20" s="292" t="s">
        <v>406</v>
      </c>
      <c r="U20" s="289">
        <v>2</v>
      </c>
      <c r="V20" s="286">
        <v>15500</v>
      </c>
      <c r="W20" s="56">
        <f t="shared" si="2"/>
        <v>31000</v>
      </c>
      <c r="AA20" s="323">
        <v>3</v>
      </c>
      <c r="AB20" s="305" t="s">
        <v>45</v>
      </c>
      <c r="AC20" s="306" t="s">
        <v>466</v>
      </c>
      <c r="AD20" s="307"/>
      <c r="AE20" s="307">
        <v>1</v>
      </c>
      <c r="AF20" s="308">
        <f t="shared" ref="AF20:AF33" si="5">AD20*30000</f>
        <v>0</v>
      </c>
      <c r="AG20" s="308">
        <f t="shared" ref="AG20:AG40" si="6">AE20*100000</f>
        <v>100000</v>
      </c>
      <c r="AH20" s="308">
        <f t="shared" si="3"/>
        <v>100000</v>
      </c>
    </row>
    <row r="21" spans="2:37" x14ac:dyDescent="0.25">
      <c r="B21" s="57">
        <v>18</v>
      </c>
      <c r="C21" s="59" t="s">
        <v>373</v>
      </c>
      <c r="D21" s="59" t="s">
        <v>351</v>
      </c>
      <c r="E21" s="59" t="s">
        <v>352</v>
      </c>
      <c r="F21" s="59" t="s">
        <v>375</v>
      </c>
      <c r="G21" s="56">
        <f t="shared" si="0"/>
        <v>125000</v>
      </c>
      <c r="I21" s="277"/>
      <c r="J21" s="1">
        <v>15</v>
      </c>
      <c r="K21" s="59" t="s">
        <v>422</v>
      </c>
      <c r="L21" s="313" t="s">
        <v>454</v>
      </c>
      <c r="M21" s="1">
        <v>1</v>
      </c>
      <c r="N21" s="314">
        <v>1000000</v>
      </c>
      <c r="O21" s="57"/>
      <c r="P21" s="211">
        <f t="shared" si="4"/>
        <v>1000000</v>
      </c>
      <c r="Q21" s="277"/>
      <c r="R21" s="57">
        <v>4</v>
      </c>
      <c r="S21" s="59" t="s">
        <v>404</v>
      </c>
      <c r="T21" s="292" t="s">
        <v>407</v>
      </c>
      <c r="U21" s="289">
        <v>1</v>
      </c>
      <c r="V21" s="286">
        <v>15500</v>
      </c>
      <c r="W21" s="56">
        <f t="shared" si="2"/>
        <v>15500</v>
      </c>
      <c r="AA21" s="324">
        <v>4</v>
      </c>
      <c r="AB21" s="306" t="s">
        <v>44</v>
      </c>
      <c r="AC21" s="306" t="s">
        <v>467</v>
      </c>
      <c r="AD21" s="309">
        <v>1</v>
      </c>
      <c r="AE21" s="309"/>
      <c r="AF21" s="308">
        <f t="shared" si="5"/>
        <v>30000</v>
      </c>
      <c r="AG21" s="308">
        <f t="shared" si="6"/>
        <v>0</v>
      </c>
      <c r="AH21" s="308">
        <f t="shared" si="3"/>
        <v>30000</v>
      </c>
    </row>
    <row r="22" spans="2:37" x14ac:dyDescent="0.25">
      <c r="B22" s="57">
        <v>19</v>
      </c>
      <c r="C22" s="57" t="s">
        <v>376</v>
      </c>
      <c r="D22" s="57" t="s">
        <v>351</v>
      </c>
      <c r="E22" s="57" t="s">
        <v>352</v>
      </c>
      <c r="F22" s="57" t="s">
        <v>375</v>
      </c>
      <c r="G22" s="56">
        <f t="shared" si="0"/>
        <v>125000</v>
      </c>
      <c r="I22" s="277"/>
      <c r="J22" s="1">
        <v>16</v>
      </c>
      <c r="K22" s="59" t="s">
        <v>488</v>
      </c>
      <c r="L22" s="543" t="s">
        <v>486</v>
      </c>
      <c r="M22" s="544">
        <v>1</v>
      </c>
      <c r="N22" s="545">
        <v>30000</v>
      </c>
      <c r="O22" s="546"/>
      <c r="P22" s="547">
        <f t="shared" si="4"/>
        <v>30000</v>
      </c>
      <c r="Q22" s="277"/>
      <c r="R22" s="57">
        <v>5</v>
      </c>
      <c r="S22" s="59" t="s">
        <v>404</v>
      </c>
      <c r="T22" s="293" t="s">
        <v>408</v>
      </c>
      <c r="U22" s="1">
        <v>2</v>
      </c>
      <c r="V22" s="64">
        <v>15500</v>
      </c>
      <c r="W22" s="56">
        <f t="shared" si="2"/>
        <v>31000</v>
      </c>
      <c r="AA22" s="323">
        <v>5</v>
      </c>
      <c r="AB22" s="59" t="s">
        <v>468</v>
      </c>
      <c r="AC22" s="59" t="s">
        <v>469</v>
      </c>
      <c r="AD22" s="57"/>
      <c r="AE22" s="57">
        <v>4</v>
      </c>
      <c r="AF22" s="304">
        <f t="shared" si="5"/>
        <v>0</v>
      </c>
      <c r="AG22" s="304">
        <f t="shared" si="6"/>
        <v>400000</v>
      </c>
      <c r="AH22" s="304">
        <f t="shared" si="3"/>
        <v>400000</v>
      </c>
    </row>
    <row r="23" spans="2:37" x14ac:dyDescent="0.25">
      <c r="B23" s="57">
        <v>20</v>
      </c>
      <c r="C23" s="57" t="s">
        <v>377</v>
      </c>
      <c r="D23" s="57" t="s">
        <v>360</v>
      </c>
      <c r="E23" s="57" t="s">
        <v>352</v>
      </c>
      <c r="F23" s="57" t="s">
        <v>375</v>
      </c>
      <c r="G23" s="56">
        <f t="shared" si="0"/>
        <v>150000</v>
      </c>
      <c r="I23" s="277"/>
      <c r="J23" s="1">
        <v>17</v>
      </c>
      <c r="K23" s="59" t="s">
        <v>476</v>
      </c>
      <c r="L23" s="543" t="s">
        <v>487</v>
      </c>
      <c r="M23" s="544">
        <v>1</v>
      </c>
      <c r="N23" s="545">
        <v>100000</v>
      </c>
      <c r="O23" s="546"/>
      <c r="P23" s="547">
        <f t="shared" si="4"/>
        <v>100000</v>
      </c>
      <c r="Q23" s="277"/>
      <c r="R23" s="57">
        <v>6</v>
      </c>
      <c r="S23" s="59" t="s">
        <v>404</v>
      </c>
      <c r="T23" s="292" t="s">
        <v>440</v>
      </c>
      <c r="U23" s="1">
        <v>50</v>
      </c>
      <c r="V23" s="64">
        <v>15000</v>
      </c>
      <c r="W23" s="56">
        <f t="shared" si="2"/>
        <v>750000</v>
      </c>
      <c r="AA23" s="324">
        <v>6</v>
      </c>
      <c r="AB23" s="57" t="s">
        <v>31</v>
      </c>
      <c r="AC23" s="57" t="s">
        <v>473</v>
      </c>
      <c r="AD23" s="57">
        <v>1</v>
      </c>
      <c r="AE23" s="57"/>
      <c r="AF23" s="304">
        <f t="shared" si="5"/>
        <v>30000</v>
      </c>
      <c r="AG23" s="304">
        <f t="shared" si="6"/>
        <v>0</v>
      </c>
      <c r="AH23" s="304">
        <f t="shared" si="3"/>
        <v>30000</v>
      </c>
    </row>
    <row r="24" spans="2:37" x14ac:dyDescent="0.25">
      <c r="B24" s="57">
        <v>21</v>
      </c>
      <c r="C24" s="57" t="s">
        <v>378</v>
      </c>
      <c r="D24" s="57" t="s">
        <v>351</v>
      </c>
      <c r="E24" s="57" t="s">
        <v>352</v>
      </c>
      <c r="F24" s="57" t="s">
        <v>375</v>
      </c>
      <c r="G24" s="56">
        <f t="shared" si="0"/>
        <v>125000</v>
      </c>
      <c r="I24" s="277"/>
      <c r="J24" s="1">
        <v>18</v>
      </c>
      <c r="K24" s="59" t="s">
        <v>488</v>
      </c>
      <c r="L24" s="509" t="s">
        <v>489</v>
      </c>
      <c r="M24" s="502">
        <v>10</v>
      </c>
      <c r="N24" s="510">
        <v>8000</v>
      </c>
      <c r="O24" s="492"/>
      <c r="P24" s="505">
        <f t="shared" si="4"/>
        <v>80000</v>
      </c>
      <c r="Q24" s="277"/>
      <c r="R24" s="57">
        <v>7</v>
      </c>
      <c r="S24" s="59" t="s">
        <v>404</v>
      </c>
      <c r="T24" s="292" t="s">
        <v>438</v>
      </c>
      <c r="U24" s="1">
        <v>50</v>
      </c>
      <c r="V24" s="64">
        <v>12000</v>
      </c>
      <c r="W24" s="56">
        <f t="shared" si="2"/>
        <v>600000</v>
      </c>
      <c r="AA24" s="323">
        <v>7</v>
      </c>
      <c r="AB24" s="57" t="s">
        <v>52</v>
      </c>
      <c r="AC24" s="57" t="s">
        <v>474</v>
      </c>
      <c r="AD24" s="57">
        <v>3</v>
      </c>
      <c r="AE24" s="57"/>
      <c r="AF24" s="304">
        <f t="shared" si="5"/>
        <v>90000</v>
      </c>
      <c r="AG24" s="304">
        <f t="shared" si="6"/>
        <v>0</v>
      </c>
      <c r="AH24" s="304">
        <f t="shared" si="3"/>
        <v>90000</v>
      </c>
    </row>
    <row r="25" spans="2:37" x14ac:dyDescent="0.25">
      <c r="B25" s="57">
        <v>22</v>
      </c>
      <c r="C25" s="57" t="s">
        <v>379</v>
      </c>
      <c r="D25" s="57" t="s">
        <v>351</v>
      </c>
      <c r="E25" s="57" t="s">
        <v>352</v>
      </c>
      <c r="F25" s="57" t="s">
        <v>375</v>
      </c>
      <c r="G25" s="56">
        <f t="shared" si="0"/>
        <v>125000</v>
      </c>
      <c r="I25" s="277"/>
      <c r="J25" s="1">
        <v>19</v>
      </c>
      <c r="K25" s="59" t="s">
        <v>488</v>
      </c>
      <c r="L25" s="528" t="s">
        <v>425</v>
      </c>
      <c r="M25" s="516">
        <v>1</v>
      </c>
      <c r="N25" s="527">
        <v>50000</v>
      </c>
      <c r="O25" s="529"/>
      <c r="P25" s="515">
        <f t="shared" si="4"/>
        <v>50000</v>
      </c>
      <c r="Q25" s="277"/>
      <c r="R25" s="57">
        <v>8</v>
      </c>
      <c r="S25" s="59" t="s">
        <v>422</v>
      </c>
      <c r="T25" s="57" t="s">
        <v>439</v>
      </c>
      <c r="U25" s="1">
        <v>50</v>
      </c>
      <c r="V25" s="64">
        <v>15000</v>
      </c>
      <c r="W25" s="56">
        <f t="shared" si="2"/>
        <v>750000</v>
      </c>
      <c r="AA25" s="324">
        <v>8</v>
      </c>
      <c r="AB25" s="57"/>
      <c r="AC25" s="57"/>
      <c r="AD25" s="57"/>
      <c r="AE25" s="57"/>
      <c r="AF25" s="304">
        <f t="shared" si="5"/>
        <v>0</v>
      </c>
      <c r="AG25" s="304">
        <f t="shared" si="6"/>
        <v>0</v>
      </c>
      <c r="AH25" s="304">
        <f t="shared" si="3"/>
        <v>0</v>
      </c>
    </row>
    <row r="26" spans="2:37" x14ac:dyDescent="0.25">
      <c r="B26" s="57">
        <v>23</v>
      </c>
      <c r="C26" s="57" t="s">
        <v>61</v>
      </c>
      <c r="D26" s="57" t="s">
        <v>360</v>
      </c>
      <c r="E26" s="57" t="s">
        <v>352</v>
      </c>
      <c r="F26" s="57" t="s">
        <v>375</v>
      </c>
      <c r="G26" s="56">
        <f t="shared" si="0"/>
        <v>150000</v>
      </c>
      <c r="I26" s="277"/>
      <c r="J26" s="1">
        <v>20</v>
      </c>
      <c r="K26" s="59" t="s">
        <v>488</v>
      </c>
      <c r="L26" s="528" t="s">
        <v>465</v>
      </c>
      <c r="M26" s="512">
        <v>3</v>
      </c>
      <c r="N26" s="524">
        <v>7000</v>
      </c>
      <c r="O26" s="514"/>
      <c r="P26" s="515">
        <f t="shared" si="4"/>
        <v>21000</v>
      </c>
      <c r="Q26" s="277"/>
      <c r="R26" s="57">
        <v>9</v>
      </c>
      <c r="S26" s="59" t="s">
        <v>422</v>
      </c>
      <c r="T26" s="57" t="s">
        <v>426</v>
      </c>
      <c r="U26" s="1">
        <v>3</v>
      </c>
      <c r="V26" s="64">
        <v>18000</v>
      </c>
      <c r="W26" s="56">
        <f t="shared" si="2"/>
        <v>54000</v>
      </c>
      <c r="AA26" s="323">
        <v>9</v>
      </c>
      <c r="AB26" s="57"/>
      <c r="AC26" s="57"/>
      <c r="AD26" s="57"/>
      <c r="AE26" s="57"/>
      <c r="AF26" s="304">
        <f t="shared" si="5"/>
        <v>0</v>
      </c>
      <c r="AG26" s="304">
        <f t="shared" si="6"/>
        <v>0</v>
      </c>
      <c r="AH26" s="304">
        <f t="shared" si="3"/>
        <v>0</v>
      </c>
    </row>
    <row r="27" spans="2:37" x14ac:dyDescent="0.25">
      <c r="B27" s="57">
        <v>24</v>
      </c>
      <c r="C27" s="57" t="s">
        <v>380</v>
      </c>
      <c r="D27" s="57" t="s">
        <v>351</v>
      </c>
      <c r="E27" s="57" t="s">
        <v>352</v>
      </c>
      <c r="F27" s="57" t="s">
        <v>375</v>
      </c>
      <c r="G27" s="56">
        <f t="shared" si="0"/>
        <v>125000</v>
      </c>
      <c r="I27" s="277"/>
      <c r="J27" s="1">
        <v>21</v>
      </c>
      <c r="K27" s="59" t="s">
        <v>492</v>
      </c>
      <c r="L27" s="501" t="s">
        <v>405</v>
      </c>
      <c r="M27" s="502">
        <v>53</v>
      </c>
      <c r="N27" s="503">
        <v>2250</v>
      </c>
      <c r="O27" s="504"/>
      <c r="P27" s="505">
        <f>M27*N27</f>
        <v>119250</v>
      </c>
      <c r="Q27" s="277"/>
      <c r="R27" s="57">
        <v>10</v>
      </c>
      <c r="S27" s="59" t="s">
        <v>422</v>
      </c>
      <c r="T27" s="57" t="s">
        <v>427</v>
      </c>
      <c r="U27" s="1">
        <v>4</v>
      </c>
      <c r="V27" s="64">
        <v>4800</v>
      </c>
      <c r="W27" s="56">
        <f t="shared" si="2"/>
        <v>19200</v>
      </c>
      <c r="AA27" s="324">
        <v>10</v>
      </c>
      <c r="AB27" s="57"/>
      <c r="AC27" s="57"/>
      <c r="AD27" s="57"/>
      <c r="AE27" s="57"/>
      <c r="AF27" s="304">
        <f t="shared" si="5"/>
        <v>0</v>
      </c>
      <c r="AG27" s="304">
        <f t="shared" si="6"/>
        <v>0</v>
      </c>
      <c r="AH27" s="304">
        <f t="shared" si="3"/>
        <v>0</v>
      </c>
    </row>
    <row r="28" spans="2:37" x14ac:dyDescent="0.25">
      <c r="B28" s="57">
        <v>25</v>
      </c>
      <c r="C28" s="57" t="s">
        <v>119</v>
      </c>
      <c r="D28" s="57" t="s">
        <v>370</v>
      </c>
      <c r="E28" s="57" t="s">
        <v>352</v>
      </c>
      <c r="F28" s="57" t="s">
        <v>375</v>
      </c>
      <c r="G28" s="56">
        <f t="shared" si="0"/>
        <v>100000</v>
      </c>
      <c r="I28" s="277"/>
      <c r="J28" s="1">
        <v>22</v>
      </c>
      <c r="K28" s="59" t="s">
        <v>492</v>
      </c>
      <c r="L28" s="501" t="s">
        <v>442</v>
      </c>
      <c r="M28" s="502">
        <v>12</v>
      </c>
      <c r="N28" s="503">
        <v>18900</v>
      </c>
      <c r="O28" s="504"/>
      <c r="P28" s="505">
        <f>M28*N28</f>
        <v>226800</v>
      </c>
      <c r="Q28" s="277"/>
      <c r="R28" s="57">
        <v>11</v>
      </c>
      <c r="S28" s="59" t="s">
        <v>422</v>
      </c>
      <c r="T28" s="57" t="s">
        <v>428</v>
      </c>
      <c r="U28" s="1">
        <v>2</v>
      </c>
      <c r="V28" s="64">
        <v>9000</v>
      </c>
      <c r="W28" s="56">
        <f t="shared" si="2"/>
        <v>18000</v>
      </c>
      <c r="AA28" s="323">
        <v>11</v>
      </c>
      <c r="AB28" s="57"/>
      <c r="AC28" s="57"/>
      <c r="AD28" s="57"/>
      <c r="AE28" s="57"/>
      <c r="AF28" s="304">
        <f t="shared" si="5"/>
        <v>0</v>
      </c>
      <c r="AG28" s="304">
        <f t="shared" si="6"/>
        <v>0</v>
      </c>
      <c r="AH28" s="304">
        <f t="shared" si="3"/>
        <v>0</v>
      </c>
    </row>
    <row r="29" spans="2:37" x14ac:dyDescent="0.25">
      <c r="B29" s="57">
        <v>26</v>
      </c>
      <c r="C29" s="57" t="s">
        <v>53</v>
      </c>
      <c r="D29" s="57" t="s">
        <v>360</v>
      </c>
      <c r="E29" s="57" t="s">
        <v>352</v>
      </c>
      <c r="F29" s="57" t="s">
        <v>375</v>
      </c>
      <c r="G29" s="56">
        <f t="shared" si="0"/>
        <v>150000</v>
      </c>
      <c r="I29" s="277"/>
      <c r="J29" s="1">
        <v>23</v>
      </c>
      <c r="K29" s="59" t="s">
        <v>492</v>
      </c>
      <c r="L29" s="501" t="s">
        <v>406</v>
      </c>
      <c r="M29" s="506">
        <v>2</v>
      </c>
      <c r="N29" s="507">
        <v>15500</v>
      </c>
      <c r="O29" s="504"/>
      <c r="P29" s="505">
        <f>M29*N29</f>
        <v>31000</v>
      </c>
      <c r="Q29" s="277"/>
      <c r="R29" s="57">
        <v>12</v>
      </c>
      <c r="S29" s="59" t="s">
        <v>422</v>
      </c>
      <c r="T29" s="57" t="s">
        <v>429</v>
      </c>
      <c r="U29" s="1">
        <v>1</v>
      </c>
      <c r="V29" s="64">
        <v>13400</v>
      </c>
      <c r="W29" s="56">
        <f t="shared" si="2"/>
        <v>13400</v>
      </c>
      <c r="AA29" s="324">
        <v>12</v>
      </c>
      <c r="AB29" s="57"/>
      <c r="AC29" s="57"/>
      <c r="AD29" s="57"/>
      <c r="AE29" s="57"/>
      <c r="AF29" s="304">
        <f t="shared" si="5"/>
        <v>0</v>
      </c>
      <c r="AG29" s="304">
        <f t="shared" si="6"/>
        <v>0</v>
      </c>
      <c r="AH29" s="304">
        <f t="shared" si="3"/>
        <v>0</v>
      </c>
    </row>
    <row r="30" spans="2:37" x14ac:dyDescent="0.25">
      <c r="B30" s="57">
        <v>27</v>
      </c>
      <c r="C30" s="57" t="s">
        <v>381</v>
      </c>
      <c r="D30" s="57" t="s">
        <v>351</v>
      </c>
      <c r="E30" s="57" t="s">
        <v>352</v>
      </c>
      <c r="F30" s="57" t="s">
        <v>375</v>
      </c>
      <c r="G30" s="56">
        <f t="shared" si="0"/>
        <v>125000</v>
      </c>
      <c r="I30" s="277"/>
      <c r="J30" s="1">
        <v>24</v>
      </c>
      <c r="K30" s="59" t="s">
        <v>492</v>
      </c>
      <c r="L30" s="501" t="s">
        <v>407</v>
      </c>
      <c r="M30" s="506">
        <v>1</v>
      </c>
      <c r="N30" s="507">
        <v>15500</v>
      </c>
      <c r="O30" s="504"/>
      <c r="P30" s="505">
        <f>M30*N30</f>
        <v>15500</v>
      </c>
      <c r="Q30" s="277"/>
      <c r="R30" s="57">
        <v>13</v>
      </c>
      <c r="S30" s="59" t="s">
        <v>422</v>
      </c>
      <c r="T30" s="57" t="s">
        <v>430</v>
      </c>
      <c r="U30" s="1">
        <v>1</v>
      </c>
      <c r="V30" s="64">
        <v>5800</v>
      </c>
      <c r="W30" s="56">
        <f t="shared" si="2"/>
        <v>5800</v>
      </c>
      <c r="AA30" s="323">
        <v>13</v>
      </c>
      <c r="AB30" s="57"/>
      <c r="AC30" s="57"/>
      <c r="AD30" s="57"/>
      <c r="AE30" s="57"/>
      <c r="AF30" s="304">
        <f t="shared" si="5"/>
        <v>0</v>
      </c>
      <c r="AG30" s="304">
        <f t="shared" si="6"/>
        <v>0</v>
      </c>
      <c r="AH30" s="304">
        <f t="shared" si="3"/>
        <v>0</v>
      </c>
    </row>
    <row r="31" spans="2:37" x14ac:dyDescent="0.25">
      <c r="B31" s="57">
        <v>28</v>
      </c>
      <c r="C31" s="57" t="s">
        <v>35</v>
      </c>
      <c r="D31" s="57" t="s">
        <v>360</v>
      </c>
      <c r="E31" s="57" t="s">
        <v>352</v>
      </c>
      <c r="F31" s="57" t="s">
        <v>375</v>
      </c>
      <c r="G31" s="56">
        <f t="shared" si="0"/>
        <v>150000</v>
      </c>
      <c r="I31" s="277"/>
      <c r="J31" s="1">
        <v>25</v>
      </c>
      <c r="K31" s="59" t="s">
        <v>492</v>
      </c>
      <c r="L31" s="508" t="s">
        <v>408</v>
      </c>
      <c r="M31" s="502">
        <v>2</v>
      </c>
      <c r="N31" s="503">
        <v>15500</v>
      </c>
      <c r="O31" s="504"/>
      <c r="P31" s="505">
        <f>M31*N31</f>
        <v>31000</v>
      </c>
      <c r="Q31" s="277"/>
      <c r="R31" s="57">
        <v>14</v>
      </c>
      <c r="S31" s="59" t="s">
        <v>422</v>
      </c>
      <c r="T31" s="57" t="s">
        <v>432</v>
      </c>
      <c r="U31" s="1">
        <v>2</v>
      </c>
      <c r="V31" s="64">
        <v>4700</v>
      </c>
      <c r="W31" s="56">
        <f t="shared" si="2"/>
        <v>9400</v>
      </c>
      <c r="AA31" s="324">
        <v>14</v>
      </c>
      <c r="AB31" s="57"/>
      <c r="AC31" s="57"/>
      <c r="AD31" s="57"/>
      <c r="AE31" s="57"/>
      <c r="AF31" s="304">
        <f t="shared" si="5"/>
        <v>0</v>
      </c>
      <c r="AG31" s="304">
        <f t="shared" si="6"/>
        <v>0</v>
      </c>
      <c r="AH31" s="304">
        <f t="shared" si="3"/>
        <v>0</v>
      </c>
    </row>
    <row r="32" spans="2:37" x14ac:dyDescent="0.25">
      <c r="B32" s="57">
        <v>29</v>
      </c>
      <c r="C32" s="57" t="s">
        <v>51</v>
      </c>
      <c r="D32" s="57" t="s">
        <v>360</v>
      </c>
      <c r="E32" s="57" t="s">
        <v>352</v>
      </c>
      <c r="F32" s="57" t="s">
        <v>375</v>
      </c>
      <c r="G32" s="56">
        <f t="shared" si="0"/>
        <v>150000</v>
      </c>
      <c r="I32" s="277"/>
      <c r="J32" s="1">
        <v>26</v>
      </c>
      <c r="K32" s="59" t="s">
        <v>492</v>
      </c>
      <c r="L32" s="501" t="s">
        <v>440</v>
      </c>
      <c r="M32" s="502">
        <v>50</v>
      </c>
      <c r="N32" s="503">
        <v>15000</v>
      </c>
      <c r="O32" s="504"/>
      <c r="P32" s="505">
        <f>M32*N32</f>
        <v>750000</v>
      </c>
      <c r="Q32" s="277"/>
      <c r="R32" s="57">
        <v>15</v>
      </c>
      <c r="S32" s="59" t="s">
        <v>422</v>
      </c>
      <c r="T32" s="57" t="s">
        <v>433</v>
      </c>
      <c r="U32" s="1">
        <v>2</v>
      </c>
      <c r="V32" s="64">
        <v>4400</v>
      </c>
      <c r="W32" s="56">
        <f t="shared" si="2"/>
        <v>8800</v>
      </c>
      <c r="AA32" s="323">
        <v>15</v>
      </c>
      <c r="AB32" s="57"/>
      <c r="AC32" s="57"/>
      <c r="AD32" s="57"/>
      <c r="AE32" s="57"/>
      <c r="AF32" s="304">
        <f t="shared" si="5"/>
        <v>0</v>
      </c>
      <c r="AG32" s="304">
        <f t="shared" si="6"/>
        <v>0</v>
      </c>
      <c r="AH32" s="304">
        <f t="shared" si="3"/>
        <v>0</v>
      </c>
    </row>
    <row r="33" spans="2:34" x14ac:dyDescent="0.25">
      <c r="B33" s="57">
        <v>30</v>
      </c>
      <c r="C33" s="57" t="s">
        <v>37</v>
      </c>
      <c r="D33" s="57" t="s">
        <v>370</v>
      </c>
      <c r="E33" s="57" t="s">
        <v>355</v>
      </c>
      <c r="F33" s="57" t="s">
        <v>375</v>
      </c>
      <c r="G33" s="56">
        <f t="shared" si="0"/>
        <v>100000</v>
      </c>
      <c r="I33" s="277"/>
      <c r="J33" s="1">
        <v>27</v>
      </c>
      <c r="K33" s="59" t="s">
        <v>492</v>
      </c>
      <c r="L33" s="501" t="s">
        <v>438</v>
      </c>
      <c r="M33" s="502">
        <v>50</v>
      </c>
      <c r="N33" s="503">
        <v>12000</v>
      </c>
      <c r="O33" s="504"/>
      <c r="P33" s="505">
        <f>M33*N33</f>
        <v>600000</v>
      </c>
      <c r="Q33" s="277"/>
      <c r="R33" s="57">
        <v>16</v>
      </c>
      <c r="S33" s="59" t="s">
        <v>422</v>
      </c>
      <c r="T33" s="57" t="s">
        <v>431</v>
      </c>
      <c r="U33" s="1">
        <v>1</v>
      </c>
      <c r="V33" s="64">
        <v>20900</v>
      </c>
      <c r="W33" s="56">
        <f t="shared" si="2"/>
        <v>20900</v>
      </c>
      <c r="AA33" s="324">
        <v>16</v>
      </c>
      <c r="AB33" s="57"/>
      <c r="AC33" s="57"/>
      <c r="AD33" s="57"/>
      <c r="AE33" s="57"/>
      <c r="AF33" s="304">
        <f t="shared" si="5"/>
        <v>0</v>
      </c>
      <c r="AG33" s="304">
        <f t="shared" si="6"/>
        <v>0</v>
      </c>
      <c r="AH33" s="304">
        <f t="shared" si="3"/>
        <v>0</v>
      </c>
    </row>
    <row r="34" spans="2:34" x14ac:dyDescent="0.25">
      <c r="B34" s="57">
        <v>31</v>
      </c>
      <c r="C34" s="57" t="s">
        <v>57</v>
      </c>
      <c r="D34" s="57" t="s">
        <v>360</v>
      </c>
      <c r="E34" s="57" t="s">
        <v>355</v>
      </c>
      <c r="F34" s="57" t="s">
        <v>375</v>
      </c>
      <c r="G34" s="56">
        <f t="shared" si="0"/>
        <v>150000</v>
      </c>
      <c r="I34" s="277"/>
      <c r="J34" s="1">
        <v>28</v>
      </c>
      <c r="K34" s="59" t="s">
        <v>492</v>
      </c>
      <c r="L34" s="504" t="s">
        <v>439</v>
      </c>
      <c r="M34" s="502">
        <v>50</v>
      </c>
      <c r="N34" s="503">
        <v>15000</v>
      </c>
      <c r="O34" s="504"/>
      <c r="P34" s="505">
        <f>M34*N34</f>
        <v>750000</v>
      </c>
      <c r="Q34" s="277"/>
      <c r="R34" s="57">
        <v>17</v>
      </c>
      <c r="S34" s="59" t="s">
        <v>422</v>
      </c>
      <c r="T34" s="57" t="s">
        <v>434</v>
      </c>
      <c r="U34" s="1">
        <v>2</v>
      </c>
      <c r="V34" s="64">
        <v>5400</v>
      </c>
      <c r="W34" s="56">
        <f t="shared" si="2"/>
        <v>10800</v>
      </c>
      <c r="AA34" s="323">
        <v>17</v>
      </c>
      <c r="AB34" s="57"/>
      <c r="AC34" s="57"/>
      <c r="AD34" s="57"/>
      <c r="AE34" s="57"/>
      <c r="AF34" s="56">
        <f t="shared" ref="AF34:AF40" si="7">AD34*30000</f>
        <v>0</v>
      </c>
      <c r="AG34" s="304">
        <f t="shared" si="6"/>
        <v>0</v>
      </c>
      <c r="AH34" s="304">
        <f t="shared" si="3"/>
        <v>0</v>
      </c>
    </row>
    <row r="35" spans="2:34" x14ac:dyDescent="0.25">
      <c r="B35" s="57">
        <v>32</v>
      </c>
      <c r="C35" s="57" t="s">
        <v>31</v>
      </c>
      <c r="D35" s="57" t="s">
        <v>370</v>
      </c>
      <c r="E35" s="57" t="s">
        <v>355</v>
      </c>
      <c r="F35" s="57" t="s">
        <v>375</v>
      </c>
      <c r="G35" s="56">
        <f t="shared" si="0"/>
        <v>100000</v>
      </c>
      <c r="J35" s="1">
        <v>29</v>
      </c>
      <c r="K35" s="59" t="s">
        <v>492</v>
      </c>
      <c r="L35" s="504" t="s">
        <v>426</v>
      </c>
      <c r="M35" s="502">
        <v>3</v>
      </c>
      <c r="N35" s="503">
        <v>18000</v>
      </c>
      <c r="O35" s="504"/>
      <c r="P35" s="505">
        <f>M35*N35</f>
        <v>54000</v>
      </c>
      <c r="R35" s="57">
        <v>18</v>
      </c>
      <c r="S35" s="59" t="s">
        <v>422</v>
      </c>
      <c r="T35" s="57" t="s">
        <v>435</v>
      </c>
      <c r="U35" s="1">
        <v>2</v>
      </c>
      <c r="V35" s="64">
        <v>2500</v>
      </c>
      <c r="W35" s="56">
        <f t="shared" si="2"/>
        <v>5000</v>
      </c>
      <c r="AA35" s="324">
        <v>18</v>
      </c>
      <c r="AB35" s="57"/>
      <c r="AC35" s="57"/>
      <c r="AD35" s="57"/>
      <c r="AE35" s="57"/>
      <c r="AF35" s="56">
        <f t="shared" si="7"/>
        <v>0</v>
      </c>
      <c r="AG35" s="304">
        <f t="shared" si="6"/>
        <v>0</v>
      </c>
      <c r="AH35" s="304">
        <f t="shared" si="3"/>
        <v>0</v>
      </c>
    </row>
    <row r="36" spans="2:34" s="282" customFormat="1" x14ac:dyDescent="0.25">
      <c r="B36" s="57">
        <v>33</v>
      </c>
      <c r="C36" s="57" t="s">
        <v>324</v>
      </c>
      <c r="D36" s="57" t="s">
        <v>351</v>
      </c>
      <c r="E36" s="57" t="s">
        <v>355</v>
      </c>
      <c r="F36" s="57" t="s">
        <v>375</v>
      </c>
      <c r="G36" s="56">
        <f t="shared" si="0"/>
        <v>125000</v>
      </c>
      <c r="J36" s="1">
        <v>30</v>
      </c>
      <c r="K36" s="59" t="s">
        <v>492</v>
      </c>
      <c r="L36" s="504" t="s">
        <v>427</v>
      </c>
      <c r="M36" s="502">
        <v>4</v>
      </c>
      <c r="N36" s="503">
        <v>4800</v>
      </c>
      <c r="O36" s="504"/>
      <c r="P36" s="505">
        <f>M36*N36</f>
        <v>19200</v>
      </c>
      <c r="R36" s="57">
        <v>19</v>
      </c>
      <c r="S36" s="59" t="s">
        <v>422</v>
      </c>
      <c r="T36" s="57" t="s">
        <v>436</v>
      </c>
      <c r="U36" s="1">
        <v>3</v>
      </c>
      <c r="V36" s="64">
        <v>2500</v>
      </c>
      <c r="W36" s="56">
        <f t="shared" si="2"/>
        <v>7500</v>
      </c>
      <c r="AA36" s="323">
        <v>19</v>
      </c>
      <c r="AB36" s="57"/>
      <c r="AC36" s="57"/>
      <c r="AD36" s="57"/>
      <c r="AE36" s="57"/>
      <c r="AF36" s="56">
        <f t="shared" si="7"/>
        <v>0</v>
      </c>
      <c r="AG36" s="304">
        <f t="shared" si="6"/>
        <v>0</v>
      </c>
      <c r="AH36" s="304">
        <f t="shared" si="3"/>
        <v>0</v>
      </c>
    </row>
    <row r="37" spans="2:34" s="282" customFormat="1" x14ac:dyDescent="0.25">
      <c r="B37" s="57">
        <v>34</v>
      </c>
      <c r="C37" s="57" t="s">
        <v>382</v>
      </c>
      <c r="D37" s="57" t="s">
        <v>351</v>
      </c>
      <c r="E37" s="57" t="s">
        <v>355</v>
      </c>
      <c r="F37" s="57" t="s">
        <v>375</v>
      </c>
      <c r="G37" s="56">
        <f t="shared" si="0"/>
        <v>125000</v>
      </c>
      <c r="J37" s="1">
        <v>31</v>
      </c>
      <c r="K37" s="59" t="s">
        <v>492</v>
      </c>
      <c r="L37" s="504" t="s">
        <v>428</v>
      </c>
      <c r="M37" s="502">
        <v>2</v>
      </c>
      <c r="N37" s="503">
        <v>9000</v>
      </c>
      <c r="O37" s="504"/>
      <c r="P37" s="505">
        <f>M37*N37</f>
        <v>18000</v>
      </c>
      <c r="R37" s="57">
        <v>20</v>
      </c>
      <c r="S37" s="59" t="s">
        <v>422</v>
      </c>
      <c r="T37" s="57" t="s">
        <v>437</v>
      </c>
      <c r="U37" s="1">
        <v>1</v>
      </c>
      <c r="V37" s="64">
        <v>2600</v>
      </c>
      <c r="W37" s="56">
        <f t="shared" si="2"/>
        <v>2600</v>
      </c>
      <c r="AA37" s="324">
        <v>20</v>
      </c>
      <c r="AB37" s="57"/>
      <c r="AC37" s="57"/>
      <c r="AD37" s="57"/>
      <c r="AE37" s="57"/>
      <c r="AF37" s="56">
        <f t="shared" si="7"/>
        <v>0</v>
      </c>
      <c r="AG37" s="304">
        <f t="shared" si="6"/>
        <v>0</v>
      </c>
      <c r="AH37" s="304">
        <f t="shared" si="3"/>
        <v>0</v>
      </c>
    </row>
    <row r="38" spans="2:34" s="282" customFormat="1" x14ac:dyDescent="0.25">
      <c r="B38" s="57">
        <v>35</v>
      </c>
      <c r="C38" s="57" t="s">
        <v>44</v>
      </c>
      <c r="D38" s="57" t="s">
        <v>360</v>
      </c>
      <c r="E38" s="57" t="s">
        <v>355</v>
      </c>
      <c r="F38" s="57" t="s">
        <v>375</v>
      </c>
      <c r="G38" s="56">
        <f t="shared" si="0"/>
        <v>150000</v>
      </c>
      <c r="J38" s="1">
        <v>32</v>
      </c>
      <c r="K38" s="59" t="s">
        <v>492</v>
      </c>
      <c r="L38" s="504" t="s">
        <v>429</v>
      </c>
      <c r="M38" s="502">
        <v>1</v>
      </c>
      <c r="N38" s="503">
        <v>13400</v>
      </c>
      <c r="O38" s="504"/>
      <c r="P38" s="505">
        <f>M38*N38</f>
        <v>13400</v>
      </c>
      <c r="R38" s="57">
        <v>21</v>
      </c>
      <c r="S38" s="59" t="s">
        <v>422</v>
      </c>
      <c r="T38" s="57" t="s">
        <v>441</v>
      </c>
      <c r="U38" s="1">
        <v>1</v>
      </c>
      <c r="V38" s="64">
        <v>12500</v>
      </c>
      <c r="W38" s="56">
        <f t="shared" si="2"/>
        <v>12500</v>
      </c>
      <c r="AA38" s="323">
        <v>21</v>
      </c>
      <c r="AB38" s="57"/>
      <c r="AC38" s="57"/>
      <c r="AD38" s="57"/>
      <c r="AE38" s="57"/>
      <c r="AF38" s="56">
        <f t="shared" si="7"/>
        <v>0</v>
      </c>
      <c r="AG38" s="304">
        <f t="shared" si="6"/>
        <v>0</v>
      </c>
      <c r="AH38" s="56">
        <f t="shared" si="3"/>
        <v>0</v>
      </c>
    </row>
    <row r="39" spans="2:34" s="282" customFormat="1" x14ac:dyDescent="0.25">
      <c r="B39" s="57">
        <v>36</v>
      </c>
      <c r="C39" s="57" t="s">
        <v>63</v>
      </c>
      <c r="D39" s="57" t="s">
        <v>360</v>
      </c>
      <c r="E39" s="57" t="s">
        <v>355</v>
      </c>
      <c r="F39" s="57" t="s">
        <v>375</v>
      </c>
      <c r="G39" s="56">
        <f t="shared" si="0"/>
        <v>150000</v>
      </c>
      <c r="J39" s="1">
        <v>33</v>
      </c>
      <c r="K39" s="59" t="s">
        <v>492</v>
      </c>
      <c r="L39" s="504" t="s">
        <v>430</v>
      </c>
      <c r="M39" s="502">
        <v>1</v>
      </c>
      <c r="N39" s="503">
        <v>5800</v>
      </c>
      <c r="O39" s="504"/>
      <c r="P39" s="505">
        <f>M39*N39</f>
        <v>5800</v>
      </c>
      <c r="R39" s="57">
        <v>22</v>
      </c>
      <c r="S39" s="59" t="s">
        <v>422</v>
      </c>
      <c r="T39" s="301"/>
      <c r="U39" s="133"/>
      <c r="V39" s="326"/>
      <c r="W39" s="327">
        <f t="shared" si="2"/>
        <v>0</v>
      </c>
      <c r="AA39" s="324">
        <v>22</v>
      </c>
      <c r="AB39" s="57"/>
      <c r="AC39" s="57"/>
      <c r="AD39" s="57"/>
      <c r="AE39" s="57"/>
      <c r="AF39" s="56">
        <f t="shared" si="7"/>
        <v>0</v>
      </c>
      <c r="AG39" s="304">
        <f t="shared" si="6"/>
        <v>0</v>
      </c>
      <c r="AH39" s="56">
        <f t="shared" si="3"/>
        <v>0</v>
      </c>
    </row>
    <row r="40" spans="2:34" x14ac:dyDescent="0.25">
      <c r="B40" s="57">
        <v>37</v>
      </c>
      <c r="C40" s="57" t="s">
        <v>383</v>
      </c>
      <c r="D40" s="57" t="s">
        <v>370</v>
      </c>
      <c r="E40" s="57" t="s">
        <v>355</v>
      </c>
      <c r="F40" s="57" t="s">
        <v>375</v>
      </c>
      <c r="G40" s="56">
        <f t="shared" si="0"/>
        <v>100000</v>
      </c>
      <c r="J40" s="1">
        <v>34</v>
      </c>
      <c r="K40" s="59" t="s">
        <v>492</v>
      </c>
      <c r="L40" s="504" t="s">
        <v>432</v>
      </c>
      <c r="M40" s="502">
        <v>2</v>
      </c>
      <c r="N40" s="503">
        <v>4700</v>
      </c>
      <c r="O40" s="504"/>
      <c r="P40" s="505">
        <f>M40*N40</f>
        <v>9400</v>
      </c>
      <c r="R40" s="57">
        <v>23</v>
      </c>
      <c r="S40" s="59" t="s">
        <v>422</v>
      </c>
      <c r="T40" s="57"/>
      <c r="U40" s="1"/>
      <c r="V40" s="64"/>
      <c r="W40" s="56">
        <f t="shared" si="2"/>
        <v>0</v>
      </c>
      <c r="AA40" s="323">
        <v>23</v>
      </c>
      <c r="AB40" s="57"/>
      <c r="AC40" s="57"/>
      <c r="AD40" s="57"/>
      <c r="AE40" s="57"/>
      <c r="AF40" s="56">
        <f t="shared" si="7"/>
        <v>0</v>
      </c>
      <c r="AG40" s="304">
        <f t="shared" si="6"/>
        <v>0</v>
      </c>
      <c r="AH40" s="56">
        <f t="shared" si="3"/>
        <v>0</v>
      </c>
    </row>
    <row r="41" spans="2:34" s="282" customFormat="1" x14ac:dyDescent="0.25">
      <c r="B41" s="57">
        <v>38</v>
      </c>
      <c r="C41" s="57" t="s">
        <v>41</v>
      </c>
      <c r="D41" s="57" t="s">
        <v>360</v>
      </c>
      <c r="E41" s="57" t="s">
        <v>352</v>
      </c>
      <c r="F41" s="57" t="s">
        <v>375</v>
      </c>
      <c r="G41" s="56">
        <f t="shared" si="0"/>
        <v>150000</v>
      </c>
      <c r="J41" s="1">
        <v>35</v>
      </c>
      <c r="K41" s="59" t="s">
        <v>492</v>
      </c>
      <c r="L41" s="504" t="s">
        <v>433</v>
      </c>
      <c r="M41" s="502">
        <v>2</v>
      </c>
      <c r="N41" s="503">
        <v>4400</v>
      </c>
      <c r="O41" s="504"/>
      <c r="P41" s="505">
        <f>M41*N41</f>
        <v>8800</v>
      </c>
      <c r="R41" s="57">
        <v>24</v>
      </c>
      <c r="S41" s="59" t="s">
        <v>422</v>
      </c>
      <c r="T41" s="57"/>
      <c r="U41" s="1"/>
      <c r="V41" s="64"/>
      <c r="W41" s="56">
        <f t="shared" si="2"/>
        <v>0</v>
      </c>
      <c r="AA41" s="322"/>
      <c r="AB41" s="397" t="s">
        <v>15</v>
      </c>
      <c r="AC41" s="358"/>
      <c r="AD41" s="358"/>
      <c r="AE41" s="358"/>
      <c r="AF41" s="398">
        <f>SUM(AH18:AH40)</f>
        <v>970000</v>
      </c>
      <c r="AG41" s="358"/>
      <c r="AH41" s="358"/>
    </row>
    <row r="42" spans="2:34" s="282" customFormat="1" x14ac:dyDescent="0.25">
      <c r="B42" s="57">
        <v>39</v>
      </c>
      <c r="C42" s="57" t="s">
        <v>389</v>
      </c>
      <c r="D42" s="57" t="s">
        <v>351</v>
      </c>
      <c r="E42" s="57" t="s">
        <v>352</v>
      </c>
      <c r="F42" s="57" t="s">
        <v>375</v>
      </c>
      <c r="G42" s="56">
        <f t="shared" si="0"/>
        <v>125000</v>
      </c>
      <c r="J42" s="1">
        <v>36</v>
      </c>
      <c r="K42" s="59" t="s">
        <v>492</v>
      </c>
      <c r="L42" s="504" t="s">
        <v>431</v>
      </c>
      <c r="M42" s="502">
        <v>1</v>
      </c>
      <c r="N42" s="503">
        <v>20900</v>
      </c>
      <c r="O42" s="504"/>
      <c r="P42" s="505">
        <f>M42*N42</f>
        <v>20900</v>
      </c>
      <c r="R42" s="57">
        <v>25</v>
      </c>
      <c r="S42" s="59" t="s">
        <v>422</v>
      </c>
      <c r="T42" s="57"/>
      <c r="U42" s="1"/>
      <c r="V42" s="64"/>
      <c r="W42" s="56">
        <f t="shared" si="2"/>
        <v>0</v>
      </c>
      <c r="AA42" s="322"/>
    </row>
    <row r="43" spans="2:34" x14ac:dyDescent="0.25">
      <c r="B43" s="57">
        <v>40</v>
      </c>
      <c r="C43" s="57" t="s">
        <v>136</v>
      </c>
      <c r="D43" s="57" t="s">
        <v>360</v>
      </c>
      <c r="E43" s="57" t="s">
        <v>352</v>
      </c>
      <c r="F43" s="57" t="s">
        <v>375</v>
      </c>
      <c r="G43" s="56">
        <f t="shared" si="0"/>
        <v>150000</v>
      </c>
      <c r="J43" s="1">
        <v>37</v>
      </c>
      <c r="K43" s="59" t="s">
        <v>492</v>
      </c>
      <c r="L43" s="504" t="s">
        <v>434</v>
      </c>
      <c r="M43" s="502">
        <v>2</v>
      </c>
      <c r="N43" s="503">
        <v>5400</v>
      </c>
      <c r="O43" s="504"/>
      <c r="P43" s="505">
        <f>M43*N43</f>
        <v>10800</v>
      </c>
      <c r="R43" s="57">
        <v>26</v>
      </c>
      <c r="S43" s="59" t="s">
        <v>422</v>
      </c>
      <c r="T43" s="57"/>
      <c r="U43" s="1"/>
      <c r="V43" s="64"/>
      <c r="W43" s="56">
        <f t="shared" si="2"/>
        <v>0</v>
      </c>
      <c r="AB43" s="24"/>
      <c r="AC43" s="24"/>
      <c r="AD43" s="24"/>
      <c r="AE43" s="24"/>
      <c r="AF43" s="24"/>
      <c r="AG43" s="24"/>
      <c r="AH43" s="24"/>
    </row>
    <row r="44" spans="2:34" s="282" customFormat="1" x14ac:dyDescent="0.25">
      <c r="B44" s="57">
        <v>41</v>
      </c>
      <c r="C44" s="57" t="s">
        <v>390</v>
      </c>
      <c r="D44" s="57" t="s">
        <v>351</v>
      </c>
      <c r="E44" s="57" t="s">
        <v>352</v>
      </c>
      <c r="F44" s="57" t="s">
        <v>375</v>
      </c>
      <c r="G44" s="56">
        <f t="shared" si="0"/>
        <v>125000</v>
      </c>
      <c r="J44" s="1">
        <v>38</v>
      </c>
      <c r="K44" s="59" t="s">
        <v>492</v>
      </c>
      <c r="L44" s="504" t="s">
        <v>435</v>
      </c>
      <c r="M44" s="502">
        <v>2</v>
      </c>
      <c r="N44" s="503">
        <v>2500</v>
      </c>
      <c r="O44" s="504"/>
      <c r="P44" s="505">
        <f>M44*N44</f>
        <v>5000</v>
      </c>
      <c r="R44" s="57">
        <v>27</v>
      </c>
      <c r="S44" s="59" t="s">
        <v>422</v>
      </c>
      <c r="T44" s="57"/>
      <c r="U44" s="1"/>
      <c r="V44" s="64"/>
      <c r="W44" s="56">
        <f t="shared" si="2"/>
        <v>0</v>
      </c>
      <c r="AA44" s="554" t="s">
        <v>483</v>
      </c>
      <c r="AB44" s="554"/>
      <c r="AC44" s="554"/>
      <c r="AD44" s="554"/>
      <c r="AE44" s="554"/>
      <c r="AF44" s="132"/>
      <c r="AG44" s="381" t="s">
        <v>490</v>
      </c>
      <c r="AH44" s="382"/>
    </row>
    <row r="45" spans="2:34" s="284" customFormat="1" x14ac:dyDescent="0.25">
      <c r="B45" s="57">
        <v>42</v>
      </c>
      <c r="C45" s="59" t="s">
        <v>134</v>
      </c>
      <c r="D45" s="59" t="s">
        <v>360</v>
      </c>
      <c r="E45" s="59" t="s">
        <v>352</v>
      </c>
      <c r="F45" s="59" t="s">
        <v>375</v>
      </c>
      <c r="G45" s="56">
        <f>IF(ISNUMBER(SEARCH("SENIOR DISKON",D45)),100000,IF(ISNUMBER(SEARCH("SENIOR",D45)),150000,IF(ISNUMBER(SEARCH("MABA",D45)),125000,0)))</f>
        <v>150000</v>
      </c>
      <c r="J45" s="1">
        <v>39</v>
      </c>
      <c r="K45" s="59" t="s">
        <v>492</v>
      </c>
      <c r="L45" s="504" t="s">
        <v>436</v>
      </c>
      <c r="M45" s="502">
        <v>3</v>
      </c>
      <c r="N45" s="503">
        <v>2500</v>
      </c>
      <c r="O45" s="504"/>
      <c r="P45" s="505">
        <f>M45*N45</f>
        <v>7500</v>
      </c>
      <c r="R45" s="383" t="s">
        <v>15</v>
      </c>
      <c r="S45" s="384"/>
      <c r="T45" s="384"/>
      <c r="U45" s="384"/>
      <c r="V45" s="385"/>
      <c r="W45" s="56">
        <f>SUM(W18:W44)</f>
        <v>2711450</v>
      </c>
      <c r="AA45" s="322"/>
      <c r="AB45" s="24"/>
      <c r="AC45" s="24"/>
      <c r="AD45" s="24"/>
      <c r="AE45" s="24"/>
      <c r="AF45" s="24"/>
      <c r="AG45" s="24"/>
      <c r="AH45" s="24"/>
    </row>
    <row r="46" spans="2:34" s="284" customFormat="1" x14ac:dyDescent="0.25">
      <c r="B46" s="57">
        <v>43</v>
      </c>
      <c r="C46" s="59" t="s">
        <v>394</v>
      </c>
      <c r="D46" s="59" t="s">
        <v>351</v>
      </c>
      <c r="E46" s="59" t="s">
        <v>352</v>
      </c>
      <c r="F46" s="59" t="s">
        <v>375</v>
      </c>
      <c r="G46" s="56">
        <f>IF(ISNUMBER(SEARCH("SENIOR DISKON",D46)),100000,IF(ISNUMBER(SEARCH("SENIOR",D46)),150000,IF(ISNUMBER(SEARCH("MABA",D46)),125000,0)))</f>
        <v>125000</v>
      </c>
      <c r="J46" s="1">
        <v>40</v>
      </c>
      <c r="K46" s="59" t="s">
        <v>492</v>
      </c>
      <c r="L46" s="504" t="s">
        <v>437</v>
      </c>
      <c r="M46" s="502">
        <v>1</v>
      </c>
      <c r="N46" s="503">
        <v>2600</v>
      </c>
      <c r="O46" s="504"/>
      <c r="P46" s="505">
        <f>M46*N46</f>
        <v>2600</v>
      </c>
      <c r="R46" s="288"/>
      <c r="S46" s="288"/>
      <c r="T46" s="288"/>
      <c r="U46" s="288"/>
      <c r="V46" s="288"/>
      <c r="W46" s="288"/>
      <c r="AA46" s="323" t="s">
        <v>1</v>
      </c>
      <c r="AB46" s="56" t="s">
        <v>348</v>
      </c>
      <c r="AC46" s="56" t="s">
        <v>475</v>
      </c>
      <c r="AD46" s="56" t="s">
        <v>484</v>
      </c>
      <c r="AE46" s="56" t="s">
        <v>15</v>
      </c>
      <c r="AG46" s="327" t="s">
        <v>348</v>
      </c>
      <c r="AH46" s="327" t="s">
        <v>491</v>
      </c>
    </row>
    <row r="47" spans="2:34" s="284" customFormat="1" x14ac:dyDescent="0.25">
      <c r="B47" s="57">
        <v>44</v>
      </c>
      <c r="C47" s="141" t="s">
        <v>45</v>
      </c>
      <c r="D47" s="141" t="s">
        <v>370</v>
      </c>
      <c r="E47" s="141" t="s">
        <v>352</v>
      </c>
      <c r="F47" s="141" t="s">
        <v>375</v>
      </c>
      <c r="G47" s="61">
        <f>IF(ISNUMBER(SEARCH("SENIOR DISKON",D47)),100000,IF(ISNUMBER(SEARCH("SENIOR",D47)),150000,IF(ISNUMBER(SEARCH("MABA",D47)),125000,0)))</f>
        <v>100000</v>
      </c>
      <c r="J47" s="1">
        <v>41</v>
      </c>
      <c r="K47" s="59" t="s">
        <v>492</v>
      </c>
      <c r="L47" s="504" t="s">
        <v>441</v>
      </c>
      <c r="M47" s="502">
        <v>1</v>
      </c>
      <c r="N47" s="503">
        <v>12500</v>
      </c>
      <c r="O47" s="504"/>
      <c r="P47" s="505">
        <f>M47*N47</f>
        <v>12500</v>
      </c>
      <c r="R47" s="288"/>
      <c r="S47" s="383" t="s">
        <v>413</v>
      </c>
      <c r="T47" s="384"/>
      <c r="U47" s="385"/>
      <c r="V47" s="386">
        <v>2764000</v>
      </c>
      <c r="W47" s="387"/>
      <c r="AA47" s="493">
        <v>1</v>
      </c>
      <c r="AB47" s="494" t="s">
        <v>53</v>
      </c>
      <c r="AC47" s="494">
        <v>90000</v>
      </c>
      <c r="AD47" s="494">
        <v>40000</v>
      </c>
      <c r="AE47" s="494">
        <f>AC47-AD47</f>
        <v>50000</v>
      </c>
      <c r="AG47" s="59" t="s">
        <v>24</v>
      </c>
      <c r="AH47" s="56">
        <v>300000</v>
      </c>
    </row>
    <row r="48" spans="2:34" s="284" customFormat="1" x14ac:dyDescent="0.25">
      <c r="B48" s="142">
        <v>45</v>
      </c>
      <c r="C48" s="57" t="s">
        <v>401</v>
      </c>
      <c r="D48" s="57" t="s">
        <v>351</v>
      </c>
      <c r="E48" s="57" t="s">
        <v>352</v>
      </c>
      <c r="F48" s="57" t="s">
        <v>375</v>
      </c>
      <c r="G48" s="61">
        <f t="shared" ref="G48:G49" si="8">IF(ISNUMBER(SEARCH("SENIOR DISKON",D48)),100000,IF(ISNUMBER(SEARCH("SENIOR",D48)),150000,IF(ISNUMBER(SEARCH("MABA",D48)),125000,0)))</f>
        <v>125000</v>
      </c>
      <c r="J48" s="1">
        <v>42</v>
      </c>
      <c r="K48" s="59" t="s">
        <v>492</v>
      </c>
      <c r="L48" s="511" t="s">
        <v>419</v>
      </c>
      <c r="M48" s="512">
        <v>24</v>
      </c>
      <c r="N48" s="513">
        <v>5000</v>
      </c>
      <c r="O48" s="514"/>
      <c r="P48" s="515">
        <f>M48*N48</f>
        <v>120000</v>
      </c>
      <c r="R48" s="288"/>
      <c r="S48" s="383" t="s">
        <v>65</v>
      </c>
      <c r="T48" s="384"/>
      <c r="U48" s="385"/>
      <c r="V48" s="386">
        <f>W45</f>
        <v>2711450</v>
      </c>
      <c r="W48" s="387"/>
      <c r="AA48" s="493">
        <v>2</v>
      </c>
      <c r="AB48" s="495" t="s">
        <v>485</v>
      </c>
      <c r="AC48" s="494">
        <v>230000</v>
      </c>
      <c r="AD48" s="494">
        <v>52000</v>
      </c>
      <c r="AE48" s="494">
        <f t="shared" ref="AE48:AE63" si="9">AC48-AD48</f>
        <v>178000</v>
      </c>
    </row>
    <row r="49" spans="2:31" s="284" customFormat="1" x14ac:dyDescent="0.25">
      <c r="B49" s="57">
        <v>46</v>
      </c>
      <c r="C49" s="143" t="s">
        <v>55</v>
      </c>
      <c r="D49" s="143" t="s">
        <v>360</v>
      </c>
      <c r="E49" s="143" t="s">
        <v>352</v>
      </c>
      <c r="F49" s="143" t="s">
        <v>375</v>
      </c>
      <c r="G49" s="61">
        <f t="shared" si="8"/>
        <v>150000</v>
      </c>
      <c r="J49" s="1">
        <v>43</v>
      </c>
      <c r="K49" s="59" t="s">
        <v>492</v>
      </c>
      <c r="L49" s="511" t="s">
        <v>420</v>
      </c>
      <c r="M49" s="512">
        <v>4</v>
      </c>
      <c r="N49" s="513">
        <v>1200</v>
      </c>
      <c r="O49" s="514"/>
      <c r="P49" s="515">
        <f>M49*N49</f>
        <v>4800</v>
      </c>
      <c r="R49" s="288"/>
      <c r="S49" s="383" t="s">
        <v>414</v>
      </c>
      <c r="T49" s="384"/>
      <c r="U49" s="385"/>
      <c r="V49" s="386">
        <f>V47-V48</f>
        <v>52550</v>
      </c>
      <c r="W49" s="387"/>
      <c r="AA49" s="493">
        <v>3</v>
      </c>
      <c r="AB49" s="495" t="s">
        <v>52</v>
      </c>
      <c r="AC49" s="494">
        <v>90000</v>
      </c>
      <c r="AD49" s="494">
        <v>29000</v>
      </c>
      <c r="AE49" s="494">
        <f t="shared" si="9"/>
        <v>61000</v>
      </c>
    </row>
    <row r="50" spans="2:31" s="284" customFormat="1" x14ac:dyDescent="0.25">
      <c r="B50" s="57">
        <v>47</v>
      </c>
      <c r="C50" s="57" t="s">
        <v>34</v>
      </c>
      <c r="D50" s="57" t="s">
        <v>360</v>
      </c>
      <c r="E50" s="57" t="s">
        <v>352</v>
      </c>
      <c r="F50" s="57" t="s">
        <v>375</v>
      </c>
      <c r="G50" s="56">
        <f t="shared" si="0"/>
        <v>150000</v>
      </c>
      <c r="J50" s="1">
        <v>44</v>
      </c>
      <c r="K50" s="59" t="s">
        <v>492</v>
      </c>
      <c r="L50" s="511" t="s">
        <v>443</v>
      </c>
      <c r="M50" s="516">
        <v>3</v>
      </c>
      <c r="N50" s="517">
        <v>13500</v>
      </c>
      <c r="O50" s="514"/>
      <c r="P50" s="515">
        <f>M50*N50</f>
        <v>40500</v>
      </c>
      <c r="S50" s="288"/>
      <c r="AA50" s="493">
        <v>4</v>
      </c>
      <c r="AB50" s="495" t="s">
        <v>468</v>
      </c>
      <c r="AC50" s="496">
        <v>400000</v>
      </c>
      <c r="AD50" s="496">
        <v>0</v>
      </c>
      <c r="AE50" s="494">
        <f t="shared" si="9"/>
        <v>400000</v>
      </c>
    </row>
    <row r="51" spans="2:31" s="284" customFormat="1" x14ac:dyDescent="0.25">
      <c r="B51" s="57">
        <v>48</v>
      </c>
      <c r="C51" s="57" t="s">
        <v>38</v>
      </c>
      <c r="D51" s="57" t="s">
        <v>360</v>
      </c>
      <c r="E51" s="57" t="s">
        <v>352</v>
      </c>
      <c r="F51" s="57" t="s">
        <v>375</v>
      </c>
      <c r="G51" s="56">
        <f t="shared" si="0"/>
        <v>150000</v>
      </c>
      <c r="J51" s="1">
        <v>45</v>
      </c>
      <c r="K51" s="59" t="s">
        <v>492</v>
      </c>
      <c r="L51" s="511" t="s">
        <v>421</v>
      </c>
      <c r="M51" s="516">
        <v>5</v>
      </c>
      <c r="N51" s="517">
        <v>7000</v>
      </c>
      <c r="O51" s="514"/>
      <c r="P51" s="515">
        <f>M51*N51</f>
        <v>35000</v>
      </c>
      <c r="R51" s="552" t="s">
        <v>417</v>
      </c>
      <c r="S51" s="552"/>
      <c r="T51" s="552"/>
      <c r="U51" s="552"/>
      <c r="V51" s="552"/>
      <c r="W51" s="552"/>
      <c r="AA51" s="493">
        <v>5</v>
      </c>
      <c r="AB51" s="495" t="s">
        <v>31</v>
      </c>
      <c r="AC51" s="494">
        <v>30000</v>
      </c>
      <c r="AD51" s="494"/>
      <c r="AE51" s="494">
        <f t="shared" si="9"/>
        <v>30000</v>
      </c>
    </row>
    <row r="52" spans="2:31" s="284" customFormat="1" x14ac:dyDescent="0.25">
      <c r="B52" s="57">
        <v>49</v>
      </c>
      <c r="C52" s="57" t="s">
        <v>52</v>
      </c>
      <c r="D52" s="57" t="s">
        <v>360</v>
      </c>
      <c r="E52" s="57" t="s">
        <v>355</v>
      </c>
      <c r="F52" s="57" t="s">
        <v>375</v>
      </c>
      <c r="G52" s="56">
        <f t="shared" si="0"/>
        <v>150000</v>
      </c>
      <c r="J52" s="1">
        <v>46</v>
      </c>
      <c r="K52" s="59" t="s">
        <v>492</v>
      </c>
      <c r="L52" s="518" t="s">
        <v>423</v>
      </c>
      <c r="M52" s="512">
        <v>1</v>
      </c>
      <c r="N52" s="513">
        <v>18000</v>
      </c>
      <c r="O52" s="514"/>
      <c r="P52" s="515">
        <f>M52*N52</f>
        <v>18000</v>
      </c>
      <c r="S52" s="288"/>
      <c r="AA52" s="323">
        <v>6</v>
      </c>
      <c r="AB52" s="56"/>
      <c r="AC52" s="56"/>
      <c r="AD52" s="56"/>
      <c r="AE52" s="56">
        <f t="shared" si="9"/>
        <v>0</v>
      </c>
    </row>
    <row r="53" spans="2:31" s="284" customFormat="1" x14ac:dyDescent="0.25">
      <c r="B53" s="57">
        <v>50</v>
      </c>
      <c r="C53" s="57"/>
      <c r="D53" s="57"/>
      <c r="E53" s="57"/>
      <c r="F53" s="57"/>
      <c r="G53" s="56">
        <f t="shared" si="0"/>
        <v>0</v>
      </c>
      <c r="J53" s="1">
        <v>47</v>
      </c>
      <c r="K53" s="59" t="s">
        <v>492</v>
      </c>
      <c r="L53" s="511" t="s">
        <v>424</v>
      </c>
      <c r="M53" s="512">
        <v>2</v>
      </c>
      <c r="N53" s="513">
        <v>18000</v>
      </c>
      <c r="O53" s="514"/>
      <c r="P53" s="515">
        <f>M53*N53</f>
        <v>36000</v>
      </c>
      <c r="R53" s="290" t="s">
        <v>1</v>
      </c>
      <c r="S53" s="291" t="s">
        <v>301</v>
      </c>
      <c r="T53" s="290" t="s">
        <v>411</v>
      </c>
      <c r="U53" s="290" t="s">
        <v>75</v>
      </c>
      <c r="V53" s="290" t="s">
        <v>412</v>
      </c>
      <c r="W53" s="290" t="s">
        <v>15</v>
      </c>
      <c r="AA53" s="323">
        <v>7</v>
      </c>
      <c r="AB53" s="56"/>
      <c r="AC53" s="56"/>
      <c r="AD53" s="56"/>
      <c r="AE53" s="56">
        <f t="shared" si="9"/>
        <v>0</v>
      </c>
    </row>
    <row r="54" spans="2:31" s="284" customFormat="1" x14ac:dyDescent="0.25">
      <c r="B54" s="57">
        <v>51</v>
      </c>
      <c r="C54" s="57"/>
      <c r="D54" s="57"/>
      <c r="E54" s="57"/>
      <c r="F54" s="57"/>
      <c r="G54" s="56">
        <f t="shared" si="0"/>
        <v>0</v>
      </c>
      <c r="J54" s="1">
        <v>48</v>
      </c>
      <c r="K54" s="59" t="s">
        <v>492</v>
      </c>
      <c r="L54" s="511" t="s">
        <v>444</v>
      </c>
      <c r="M54" s="512">
        <v>1</v>
      </c>
      <c r="N54" s="513">
        <v>40000</v>
      </c>
      <c r="O54" s="514"/>
      <c r="P54" s="515">
        <f>M54*N54</f>
        <v>40000</v>
      </c>
      <c r="R54" s="57">
        <v>1</v>
      </c>
      <c r="S54" s="59" t="s">
        <v>418</v>
      </c>
      <c r="T54" s="292" t="s">
        <v>419</v>
      </c>
      <c r="U54" s="1">
        <v>24</v>
      </c>
      <c r="V54" s="64">
        <v>5000</v>
      </c>
      <c r="W54" s="56">
        <f>U54*V54</f>
        <v>120000</v>
      </c>
      <c r="AA54" s="323">
        <v>8</v>
      </c>
      <c r="AB54" s="56"/>
      <c r="AC54" s="56"/>
      <c r="AD54" s="56"/>
      <c r="AE54" s="56">
        <f t="shared" si="9"/>
        <v>0</v>
      </c>
    </row>
    <row r="55" spans="2:31" x14ac:dyDescent="0.25">
      <c r="B55" s="57">
        <v>52</v>
      </c>
      <c r="C55" s="57"/>
      <c r="D55" s="57"/>
      <c r="E55" s="57"/>
      <c r="F55" s="57"/>
      <c r="G55" s="56">
        <f t="shared" si="0"/>
        <v>0</v>
      </c>
      <c r="J55" s="1">
        <v>49</v>
      </c>
      <c r="K55" s="59" t="s">
        <v>492</v>
      </c>
      <c r="L55" s="514" t="s">
        <v>445</v>
      </c>
      <c r="M55" s="512">
        <v>2</v>
      </c>
      <c r="N55" s="513">
        <v>2000</v>
      </c>
      <c r="O55" s="514"/>
      <c r="P55" s="515">
        <f>M55*N55</f>
        <v>4000</v>
      </c>
      <c r="R55" s="57">
        <v>2</v>
      </c>
      <c r="S55" s="59" t="s">
        <v>418</v>
      </c>
      <c r="T55" s="292" t="s">
        <v>420</v>
      </c>
      <c r="U55" s="1">
        <v>4</v>
      </c>
      <c r="V55" s="64">
        <v>1200</v>
      </c>
      <c r="W55" s="56">
        <f t="shared" ref="W55:W60" si="10">U55*V55</f>
        <v>4800</v>
      </c>
      <c r="AA55" s="323">
        <v>9</v>
      </c>
      <c r="AB55" s="56"/>
      <c r="AC55" s="56"/>
      <c r="AD55" s="56"/>
      <c r="AE55" s="56">
        <f t="shared" si="9"/>
        <v>0</v>
      </c>
    </row>
    <row r="56" spans="2:31" ht="15.75" thickBot="1" x14ac:dyDescent="0.3">
      <c r="B56" s="57">
        <v>53</v>
      </c>
      <c r="C56" s="141"/>
      <c r="D56" s="141"/>
      <c r="E56" s="141"/>
      <c r="F56" s="141"/>
      <c r="G56" s="56">
        <f t="shared" si="0"/>
        <v>0</v>
      </c>
      <c r="J56" s="1">
        <v>50</v>
      </c>
      <c r="K56" s="59" t="s">
        <v>492</v>
      </c>
      <c r="L56" s="514" t="s">
        <v>446</v>
      </c>
      <c r="M56" s="512">
        <v>1</v>
      </c>
      <c r="N56" s="513">
        <v>2000</v>
      </c>
      <c r="O56" s="514"/>
      <c r="P56" s="515">
        <f>M56*N56</f>
        <v>2000</v>
      </c>
      <c r="R56" s="57">
        <v>3</v>
      </c>
      <c r="S56" s="59" t="s">
        <v>418</v>
      </c>
      <c r="T56" s="292" t="s">
        <v>443</v>
      </c>
      <c r="U56" s="295">
        <v>3</v>
      </c>
      <c r="V56" s="286">
        <v>13500</v>
      </c>
      <c r="W56" s="56">
        <f t="shared" si="10"/>
        <v>40500</v>
      </c>
      <c r="AA56" s="323">
        <v>10</v>
      </c>
      <c r="AB56" s="56"/>
      <c r="AC56" s="56"/>
      <c r="AD56" s="56"/>
      <c r="AE56" s="56">
        <f t="shared" si="9"/>
        <v>0</v>
      </c>
    </row>
    <row r="57" spans="2:31" ht="15.75" thickBot="1" x14ac:dyDescent="0.3">
      <c r="B57" s="393" t="s">
        <v>15</v>
      </c>
      <c r="C57" s="394"/>
      <c r="D57" s="394"/>
      <c r="E57" s="394"/>
      <c r="F57" s="395"/>
      <c r="G57" s="281">
        <f>SUM(G4:G56)</f>
        <v>6350000</v>
      </c>
      <c r="J57" s="1">
        <v>51</v>
      </c>
      <c r="K57" s="59" t="s">
        <v>492</v>
      </c>
      <c r="L57" s="514" t="s">
        <v>447</v>
      </c>
      <c r="M57" s="512">
        <v>1</v>
      </c>
      <c r="N57" s="513">
        <v>2000</v>
      </c>
      <c r="O57" s="514"/>
      <c r="P57" s="515">
        <f>M57*N57</f>
        <v>2000</v>
      </c>
      <c r="R57" s="57">
        <v>4</v>
      </c>
      <c r="S57" s="59" t="s">
        <v>418</v>
      </c>
      <c r="T57" s="292" t="s">
        <v>421</v>
      </c>
      <c r="U57" s="295">
        <v>5</v>
      </c>
      <c r="V57" s="286">
        <v>7000</v>
      </c>
      <c r="W57" s="56">
        <f t="shared" si="10"/>
        <v>35000</v>
      </c>
      <c r="AA57" s="323">
        <v>11</v>
      </c>
      <c r="AB57" s="56"/>
      <c r="AC57" s="56"/>
      <c r="AD57" s="56"/>
      <c r="AE57" s="56">
        <f t="shared" si="9"/>
        <v>0</v>
      </c>
    </row>
    <row r="58" spans="2:31" x14ac:dyDescent="0.25">
      <c r="J58" s="1">
        <v>52</v>
      </c>
      <c r="K58" s="59" t="s">
        <v>492</v>
      </c>
      <c r="L58" s="514" t="s">
        <v>448</v>
      </c>
      <c r="M58" s="512">
        <v>12</v>
      </c>
      <c r="N58" s="513">
        <v>3800</v>
      </c>
      <c r="O58" s="514"/>
      <c r="P58" s="515">
        <f>M58*N58</f>
        <v>45600</v>
      </c>
      <c r="R58" s="57">
        <v>5</v>
      </c>
      <c r="S58" s="59" t="s">
        <v>422</v>
      </c>
      <c r="T58" s="293" t="s">
        <v>423</v>
      </c>
      <c r="U58" s="1">
        <v>1</v>
      </c>
      <c r="V58" s="64">
        <v>18000</v>
      </c>
      <c r="W58" s="56">
        <f t="shared" si="10"/>
        <v>18000</v>
      </c>
      <c r="AA58" s="323">
        <v>12</v>
      </c>
      <c r="AB58" s="56"/>
      <c r="AC58" s="56"/>
      <c r="AD58" s="56"/>
      <c r="AE58" s="56">
        <f t="shared" si="9"/>
        <v>0</v>
      </c>
    </row>
    <row r="59" spans="2:31" x14ac:dyDescent="0.25">
      <c r="J59" s="1">
        <v>53</v>
      </c>
      <c r="K59" s="59" t="s">
        <v>492</v>
      </c>
      <c r="L59" s="514" t="s">
        <v>449</v>
      </c>
      <c r="M59" s="512">
        <v>1</v>
      </c>
      <c r="N59" s="513">
        <v>4208</v>
      </c>
      <c r="O59" s="514"/>
      <c r="P59" s="515">
        <f>M59*N59</f>
        <v>4208</v>
      </c>
      <c r="R59" s="57">
        <v>6</v>
      </c>
      <c r="S59" s="59" t="s">
        <v>422</v>
      </c>
      <c r="T59" s="292" t="s">
        <v>424</v>
      </c>
      <c r="U59" s="1">
        <v>2</v>
      </c>
      <c r="V59" s="64">
        <v>18000</v>
      </c>
      <c r="W59" s="56">
        <f t="shared" si="10"/>
        <v>36000</v>
      </c>
      <c r="AA59" s="323">
        <v>13</v>
      </c>
      <c r="AB59" s="56"/>
      <c r="AC59" s="56"/>
      <c r="AD59" s="56"/>
      <c r="AE59" s="56">
        <f t="shared" si="9"/>
        <v>0</v>
      </c>
    </row>
    <row r="60" spans="2:31" x14ac:dyDescent="0.25">
      <c r="J60" s="1">
        <v>54</v>
      </c>
      <c r="K60" s="59" t="s">
        <v>492</v>
      </c>
      <c r="L60" s="514" t="s">
        <v>450</v>
      </c>
      <c r="M60" s="512">
        <v>1</v>
      </c>
      <c r="N60" s="513">
        <v>26200</v>
      </c>
      <c r="O60" s="514"/>
      <c r="P60" s="515">
        <f>M60*N60</f>
        <v>26200</v>
      </c>
      <c r="R60" s="57">
        <v>7</v>
      </c>
      <c r="S60" s="59" t="s">
        <v>422</v>
      </c>
      <c r="T60" s="292" t="s">
        <v>444</v>
      </c>
      <c r="U60" s="1">
        <v>1</v>
      </c>
      <c r="V60" s="64">
        <v>40000</v>
      </c>
      <c r="W60" s="56">
        <f t="shared" si="10"/>
        <v>40000</v>
      </c>
      <c r="AA60" s="323">
        <v>14</v>
      </c>
      <c r="AB60" s="56"/>
      <c r="AC60" s="56"/>
      <c r="AD60" s="56"/>
      <c r="AE60" s="56">
        <f t="shared" si="9"/>
        <v>0</v>
      </c>
    </row>
    <row r="61" spans="2:31" x14ac:dyDescent="0.25">
      <c r="J61" s="1">
        <v>55</v>
      </c>
      <c r="K61" s="59" t="s">
        <v>492</v>
      </c>
      <c r="L61" s="514" t="s">
        <v>451</v>
      </c>
      <c r="M61" s="512">
        <v>1</v>
      </c>
      <c r="N61" s="513">
        <v>26274</v>
      </c>
      <c r="O61" s="514"/>
      <c r="P61" s="515">
        <f>M61*N61</f>
        <v>26274</v>
      </c>
      <c r="R61" s="57">
        <v>8</v>
      </c>
      <c r="S61" s="59" t="s">
        <v>422</v>
      </c>
      <c r="T61" s="57" t="s">
        <v>445</v>
      </c>
      <c r="U61" s="1">
        <v>2</v>
      </c>
      <c r="V61" s="64">
        <v>2000</v>
      </c>
      <c r="W61" s="56">
        <f t="shared" ref="W61:W69" si="11">U61*V61</f>
        <v>4000</v>
      </c>
      <c r="AA61" s="323">
        <v>15</v>
      </c>
      <c r="AB61" s="56"/>
      <c r="AC61" s="56"/>
      <c r="AD61" s="56"/>
      <c r="AE61" s="56">
        <f t="shared" si="9"/>
        <v>0</v>
      </c>
    </row>
    <row r="62" spans="2:31" x14ac:dyDescent="0.25">
      <c r="J62" s="1">
        <v>56</v>
      </c>
      <c r="K62" s="59" t="s">
        <v>492</v>
      </c>
      <c r="L62" s="514" t="s">
        <v>452</v>
      </c>
      <c r="M62" s="512">
        <v>1</v>
      </c>
      <c r="N62" s="513">
        <v>50000</v>
      </c>
      <c r="O62" s="514"/>
      <c r="P62" s="515">
        <f>M62*N62</f>
        <v>50000</v>
      </c>
      <c r="R62" s="57">
        <v>9</v>
      </c>
      <c r="S62" s="59" t="s">
        <v>422</v>
      </c>
      <c r="T62" s="57" t="s">
        <v>446</v>
      </c>
      <c r="U62" s="1">
        <v>1</v>
      </c>
      <c r="V62" s="64">
        <v>2000</v>
      </c>
      <c r="W62" s="56">
        <f t="shared" si="11"/>
        <v>2000</v>
      </c>
      <c r="AA62" s="323">
        <v>16</v>
      </c>
      <c r="AB62" s="56"/>
      <c r="AC62" s="56"/>
      <c r="AD62" s="56"/>
      <c r="AE62" s="56">
        <f t="shared" si="9"/>
        <v>0</v>
      </c>
    </row>
    <row r="63" spans="2:31" ht="15.75" thickBot="1" x14ac:dyDescent="0.3">
      <c r="J63" s="1">
        <v>57</v>
      </c>
      <c r="K63" s="59" t="s">
        <v>492</v>
      </c>
      <c r="L63" s="514" t="s">
        <v>482</v>
      </c>
      <c r="M63" s="512">
        <v>1</v>
      </c>
      <c r="N63" s="513">
        <v>5400</v>
      </c>
      <c r="O63" s="514"/>
      <c r="P63" s="515">
        <f>M63*N63</f>
        <v>5400</v>
      </c>
      <c r="R63" s="57">
        <v>10</v>
      </c>
      <c r="S63" s="59" t="s">
        <v>422</v>
      </c>
      <c r="T63" s="57" t="s">
        <v>447</v>
      </c>
      <c r="U63" s="1">
        <v>1</v>
      </c>
      <c r="V63" s="64">
        <v>2000</v>
      </c>
      <c r="W63" s="56">
        <f t="shared" si="11"/>
        <v>2000</v>
      </c>
      <c r="AA63" s="323">
        <v>17</v>
      </c>
      <c r="AB63" s="61"/>
      <c r="AC63" s="61"/>
      <c r="AD63" s="61"/>
      <c r="AE63" s="61">
        <f t="shared" si="9"/>
        <v>0</v>
      </c>
    </row>
    <row r="64" spans="2:31" ht="15.75" thickBot="1" x14ac:dyDescent="0.3">
      <c r="J64" s="1">
        <v>58</v>
      </c>
      <c r="K64" s="59" t="s">
        <v>492</v>
      </c>
      <c r="L64" s="533" t="s">
        <v>477</v>
      </c>
      <c r="M64" s="534">
        <v>40</v>
      </c>
      <c r="N64" s="535">
        <v>3500</v>
      </c>
      <c r="O64" s="536"/>
      <c r="P64" s="537">
        <f>M64*N64</f>
        <v>140000</v>
      </c>
      <c r="R64" s="57">
        <v>11</v>
      </c>
      <c r="S64" s="59" t="s">
        <v>422</v>
      </c>
      <c r="T64" s="57" t="s">
        <v>448</v>
      </c>
      <c r="U64" s="1">
        <v>12</v>
      </c>
      <c r="V64" s="64">
        <v>3800</v>
      </c>
      <c r="W64" s="56">
        <f t="shared" si="11"/>
        <v>45600</v>
      </c>
      <c r="AB64" s="388" t="s">
        <v>15</v>
      </c>
      <c r="AC64" s="389"/>
      <c r="AD64" s="389"/>
      <c r="AE64" s="63">
        <f>SUM(AE47:AE63)</f>
        <v>719000</v>
      </c>
    </row>
    <row r="65" spans="10:31" x14ac:dyDescent="0.25">
      <c r="J65" s="1">
        <v>59</v>
      </c>
      <c r="K65" s="59" t="s">
        <v>492</v>
      </c>
      <c r="L65" s="533" t="s">
        <v>478</v>
      </c>
      <c r="M65" s="534">
        <v>1</v>
      </c>
      <c r="N65" s="535">
        <v>27000</v>
      </c>
      <c r="O65" s="536"/>
      <c r="P65" s="537">
        <f>M65*N65</f>
        <v>27000</v>
      </c>
      <c r="R65" s="57">
        <v>12</v>
      </c>
      <c r="S65" s="59" t="s">
        <v>422</v>
      </c>
      <c r="T65" s="57" t="s">
        <v>449</v>
      </c>
      <c r="U65" s="1">
        <v>1</v>
      </c>
      <c r="V65" s="64">
        <v>4208</v>
      </c>
      <c r="W65" s="56">
        <f t="shared" si="11"/>
        <v>4208</v>
      </c>
      <c r="AB65" s="215"/>
      <c r="AC65" s="215"/>
      <c r="AD65" s="215"/>
      <c r="AE65" s="215"/>
    </row>
    <row r="66" spans="10:31" x14ac:dyDescent="0.25">
      <c r="J66" s="1">
        <v>60</v>
      </c>
      <c r="K66" s="59" t="s">
        <v>492</v>
      </c>
      <c r="L66" s="533" t="s">
        <v>479</v>
      </c>
      <c r="M66" s="538">
        <v>1</v>
      </c>
      <c r="N66" s="539">
        <v>40000</v>
      </c>
      <c r="O66" s="536"/>
      <c r="P66" s="537">
        <f>M66*N66</f>
        <v>40000</v>
      </c>
      <c r="R66" s="57">
        <v>13</v>
      </c>
      <c r="S66" s="59" t="s">
        <v>422</v>
      </c>
      <c r="T66" s="57" t="s">
        <v>450</v>
      </c>
      <c r="U66" s="1">
        <v>1</v>
      </c>
      <c r="V66" s="64">
        <v>26200</v>
      </c>
      <c r="W66" s="56">
        <f t="shared" si="11"/>
        <v>26200</v>
      </c>
      <c r="AB66" s="215"/>
      <c r="AC66" s="215"/>
      <c r="AD66" s="215"/>
      <c r="AE66" s="215"/>
    </row>
    <row r="67" spans="10:31" x14ac:dyDescent="0.25">
      <c r="J67" s="1">
        <v>61</v>
      </c>
      <c r="K67" s="59" t="s">
        <v>492</v>
      </c>
      <c r="L67" s="533" t="s">
        <v>480</v>
      </c>
      <c r="M67" s="538">
        <v>50</v>
      </c>
      <c r="N67" s="539">
        <v>6200</v>
      </c>
      <c r="O67" s="536"/>
      <c r="P67" s="537">
        <f>M67*N67</f>
        <v>310000</v>
      </c>
      <c r="R67" s="57">
        <v>14</v>
      </c>
      <c r="S67" s="59" t="s">
        <v>422</v>
      </c>
      <c r="T67" s="57" t="s">
        <v>451</v>
      </c>
      <c r="U67" s="1">
        <v>1</v>
      </c>
      <c r="V67" s="64">
        <v>26274</v>
      </c>
      <c r="W67" s="56">
        <f t="shared" si="11"/>
        <v>26274</v>
      </c>
      <c r="AB67" s="215"/>
      <c r="AC67" s="215"/>
      <c r="AD67" s="215"/>
      <c r="AE67" s="215"/>
    </row>
    <row r="68" spans="10:31" x14ac:dyDescent="0.25">
      <c r="J68" s="1">
        <v>62</v>
      </c>
      <c r="K68" s="59" t="s">
        <v>492</v>
      </c>
      <c r="L68" s="540" t="s">
        <v>481</v>
      </c>
      <c r="M68" s="534">
        <v>1</v>
      </c>
      <c r="N68" s="535">
        <v>14000</v>
      </c>
      <c r="O68" s="536"/>
      <c r="P68" s="537">
        <f>M68*N68</f>
        <v>14000</v>
      </c>
      <c r="R68" s="57">
        <v>15</v>
      </c>
      <c r="S68" s="59" t="s">
        <v>422</v>
      </c>
      <c r="T68" s="57" t="s">
        <v>452</v>
      </c>
      <c r="U68" s="1">
        <v>1</v>
      </c>
      <c r="V68" s="64">
        <v>50000</v>
      </c>
      <c r="W68" s="56">
        <f t="shared" si="11"/>
        <v>50000</v>
      </c>
    </row>
    <row r="69" spans="10:31" x14ac:dyDescent="0.25">
      <c r="J69" s="1">
        <v>63</v>
      </c>
      <c r="K69" s="59" t="s">
        <v>492</v>
      </c>
      <c r="L69" s="549" t="s">
        <v>495</v>
      </c>
      <c r="M69" s="530">
        <v>1</v>
      </c>
      <c r="N69" s="548">
        <v>50000</v>
      </c>
      <c r="O69" s="531"/>
      <c r="P69" s="532">
        <f t="shared" ref="P69:P90" si="12">M69*N69</f>
        <v>50000</v>
      </c>
      <c r="R69" s="57">
        <v>16</v>
      </c>
      <c r="S69" s="59" t="s">
        <v>422</v>
      </c>
      <c r="T69" s="57" t="s">
        <v>482</v>
      </c>
      <c r="U69" s="1">
        <v>1</v>
      </c>
      <c r="V69" s="64">
        <v>5400</v>
      </c>
      <c r="W69" s="56">
        <f t="shared" si="11"/>
        <v>5400</v>
      </c>
    </row>
    <row r="70" spans="10:31" x14ac:dyDescent="0.25">
      <c r="J70" s="1">
        <v>64</v>
      </c>
      <c r="K70" s="59" t="s">
        <v>492</v>
      </c>
      <c r="L70" s="549" t="s">
        <v>496</v>
      </c>
      <c r="M70" s="530">
        <v>1</v>
      </c>
      <c r="N70" s="548">
        <v>178000</v>
      </c>
      <c r="O70" s="531"/>
      <c r="P70" s="532">
        <f t="shared" si="12"/>
        <v>178000</v>
      </c>
      <c r="R70" s="57">
        <v>17</v>
      </c>
      <c r="S70" s="59" t="s">
        <v>422</v>
      </c>
      <c r="T70" s="57"/>
      <c r="U70" s="57"/>
      <c r="V70" s="57"/>
      <c r="W70" s="56">
        <f t="shared" ref="W70:W79" si="13">U70*V70</f>
        <v>0</v>
      </c>
    </row>
    <row r="71" spans="10:31" x14ac:dyDescent="0.25">
      <c r="J71" s="1">
        <v>65</v>
      </c>
      <c r="K71" s="59" t="s">
        <v>492</v>
      </c>
      <c r="L71" s="549" t="s">
        <v>497</v>
      </c>
      <c r="M71" s="530">
        <v>1</v>
      </c>
      <c r="N71" s="548">
        <v>61000</v>
      </c>
      <c r="O71" s="531"/>
      <c r="P71" s="532">
        <f t="shared" si="12"/>
        <v>61000</v>
      </c>
      <c r="R71" s="57">
        <v>18</v>
      </c>
      <c r="S71" s="59" t="s">
        <v>422</v>
      </c>
      <c r="T71" s="57"/>
      <c r="U71" s="57"/>
      <c r="V71" s="57"/>
      <c r="W71" s="56">
        <f t="shared" si="13"/>
        <v>0</v>
      </c>
    </row>
    <row r="72" spans="10:31" x14ac:dyDescent="0.25">
      <c r="J72" s="1">
        <v>66</v>
      </c>
      <c r="K72" s="59" t="s">
        <v>492</v>
      </c>
      <c r="L72" s="549" t="s">
        <v>498</v>
      </c>
      <c r="M72" s="530">
        <v>1</v>
      </c>
      <c r="N72" s="548">
        <v>400000</v>
      </c>
      <c r="O72" s="531"/>
      <c r="P72" s="532">
        <f t="shared" si="12"/>
        <v>400000</v>
      </c>
      <c r="R72" s="57">
        <v>19</v>
      </c>
      <c r="S72" s="59" t="s">
        <v>422</v>
      </c>
      <c r="T72" s="57"/>
      <c r="U72" s="1"/>
      <c r="V72" s="64"/>
      <c r="W72" s="56">
        <f t="shared" si="13"/>
        <v>0</v>
      </c>
    </row>
    <row r="73" spans="10:31" x14ac:dyDescent="0.25">
      <c r="J73" s="1">
        <v>67</v>
      </c>
      <c r="K73" s="59" t="s">
        <v>492</v>
      </c>
      <c r="L73" s="549" t="s">
        <v>499</v>
      </c>
      <c r="M73" s="530">
        <v>1</v>
      </c>
      <c r="N73" s="548">
        <v>30000</v>
      </c>
      <c r="O73" s="531"/>
      <c r="P73" s="532">
        <f t="shared" si="12"/>
        <v>30000</v>
      </c>
      <c r="R73" s="57">
        <v>20</v>
      </c>
      <c r="S73" s="59" t="s">
        <v>422</v>
      </c>
      <c r="T73" s="57"/>
      <c r="U73" s="1"/>
      <c r="V73" s="64"/>
      <c r="W73" s="56">
        <f t="shared" si="13"/>
        <v>0</v>
      </c>
    </row>
    <row r="74" spans="10:31" x14ac:dyDescent="0.25">
      <c r="J74" s="1">
        <v>68</v>
      </c>
      <c r="K74" s="59" t="s">
        <v>492</v>
      </c>
      <c r="L74" s="556" t="s">
        <v>490</v>
      </c>
      <c r="M74" s="570">
        <v>1</v>
      </c>
      <c r="N74" s="571">
        <v>300000</v>
      </c>
      <c r="O74" s="555"/>
      <c r="P74" s="567">
        <f t="shared" si="12"/>
        <v>300000</v>
      </c>
      <c r="R74" s="57">
        <v>21</v>
      </c>
      <c r="S74" s="59" t="s">
        <v>422</v>
      </c>
      <c r="T74" s="57"/>
      <c r="U74" s="1"/>
      <c r="V74" s="64"/>
      <c r="W74" s="56">
        <f t="shared" si="13"/>
        <v>0</v>
      </c>
    </row>
    <row r="75" spans="10:31" x14ac:dyDescent="0.25">
      <c r="J75" s="1">
        <v>69</v>
      </c>
      <c r="K75" s="59" t="s">
        <v>492</v>
      </c>
      <c r="L75" s="59" t="s">
        <v>501</v>
      </c>
      <c r="M75" s="1">
        <v>1</v>
      </c>
      <c r="N75" s="56">
        <v>73000</v>
      </c>
      <c r="O75" s="57"/>
      <c r="P75" s="550">
        <f t="shared" si="12"/>
        <v>73000</v>
      </c>
      <c r="R75" s="57">
        <v>22</v>
      </c>
      <c r="S75" s="57"/>
      <c r="T75" s="57"/>
      <c r="U75" s="1"/>
      <c r="V75" s="64"/>
      <c r="W75" s="56">
        <f t="shared" si="13"/>
        <v>0</v>
      </c>
    </row>
    <row r="76" spans="10:31" ht="15.75" thickBot="1" x14ac:dyDescent="0.3">
      <c r="J76" s="23">
        <v>70</v>
      </c>
      <c r="K76" s="566" t="s">
        <v>492</v>
      </c>
      <c r="L76" s="141"/>
      <c r="M76" s="23"/>
      <c r="N76" s="61"/>
      <c r="O76" s="57"/>
      <c r="P76" s="550"/>
      <c r="R76" s="57">
        <v>23</v>
      </c>
      <c r="S76" s="57"/>
      <c r="T76" s="57"/>
      <c r="U76" s="1"/>
      <c r="V76" s="64"/>
      <c r="W76" s="56">
        <f t="shared" si="13"/>
        <v>0</v>
      </c>
    </row>
    <row r="77" spans="10:31" ht="15.75" thickBot="1" x14ac:dyDescent="0.3">
      <c r="J77" s="573" t="s">
        <v>299</v>
      </c>
      <c r="K77" s="574"/>
      <c r="L77" s="574"/>
      <c r="M77" s="574"/>
      <c r="N77" s="575"/>
      <c r="O77" s="572"/>
      <c r="P77" s="576">
        <v>393908</v>
      </c>
      <c r="R77" s="57">
        <v>24</v>
      </c>
      <c r="S77" s="57"/>
      <c r="T77" s="57"/>
      <c r="U77" s="1"/>
      <c r="V77" s="64"/>
      <c r="W77" s="56">
        <f t="shared" si="13"/>
        <v>0</v>
      </c>
    </row>
    <row r="78" spans="10:31" ht="15.75" thickBot="1" x14ac:dyDescent="0.3">
      <c r="J78" s="390" t="s">
        <v>364</v>
      </c>
      <c r="K78" s="557"/>
      <c r="L78" s="557"/>
      <c r="M78" s="557"/>
      <c r="N78" s="558"/>
      <c r="O78" s="563">
        <f>SUM(O7:O74)</f>
        <v>8350000</v>
      </c>
      <c r="P78" s="287">
        <f>SUM(P7:P77)</f>
        <v>7375990</v>
      </c>
      <c r="R78" s="57">
        <v>25</v>
      </c>
      <c r="S78" s="57"/>
      <c r="T78" s="57"/>
      <c r="U78" s="1"/>
      <c r="V78" s="64"/>
      <c r="W78" s="56">
        <f t="shared" si="13"/>
        <v>0</v>
      </c>
    </row>
    <row r="79" spans="10:31" x14ac:dyDescent="0.25">
      <c r="J79" s="390"/>
      <c r="K79" s="557"/>
      <c r="L79" s="557"/>
      <c r="M79" s="557"/>
      <c r="N79" s="558"/>
      <c r="O79" s="564">
        <f>O78-P78</f>
        <v>974010</v>
      </c>
      <c r="P79" s="372"/>
      <c r="R79" s="57">
        <v>26</v>
      </c>
      <c r="S79" s="57"/>
      <c r="T79" s="57"/>
      <c r="U79" s="1"/>
      <c r="V79" s="64"/>
      <c r="W79" s="56">
        <f t="shared" si="13"/>
        <v>0</v>
      </c>
    </row>
    <row r="80" spans="10:31" ht="15.75" thickBot="1" x14ac:dyDescent="0.3">
      <c r="J80" s="378"/>
      <c r="K80" s="379"/>
      <c r="L80" s="379"/>
      <c r="M80" s="379"/>
      <c r="N80" s="380"/>
      <c r="O80" s="565"/>
      <c r="P80" s="374"/>
      <c r="R80" s="57">
        <v>27</v>
      </c>
      <c r="S80" s="57"/>
      <c r="T80" s="57"/>
      <c r="U80" s="1"/>
      <c r="V80" s="64"/>
      <c r="W80" s="56">
        <f t="shared" ref="W80" si="14">U80*V80</f>
        <v>0</v>
      </c>
    </row>
    <row r="81" spans="10:23" x14ac:dyDescent="0.25">
      <c r="J81" s="194"/>
      <c r="K81" s="559"/>
      <c r="L81" s="24"/>
      <c r="M81" s="194"/>
      <c r="N81" s="560"/>
      <c r="O81" s="24"/>
      <c r="P81" s="561"/>
      <c r="R81" s="383" t="s">
        <v>15</v>
      </c>
      <c r="S81" s="384"/>
      <c r="T81" s="384"/>
      <c r="U81" s="384"/>
      <c r="V81" s="385"/>
      <c r="W81" s="56">
        <f>SUM(W54:W80)</f>
        <v>459982</v>
      </c>
    </row>
    <row r="82" spans="10:23" x14ac:dyDescent="0.25">
      <c r="J82" s="194"/>
      <c r="K82" s="559"/>
      <c r="L82" s="24"/>
      <c r="M82" s="194"/>
      <c r="N82" s="560"/>
      <c r="O82" s="24"/>
      <c r="P82" s="561"/>
      <c r="R82" s="294"/>
      <c r="S82" s="294"/>
      <c r="T82" s="294"/>
      <c r="U82" s="294"/>
      <c r="V82" s="294"/>
      <c r="W82" s="294"/>
    </row>
    <row r="83" spans="10:23" x14ac:dyDescent="0.25">
      <c r="J83" s="194"/>
      <c r="K83" s="559"/>
      <c r="L83" s="24"/>
      <c r="M83" s="194"/>
      <c r="N83" s="560"/>
      <c r="O83" s="24"/>
      <c r="P83" s="561"/>
      <c r="R83" s="294"/>
      <c r="S83" s="383" t="s">
        <v>413</v>
      </c>
      <c r="T83" s="384"/>
      <c r="U83" s="385"/>
      <c r="V83" s="386">
        <v>500000</v>
      </c>
      <c r="W83" s="387"/>
    </row>
    <row r="84" spans="10:23" x14ac:dyDescent="0.25">
      <c r="J84" s="194"/>
      <c r="K84" s="559"/>
      <c r="L84" s="24"/>
      <c r="M84" s="194"/>
      <c r="N84" s="560"/>
      <c r="O84" s="24"/>
      <c r="P84" s="561"/>
      <c r="R84" s="294"/>
      <c r="S84" s="383" t="s">
        <v>65</v>
      </c>
      <c r="T84" s="384"/>
      <c r="U84" s="385"/>
      <c r="V84" s="386">
        <f>W81</f>
        <v>459982</v>
      </c>
      <c r="W84" s="387"/>
    </row>
    <row r="85" spans="10:23" x14ac:dyDescent="0.25">
      <c r="J85" s="194"/>
      <c r="K85" s="559"/>
      <c r="L85" s="24"/>
      <c r="M85" s="194"/>
      <c r="N85" s="560"/>
      <c r="O85" s="24"/>
      <c r="P85" s="561"/>
      <c r="R85" s="294"/>
      <c r="S85" s="383" t="s">
        <v>414</v>
      </c>
      <c r="T85" s="384"/>
      <c r="U85" s="385"/>
      <c r="V85" s="386">
        <f>V83-V84</f>
        <v>40018</v>
      </c>
      <c r="W85" s="387"/>
    </row>
    <row r="86" spans="10:23" x14ac:dyDescent="0.25">
      <c r="J86" s="194"/>
      <c r="K86" s="559"/>
      <c r="L86" s="24"/>
      <c r="M86" s="194"/>
      <c r="N86" s="560"/>
      <c r="O86" s="24"/>
      <c r="P86" s="561"/>
    </row>
    <row r="87" spans="10:23" x14ac:dyDescent="0.25">
      <c r="J87" s="194"/>
      <c r="K87" s="559"/>
      <c r="L87" s="24"/>
      <c r="M87" s="194"/>
      <c r="N87" s="560"/>
      <c r="O87" s="24"/>
      <c r="P87" s="561"/>
    </row>
    <row r="88" spans="10:23" x14ac:dyDescent="0.25">
      <c r="J88" s="194"/>
      <c r="K88" s="559"/>
      <c r="L88" s="24"/>
      <c r="M88" s="194"/>
      <c r="N88" s="560"/>
      <c r="O88" s="24"/>
      <c r="P88" s="561"/>
      <c r="R88" s="553" t="s">
        <v>474</v>
      </c>
      <c r="S88" s="553"/>
      <c r="T88" s="553"/>
      <c r="U88" s="553"/>
      <c r="V88" s="553"/>
      <c r="W88" s="553"/>
    </row>
    <row r="89" spans="10:23" x14ac:dyDescent="0.25">
      <c r="J89" s="194"/>
      <c r="K89" s="559"/>
      <c r="L89" s="24"/>
      <c r="M89" s="560"/>
      <c r="N89" s="568"/>
      <c r="O89" s="561"/>
      <c r="P89" s="561"/>
      <c r="R89" s="319"/>
      <c r="S89" s="319"/>
      <c r="T89" s="319"/>
      <c r="U89" s="319"/>
      <c r="V89" s="319"/>
      <c r="W89" s="319"/>
    </row>
    <row r="90" spans="10:23" x14ac:dyDescent="0.25">
      <c r="J90" s="194"/>
      <c r="K90" s="559"/>
      <c r="L90" s="24"/>
      <c r="M90" s="194"/>
      <c r="N90" s="560"/>
      <c r="O90" s="24"/>
      <c r="P90" s="561"/>
      <c r="R90" s="290" t="s">
        <v>1</v>
      </c>
      <c r="S90" s="291" t="s">
        <v>301</v>
      </c>
      <c r="T90" s="290" t="s">
        <v>411</v>
      </c>
      <c r="U90" s="290" t="s">
        <v>75</v>
      </c>
      <c r="V90" s="290" t="s">
        <v>412</v>
      </c>
      <c r="W90" s="290" t="s">
        <v>15</v>
      </c>
    </row>
    <row r="91" spans="10:23" x14ac:dyDescent="0.25">
      <c r="J91" s="194"/>
      <c r="K91" s="559"/>
      <c r="L91" s="24"/>
      <c r="M91" s="194"/>
      <c r="N91" s="560"/>
      <c r="O91" s="24"/>
      <c r="P91" s="562"/>
      <c r="R91" s="57">
        <v>1</v>
      </c>
      <c r="S91" s="59" t="s">
        <v>476</v>
      </c>
      <c r="T91" s="292" t="s">
        <v>477</v>
      </c>
      <c r="U91" s="1">
        <v>40</v>
      </c>
      <c r="V91" s="64">
        <v>3500</v>
      </c>
      <c r="W91" s="56">
        <f>U91*V91</f>
        <v>140000</v>
      </c>
    </row>
    <row r="92" spans="10:23" x14ac:dyDescent="0.25">
      <c r="J92" s="194"/>
      <c r="K92" s="559"/>
      <c r="L92" s="24"/>
      <c r="M92" s="194"/>
      <c r="N92" s="560"/>
      <c r="O92" s="24"/>
      <c r="P92" s="562"/>
      <c r="R92" s="57">
        <v>2</v>
      </c>
      <c r="S92" s="59" t="s">
        <v>476</v>
      </c>
      <c r="T92" s="292" t="s">
        <v>478</v>
      </c>
      <c r="U92" s="1">
        <v>1</v>
      </c>
      <c r="V92" s="64">
        <v>27000</v>
      </c>
      <c r="W92" s="56">
        <f t="shared" ref="W92:W117" si="15">U92*V92</f>
        <v>27000</v>
      </c>
    </row>
    <row r="93" spans="10:23" x14ac:dyDescent="0.25">
      <c r="J93" s="194"/>
      <c r="K93" s="559"/>
      <c r="L93" s="24"/>
      <c r="M93" s="194"/>
      <c r="N93" s="560"/>
      <c r="O93" s="24"/>
      <c r="P93" s="562"/>
      <c r="R93" s="57">
        <v>3</v>
      </c>
      <c r="S93" s="59" t="s">
        <v>476</v>
      </c>
      <c r="T93" s="292" t="s">
        <v>479</v>
      </c>
      <c r="U93" s="320">
        <v>1</v>
      </c>
      <c r="V93" s="286">
        <v>40000</v>
      </c>
      <c r="W93" s="56">
        <f t="shared" si="15"/>
        <v>40000</v>
      </c>
    </row>
    <row r="94" spans="10:23" x14ac:dyDescent="0.25">
      <c r="J94" s="194"/>
      <c r="K94" s="559"/>
      <c r="L94" s="24"/>
      <c r="M94" s="194"/>
      <c r="N94" s="560"/>
      <c r="O94" s="24"/>
      <c r="P94" s="562"/>
      <c r="R94" s="57">
        <v>4</v>
      </c>
      <c r="S94" s="59" t="s">
        <v>476</v>
      </c>
      <c r="T94" s="292" t="s">
        <v>480</v>
      </c>
      <c r="U94" s="320">
        <v>50</v>
      </c>
      <c r="V94" s="286">
        <v>6200</v>
      </c>
      <c r="W94" s="56">
        <f t="shared" si="15"/>
        <v>310000</v>
      </c>
    </row>
    <row r="95" spans="10:23" x14ac:dyDescent="0.25">
      <c r="J95" s="194"/>
      <c r="K95" s="559"/>
      <c r="L95" s="24"/>
      <c r="M95" s="194"/>
      <c r="N95" s="560"/>
      <c r="O95" s="24"/>
      <c r="P95" s="562"/>
      <c r="R95" s="57">
        <v>5</v>
      </c>
      <c r="S95" s="59" t="s">
        <v>476</v>
      </c>
      <c r="T95" s="293" t="s">
        <v>481</v>
      </c>
      <c r="U95" s="1">
        <v>1</v>
      </c>
      <c r="V95" s="64">
        <v>14000</v>
      </c>
      <c r="W95" s="56">
        <f t="shared" si="15"/>
        <v>14000</v>
      </c>
    </row>
    <row r="96" spans="10:23" x14ac:dyDescent="0.25">
      <c r="J96" s="194"/>
      <c r="K96" s="559"/>
      <c r="L96" s="24"/>
      <c r="M96" s="194"/>
      <c r="N96" s="560"/>
      <c r="O96" s="24"/>
      <c r="P96" s="562"/>
      <c r="R96" s="57">
        <v>6</v>
      </c>
      <c r="S96" s="59" t="s">
        <v>476</v>
      </c>
      <c r="T96" s="292"/>
      <c r="U96" s="1"/>
      <c r="V96" s="64"/>
      <c r="W96" s="56">
        <f t="shared" si="15"/>
        <v>0</v>
      </c>
    </row>
    <row r="97" spans="10:23" x14ac:dyDescent="0.25">
      <c r="J97" s="194"/>
      <c r="K97" s="559"/>
      <c r="L97" s="24"/>
      <c r="M97" s="194"/>
      <c r="N97" s="560"/>
      <c r="O97" s="24"/>
      <c r="P97" s="562"/>
      <c r="R97" s="57">
        <v>7</v>
      </c>
      <c r="S97" s="59" t="s">
        <v>476</v>
      </c>
      <c r="T97" s="292"/>
      <c r="U97" s="1"/>
      <c r="V97" s="64"/>
      <c r="W97" s="56">
        <f t="shared" si="15"/>
        <v>0</v>
      </c>
    </row>
    <row r="98" spans="10:23" x14ac:dyDescent="0.25">
      <c r="J98" s="194"/>
      <c r="K98" s="559"/>
      <c r="L98" s="24"/>
      <c r="M98" s="194"/>
      <c r="N98" s="560"/>
      <c r="O98" s="24"/>
      <c r="P98" s="562"/>
      <c r="R98" s="57">
        <v>8</v>
      </c>
      <c r="S98" s="59" t="s">
        <v>476</v>
      </c>
      <c r="T98" s="59"/>
      <c r="U98" s="1"/>
      <c r="V98" s="64"/>
      <c r="W98" s="56">
        <f t="shared" si="15"/>
        <v>0</v>
      </c>
    </row>
    <row r="99" spans="10:23" x14ac:dyDescent="0.25">
      <c r="J99" s="194"/>
      <c r="K99" s="559"/>
      <c r="L99" s="24"/>
      <c r="M99" s="194"/>
      <c r="N99" s="560"/>
      <c r="O99" s="24"/>
      <c r="P99" s="562"/>
      <c r="R99" s="57">
        <v>9</v>
      </c>
      <c r="S99" s="59" t="s">
        <v>476</v>
      </c>
      <c r="T99" s="59"/>
      <c r="U99" s="1"/>
      <c r="V99" s="64"/>
      <c r="W99" s="56">
        <f t="shared" si="15"/>
        <v>0</v>
      </c>
    </row>
    <row r="100" spans="10:23" x14ac:dyDescent="0.25">
      <c r="J100" s="194"/>
      <c r="K100" s="559"/>
      <c r="L100" s="24"/>
      <c r="M100" s="194"/>
      <c r="N100" s="560"/>
      <c r="O100" s="24"/>
      <c r="P100" s="562"/>
      <c r="R100" s="57">
        <v>10</v>
      </c>
      <c r="S100" s="59" t="s">
        <v>476</v>
      </c>
      <c r="T100" s="57"/>
      <c r="U100" s="1"/>
      <c r="V100" s="64"/>
      <c r="W100" s="56">
        <f t="shared" si="15"/>
        <v>0</v>
      </c>
    </row>
    <row r="101" spans="10:23" x14ac:dyDescent="0.25">
      <c r="J101" s="194"/>
      <c r="K101" s="559"/>
      <c r="L101" s="24"/>
      <c r="M101" s="194"/>
      <c r="N101" s="560"/>
      <c r="O101" s="24"/>
      <c r="P101" s="562"/>
      <c r="R101" s="57">
        <v>11</v>
      </c>
      <c r="S101" s="59" t="s">
        <v>476</v>
      </c>
      <c r="T101" s="57"/>
      <c r="U101" s="1"/>
      <c r="V101" s="64"/>
      <c r="W101" s="56">
        <f t="shared" si="15"/>
        <v>0</v>
      </c>
    </row>
    <row r="102" spans="10:23" x14ac:dyDescent="0.25">
      <c r="J102" s="194"/>
      <c r="K102" s="559"/>
      <c r="L102" s="24"/>
      <c r="M102" s="194"/>
      <c r="N102" s="560"/>
      <c r="O102" s="24"/>
      <c r="P102" s="562"/>
      <c r="R102" s="57">
        <v>12</v>
      </c>
      <c r="S102" s="59" t="s">
        <v>476</v>
      </c>
      <c r="T102" s="57"/>
      <c r="U102" s="1"/>
      <c r="V102" s="64"/>
      <c r="W102" s="56">
        <f t="shared" si="15"/>
        <v>0</v>
      </c>
    </row>
    <row r="103" spans="10:23" x14ac:dyDescent="0.25">
      <c r="J103" s="194"/>
      <c r="K103" s="559"/>
      <c r="L103" s="24"/>
      <c r="M103" s="194"/>
      <c r="N103" s="560"/>
      <c r="O103" s="24"/>
      <c r="P103" s="562"/>
      <c r="R103" s="57">
        <v>13</v>
      </c>
      <c r="S103" s="59" t="s">
        <v>476</v>
      </c>
      <c r="T103" s="57"/>
      <c r="U103" s="1"/>
      <c r="V103" s="64"/>
      <c r="W103" s="56">
        <f t="shared" si="15"/>
        <v>0</v>
      </c>
    </row>
    <row r="104" spans="10:23" x14ac:dyDescent="0.25">
      <c r="J104" s="194"/>
      <c r="K104" s="559"/>
      <c r="L104" s="24"/>
      <c r="M104" s="194"/>
      <c r="N104" s="560"/>
      <c r="O104" s="24"/>
      <c r="P104" s="562"/>
      <c r="R104" s="57">
        <v>14</v>
      </c>
      <c r="S104" s="59" t="s">
        <v>476</v>
      </c>
      <c r="T104" s="57"/>
      <c r="U104" s="1"/>
      <c r="V104" s="64"/>
      <c r="W104" s="56">
        <f t="shared" si="15"/>
        <v>0</v>
      </c>
    </row>
    <row r="105" spans="10:23" x14ac:dyDescent="0.25">
      <c r="J105" s="194"/>
      <c r="K105" s="559"/>
      <c r="L105" s="24"/>
      <c r="M105" s="194"/>
      <c r="N105" s="560"/>
      <c r="O105" s="24"/>
      <c r="P105" s="562"/>
      <c r="R105" s="57">
        <v>15</v>
      </c>
      <c r="S105" s="59" t="s">
        <v>476</v>
      </c>
      <c r="T105" s="57"/>
      <c r="U105" s="1"/>
      <c r="V105" s="64"/>
      <c r="W105" s="56">
        <f t="shared" si="15"/>
        <v>0</v>
      </c>
    </row>
    <row r="106" spans="10:23" x14ac:dyDescent="0.25">
      <c r="J106" s="194"/>
      <c r="K106" s="559"/>
      <c r="L106" s="24"/>
      <c r="M106" s="194"/>
      <c r="N106" s="560"/>
      <c r="O106" s="24"/>
      <c r="P106" s="562"/>
      <c r="R106" s="57">
        <v>16</v>
      </c>
      <c r="S106" s="59" t="s">
        <v>476</v>
      </c>
      <c r="T106" s="57"/>
      <c r="U106" s="1"/>
      <c r="V106" s="64"/>
      <c r="W106" s="56">
        <f t="shared" si="15"/>
        <v>0</v>
      </c>
    </row>
    <row r="107" spans="10:23" x14ac:dyDescent="0.25">
      <c r="J107" s="194"/>
      <c r="K107" s="559"/>
      <c r="L107" s="24"/>
      <c r="M107" s="194"/>
      <c r="N107" s="560"/>
      <c r="O107" s="24"/>
      <c r="P107" s="562"/>
      <c r="R107" s="57">
        <v>17</v>
      </c>
      <c r="S107" s="59" t="s">
        <v>476</v>
      </c>
      <c r="T107" s="57"/>
      <c r="U107" s="1"/>
      <c r="V107" s="64"/>
      <c r="W107" s="56">
        <f t="shared" si="15"/>
        <v>0</v>
      </c>
    </row>
    <row r="108" spans="10:23" x14ac:dyDescent="0.25">
      <c r="J108" s="194"/>
      <c r="K108" s="559"/>
      <c r="L108" s="24"/>
      <c r="M108" s="194"/>
      <c r="N108" s="560"/>
      <c r="O108" s="24"/>
      <c r="P108" s="562"/>
      <c r="R108" s="57">
        <v>18</v>
      </c>
      <c r="S108" s="59" t="s">
        <v>476</v>
      </c>
      <c r="T108" s="57"/>
      <c r="U108" s="1"/>
      <c r="V108" s="64"/>
      <c r="W108" s="56">
        <f t="shared" si="15"/>
        <v>0</v>
      </c>
    </row>
    <row r="109" spans="10:23" x14ac:dyDescent="0.25">
      <c r="J109" s="194"/>
      <c r="K109" s="559"/>
      <c r="L109" s="24"/>
      <c r="M109" s="194"/>
      <c r="N109" s="560"/>
      <c r="O109" s="24"/>
      <c r="P109" s="562"/>
      <c r="R109" s="57">
        <v>19</v>
      </c>
      <c r="S109" s="59" t="s">
        <v>476</v>
      </c>
      <c r="T109" s="57"/>
      <c r="U109" s="1"/>
      <c r="V109" s="64"/>
      <c r="W109" s="56">
        <f t="shared" si="15"/>
        <v>0</v>
      </c>
    </row>
    <row r="110" spans="10:23" x14ac:dyDescent="0.25">
      <c r="J110" s="194"/>
      <c r="K110" s="559"/>
      <c r="L110" s="24"/>
      <c r="M110" s="194"/>
      <c r="N110" s="560"/>
      <c r="O110" s="24"/>
      <c r="P110" s="562"/>
      <c r="R110" s="57">
        <v>20</v>
      </c>
      <c r="S110" s="59" t="s">
        <v>476</v>
      </c>
      <c r="T110" s="57"/>
      <c r="U110" s="1"/>
      <c r="V110" s="64"/>
      <c r="W110" s="56">
        <f t="shared" si="15"/>
        <v>0</v>
      </c>
    </row>
    <row r="111" spans="10:23" x14ac:dyDescent="0.25">
      <c r="J111" s="194"/>
      <c r="K111" s="559"/>
      <c r="L111" s="24"/>
      <c r="M111" s="194"/>
      <c r="N111" s="560"/>
      <c r="O111" s="24"/>
      <c r="P111" s="562"/>
      <c r="R111" s="57">
        <v>21</v>
      </c>
      <c r="S111" s="59" t="s">
        <v>476</v>
      </c>
      <c r="T111" s="57"/>
      <c r="U111" s="1"/>
      <c r="V111" s="64"/>
      <c r="W111" s="56">
        <f t="shared" si="15"/>
        <v>0</v>
      </c>
    </row>
    <row r="112" spans="10:23" x14ac:dyDescent="0.25">
      <c r="J112" s="194"/>
      <c r="K112" s="559"/>
      <c r="L112" s="24"/>
      <c r="M112" s="194"/>
      <c r="N112" s="560"/>
      <c r="O112" s="24"/>
      <c r="P112" s="562"/>
      <c r="R112" s="57">
        <v>22</v>
      </c>
      <c r="S112" s="59" t="s">
        <v>476</v>
      </c>
      <c r="T112" s="57"/>
      <c r="U112" s="1"/>
      <c r="V112" s="64"/>
      <c r="W112" s="56">
        <f t="shared" si="15"/>
        <v>0</v>
      </c>
    </row>
    <row r="113" spans="10:23" x14ac:dyDescent="0.25">
      <c r="J113" s="194"/>
      <c r="K113" s="559"/>
      <c r="L113" s="24"/>
      <c r="M113" s="194"/>
      <c r="N113" s="560"/>
      <c r="O113" s="24"/>
      <c r="P113" s="562"/>
      <c r="R113" s="57">
        <v>23</v>
      </c>
      <c r="S113" s="59" t="s">
        <v>476</v>
      </c>
      <c r="T113" s="57"/>
      <c r="U113" s="1"/>
      <c r="V113" s="64"/>
      <c r="W113" s="56">
        <f t="shared" si="15"/>
        <v>0</v>
      </c>
    </row>
    <row r="114" spans="10:23" x14ac:dyDescent="0.25">
      <c r="J114" s="194"/>
      <c r="K114" s="559"/>
      <c r="L114" s="24"/>
      <c r="M114" s="194"/>
      <c r="N114" s="560"/>
      <c r="O114" s="24"/>
      <c r="P114" s="562"/>
      <c r="R114" s="57">
        <v>24</v>
      </c>
      <c r="S114" s="59" t="s">
        <v>476</v>
      </c>
      <c r="T114" s="57"/>
      <c r="U114" s="1"/>
      <c r="V114" s="64"/>
      <c r="W114" s="56">
        <f t="shared" si="15"/>
        <v>0</v>
      </c>
    </row>
    <row r="115" spans="10:23" x14ac:dyDescent="0.25">
      <c r="J115" s="194"/>
      <c r="K115" s="559"/>
      <c r="L115" s="24"/>
      <c r="M115" s="194"/>
      <c r="N115" s="560"/>
      <c r="O115" s="24"/>
      <c r="P115" s="562"/>
      <c r="R115" s="57">
        <v>25</v>
      </c>
      <c r="S115" s="59" t="s">
        <v>476</v>
      </c>
      <c r="T115" s="57"/>
      <c r="U115" s="1"/>
      <c r="V115" s="64"/>
      <c r="W115" s="56">
        <f t="shared" si="15"/>
        <v>0</v>
      </c>
    </row>
    <row r="116" spans="10:23" x14ac:dyDescent="0.25">
      <c r="R116" s="57">
        <v>26</v>
      </c>
      <c r="S116" s="59" t="s">
        <v>476</v>
      </c>
      <c r="T116" s="57"/>
      <c r="U116" s="1"/>
      <c r="V116" s="64"/>
      <c r="W116" s="56">
        <f t="shared" si="15"/>
        <v>0</v>
      </c>
    </row>
    <row r="117" spans="10:23" x14ac:dyDescent="0.25">
      <c r="R117" s="57">
        <v>27</v>
      </c>
      <c r="S117" s="59" t="s">
        <v>476</v>
      </c>
      <c r="T117" s="57"/>
      <c r="U117" s="1"/>
      <c r="V117" s="64"/>
      <c r="W117" s="56">
        <f t="shared" si="15"/>
        <v>0</v>
      </c>
    </row>
    <row r="118" spans="10:23" x14ac:dyDescent="0.25">
      <c r="R118" s="383" t="s">
        <v>15</v>
      </c>
      <c r="S118" s="384"/>
      <c r="T118" s="384"/>
      <c r="U118" s="384"/>
      <c r="V118" s="385"/>
      <c r="W118" s="56">
        <f>SUM(W91:W117)</f>
        <v>531000</v>
      </c>
    </row>
    <row r="119" spans="10:23" x14ac:dyDescent="0.25">
      <c r="R119" s="319"/>
      <c r="S119" s="319"/>
      <c r="T119" s="319"/>
      <c r="U119" s="319"/>
      <c r="V119" s="319"/>
      <c r="W119" s="319"/>
    </row>
    <row r="120" spans="10:23" x14ac:dyDescent="0.25">
      <c r="R120" s="319"/>
      <c r="S120" s="383" t="s">
        <v>413</v>
      </c>
      <c r="T120" s="384"/>
      <c r="U120" s="385"/>
      <c r="V120" s="386">
        <v>410000</v>
      </c>
      <c r="W120" s="387"/>
    </row>
    <row r="121" spans="10:23" x14ac:dyDescent="0.25">
      <c r="R121" s="319"/>
      <c r="S121" s="383" t="s">
        <v>65</v>
      </c>
      <c r="T121" s="384"/>
      <c r="U121" s="385"/>
      <c r="V121" s="386">
        <f>W118</f>
        <v>531000</v>
      </c>
      <c r="W121" s="387"/>
    </row>
    <row r="122" spans="10:23" x14ac:dyDescent="0.25">
      <c r="R122" s="319"/>
      <c r="S122" s="383" t="s">
        <v>414</v>
      </c>
      <c r="T122" s="384"/>
      <c r="U122" s="385"/>
      <c r="V122" s="386">
        <f>V120-V121</f>
        <v>-121000</v>
      </c>
      <c r="W122" s="387"/>
    </row>
  </sheetData>
  <mergeCells count="36">
    <mergeCell ref="J78:N80"/>
    <mergeCell ref="J77:N77"/>
    <mergeCell ref="AA15:AH15"/>
    <mergeCell ref="AB41:AE41"/>
    <mergeCell ref="AF41:AH41"/>
    <mergeCell ref="S85:U85"/>
    <mergeCell ref="V85:W85"/>
    <mergeCell ref="R81:V81"/>
    <mergeCell ref="S83:U83"/>
    <mergeCell ref="V83:W83"/>
    <mergeCell ref="S84:U84"/>
    <mergeCell ref="V84:W84"/>
    <mergeCell ref="O79:P80"/>
    <mergeCell ref="I3:V4"/>
    <mergeCell ref="R6:Y12"/>
    <mergeCell ref="B57:F57"/>
    <mergeCell ref="R15:Y15"/>
    <mergeCell ref="R45:V45"/>
    <mergeCell ref="S47:U47"/>
    <mergeCell ref="V47:W47"/>
    <mergeCell ref="S48:U48"/>
    <mergeCell ref="V48:W48"/>
    <mergeCell ref="S49:U49"/>
    <mergeCell ref="V49:W49"/>
    <mergeCell ref="R51:W51"/>
    <mergeCell ref="AG44:AH44"/>
    <mergeCell ref="S121:U121"/>
    <mergeCell ref="V121:W121"/>
    <mergeCell ref="S122:U122"/>
    <mergeCell ref="V122:W122"/>
    <mergeCell ref="AA44:AE44"/>
    <mergeCell ref="AB64:AD64"/>
    <mergeCell ref="R88:W88"/>
    <mergeCell ref="R118:V118"/>
    <mergeCell ref="S120:U120"/>
    <mergeCell ref="V120:W120"/>
  </mergeCells>
  <conditionalFormatting sqref="E4:E56">
    <cfRule type="containsText" dxfId="8" priority="7" operator="containsText" text="Tunai">
      <formula>NOT(ISERROR(SEARCH("Tunai",E4)))</formula>
    </cfRule>
    <cfRule type="containsText" dxfId="7" priority="8" operator="containsText" text="Transfer">
      <formula>NOT(ISERROR(SEARCH("Transfer",E4)))</formula>
    </cfRule>
  </conditionalFormatting>
  <conditionalFormatting sqref="G4:G56">
    <cfRule type="cellIs" dxfId="6" priority="2" operator="equal">
      <formula>150000</formula>
    </cfRule>
    <cfRule type="cellIs" dxfId="5" priority="3" operator="equal">
      <formula>100000</formula>
    </cfRule>
    <cfRule type="cellIs" dxfId="4" priority="4" operator="equal">
      <formula>125000</formula>
    </cfRule>
  </conditionalFormatting>
  <conditionalFormatting sqref="F4:F56">
    <cfRule type="cellIs" dxfId="3" priority="1" operator="equal">
      <formula>"LUNAS"</formula>
    </cfRule>
  </conditionalFormatting>
  <conditionalFormatting sqref="D4:D56">
    <cfRule type="expression" priority="5">
      <formula>IF(ISNUMBER(SEARCH("SENIOR DISKON",$G$4:$G$56)),"100000",IF(ISNUMBER(SEARCH("SENIOR",$G$4:$G$56)),"150000","125000"))</formula>
    </cfRule>
    <cfRule type="containsText" dxfId="2" priority="6" operator="containsText" text="SENIOR DISKON">
      <formula>NOT(ISERROR(SEARCH("SENIOR DISKON",D4)))</formula>
    </cfRule>
    <cfRule type="containsText" dxfId="1" priority="9" operator="containsText" text="SENIOR">
      <formula>NOT(ISERROR(SEARCH("SENIOR",D4)))</formula>
    </cfRule>
    <cfRule type="containsText" dxfId="0" priority="10" operator="containsText" text="MABA">
      <formula>NOT(ISERROR(SEARCH("MABA",D4)))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zoomScale="85" zoomScaleNormal="85" workbookViewId="0">
      <selection activeCell="R3" sqref="O3:R5"/>
    </sheetView>
  </sheetViews>
  <sheetFormatPr defaultRowHeight="15" x14ac:dyDescent="0.25"/>
  <cols>
    <col min="2" max="2" width="9.7109375" customWidth="1"/>
    <col min="7" max="7" width="19.7109375" customWidth="1"/>
    <col min="10" max="10" width="14.140625" customWidth="1"/>
    <col min="12" max="12" width="25.42578125" customWidth="1"/>
  </cols>
  <sheetData>
    <row r="1" spans="1:30" ht="15.75" thickBot="1" x14ac:dyDescent="0.3">
      <c r="A1" s="172"/>
      <c r="B1" s="173"/>
      <c r="C1" s="173"/>
      <c r="M1" s="24"/>
      <c r="N1" s="24"/>
    </row>
    <row r="2" spans="1:30" ht="15.75" thickBot="1" x14ac:dyDescent="0.3">
      <c r="A2" s="172"/>
      <c r="B2" s="173"/>
      <c r="C2" s="173"/>
      <c r="D2" s="399" t="s">
        <v>244</v>
      </c>
      <c r="E2" s="399"/>
      <c r="F2" s="399"/>
      <c r="G2" s="399"/>
      <c r="H2" s="399"/>
      <c r="I2" s="399"/>
      <c r="J2" s="399"/>
      <c r="K2" s="399"/>
      <c r="L2" s="399"/>
      <c r="M2" s="174"/>
      <c r="N2" s="24"/>
    </row>
    <row r="3" spans="1:30" ht="15.75" thickBot="1" x14ac:dyDescent="0.3">
      <c r="A3" s="175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176"/>
      <c r="U3" s="445" t="s">
        <v>195</v>
      </c>
      <c r="V3" s="446"/>
      <c r="W3" s="447" t="s">
        <v>19</v>
      </c>
      <c r="X3" s="446"/>
      <c r="Y3" s="446"/>
      <c r="Z3" s="446"/>
      <c r="AA3" s="446"/>
      <c r="AB3" s="446"/>
      <c r="AC3" s="446"/>
      <c r="AD3" s="448"/>
    </row>
    <row r="4" spans="1:30" x14ac:dyDescent="0.25">
      <c r="A4" s="175"/>
      <c r="B4" s="412" t="s">
        <v>193</v>
      </c>
      <c r="C4" s="413"/>
      <c r="D4" s="413"/>
      <c r="E4" s="413"/>
      <c r="F4" s="413"/>
      <c r="G4" s="70">
        <v>1004200</v>
      </c>
      <c r="H4" s="24"/>
      <c r="I4" s="397" t="s">
        <v>194</v>
      </c>
      <c r="J4" s="358"/>
      <c r="K4" s="358"/>
      <c r="L4" s="358"/>
      <c r="M4" s="176"/>
      <c r="U4" s="457" t="s">
        <v>196</v>
      </c>
      <c r="V4" s="358"/>
      <c r="W4" s="397" t="s">
        <v>198</v>
      </c>
      <c r="X4" s="358"/>
      <c r="Y4" s="358"/>
      <c r="Z4" s="358"/>
      <c r="AA4" s="358"/>
      <c r="AB4" s="358"/>
      <c r="AC4" s="358"/>
      <c r="AD4" s="434"/>
    </row>
    <row r="5" spans="1:30" x14ac:dyDescent="0.25">
      <c r="A5" s="175"/>
      <c r="B5" s="407" t="s">
        <v>235</v>
      </c>
      <c r="C5" s="358"/>
      <c r="D5" s="358"/>
      <c r="E5" s="358"/>
      <c r="F5" s="358"/>
      <c r="G5" s="152">
        <v>568329.18000000005</v>
      </c>
      <c r="H5" s="24"/>
      <c r="I5" s="383" t="s">
        <v>72</v>
      </c>
      <c r="J5" s="385"/>
      <c r="K5" s="416">
        <f>G7</f>
        <v>2332529.1800000002</v>
      </c>
      <c r="L5" s="417"/>
      <c r="M5" s="176"/>
      <c r="U5" s="441" t="s">
        <v>231</v>
      </c>
      <c r="V5" s="442"/>
      <c r="W5" s="383" t="s">
        <v>232</v>
      </c>
      <c r="X5" s="384"/>
      <c r="Y5" s="384"/>
      <c r="Z5" s="384"/>
      <c r="AA5" s="384"/>
      <c r="AB5" s="384"/>
      <c r="AC5" s="384"/>
      <c r="AD5" s="429"/>
    </row>
    <row r="6" spans="1:30" x14ac:dyDescent="0.25">
      <c r="A6" s="175"/>
      <c r="B6" s="401" t="s">
        <v>236</v>
      </c>
      <c r="C6" s="402"/>
      <c r="D6" s="402"/>
      <c r="E6" s="402"/>
      <c r="F6" s="402"/>
      <c r="G6" s="152">
        <v>760000</v>
      </c>
      <c r="H6" s="24"/>
      <c r="I6" s="405" t="s">
        <v>65</v>
      </c>
      <c r="J6" s="406"/>
      <c r="K6" s="418">
        <f>Pengeluaran!F30</f>
        <v>903300</v>
      </c>
      <c r="L6" s="419"/>
      <c r="M6" s="176"/>
      <c r="U6" s="443"/>
      <c r="V6" s="444"/>
      <c r="W6" s="430" t="s">
        <v>233</v>
      </c>
      <c r="X6" s="431"/>
      <c r="Y6" s="431"/>
      <c r="Z6" s="431"/>
      <c r="AA6" s="431"/>
      <c r="AB6" s="431"/>
      <c r="AC6" s="431"/>
      <c r="AD6" s="432"/>
    </row>
    <row r="7" spans="1:30" x14ac:dyDescent="0.25">
      <c r="A7" s="175"/>
      <c r="B7" s="410" t="s">
        <v>15</v>
      </c>
      <c r="C7" s="411"/>
      <c r="D7" s="411"/>
      <c r="E7" s="411"/>
      <c r="F7" s="406"/>
      <c r="G7" s="152">
        <f>SUM(G4:G6)</f>
        <v>2332529.1800000002</v>
      </c>
      <c r="H7" s="24"/>
      <c r="I7" s="405" t="s">
        <v>98</v>
      </c>
      <c r="J7" s="406"/>
      <c r="K7" s="414">
        <f>Pemasukkan!F31</f>
        <v>222000</v>
      </c>
      <c r="L7" s="415"/>
      <c r="M7" s="176"/>
      <c r="U7" s="449"/>
      <c r="V7" s="450"/>
      <c r="W7" s="397" t="s">
        <v>234</v>
      </c>
      <c r="X7" s="358"/>
      <c r="Y7" s="358"/>
      <c r="Z7" s="358"/>
      <c r="AA7" s="358"/>
      <c r="AB7" s="358"/>
      <c r="AC7" s="358"/>
      <c r="AD7" s="434"/>
    </row>
    <row r="8" spans="1:30" ht="15.75" thickBot="1" x14ac:dyDescent="0.3">
      <c r="A8" s="175"/>
      <c r="B8" s="408" t="s">
        <v>192</v>
      </c>
      <c r="C8" s="409"/>
      <c r="D8" s="409"/>
      <c r="E8" s="409"/>
      <c r="F8" s="409"/>
      <c r="G8" s="153">
        <f>K8</f>
        <v>1651229.1800000002</v>
      </c>
      <c r="H8" s="24"/>
      <c r="I8" s="383" t="s">
        <v>191</v>
      </c>
      <c r="J8" s="385"/>
      <c r="K8" s="403">
        <f>(K5-K6)+K7</f>
        <v>1651229.1800000002</v>
      </c>
      <c r="L8" s="404"/>
      <c r="M8" s="176"/>
      <c r="U8" s="453" t="s">
        <v>197</v>
      </c>
      <c r="V8" s="454"/>
      <c r="W8" s="430" t="s">
        <v>199</v>
      </c>
      <c r="X8" s="431"/>
      <c r="Y8" s="431"/>
      <c r="Z8" s="431"/>
      <c r="AA8" s="431"/>
      <c r="AB8" s="431"/>
      <c r="AC8" s="431"/>
      <c r="AD8" s="432"/>
    </row>
    <row r="9" spans="1:30" x14ac:dyDescent="0.25">
      <c r="A9" s="175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176"/>
      <c r="U9" s="455"/>
      <c r="V9" s="456"/>
      <c r="W9" s="430" t="s">
        <v>237</v>
      </c>
      <c r="X9" s="431"/>
      <c r="Y9" s="431"/>
      <c r="Z9" s="431"/>
      <c r="AA9" s="431"/>
      <c r="AB9" s="431"/>
      <c r="AC9" s="431"/>
      <c r="AD9" s="432"/>
    </row>
    <row r="10" spans="1:30" x14ac:dyDescent="0.25">
      <c r="A10" s="175"/>
      <c r="B10" s="358" t="s">
        <v>253</v>
      </c>
      <c r="C10" s="358"/>
      <c r="D10" s="358"/>
      <c r="E10" s="358"/>
      <c r="F10" s="358"/>
      <c r="G10" s="56">
        <f>G5</f>
        <v>568329.18000000005</v>
      </c>
      <c r="H10" s="24"/>
      <c r="I10" s="24"/>
      <c r="J10" s="24"/>
      <c r="K10" s="24"/>
      <c r="L10" s="24"/>
      <c r="M10" s="176"/>
      <c r="U10" s="401" t="s">
        <v>243</v>
      </c>
      <c r="V10" s="402"/>
      <c r="W10" s="358" t="s">
        <v>257</v>
      </c>
      <c r="X10" s="358"/>
      <c r="Y10" s="358"/>
      <c r="Z10" s="358"/>
      <c r="AA10" s="358"/>
      <c r="AB10" s="358"/>
      <c r="AC10" s="358"/>
      <c r="AD10" s="434"/>
    </row>
    <row r="11" spans="1:30" ht="15" customHeight="1" x14ac:dyDescent="0.25">
      <c r="A11" s="175"/>
      <c r="B11" s="358" t="s">
        <v>254</v>
      </c>
      <c r="C11" s="358"/>
      <c r="D11" s="358"/>
      <c r="E11" s="358"/>
      <c r="F11" s="358"/>
      <c r="G11" s="56">
        <v>1089400</v>
      </c>
      <c r="H11" s="24"/>
      <c r="I11" s="24"/>
      <c r="J11" s="24"/>
      <c r="K11" s="24"/>
      <c r="L11" s="24"/>
      <c r="M11" s="176"/>
      <c r="U11" s="401" t="s">
        <v>256</v>
      </c>
      <c r="V11" s="402"/>
      <c r="W11" s="451" t="s">
        <v>258</v>
      </c>
      <c r="X11" s="451"/>
      <c r="Y11" s="451"/>
      <c r="Z11" s="451"/>
      <c r="AA11" s="451"/>
      <c r="AB11" s="451"/>
      <c r="AC11" s="451"/>
      <c r="AD11" s="452"/>
    </row>
    <row r="12" spans="1:30" ht="15" customHeight="1" x14ac:dyDescent="0.25">
      <c r="A12" s="175"/>
      <c r="B12" s="400" t="s">
        <v>255</v>
      </c>
      <c r="C12" s="400"/>
      <c r="D12" s="400"/>
      <c r="E12" s="400"/>
      <c r="F12" s="400"/>
      <c r="G12" s="180">
        <f>SUM(G10:G11)</f>
        <v>1657729.1800000002</v>
      </c>
      <c r="H12" s="24"/>
      <c r="I12" s="24"/>
      <c r="J12" s="24"/>
      <c r="K12" s="24"/>
      <c r="L12" s="24"/>
      <c r="M12" s="176"/>
      <c r="U12" s="401"/>
      <c r="V12" s="402"/>
      <c r="W12" s="358"/>
      <c r="X12" s="358"/>
      <c r="Y12" s="358"/>
      <c r="Z12" s="358"/>
      <c r="AA12" s="358"/>
      <c r="AB12" s="358"/>
      <c r="AC12" s="358"/>
      <c r="AD12" s="434"/>
    </row>
    <row r="13" spans="1:30" ht="18" customHeight="1" thickBot="1" x14ac:dyDescent="0.3">
      <c r="A13" s="177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9"/>
      <c r="U13" s="401"/>
      <c r="V13" s="402"/>
      <c r="W13" s="358"/>
      <c r="X13" s="358"/>
      <c r="Y13" s="358"/>
      <c r="Z13" s="358"/>
      <c r="AA13" s="358"/>
      <c r="AB13" s="358"/>
      <c r="AC13" s="358"/>
      <c r="AD13" s="434"/>
    </row>
    <row r="14" spans="1:30" ht="15.75" thickBot="1" x14ac:dyDescent="0.3">
      <c r="U14" s="435"/>
      <c r="V14" s="436"/>
      <c r="W14" s="427"/>
      <c r="X14" s="427"/>
      <c r="Y14" s="427"/>
      <c r="Z14" s="427"/>
      <c r="AA14" s="427"/>
      <c r="AB14" s="427"/>
      <c r="AC14" s="427"/>
      <c r="AD14" s="428"/>
    </row>
    <row r="17" spans="1:19" ht="15.75" thickBot="1" x14ac:dyDescent="0.3"/>
    <row r="18" spans="1:19" x14ac:dyDescent="0.25">
      <c r="A18" s="172"/>
      <c r="B18" s="173"/>
      <c r="C18" s="173"/>
      <c r="D18" s="399" t="s">
        <v>249</v>
      </c>
      <c r="E18" s="399"/>
      <c r="F18" s="399"/>
      <c r="G18" s="399"/>
      <c r="H18" s="399"/>
      <c r="I18" s="399"/>
      <c r="J18" s="399"/>
      <c r="K18" s="399"/>
      <c r="L18" s="399"/>
      <c r="M18" s="174"/>
      <c r="O18" s="437" t="s">
        <v>250</v>
      </c>
      <c r="P18" s="438"/>
      <c r="Q18" s="438"/>
      <c r="R18" s="438"/>
      <c r="S18" s="439"/>
    </row>
    <row r="19" spans="1:19" x14ac:dyDescent="0.25">
      <c r="A19" s="175"/>
      <c r="M19" s="176"/>
      <c r="O19" s="407" t="s">
        <v>251</v>
      </c>
      <c r="P19" s="358"/>
      <c r="Q19" s="358"/>
      <c r="R19" s="358"/>
      <c r="S19" s="434"/>
    </row>
    <row r="20" spans="1:19" ht="15.75" thickBot="1" x14ac:dyDescent="0.3">
      <c r="A20" s="175"/>
      <c r="B20" s="200"/>
      <c r="C20" s="200"/>
      <c r="D20" s="200"/>
      <c r="E20" s="200"/>
      <c r="F20" s="200"/>
      <c r="G20" s="68"/>
      <c r="H20" s="24"/>
      <c r="I20" s="397" t="s">
        <v>194</v>
      </c>
      <c r="J20" s="358"/>
      <c r="K20" s="358"/>
      <c r="L20" s="358"/>
      <c r="M20" s="176"/>
      <c r="O20" s="407" t="s">
        <v>252</v>
      </c>
      <c r="P20" s="358"/>
      <c r="Q20" s="358"/>
      <c r="R20" s="358"/>
      <c r="S20" s="434"/>
    </row>
    <row r="21" spans="1:19" x14ac:dyDescent="0.25">
      <c r="A21" s="175"/>
      <c r="B21" s="420" t="s">
        <v>296</v>
      </c>
      <c r="C21" s="421"/>
      <c r="D21" s="421"/>
      <c r="E21" s="421"/>
      <c r="F21" s="422"/>
      <c r="G21" s="70">
        <f>G12</f>
        <v>1657729.1800000002</v>
      </c>
      <c r="H21" s="24"/>
      <c r="I21" s="383" t="s">
        <v>72</v>
      </c>
      <c r="J21" s="385"/>
      <c r="K21" s="416">
        <f>G22</f>
        <v>1657729.1800000002</v>
      </c>
      <c r="L21" s="417"/>
      <c r="M21" s="176"/>
      <c r="N21" s="170"/>
      <c r="O21" s="440" t="s">
        <v>259</v>
      </c>
      <c r="P21" s="384"/>
      <c r="Q21" s="384"/>
      <c r="R21" s="384"/>
      <c r="S21" s="429"/>
    </row>
    <row r="22" spans="1:19" x14ac:dyDescent="0.25">
      <c r="A22" s="175"/>
      <c r="B22" s="410" t="s">
        <v>15</v>
      </c>
      <c r="C22" s="411"/>
      <c r="D22" s="411"/>
      <c r="E22" s="411"/>
      <c r="F22" s="406"/>
      <c r="G22" s="152">
        <f>G21</f>
        <v>1657729.1800000002</v>
      </c>
      <c r="H22" s="24"/>
      <c r="I22" s="405" t="s">
        <v>65</v>
      </c>
      <c r="J22" s="406"/>
      <c r="K22" s="418">
        <f>Pengeluaran!L30</f>
        <v>779000</v>
      </c>
      <c r="L22" s="419"/>
      <c r="M22" s="176"/>
      <c r="N22" s="170"/>
      <c r="O22" s="410" t="s">
        <v>260</v>
      </c>
      <c r="P22" s="411"/>
      <c r="Q22" s="411"/>
      <c r="R22" s="411"/>
      <c r="S22" s="433"/>
    </row>
    <row r="23" spans="1:19" ht="15.75" thickBot="1" x14ac:dyDescent="0.3">
      <c r="A23" s="175"/>
      <c r="B23" s="423" t="s">
        <v>192</v>
      </c>
      <c r="C23" s="424"/>
      <c r="D23" s="424"/>
      <c r="E23" s="424"/>
      <c r="F23" s="425"/>
      <c r="G23" s="153">
        <f>K24</f>
        <v>1568729.1800000002</v>
      </c>
      <c r="H23" s="24"/>
      <c r="I23" s="405" t="s">
        <v>98</v>
      </c>
      <c r="J23" s="406"/>
      <c r="K23" s="414">
        <f>Pemasukkan!L31</f>
        <v>690000</v>
      </c>
      <c r="L23" s="415"/>
      <c r="M23" s="176"/>
      <c r="N23" s="170"/>
      <c r="O23" s="410" t="s">
        <v>261</v>
      </c>
      <c r="P23" s="411"/>
      <c r="Q23" s="411"/>
      <c r="R23" s="411"/>
      <c r="S23" s="433"/>
    </row>
    <row r="24" spans="1:19" x14ac:dyDescent="0.25">
      <c r="A24" s="175"/>
      <c r="B24" s="24"/>
      <c r="C24" s="24"/>
      <c r="D24" s="24"/>
      <c r="E24" s="24"/>
      <c r="F24" s="24"/>
      <c r="G24" s="24"/>
      <c r="H24" s="24"/>
      <c r="I24" s="383" t="s">
        <v>191</v>
      </c>
      <c r="J24" s="385"/>
      <c r="K24" s="403">
        <f>(K21-K22)+K23</f>
        <v>1568729.1800000002</v>
      </c>
      <c r="L24" s="404"/>
      <c r="M24" s="176"/>
      <c r="N24" s="170"/>
      <c r="O24" s="410" t="s">
        <v>262</v>
      </c>
      <c r="P24" s="411"/>
      <c r="Q24" s="411"/>
      <c r="R24" s="411"/>
      <c r="S24" s="433"/>
    </row>
    <row r="25" spans="1:19" x14ac:dyDescent="0.25">
      <c r="A25" s="175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176"/>
      <c r="N25" s="170"/>
      <c r="O25" s="407" t="s">
        <v>267</v>
      </c>
      <c r="P25" s="358"/>
      <c r="Q25" s="358"/>
      <c r="R25" s="358"/>
      <c r="S25" s="434"/>
    </row>
    <row r="26" spans="1:19" ht="15.75" thickBot="1" x14ac:dyDescent="0.3">
      <c r="A26" s="175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176"/>
      <c r="N26" s="170"/>
      <c r="O26" s="426"/>
      <c r="P26" s="427"/>
      <c r="Q26" s="427"/>
      <c r="R26" s="427"/>
      <c r="S26" s="428"/>
    </row>
    <row r="27" spans="1:19" ht="15.75" thickBot="1" x14ac:dyDescent="0.3">
      <c r="A27" s="177"/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9"/>
      <c r="N27" s="170"/>
    </row>
    <row r="28" spans="1:19" x14ac:dyDescent="0.25">
      <c r="A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</row>
  </sheetData>
  <mergeCells count="63">
    <mergeCell ref="U3:V3"/>
    <mergeCell ref="W3:AD3"/>
    <mergeCell ref="W12:AD12"/>
    <mergeCell ref="W13:AD13"/>
    <mergeCell ref="W14:AD14"/>
    <mergeCell ref="U7:V7"/>
    <mergeCell ref="W7:AD7"/>
    <mergeCell ref="W9:AD9"/>
    <mergeCell ref="W10:AD10"/>
    <mergeCell ref="W11:AD11"/>
    <mergeCell ref="U8:V9"/>
    <mergeCell ref="U10:V10"/>
    <mergeCell ref="U11:V11"/>
    <mergeCell ref="U12:V12"/>
    <mergeCell ref="U13:V13"/>
    <mergeCell ref="U4:V4"/>
    <mergeCell ref="W4:AD4"/>
    <mergeCell ref="W8:AD8"/>
    <mergeCell ref="U5:V5"/>
    <mergeCell ref="U6:V6"/>
    <mergeCell ref="O25:S25"/>
    <mergeCell ref="O26:S26"/>
    <mergeCell ref="W5:AD5"/>
    <mergeCell ref="W6:AD6"/>
    <mergeCell ref="O24:S24"/>
    <mergeCell ref="O19:S19"/>
    <mergeCell ref="O20:S20"/>
    <mergeCell ref="U14:V14"/>
    <mergeCell ref="O18:S18"/>
    <mergeCell ref="O21:S21"/>
    <mergeCell ref="O23:S23"/>
    <mergeCell ref="O22:S22"/>
    <mergeCell ref="K24:L24"/>
    <mergeCell ref="I20:L20"/>
    <mergeCell ref="B21:F21"/>
    <mergeCell ref="B22:F22"/>
    <mergeCell ref="B23:F23"/>
    <mergeCell ref="I21:J21"/>
    <mergeCell ref="I22:J22"/>
    <mergeCell ref="I23:J23"/>
    <mergeCell ref="I24:J24"/>
    <mergeCell ref="K5:L5"/>
    <mergeCell ref="I6:J6"/>
    <mergeCell ref="K6:L6"/>
    <mergeCell ref="K21:L21"/>
    <mergeCell ref="K23:L23"/>
    <mergeCell ref="K22:L22"/>
    <mergeCell ref="D2:L2"/>
    <mergeCell ref="B11:F11"/>
    <mergeCell ref="B12:F12"/>
    <mergeCell ref="D18:L18"/>
    <mergeCell ref="B6:F6"/>
    <mergeCell ref="K8:L8"/>
    <mergeCell ref="I7:J7"/>
    <mergeCell ref="I8:J8"/>
    <mergeCell ref="B5:F5"/>
    <mergeCell ref="B8:F8"/>
    <mergeCell ref="B7:F7"/>
    <mergeCell ref="B4:F4"/>
    <mergeCell ref="B10:F10"/>
    <mergeCell ref="K7:L7"/>
    <mergeCell ref="I4:L4"/>
    <mergeCell ref="I5:J5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G1" zoomScale="70" zoomScaleNormal="70" workbookViewId="0">
      <selection activeCell="K15" sqref="K15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5.5703125" style="53" customWidth="1"/>
    <col min="10" max="10" width="34" style="53" customWidth="1"/>
    <col min="11" max="11" width="25.7109375" style="53" customWidth="1"/>
    <col min="12" max="12" width="21.7109375" style="53" customWidth="1"/>
    <col min="13" max="13" width="77.140625" style="53" customWidth="1"/>
    <col min="14" max="16384" width="14.42578125" style="53"/>
  </cols>
  <sheetData>
    <row r="2" spans="3:13" ht="15" customHeight="1" x14ac:dyDescent="0.25">
      <c r="C2" s="458" t="s">
        <v>186</v>
      </c>
      <c r="D2" s="459"/>
      <c r="E2" s="459"/>
      <c r="F2" s="459"/>
      <c r="G2" s="459"/>
      <c r="H2" s="459"/>
      <c r="I2" s="459"/>
      <c r="J2" s="459"/>
      <c r="K2" s="459"/>
    </row>
    <row r="3" spans="3:13" ht="15" customHeight="1" x14ac:dyDescent="0.25">
      <c r="C3" s="459"/>
      <c r="D3" s="459"/>
      <c r="E3" s="459"/>
      <c r="F3" s="459"/>
      <c r="G3" s="459"/>
      <c r="H3" s="459"/>
      <c r="I3" s="459"/>
      <c r="J3" s="459"/>
      <c r="K3" s="459"/>
    </row>
    <row r="5" spans="3:13" ht="15" customHeight="1" x14ac:dyDescent="0.25">
      <c r="C5" s="466" t="s">
        <v>247</v>
      </c>
      <c r="D5" s="466"/>
      <c r="E5" s="466"/>
      <c r="F5" s="466"/>
      <c r="G5" s="466"/>
      <c r="I5" s="466" t="s">
        <v>248</v>
      </c>
      <c r="J5" s="466"/>
      <c r="K5" s="466"/>
      <c r="L5" s="466"/>
      <c r="M5" s="466"/>
    </row>
    <row r="6" spans="3:13" ht="15" customHeight="1" x14ac:dyDescent="0.25">
      <c r="C6" s="58" t="s">
        <v>1</v>
      </c>
      <c r="D6" s="58" t="s">
        <v>98</v>
      </c>
      <c r="E6" s="58" t="s">
        <v>187</v>
      </c>
      <c r="F6" s="58" t="s">
        <v>180</v>
      </c>
      <c r="G6" s="58" t="s">
        <v>19</v>
      </c>
      <c r="I6" s="171" t="s">
        <v>1</v>
      </c>
      <c r="J6" s="171" t="s">
        <v>98</v>
      </c>
      <c r="K6" s="171" t="s">
        <v>187</v>
      </c>
      <c r="L6" s="171" t="s">
        <v>180</v>
      </c>
      <c r="M6" s="171" t="s">
        <v>19</v>
      </c>
    </row>
    <row r="7" spans="3:13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  <c r="I7" s="1">
        <v>1</v>
      </c>
      <c r="J7" s="192" t="s">
        <v>263</v>
      </c>
      <c r="K7" s="60">
        <v>43709</v>
      </c>
      <c r="L7" s="64">
        <v>64000</v>
      </c>
      <c r="M7" s="66" t="s">
        <v>264</v>
      </c>
    </row>
    <row r="8" spans="3:13" ht="17.25" customHeight="1" x14ac:dyDescent="0.25">
      <c r="C8" s="1">
        <v>2</v>
      </c>
      <c r="D8" s="1" t="s">
        <v>227</v>
      </c>
      <c r="E8" s="1" t="s">
        <v>226</v>
      </c>
      <c r="F8" s="64">
        <v>100000</v>
      </c>
      <c r="G8" s="1" t="s">
        <v>228</v>
      </c>
      <c r="I8" s="1">
        <v>2</v>
      </c>
      <c r="J8" s="1" t="s">
        <v>265</v>
      </c>
      <c r="K8" s="60">
        <v>43716</v>
      </c>
      <c r="L8" s="64">
        <v>64000</v>
      </c>
      <c r="M8" s="1" t="s">
        <v>266</v>
      </c>
    </row>
    <row r="9" spans="3:13" ht="15" customHeight="1" x14ac:dyDescent="0.25">
      <c r="C9" s="1">
        <v>3</v>
      </c>
      <c r="D9" s="1"/>
      <c r="E9" s="1"/>
      <c r="F9" s="64"/>
      <c r="G9" s="1"/>
      <c r="I9" s="1">
        <v>3</v>
      </c>
      <c r="J9" s="133" t="s">
        <v>286</v>
      </c>
      <c r="K9" s="199" t="s">
        <v>297</v>
      </c>
      <c r="L9" s="64">
        <v>443000</v>
      </c>
      <c r="M9" s="192" t="s">
        <v>286</v>
      </c>
    </row>
    <row r="10" spans="3:13" ht="15" customHeight="1" x14ac:dyDescent="0.25">
      <c r="C10" s="1">
        <v>4</v>
      </c>
      <c r="D10" s="1"/>
      <c r="E10" s="1"/>
      <c r="F10" s="64"/>
      <c r="G10" s="1"/>
      <c r="I10" s="1">
        <v>4</v>
      </c>
      <c r="J10" s="1" t="s">
        <v>273</v>
      </c>
      <c r="K10" s="60">
        <v>43726</v>
      </c>
      <c r="L10" s="64">
        <v>79000</v>
      </c>
      <c r="M10" s="1" t="s">
        <v>274</v>
      </c>
    </row>
    <row r="11" spans="3:13" ht="15" customHeight="1" x14ac:dyDescent="0.25">
      <c r="C11" s="1">
        <v>5</v>
      </c>
      <c r="D11" s="1"/>
      <c r="E11" s="1"/>
      <c r="F11" s="64"/>
      <c r="G11" s="1"/>
      <c r="I11" s="1">
        <v>5</v>
      </c>
      <c r="J11" s="23" t="s">
        <v>293</v>
      </c>
      <c r="K11" s="212" t="s">
        <v>294</v>
      </c>
      <c r="L11" s="67">
        <v>40000</v>
      </c>
      <c r="M11" s="23" t="s">
        <v>295</v>
      </c>
    </row>
    <row r="12" spans="3:13" ht="15" customHeight="1" x14ac:dyDescent="0.25">
      <c r="C12" s="1">
        <v>6</v>
      </c>
      <c r="D12" s="1"/>
      <c r="E12" s="1"/>
      <c r="F12" s="64"/>
      <c r="G12" s="1"/>
      <c r="I12" s="187">
        <v>6</v>
      </c>
      <c r="J12" s="204"/>
      <c r="K12" s="204"/>
      <c r="L12" s="204"/>
      <c r="M12" s="204"/>
    </row>
    <row r="13" spans="3:13" ht="15" customHeight="1" x14ac:dyDescent="0.25">
      <c r="C13" s="1">
        <v>7</v>
      </c>
      <c r="D13" s="1"/>
      <c r="E13" s="1"/>
      <c r="F13" s="64"/>
      <c r="G13" s="1"/>
      <c r="I13" s="1">
        <v>7</v>
      </c>
      <c r="J13" s="10"/>
      <c r="K13" s="213"/>
      <c r="L13" s="206"/>
      <c r="M13" s="10"/>
    </row>
    <row r="14" spans="3:13" ht="15" customHeight="1" x14ac:dyDescent="0.25">
      <c r="C14" s="1">
        <v>8</v>
      </c>
      <c r="D14" s="1"/>
      <c r="E14" s="1"/>
      <c r="F14" s="64"/>
      <c r="G14" s="1"/>
      <c r="I14" s="1">
        <v>8</v>
      </c>
      <c r="J14" s="1"/>
      <c r="K14" s="60"/>
      <c r="L14" s="64"/>
      <c r="M14" s="1"/>
    </row>
    <row r="15" spans="3:13" ht="15" customHeight="1" x14ac:dyDescent="0.25">
      <c r="C15" s="1">
        <v>9</v>
      </c>
      <c r="D15" s="1"/>
      <c r="E15" s="1"/>
      <c r="F15" s="64"/>
      <c r="G15" s="1"/>
      <c r="I15" s="1">
        <v>9</v>
      </c>
      <c r="J15" s="1"/>
      <c r="K15" s="60"/>
      <c r="L15" s="64"/>
      <c r="M15" s="1"/>
    </row>
    <row r="16" spans="3:13" ht="15" customHeight="1" x14ac:dyDescent="0.25">
      <c r="C16" s="1">
        <v>10</v>
      </c>
      <c r="D16" s="1"/>
      <c r="E16" s="1"/>
      <c r="F16" s="64"/>
      <c r="G16" s="1"/>
      <c r="I16" s="1">
        <v>10</v>
      </c>
      <c r="J16" s="1"/>
      <c r="K16" s="60"/>
      <c r="L16" s="64"/>
      <c r="M16" s="1"/>
    </row>
    <row r="17" spans="3:13" ht="15" customHeight="1" x14ac:dyDescent="0.25">
      <c r="C17" s="1">
        <v>11</v>
      </c>
      <c r="D17" s="1"/>
      <c r="E17" s="1"/>
      <c r="F17" s="64"/>
      <c r="G17" s="1"/>
      <c r="I17" s="1">
        <v>11</v>
      </c>
      <c r="J17" s="1"/>
      <c r="K17" s="60"/>
      <c r="L17" s="64"/>
      <c r="M17" s="1"/>
    </row>
    <row r="18" spans="3:13" ht="15" customHeight="1" x14ac:dyDescent="0.25">
      <c r="C18" s="1">
        <v>12</v>
      </c>
      <c r="D18" s="1"/>
      <c r="E18" s="1"/>
      <c r="F18" s="64"/>
      <c r="G18" s="1"/>
      <c r="I18" s="1">
        <v>12</v>
      </c>
      <c r="J18" s="1"/>
      <c r="K18" s="60"/>
      <c r="L18" s="64"/>
      <c r="M18" s="1"/>
    </row>
    <row r="19" spans="3:13" ht="15" customHeight="1" x14ac:dyDescent="0.25">
      <c r="C19" s="1">
        <v>13</v>
      </c>
      <c r="D19" s="1"/>
      <c r="E19" s="1"/>
      <c r="F19" s="64"/>
      <c r="G19" s="1"/>
      <c r="I19" s="1">
        <v>13</v>
      </c>
      <c r="J19" s="1"/>
      <c r="K19" s="60"/>
      <c r="L19" s="64"/>
      <c r="M19" s="1"/>
    </row>
    <row r="20" spans="3:13" ht="15" customHeight="1" x14ac:dyDescent="0.25">
      <c r="C20" s="1">
        <v>14</v>
      </c>
      <c r="D20" s="1"/>
      <c r="E20" s="1"/>
      <c r="F20" s="64"/>
      <c r="G20" s="1"/>
      <c r="I20" s="1">
        <v>14</v>
      </c>
      <c r="J20" s="1"/>
      <c r="K20" s="60"/>
      <c r="L20" s="64"/>
      <c r="M20" s="1"/>
    </row>
    <row r="21" spans="3:13" ht="15.75" customHeight="1" x14ac:dyDescent="0.25">
      <c r="C21" s="1">
        <v>15</v>
      </c>
      <c r="D21" s="1"/>
      <c r="E21" s="1"/>
      <c r="F21" s="64"/>
      <c r="G21" s="1"/>
      <c r="I21" s="1">
        <v>15</v>
      </c>
      <c r="J21" s="1"/>
      <c r="K21" s="60"/>
      <c r="L21" s="64"/>
      <c r="M21" s="1"/>
    </row>
    <row r="22" spans="3:13" ht="15.75" customHeight="1" x14ac:dyDescent="0.25">
      <c r="C22" s="1">
        <v>16</v>
      </c>
      <c r="D22" s="1"/>
      <c r="E22" s="1"/>
      <c r="F22" s="64"/>
      <c r="G22" s="1"/>
      <c r="I22" s="1">
        <v>16</v>
      </c>
      <c r="J22" s="1"/>
      <c r="K22" s="60"/>
      <c r="L22" s="64"/>
      <c r="M22" s="1"/>
    </row>
    <row r="23" spans="3:13" ht="15.75" customHeight="1" x14ac:dyDescent="0.25">
      <c r="C23" s="1">
        <v>17</v>
      </c>
      <c r="D23" s="1"/>
      <c r="E23" s="1"/>
      <c r="F23" s="64"/>
      <c r="G23" s="1"/>
      <c r="I23" s="1">
        <v>17</v>
      </c>
      <c r="J23" s="1"/>
      <c r="K23" s="60"/>
      <c r="L23" s="64"/>
      <c r="M23" s="1"/>
    </row>
    <row r="24" spans="3:13" ht="15.75" customHeight="1" x14ac:dyDescent="0.25">
      <c r="C24" s="1">
        <v>18</v>
      </c>
      <c r="D24" s="1"/>
      <c r="E24" s="1"/>
      <c r="F24" s="64"/>
      <c r="G24" s="1"/>
      <c r="I24" s="1">
        <v>18</v>
      </c>
      <c r="J24" s="1"/>
      <c r="K24" s="60"/>
      <c r="L24" s="64"/>
      <c r="M24" s="1"/>
    </row>
    <row r="25" spans="3:13" ht="15.75" customHeight="1" x14ac:dyDescent="0.25">
      <c r="C25" s="1">
        <v>19</v>
      </c>
      <c r="D25" s="1"/>
      <c r="E25" s="1"/>
      <c r="F25" s="64"/>
      <c r="G25" s="1"/>
      <c r="I25" s="1">
        <v>19</v>
      </c>
      <c r="J25" s="1"/>
      <c r="K25" s="60"/>
      <c r="L25" s="64"/>
      <c r="M25" s="1"/>
    </row>
    <row r="26" spans="3:13" ht="15.75" customHeight="1" thickBot="1" x14ac:dyDescent="0.3">
      <c r="C26" s="1">
        <v>20</v>
      </c>
      <c r="D26" s="1"/>
      <c r="E26" s="23"/>
      <c r="F26" s="67"/>
      <c r="G26" s="1"/>
      <c r="I26" s="1">
        <v>20</v>
      </c>
      <c r="J26" s="1"/>
      <c r="K26" s="60"/>
      <c r="L26" s="67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  <c r="I27" s="24"/>
      <c r="J27" s="24"/>
      <c r="K27" s="62" t="s">
        <v>15</v>
      </c>
      <c r="L27" s="63">
        <f>SUM(L7:L26)</f>
        <v>690000</v>
      </c>
      <c r="M27" s="24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412" t="s">
        <v>72</v>
      </c>
      <c r="E29" s="413"/>
      <c r="F29" s="460">
        <f>'Hitung Pemasukan Pengeluaran'!G6</f>
        <v>760000</v>
      </c>
      <c r="G29" s="461"/>
      <c r="I29" s="170"/>
      <c r="J29" s="412" t="s">
        <v>72</v>
      </c>
      <c r="K29" s="413"/>
      <c r="L29" s="460">
        <f>'Hitung Pemasukan Pengeluaran'!G22</f>
        <v>1657729.1800000002</v>
      </c>
      <c r="M29" s="461"/>
    </row>
    <row r="30" spans="3:13" ht="15.75" customHeight="1" x14ac:dyDescent="0.25">
      <c r="D30" s="457" t="s">
        <v>65</v>
      </c>
      <c r="E30" s="358"/>
      <c r="F30" s="462">
        <f>Pengeluaran!F30</f>
        <v>903300</v>
      </c>
      <c r="G30" s="463"/>
      <c r="I30" s="170"/>
      <c r="J30" s="457" t="s">
        <v>65</v>
      </c>
      <c r="K30" s="358"/>
      <c r="L30" s="462">
        <f>Pengeluaran!L30</f>
        <v>779000</v>
      </c>
      <c r="M30" s="463"/>
    </row>
    <row r="31" spans="3:13" ht="15.75" customHeight="1" x14ac:dyDescent="0.25">
      <c r="D31" s="407" t="s">
        <v>98</v>
      </c>
      <c r="E31" s="358"/>
      <c r="F31" s="467">
        <f>F27</f>
        <v>222000</v>
      </c>
      <c r="G31" s="468"/>
      <c r="I31" s="170"/>
      <c r="J31" s="407" t="s">
        <v>98</v>
      </c>
      <c r="K31" s="358"/>
      <c r="L31" s="467">
        <f>L27</f>
        <v>690000</v>
      </c>
      <c r="M31" s="468"/>
    </row>
    <row r="32" spans="3:13" ht="15.75" customHeight="1" thickBot="1" x14ac:dyDescent="0.3">
      <c r="D32" s="408" t="s">
        <v>190</v>
      </c>
      <c r="E32" s="409"/>
      <c r="F32" s="464">
        <f>'Hitung Pemasukan Pengeluaran'!G8</f>
        <v>1651229.1800000002</v>
      </c>
      <c r="G32" s="465"/>
      <c r="I32" s="170"/>
      <c r="J32" s="408" t="s">
        <v>190</v>
      </c>
      <c r="K32" s="409"/>
      <c r="L32" s="464">
        <f>'Hitung Pemasukan Pengeluaran'!G23</f>
        <v>1568729.1800000002</v>
      </c>
      <c r="M32" s="465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D32:E32"/>
    <mergeCell ref="F32:G32"/>
    <mergeCell ref="D31:E31"/>
    <mergeCell ref="F31:G31"/>
    <mergeCell ref="J32:K32"/>
    <mergeCell ref="C2:K3"/>
    <mergeCell ref="D29:E29"/>
    <mergeCell ref="F29:G29"/>
    <mergeCell ref="D30:E30"/>
    <mergeCell ref="F30:G30"/>
    <mergeCell ref="J29:K29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H1" zoomScale="70" zoomScaleNormal="70" workbookViewId="0">
      <selection activeCell="L12" sqref="L12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8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6.140625" customWidth="1"/>
    <col min="10" max="10" width="35.5703125" customWidth="1"/>
    <col min="11" max="11" width="26.7109375" customWidth="1"/>
    <col min="12" max="12" width="27.42578125" customWidth="1"/>
    <col min="13" max="13" width="38" customWidth="1"/>
  </cols>
  <sheetData>
    <row r="2" spans="3:13" ht="15" customHeight="1" x14ac:dyDescent="0.25">
      <c r="C2" s="469" t="s">
        <v>179</v>
      </c>
      <c r="D2" s="470"/>
      <c r="E2" s="470"/>
      <c r="F2" s="470"/>
      <c r="G2" s="470"/>
      <c r="H2" s="470"/>
      <c r="I2" s="470"/>
      <c r="J2" s="470"/>
      <c r="K2" s="470"/>
    </row>
    <row r="3" spans="3:13" ht="15" customHeight="1" x14ac:dyDescent="0.25">
      <c r="C3" s="470"/>
      <c r="D3" s="470"/>
      <c r="E3" s="470"/>
      <c r="F3" s="470"/>
      <c r="G3" s="470"/>
      <c r="H3" s="470"/>
      <c r="I3" s="470"/>
      <c r="J3" s="470"/>
      <c r="K3" s="470"/>
    </row>
    <row r="5" spans="3:13" ht="15" customHeight="1" x14ac:dyDescent="0.25">
      <c r="C5" s="466" t="s">
        <v>245</v>
      </c>
      <c r="D5" s="466"/>
      <c r="E5" s="466"/>
      <c r="F5" s="466"/>
      <c r="G5" s="466"/>
      <c r="I5" s="466" t="s">
        <v>246</v>
      </c>
      <c r="J5" s="466"/>
      <c r="K5" s="466"/>
      <c r="L5" s="466"/>
      <c r="M5" s="466"/>
    </row>
    <row r="6" spans="3:13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  <c r="I6" s="171" t="s">
        <v>1</v>
      </c>
      <c r="J6" s="186" t="s">
        <v>65</v>
      </c>
      <c r="K6" s="171" t="s">
        <v>182</v>
      </c>
      <c r="L6" s="171" t="s">
        <v>180</v>
      </c>
      <c r="M6" s="171" t="s">
        <v>19</v>
      </c>
    </row>
    <row r="7" spans="3:13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  <c r="I7" s="1">
        <v>1</v>
      </c>
      <c r="J7" s="1" t="s">
        <v>241</v>
      </c>
      <c r="K7" s="1" t="s">
        <v>240</v>
      </c>
      <c r="L7" s="64">
        <v>21000</v>
      </c>
      <c r="M7" s="1"/>
    </row>
    <row r="8" spans="3:13" ht="15" customHeight="1" x14ac:dyDescent="0.25">
      <c r="C8" s="57">
        <v>2</v>
      </c>
      <c r="D8" s="141" t="s">
        <v>215</v>
      </c>
      <c r="E8" s="23" t="s">
        <v>216</v>
      </c>
      <c r="F8" s="61">
        <v>45000</v>
      </c>
      <c r="G8" s="141"/>
      <c r="I8" s="23">
        <v>2</v>
      </c>
      <c r="J8" s="23" t="s">
        <v>242</v>
      </c>
      <c r="K8" s="188" t="s">
        <v>240</v>
      </c>
      <c r="L8" s="64">
        <v>25000</v>
      </c>
      <c r="M8" s="23"/>
    </row>
    <row r="9" spans="3:13" ht="15" customHeight="1" x14ac:dyDescent="0.25">
      <c r="C9" s="142">
        <v>3</v>
      </c>
      <c r="D9" s="145" t="s">
        <v>222</v>
      </c>
      <c r="E9" s="146" t="s">
        <v>223</v>
      </c>
      <c r="F9" s="56">
        <v>100000</v>
      </c>
      <c r="G9" s="57"/>
      <c r="I9" s="187">
        <v>3</v>
      </c>
      <c r="J9" s="1" t="s">
        <v>268</v>
      </c>
      <c r="K9" s="189" t="s">
        <v>269</v>
      </c>
      <c r="L9" s="64">
        <v>100000</v>
      </c>
      <c r="M9" s="1" t="s">
        <v>270</v>
      </c>
    </row>
    <row r="10" spans="3:13" ht="15" customHeight="1" x14ac:dyDescent="0.25">
      <c r="C10" s="57">
        <v>4</v>
      </c>
      <c r="D10" s="143" t="s">
        <v>218</v>
      </c>
      <c r="E10" s="10" t="s">
        <v>219</v>
      </c>
      <c r="F10" s="144">
        <v>1000</v>
      </c>
      <c r="G10" s="143"/>
      <c r="I10" s="9">
        <v>4</v>
      </c>
      <c r="J10" s="197" t="s">
        <v>279</v>
      </c>
      <c r="K10" s="198" t="s">
        <v>282</v>
      </c>
      <c r="L10" s="64">
        <v>320000</v>
      </c>
      <c r="M10" s="191" t="s">
        <v>285</v>
      </c>
    </row>
    <row r="11" spans="3:13" ht="15" customHeight="1" x14ac:dyDescent="0.25">
      <c r="C11" s="57">
        <v>5</v>
      </c>
      <c r="D11" s="57" t="s">
        <v>220</v>
      </c>
      <c r="E11" s="1" t="s">
        <v>221</v>
      </c>
      <c r="F11" s="56">
        <v>800</v>
      </c>
      <c r="G11" s="57"/>
      <c r="I11" s="187">
        <v>5</v>
      </c>
      <c r="J11" s="191" t="s">
        <v>283</v>
      </c>
      <c r="K11" s="198" t="s">
        <v>282</v>
      </c>
      <c r="L11" s="64">
        <v>8000</v>
      </c>
      <c r="M11" s="192" t="s">
        <v>284</v>
      </c>
    </row>
    <row r="12" spans="3:13" ht="15" customHeight="1" x14ac:dyDescent="0.25">
      <c r="C12" s="57">
        <v>6</v>
      </c>
      <c r="D12" s="57" t="s">
        <v>239</v>
      </c>
      <c r="E12" s="1" t="s">
        <v>240</v>
      </c>
      <c r="F12" s="56">
        <v>6500</v>
      </c>
      <c r="G12" s="57"/>
      <c r="I12" s="1">
        <v>6</v>
      </c>
      <c r="J12" s="1" t="s">
        <v>298</v>
      </c>
      <c r="K12" s="190" t="s">
        <v>287</v>
      </c>
      <c r="L12" s="64">
        <v>250000</v>
      </c>
      <c r="M12" s="1" t="s">
        <v>288</v>
      </c>
    </row>
    <row r="13" spans="3:13" ht="15" customHeight="1" x14ac:dyDescent="0.25">
      <c r="C13" s="57"/>
      <c r="D13" s="57"/>
      <c r="E13" s="1"/>
      <c r="F13" s="56"/>
      <c r="G13" s="57"/>
      <c r="I13" s="1">
        <v>7</v>
      </c>
      <c r="J13" s="202" t="s">
        <v>307</v>
      </c>
      <c r="K13" s="201" t="s">
        <v>287</v>
      </c>
      <c r="L13" s="64">
        <v>10000</v>
      </c>
      <c r="M13" s="1"/>
    </row>
    <row r="14" spans="3:13" ht="15" customHeight="1" x14ac:dyDescent="0.25">
      <c r="C14" s="57"/>
      <c r="D14" s="57"/>
      <c r="E14" s="1"/>
      <c r="F14" s="56"/>
      <c r="G14" s="57"/>
      <c r="I14" s="1">
        <v>8</v>
      </c>
      <c r="J14" s="23" t="s">
        <v>289</v>
      </c>
      <c r="K14" s="205" t="s">
        <v>290</v>
      </c>
      <c r="L14" s="67">
        <v>25000</v>
      </c>
      <c r="M14" s="23" t="s">
        <v>288</v>
      </c>
    </row>
    <row r="15" spans="3:13" ht="15" customHeight="1" x14ac:dyDescent="0.25">
      <c r="C15" s="57">
        <v>9</v>
      </c>
      <c r="D15" s="57"/>
      <c r="E15" s="1"/>
      <c r="F15" s="56"/>
      <c r="G15" s="57"/>
      <c r="I15" s="187">
        <v>9</v>
      </c>
      <c r="J15" s="202" t="s">
        <v>291</v>
      </c>
      <c r="K15" s="201" t="s">
        <v>290</v>
      </c>
      <c r="L15" s="64">
        <v>20000</v>
      </c>
      <c r="M15" s="1" t="s">
        <v>292</v>
      </c>
    </row>
    <row r="16" spans="3:13" ht="15" customHeight="1" x14ac:dyDescent="0.25">
      <c r="C16" s="57">
        <v>10</v>
      </c>
      <c r="D16" s="57"/>
      <c r="E16" s="1"/>
      <c r="F16" s="56"/>
      <c r="G16" s="57"/>
      <c r="I16" s="187">
        <v>10</v>
      </c>
      <c r="J16" s="146"/>
      <c r="K16" s="207"/>
      <c r="L16" s="208"/>
      <c r="M16" s="146"/>
    </row>
    <row r="17" spans="3:13" ht="15" customHeight="1" x14ac:dyDescent="0.25">
      <c r="C17" s="57">
        <v>11</v>
      </c>
      <c r="D17" s="57"/>
      <c r="E17" s="1"/>
      <c r="F17" s="56"/>
      <c r="G17" s="57"/>
      <c r="I17" s="1">
        <v>11</v>
      </c>
      <c r="J17" s="10"/>
      <c r="K17" s="10"/>
      <c r="L17" s="206"/>
      <c r="M17" s="10"/>
    </row>
    <row r="18" spans="3:13" ht="15" customHeight="1" x14ac:dyDescent="0.25">
      <c r="C18" s="57">
        <v>12</v>
      </c>
      <c r="D18" s="57"/>
      <c r="E18" s="1"/>
      <c r="F18" s="56"/>
      <c r="G18" s="57"/>
      <c r="I18" s="1">
        <v>12</v>
      </c>
      <c r="J18" s="1"/>
      <c r="K18" s="1"/>
      <c r="L18" s="64"/>
      <c r="M18" s="1"/>
    </row>
    <row r="19" spans="3:13" ht="15" customHeight="1" x14ac:dyDescent="0.25">
      <c r="C19" s="57">
        <v>13</v>
      </c>
      <c r="D19" s="57"/>
      <c r="E19" s="1"/>
      <c r="F19" s="56"/>
      <c r="G19" s="57"/>
      <c r="I19" s="1">
        <v>13</v>
      </c>
      <c r="J19" s="1"/>
      <c r="K19" s="1"/>
      <c r="L19" s="64"/>
      <c r="M19" s="1"/>
    </row>
    <row r="20" spans="3:13" ht="15" customHeight="1" x14ac:dyDescent="0.25">
      <c r="C20" s="57">
        <v>14</v>
      </c>
      <c r="D20" s="57"/>
      <c r="E20" s="1"/>
      <c r="F20" s="56"/>
      <c r="G20" s="57"/>
      <c r="I20" s="1">
        <v>14</v>
      </c>
      <c r="J20" s="1"/>
      <c r="K20" s="1"/>
      <c r="L20" s="64"/>
      <c r="M20" s="1"/>
    </row>
    <row r="21" spans="3:13" ht="15.75" customHeight="1" x14ac:dyDescent="0.25">
      <c r="C21" s="57">
        <v>15</v>
      </c>
      <c r="D21" s="57"/>
      <c r="E21" s="1"/>
      <c r="F21" s="56"/>
      <c r="G21" s="57"/>
      <c r="I21" s="1">
        <v>15</v>
      </c>
      <c r="J21" s="1"/>
      <c r="K21" s="1"/>
      <c r="L21" s="64"/>
      <c r="M21" s="1"/>
    </row>
    <row r="22" spans="3:13" ht="15.75" customHeight="1" x14ac:dyDescent="0.25">
      <c r="C22" s="57">
        <v>16</v>
      </c>
      <c r="D22" s="57"/>
      <c r="E22" s="1"/>
      <c r="F22" s="56"/>
      <c r="G22" s="57"/>
      <c r="I22" s="1">
        <v>16</v>
      </c>
      <c r="J22" s="1"/>
      <c r="K22" s="1"/>
      <c r="L22" s="64"/>
      <c r="M22" s="1"/>
    </row>
    <row r="23" spans="3:13" ht="15.75" customHeight="1" x14ac:dyDescent="0.25">
      <c r="C23" s="57">
        <v>17</v>
      </c>
      <c r="D23" s="57"/>
      <c r="E23" s="1"/>
      <c r="F23" s="56"/>
      <c r="G23" s="57"/>
      <c r="I23" s="1">
        <v>17</v>
      </c>
      <c r="J23" s="1"/>
      <c r="K23" s="1"/>
      <c r="L23" s="64"/>
      <c r="M23" s="1"/>
    </row>
    <row r="24" spans="3:13" ht="15.75" customHeight="1" x14ac:dyDescent="0.25">
      <c r="C24" s="57">
        <v>18</v>
      </c>
      <c r="D24" s="57"/>
      <c r="E24" s="1"/>
      <c r="F24" s="56"/>
      <c r="G24" s="57"/>
      <c r="I24" s="1">
        <v>18</v>
      </c>
      <c r="J24" s="1"/>
      <c r="K24" s="1"/>
      <c r="L24" s="64"/>
      <c r="M24" s="1"/>
    </row>
    <row r="25" spans="3:13" ht="15.75" customHeight="1" x14ac:dyDescent="0.25">
      <c r="C25" s="57">
        <v>19</v>
      </c>
      <c r="D25" s="57"/>
      <c r="E25" s="1"/>
      <c r="F25" s="56"/>
      <c r="G25" s="57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57">
        <v>20</v>
      </c>
      <c r="D26" s="57"/>
      <c r="E26" s="23"/>
      <c r="F26" s="61"/>
      <c r="G26" s="57"/>
      <c r="I26" s="1">
        <v>20</v>
      </c>
      <c r="J26" s="1"/>
      <c r="K26" s="1"/>
      <c r="L26" s="64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903300</v>
      </c>
      <c r="G27" s="24"/>
      <c r="I27" s="57"/>
      <c r="J27" s="1"/>
      <c r="K27" s="59" t="s">
        <v>15</v>
      </c>
      <c r="L27" s="56">
        <f>SUM(L7:L26)</f>
        <v>779000</v>
      </c>
      <c r="M27" s="57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445" t="s">
        <v>72</v>
      </c>
      <c r="E29" s="447"/>
      <c r="F29" s="471">
        <f>'Hitung Pemasukan Pengeluaran'!G6</f>
        <v>760000</v>
      </c>
      <c r="G29" s="472"/>
      <c r="I29" s="170"/>
      <c r="J29" s="445" t="s">
        <v>72</v>
      </c>
      <c r="K29" s="447"/>
      <c r="L29" s="471">
        <f>'Hitung Pemasukan Pengeluaran'!G22</f>
        <v>1657729.1800000002</v>
      </c>
      <c r="M29" s="472"/>
    </row>
    <row r="30" spans="3:13" ht="15.75" customHeight="1" x14ac:dyDescent="0.25">
      <c r="D30" s="407" t="s">
        <v>65</v>
      </c>
      <c r="E30" s="358"/>
      <c r="F30" s="462">
        <f>F27</f>
        <v>903300</v>
      </c>
      <c r="G30" s="463"/>
      <c r="I30" s="170"/>
      <c r="J30" s="407" t="s">
        <v>65</v>
      </c>
      <c r="K30" s="358"/>
      <c r="L30" s="462">
        <f>L27</f>
        <v>779000</v>
      </c>
      <c r="M30" s="463"/>
    </row>
    <row r="31" spans="3:13" ht="15.75" customHeight="1" x14ac:dyDescent="0.25">
      <c r="D31" s="407" t="s">
        <v>98</v>
      </c>
      <c r="E31" s="358"/>
      <c r="F31" s="467">
        <f>Pemasukkan!F27</f>
        <v>222000</v>
      </c>
      <c r="G31" s="468"/>
      <c r="I31" s="170"/>
      <c r="J31" s="407" t="s">
        <v>98</v>
      </c>
      <c r="K31" s="358"/>
      <c r="L31" s="467">
        <f>Pemasukkan!L27</f>
        <v>690000</v>
      </c>
      <c r="M31" s="468"/>
    </row>
    <row r="32" spans="3:13" ht="15.75" customHeight="1" thickBot="1" x14ac:dyDescent="0.3">
      <c r="D32" s="408" t="s">
        <v>191</v>
      </c>
      <c r="E32" s="409"/>
      <c r="F32" s="473">
        <f>'Hitung Pemasukan Pengeluaran'!G8</f>
        <v>1651229.1800000002</v>
      </c>
      <c r="G32" s="474"/>
      <c r="I32" s="170"/>
      <c r="J32" s="408" t="s">
        <v>191</v>
      </c>
      <c r="K32" s="409"/>
      <c r="L32" s="473">
        <f>'Hitung Pemasukan Pengeluaran'!G23</f>
        <v>1568729.1800000002</v>
      </c>
      <c r="M32" s="474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  <mergeCell ref="J29:K29"/>
    <mergeCell ref="J32:K32"/>
  </mergeCells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zoomScale="70" zoomScaleNormal="70" workbookViewId="0">
      <selection activeCell="G9" sqref="G9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477" t="s">
        <v>230</v>
      </c>
      <c r="D2" s="478"/>
      <c r="E2" s="478"/>
      <c r="F2" s="478"/>
      <c r="G2" s="478"/>
      <c r="H2" s="478"/>
      <c r="I2" s="478"/>
      <c r="J2" s="478"/>
      <c r="K2" s="478"/>
    </row>
    <row r="3" spans="3:11" x14ac:dyDescent="0.25">
      <c r="C3" s="478"/>
      <c r="D3" s="478"/>
      <c r="E3" s="478"/>
      <c r="F3" s="478"/>
      <c r="G3" s="478"/>
      <c r="H3" s="478"/>
      <c r="I3" s="478"/>
      <c r="J3" s="478"/>
      <c r="K3" s="478"/>
    </row>
    <row r="4" spans="3:11" x14ac:dyDescent="0.25">
      <c r="C4" s="139"/>
      <c r="D4" s="139"/>
      <c r="E4" s="139"/>
      <c r="F4" s="139"/>
      <c r="G4" s="139"/>
      <c r="H4" s="139"/>
      <c r="I4" s="139"/>
      <c r="J4" s="139"/>
      <c r="K4" s="139"/>
    </row>
    <row r="5" spans="3:11" x14ac:dyDescent="0.25">
      <c r="C5" s="139"/>
      <c r="D5" s="139"/>
      <c r="E5" s="139"/>
      <c r="F5" s="139"/>
      <c r="G5" s="139"/>
      <c r="H5" s="139"/>
      <c r="I5" s="139"/>
      <c r="J5" s="139"/>
      <c r="K5" s="139"/>
    </row>
    <row r="6" spans="3:11" x14ac:dyDescent="0.25">
      <c r="C6" s="140" t="s">
        <v>1</v>
      </c>
      <c r="D6" s="140" t="s">
        <v>65</v>
      </c>
      <c r="E6" s="140" t="s">
        <v>187</v>
      </c>
      <c r="F6" s="140" t="s">
        <v>180</v>
      </c>
      <c r="G6" s="140" t="s">
        <v>19</v>
      </c>
      <c r="H6" s="139"/>
      <c r="I6" s="139"/>
      <c r="J6" s="139"/>
      <c r="K6" s="139"/>
    </row>
    <row r="7" spans="3:11" ht="41.25" customHeight="1" x14ac:dyDescent="0.25">
      <c r="C7" s="23">
        <v>1</v>
      </c>
      <c r="D7" s="23" t="s">
        <v>224</v>
      </c>
      <c r="E7" s="23" t="s">
        <v>223</v>
      </c>
      <c r="F7" s="67">
        <v>60000</v>
      </c>
      <c r="G7" s="148" t="s">
        <v>225</v>
      </c>
      <c r="H7" s="139"/>
      <c r="I7" s="139"/>
      <c r="J7" s="139"/>
      <c r="K7" s="139"/>
    </row>
    <row r="8" spans="3:11" ht="63" customHeight="1" x14ac:dyDescent="0.25">
      <c r="C8" s="1">
        <v>2</v>
      </c>
      <c r="D8" s="1" t="s">
        <v>271</v>
      </c>
      <c r="E8" s="190" t="s">
        <v>269</v>
      </c>
      <c r="F8" s="64">
        <v>160000</v>
      </c>
      <c r="G8" s="147" t="s">
        <v>272</v>
      </c>
      <c r="H8" s="139"/>
      <c r="I8" s="139"/>
      <c r="J8" s="139"/>
      <c r="K8" s="139"/>
    </row>
    <row r="9" spans="3:11" ht="45" x14ac:dyDescent="0.25">
      <c r="C9" s="10">
        <v>3</v>
      </c>
      <c r="D9" s="197" t="s">
        <v>325</v>
      </c>
      <c r="E9" s="254" t="s">
        <v>326</v>
      </c>
      <c r="F9" s="149">
        <v>6000</v>
      </c>
      <c r="G9" s="255" t="s">
        <v>327</v>
      </c>
      <c r="H9" s="139"/>
      <c r="I9" s="139"/>
      <c r="J9" s="139"/>
      <c r="K9" s="139"/>
    </row>
    <row r="10" spans="3:11" x14ac:dyDescent="0.25">
      <c r="C10" s="1">
        <v>4</v>
      </c>
      <c r="D10" s="1"/>
      <c r="E10" s="23"/>
      <c r="F10" s="67"/>
      <c r="G10" s="148"/>
      <c r="H10" s="139"/>
      <c r="I10" s="139"/>
      <c r="J10" s="139"/>
      <c r="K10" s="139"/>
    </row>
    <row r="11" spans="3:11" x14ac:dyDescent="0.25">
      <c r="C11" s="1">
        <v>5</v>
      </c>
      <c r="D11" s="1"/>
      <c r="E11" s="23"/>
      <c r="F11" s="67"/>
      <c r="G11" s="148"/>
      <c r="H11" s="139"/>
      <c r="I11" s="139"/>
      <c r="J11" s="139"/>
      <c r="K11" s="139"/>
    </row>
    <row r="12" spans="3:11" x14ac:dyDescent="0.25">
      <c r="C12" s="1">
        <v>6</v>
      </c>
      <c r="D12" s="1"/>
      <c r="E12" s="23"/>
      <c r="F12" s="67"/>
      <c r="G12" s="148"/>
      <c r="H12" s="139"/>
      <c r="I12" s="139"/>
      <c r="J12" s="139"/>
      <c r="K12" s="139"/>
    </row>
    <row r="13" spans="3:11" x14ac:dyDescent="0.25">
      <c r="C13" s="1">
        <v>7</v>
      </c>
      <c r="D13" s="1"/>
      <c r="E13" s="23"/>
      <c r="F13" s="67"/>
      <c r="G13" s="148"/>
      <c r="H13" s="139"/>
      <c r="I13" s="139"/>
      <c r="J13" s="139"/>
      <c r="K13" s="139"/>
    </row>
    <row r="14" spans="3:11" x14ac:dyDescent="0.25">
      <c r="C14" s="1">
        <v>8</v>
      </c>
      <c r="D14" s="1"/>
      <c r="E14" s="23"/>
      <c r="F14" s="67"/>
      <c r="G14" s="147"/>
      <c r="H14" s="139"/>
      <c r="I14" s="139"/>
      <c r="J14" s="139"/>
      <c r="K14" s="139"/>
    </row>
    <row r="15" spans="3:11" x14ac:dyDescent="0.25">
      <c r="C15" s="1">
        <v>9</v>
      </c>
      <c r="D15" s="1"/>
      <c r="E15" s="23"/>
      <c r="F15" s="67"/>
      <c r="G15" s="147"/>
      <c r="H15" s="139"/>
      <c r="I15" s="139"/>
      <c r="J15" s="139"/>
      <c r="K15" s="139"/>
    </row>
    <row r="16" spans="3:11" x14ac:dyDescent="0.25">
      <c r="C16" s="1">
        <v>10</v>
      </c>
      <c r="D16" s="1"/>
      <c r="E16" s="23"/>
      <c r="F16" s="67"/>
      <c r="G16" s="147"/>
      <c r="H16" s="139"/>
      <c r="I16" s="139"/>
      <c r="J16" s="139"/>
      <c r="K16" s="139"/>
    </row>
    <row r="17" spans="3:11" x14ac:dyDescent="0.25">
      <c r="C17" s="1">
        <v>11</v>
      </c>
      <c r="D17" s="1"/>
      <c r="E17" s="23"/>
      <c r="F17" s="67"/>
      <c r="G17" s="147"/>
      <c r="H17" s="139"/>
      <c r="I17" s="139"/>
      <c r="J17" s="139"/>
      <c r="K17" s="139"/>
    </row>
    <row r="18" spans="3:11" x14ac:dyDescent="0.25">
      <c r="C18" s="1">
        <v>12</v>
      </c>
      <c r="D18" s="1"/>
      <c r="E18" s="23"/>
      <c r="F18" s="67"/>
      <c r="G18" s="147"/>
      <c r="H18" s="139"/>
      <c r="I18" s="139"/>
      <c r="J18" s="139"/>
      <c r="K18" s="139"/>
    </row>
    <row r="19" spans="3:11" x14ac:dyDescent="0.25">
      <c r="C19" s="1">
        <v>13</v>
      </c>
      <c r="D19" s="1"/>
      <c r="E19" s="1"/>
      <c r="F19" s="67"/>
      <c r="G19" s="147"/>
      <c r="H19" s="139"/>
      <c r="I19" s="139"/>
      <c r="J19" s="139"/>
      <c r="K19" s="139"/>
    </row>
    <row r="20" spans="3:11" x14ac:dyDescent="0.25">
      <c r="C20" s="1">
        <v>14</v>
      </c>
      <c r="D20" s="1"/>
      <c r="E20" s="1"/>
      <c r="F20" s="67"/>
      <c r="G20" s="147"/>
      <c r="H20" s="139"/>
      <c r="I20" s="139"/>
      <c r="J20" s="139"/>
      <c r="K20" s="139"/>
    </row>
    <row r="21" spans="3:11" x14ac:dyDescent="0.25">
      <c r="C21" s="1">
        <v>15</v>
      </c>
      <c r="D21" s="1"/>
      <c r="E21" s="1"/>
      <c r="F21" s="67"/>
      <c r="G21" s="147"/>
      <c r="H21" s="139"/>
      <c r="I21" s="139"/>
      <c r="J21" s="139"/>
      <c r="K21" s="139"/>
    </row>
    <row r="22" spans="3:11" x14ac:dyDescent="0.25">
      <c r="C22" s="1">
        <v>16</v>
      </c>
      <c r="D22" s="1"/>
      <c r="E22" s="1"/>
      <c r="F22" s="67"/>
      <c r="G22" s="147"/>
      <c r="H22" s="139"/>
      <c r="I22" s="139"/>
      <c r="J22" s="139"/>
      <c r="K22" s="139"/>
    </row>
    <row r="23" spans="3:11" x14ac:dyDescent="0.25">
      <c r="C23" s="1">
        <v>17</v>
      </c>
      <c r="D23" s="1"/>
      <c r="E23" s="1"/>
      <c r="F23" s="67"/>
      <c r="G23" s="147"/>
      <c r="H23" s="139"/>
      <c r="I23" s="139"/>
      <c r="J23" s="139"/>
      <c r="K23" s="139"/>
    </row>
    <row r="24" spans="3:11" x14ac:dyDescent="0.25">
      <c r="C24" s="1">
        <v>18</v>
      </c>
      <c r="D24" s="1"/>
      <c r="E24" s="1"/>
      <c r="F24" s="67"/>
      <c r="G24" s="147"/>
      <c r="H24" s="139"/>
      <c r="I24" s="139"/>
      <c r="J24" s="139"/>
      <c r="K24" s="139"/>
    </row>
    <row r="25" spans="3:11" x14ac:dyDescent="0.25">
      <c r="C25" s="1">
        <v>19</v>
      </c>
      <c r="D25" s="1"/>
      <c r="E25" s="1"/>
      <c r="F25" s="67"/>
      <c r="G25" s="147"/>
      <c r="H25" s="139"/>
      <c r="I25" s="139"/>
      <c r="J25" s="139"/>
      <c r="K25" s="139"/>
    </row>
    <row r="26" spans="3:11" ht="15.75" thickBot="1" x14ac:dyDescent="0.3">
      <c r="C26" s="1">
        <v>20</v>
      </c>
      <c r="D26" s="1"/>
      <c r="E26" s="23"/>
      <c r="F26" s="67"/>
      <c r="G26" s="147"/>
      <c r="H26" s="139"/>
      <c r="I26" s="139"/>
      <c r="J26" s="139"/>
      <c r="K26" s="139"/>
    </row>
    <row r="27" spans="3:11" ht="15.75" thickBot="1" x14ac:dyDescent="0.3">
      <c r="C27" s="24"/>
      <c r="D27" s="24"/>
      <c r="E27" s="62" t="s">
        <v>15</v>
      </c>
      <c r="F27" s="63">
        <f>SUM(F7:F26)</f>
        <v>226000</v>
      </c>
      <c r="G27" s="24"/>
      <c r="H27" s="139"/>
      <c r="I27" s="139"/>
      <c r="J27" s="139"/>
      <c r="K27" s="139"/>
    </row>
    <row r="28" spans="3:11" x14ac:dyDescent="0.25">
      <c r="C28" s="139"/>
      <c r="D28" s="139"/>
      <c r="E28" s="139"/>
      <c r="F28" s="139"/>
      <c r="G28" s="139"/>
      <c r="H28" s="139"/>
      <c r="I28" s="139"/>
      <c r="J28" s="139"/>
      <c r="K28" s="139"/>
    </row>
    <row r="29" spans="3:11" ht="15.75" thickBot="1" x14ac:dyDescent="0.3">
      <c r="C29" s="139"/>
      <c r="D29" s="479"/>
      <c r="E29" s="479"/>
      <c r="F29" s="480"/>
      <c r="G29" s="480"/>
      <c r="H29" s="139"/>
      <c r="I29" s="139"/>
      <c r="J29" s="139"/>
      <c r="K29" s="139"/>
    </row>
    <row r="30" spans="3:11" ht="15.75" thickBot="1" x14ac:dyDescent="0.3">
      <c r="C30" s="24"/>
      <c r="D30" s="481" t="s">
        <v>229</v>
      </c>
      <c r="E30" s="482"/>
      <c r="F30" s="483">
        <f>F27</f>
        <v>226000</v>
      </c>
      <c r="G30" s="484"/>
      <c r="H30" s="139"/>
      <c r="I30" s="139"/>
      <c r="J30" s="139"/>
      <c r="K30" s="139"/>
    </row>
    <row r="31" spans="3:11" x14ac:dyDescent="0.25">
      <c r="C31" s="139"/>
      <c r="H31" s="139"/>
      <c r="I31" s="139"/>
      <c r="J31" s="139"/>
      <c r="K31" s="139"/>
    </row>
    <row r="32" spans="3:11" x14ac:dyDescent="0.25">
      <c r="C32" s="139"/>
      <c r="D32" s="475"/>
      <c r="E32" s="475"/>
      <c r="F32" s="476"/>
      <c r="G32" s="475"/>
      <c r="H32" s="139"/>
      <c r="I32" s="139"/>
      <c r="J32" s="139"/>
      <c r="K32" s="139"/>
    </row>
  </sheetData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2018(NOT UPDATED)</vt:lpstr>
      <vt:lpstr>2019</vt:lpstr>
      <vt:lpstr>2020</vt:lpstr>
      <vt:lpstr>Sirkulasi</vt:lpstr>
      <vt:lpstr>Pembayaran Makrab 19</vt:lpstr>
      <vt:lpstr>Hitung Pemasukan Pengeluaran</vt:lpstr>
      <vt:lpstr>Pemasukkan</vt:lpstr>
      <vt:lpstr>Pengeluaran</vt:lpstr>
      <vt:lpstr>Inventaris</vt:lpstr>
      <vt:lpstr>Lampiran Polo</vt:lpstr>
      <vt:lpstr>Patch OH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cp:lastPrinted>2019-08-09T03:59:45Z</cp:lastPrinted>
  <dcterms:created xsi:type="dcterms:W3CDTF">2019-05-05T14:25:19Z</dcterms:created>
  <dcterms:modified xsi:type="dcterms:W3CDTF">2020-03-11T13:30:04Z</dcterms:modified>
</cp:coreProperties>
</file>