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630" yWindow="570" windowWidth="19815" windowHeight="7365" tabRatio="761" activeTab="3"/>
  </bookViews>
  <sheets>
    <sheet name="2018(NOT UPDATED)" sheetId="1" r:id="rId1"/>
    <sheet name="2019" sheetId="2" r:id="rId2"/>
    <sheet name="Sirkulasi" sheetId="10" r:id="rId3"/>
    <sheet name="Pembayaran Makrab 19" sheetId="11" r:id="rId4"/>
    <sheet name="Hitung Pemasukan Pengeluaran" sheetId="8" r:id="rId5"/>
    <sheet name="Pemasukkan" sheetId="6" r:id="rId6"/>
    <sheet name="Pengeluaran" sheetId="4" r:id="rId7"/>
    <sheet name="Inventaris" sheetId="7" r:id="rId8"/>
    <sheet name="Lampiran Polo" sheetId="3" r:id="rId9"/>
    <sheet name="Patch OH" sheetId="9" r:id="rId10"/>
  </sheets>
  <calcPr calcId="144525"/>
</workbook>
</file>

<file path=xl/calcChain.xml><?xml version="1.0" encoding="utf-8"?>
<calcChain xmlns="http://schemas.openxmlformats.org/spreadsheetml/2006/main">
  <c r="G5" i="11" l="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" i="11"/>
  <c r="S54" i="1" l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S52" i="1"/>
  <c r="S53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H73" i="11" l="1"/>
  <c r="G40" i="11" l="1"/>
  <c r="G50" i="11" s="1"/>
  <c r="G73" i="11" s="1"/>
  <c r="G74" i="11" s="1"/>
  <c r="U61" i="2" l="1"/>
  <c r="T61" i="2"/>
  <c r="S61" i="2"/>
  <c r="R61" i="2"/>
  <c r="Q61" i="2"/>
  <c r="Q6" i="2" l="1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R34" i="10" l="1"/>
  <c r="Q34" i="10"/>
  <c r="Q35" i="10" l="1"/>
  <c r="O51" i="2"/>
  <c r="S51" i="2" s="1"/>
  <c r="R6" i="2" l="1"/>
  <c r="F34" i="10" l="1"/>
  <c r="E34" i="10"/>
  <c r="G12" i="8"/>
  <c r="E35" i="10" l="1"/>
  <c r="L27" i="6"/>
  <c r="F7" i="9" l="1"/>
  <c r="H7" i="9" s="1"/>
  <c r="H9" i="9" s="1"/>
  <c r="G7" i="8" l="1"/>
  <c r="G10" i="8"/>
  <c r="L31" i="6"/>
  <c r="K23" i="8" s="1"/>
  <c r="L27" i="4"/>
  <c r="L30" i="4" s="1"/>
  <c r="K22" i="8" s="1"/>
  <c r="K5" i="8"/>
  <c r="G21" i="8" l="1"/>
  <c r="L30" i="6"/>
  <c r="L31" i="4"/>
  <c r="F27" i="7"/>
  <c r="F30" i="7" s="1"/>
  <c r="K21" i="8" l="1"/>
  <c r="K24" i="8" s="1"/>
  <c r="G23" i="8" s="1"/>
  <c r="L32" i="6" s="1"/>
  <c r="G22" i="8"/>
  <c r="L29" i="6" s="1"/>
  <c r="L29" i="4"/>
  <c r="R7" i="2"/>
  <c r="R11" i="2"/>
  <c r="R26" i="2"/>
  <c r="R28" i="2"/>
  <c r="R33" i="2"/>
  <c r="R36" i="2"/>
  <c r="R39" i="2"/>
  <c r="R40" i="2"/>
  <c r="R43" i="2"/>
  <c r="R45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P8" i="2"/>
  <c r="P9" i="2"/>
  <c r="P10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7" i="2"/>
  <c r="P29" i="2"/>
  <c r="P30" i="2"/>
  <c r="P31" i="2"/>
  <c r="P32" i="2"/>
  <c r="P34" i="2"/>
  <c r="P35" i="2"/>
  <c r="P37" i="2"/>
  <c r="P38" i="2"/>
  <c r="P41" i="2"/>
  <c r="P42" i="2"/>
  <c r="P44" i="2"/>
  <c r="P46" i="2"/>
  <c r="P47" i="2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R51" i="1" s="1"/>
  <c r="S51" i="1" s="1"/>
  <c r="T51" i="1" s="1"/>
  <c r="Q50" i="1"/>
  <c r="R50" i="1" s="1"/>
  <c r="S50" i="1" s="1"/>
  <c r="T50" i="1" s="1"/>
  <c r="Q49" i="1"/>
  <c r="R49" i="1" s="1"/>
  <c r="S49" i="1" s="1"/>
  <c r="T49" i="1" s="1"/>
  <c r="Q48" i="1"/>
  <c r="R48" i="1" s="1"/>
  <c r="S48" i="1" s="1"/>
  <c r="T48" i="1" s="1"/>
  <c r="Q47" i="1"/>
  <c r="R47" i="1" s="1"/>
  <c r="S47" i="1" s="1"/>
  <c r="T47" i="1" s="1"/>
  <c r="Q46" i="1"/>
  <c r="R46" i="1" s="1"/>
  <c r="S46" i="1" s="1"/>
  <c r="T46" i="1" s="1"/>
  <c r="Q45" i="1"/>
  <c r="R45" i="1" s="1"/>
  <c r="S45" i="1" s="1"/>
  <c r="T45" i="1" s="1"/>
  <c r="Q44" i="1"/>
  <c r="R44" i="1" s="1"/>
  <c r="S44" i="1" s="1"/>
  <c r="T44" i="1" s="1"/>
  <c r="Q43" i="1"/>
  <c r="R43" i="1" s="1"/>
  <c r="S43" i="1" s="1"/>
  <c r="T43" i="1" s="1"/>
  <c r="Q42" i="1"/>
  <c r="R42" i="1" s="1"/>
  <c r="S42" i="1" s="1"/>
  <c r="T42" i="1" s="1"/>
  <c r="Q41" i="1"/>
  <c r="R41" i="1" s="1"/>
  <c r="S41" i="1" s="1"/>
  <c r="T41" i="1" s="1"/>
  <c r="Q40" i="1"/>
  <c r="R40" i="1" s="1"/>
  <c r="S40" i="1" s="1"/>
  <c r="T40" i="1" s="1"/>
  <c r="Q39" i="1"/>
  <c r="R39" i="1" s="1"/>
  <c r="S39" i="1" s="1"/>
  <c r="T39" i="1" s="1"/>
  <c r="Q38" i="1"/>
  <c r="R38" i="1" s="1"/>
  <c r="S38" i="1" s="1"/>
  <c r="T38" i="1" s="1"/>
  <c r="Q37" i="1"/>
  <c r="R37" i="1" s="1"/>
  <c r="S37" i="1" s="1"/>
  <c r="T37" i="1" s="1"/>
  <c r="Q36" i="1"/>
  <c r="R36" i="1" s="1"/>
  <c r="S36" i="1" s="1"/>
  <c r="T36" i="1" s="1"/>
  <c r="Q35" i="1"/>
  <c r="R35" i="1" s="1"/>
  <c r="S35" i="1" s="1"/>
  <c r="T35" i="1" s="1"/>
  <c r="Q34" i="1"/>
  <c r="R34" i="1" s="1"/>
  <c r="S34" i="1" s="1"/>
  <c r="T34" i="1" s="1"/>
  <c r="Q33" i="1"/>
  <c r="R33" i="1" s="1"/>
  <c r="S33" i="1" s="1"/>
  <c r="T33" i="1" s="1"/>
  <c r="Q32" i="1"/>
  <c r="R32" i="1" s="1"/>
  <c r="S32" i="1" s="1"/>
  <c r="T32" i="1" s="1"/>
  <c r="Q31" i="1"/>
  <c r="R31" i="1" s="1"/>
  <c r="S31" i="1" s="1"/>
  <c r="T31" i="1" s="1"/>
  <c r="Q30" i="1"/>
  <c r="R30" i="1" s="1"/>
  <c r="S30" i="1" s="1"/>
  <c r="T30" i="1" s="1"/>
  <c r="Q29" i="1"/>
  <c r="R29" i="1" s="1"/>
  <c r="S29" i="1" s="1"/>
  <c r="T29" i="1" s="1"/>
  <c r="Q28" i="1"/>
  <c r="R28" i="1" s="1"/>
  <c r="S28" i="1" s="1"/>
  <c r="T28" i="1" s="1"/>
  <c r="Q27" i="1"/>
  <c r="R27" i="1" s="1"/>
  <c r="S27" i="1" s="1"/>
  <c r="T27" i="1" s="1"/>
  <c r="Q26" i="1"/>
  <c r="R26" i="1" s="1"/>
  <c r="S26" i="1" s="1"/>
  <c r="T26" i="1" s="1"/>
  <c r="Q25" i="1"/>
  <c r="R25" i="1" s="1"/>
  <c r="S25" i="1" s="1"/>
  <c r="T25" i="1" s="1"/>
  <c r="Q24" i="1"/>
  <c r="R24" i="1" s="1"/>
  <c r="S24" i="1" s="1"/>
  <c r="T24" i="1" s="1"/>
  <c r="Q23" i="1"/>
  <c r="R23" i="1" s="1"/>
  <c r="S23" i="1" s="1"/>
  <c r="T23" i="1" s="1"/>
  <c r="Q22" i="1"/>
  <c r="R22" i="1" s="1"/>
  <c r="S22" i="1" s="1"/>
  <c r="T22" i="1" s="1"/>
  <c r="Q21" i="1"/>
  <c r="R21" i="1" s="1"/>
  <c r="S21" i="1" s="1"/>
  <c r="T21" i="1" s="1"/>
  <c r="Q20" i="1"/>
  <c r="R20" i="1" s="1"/>
  <c r="S20" i="1" s="1"/>
  <c r="T20" i="1" s="1"/>
  <c r="Q19" i="1"/>
  <c r="R19" i="1" s="1"/>
  <c r="S19" i="1" s="1"/>
  <c r="T19" i="1" s="1"/>
  <c r="Q18" i="1"/>
  <c r="R18" i="1" s="1"/>
  <c r="S18" i="1" s="1"/>
  <c r="T18" i="1" s="1"/>
  <c r="Q17" i="1"/>
  <c r="R17" i="1" s="1"/>
  <c r="S17" i="1" s="1"/>
  <c r="T17" i="1" s="1"/>
  <c r="Q16" i="1"/>
  <c r="R16" i="1" s="1"/>
  <c r="S16" i="1" s="1"/>
  <c r="T16" i="1" s="1"/>
  <c r="Q15" i="1"/>
  <c r="R15" i="1" s="1"/>
  <c r="S15" i="1" s="1"/>
  <c r="T15" i="1" s="1"/>
  <c r="Q14" i="1"/>
  <c r="R14" i="1" s="1"/>
  <c r="S14" i="1" s="1"/>
  <c r="T14" i="1" s="1"/>
  <c r="Q13" i="1"/>
  <c r="R13" i="1" s="1"/>
  <c r="S13" i="1" s="1"/>
  <c r="T13" i="1" s="1"/>
  <c r="Q12" i="1"/>
  <c r="R12" i="1" s="1"/>
  <c r="S12" i="1" s="1"/>
  <c r="T12" i="1" s="1"/>
  <c r="Q11" i="1"/>
  <c r="R11" i="1" s="1"/>
  <c r="S11" i="1" s="1"/>
  <c r="T11" i="1" s="1"/>
  <c r="Q10" i="1"/>
  <c r="R10" i="1" s="1"/>
  <c r="S10" i="1" s="1"/>
  <c r="T10" i="1" s="1"/>
  <c r="L32" i="4" l="1"/>
  <c r="R47" i="2"/>
  <c r="R41" i="2"/>
  <c r="R37" i="2"/>
  <c r="R35" i="2"/>
  <c r="R31" i="2"/>
  <c r="R29" i="2"/>
  <c r="R27" i="2"/>
  <c r="R25" i="2"/>
  <c r="R23" i="2"/>
  <c r="R21" i="2"/>
  <c r="R19" i="2"/>
  <c r="R17" i="2"/>
  <c r="R15" i="2"/>
  <c r="R13" i="2"/>
  <c r="R9" i="2"/>
  <c r="R46" i="2"/>
  <c r="R44" i="2"/>
  <c r="R42" i="2"/>
  <c r="R38" i="2"/>
  <c r="R34" i="2"/>
  <c r="R32" i="2"/>
  <c r="R30" i="2"/>
  <c r="R24" i="2"/>
  <c r="R22" i="2"/>
  <c r="R20" i="2"/>
  <c r="R18" i="2"/>
  <c r="R16" i="2"/>
  <c r="R14" i="2"/>
  <c r="R12" i="2"/>
  <c r="R10" i="2"/>
  <c r="R8" i="2"/>
  <c r="F29" i="6"/>
  <c r="F29" i="4"/>
  <c r="F27" i="6"/>
  <c r="F31" i="4" s="1"/>
  <c r="P77" i="2" l="1"/>
  <c r="F31" i="6"/>
  <c r="K7" i="8" s="1"/>
  <c r="F27" i="4"/>
  <c r="F30" i="4" s="1"/>
  <c r="K6" i="8" s="1"/>
  <c r="K8" i="8" l="1"/>
  <c r="G8" i="8" s="1"/>
  <c r="F30" i="6"/>
  <c r="O60" i="2"/>
  <c r="O59" i="2"/>
  <c r="O58" i="2"/>
  <c r="O57" i="2"/>
  <c r="O56" i="2"/>
  <c r="O55" i="2"/>
  <c r="O54" i="2"/>
  <c r="O53" i="2"/>
  <c r="O52" i="2"/>
  <c r="O50" i="2"/>
  <c r="O49" i="2"/>
  <c r="O48" i="2"/>
  <c r="S48" i="2" s="1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S6" i="2" s="1"/>
  <c r="F32" i="6" l="1"/>
  <c r="S7" i="2"/>
  <c r="S8" i="2"/>
  <c r="S9" i="2"/>
  <c r="S10" i="2"/>
  <c r="S11" i="2"/>
  <c r="S12" i="2"/>
  <c r="S13" i="2"/>
  <c r="S14" i="2"/>
  <c r="S15" i="2"/>
  <c r="S16" i="2"/>
  <c r="S18" i="2"/>
  <c r="S19" i="2"/>
  <c r="S20" i="2"/>
  <c r="S21" i="2"/>
  <c r="S22" i="2"/>
  <c r="S23" i="2"/>
  <c r="S24" i="2"/>
  <c r="S25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50" i="2"/>
  <c r="S53" i="2"/>
  <c r="S54" i="2"/>
  <c r="S55" i="2"/>
  <c r="S56" i="2"/>
  <c r="S57" i="2"/>
  <c r="S58" i="2"/>
  <c r="S59" i="2"/>
  <c r="S60" i="2"/>
  <c r="F32" i="4" l="1"/>
  <c r="AM53" i="2"/>
  <c r="AM52" i="2"/>
  <c r="AM54" i="2" l="1"/>
  <c r="AM55" i="2" s="1"/>
  <c r="AM56" i="2" s="1"/>
  <c r="AM10" i="2" l="1"/>
  <c r="AM11" i="2"/>
  <c r="AM12" i="2"/>
  <c r="AM13" i="2"/>
  <c r="AM14" i="2"/>
  <c r="AM15" i="2"/>
  <c r="AM16" i="2"/>
  <c r="AM17" i="2"/>
  <c r="AM18" i="2"/>
  <c r="AM19" i="2"/>
  <c r="AM20" i="2"/>
  <c r="AM21" i="2"/>
  <c r="AM22" i="2"/>
  <c r="AM23" i="2"/>
  <c r="AM24" i="2"/>
  <c r="AM25" i="2"/>
  <c r="AM26" i="2"/>
  <c r="AM27" i="2"/>
  <c r="AM28" i="2"/>
  <c r="AM29" i="2"/>
  <c r="AM30" i="2"/>
  <c r="AM31" i="2"/>
  <c r="AM32" i="2"/>
  <c r="AM33" i="2"/>
  <c r="AM34" i="2"/>
  <c r="AM35" i="2"/>
  <c r="AM36" i="2"/>
  <c r="AM37" i="2"/>
  <c r="AM38" i="2"/>
  <c r="AM39" i="2"/>
  <c r="AM40" i="2"/>
  <c r="AM41" i="2"/>
  <c r="AN41" i="2" s="1"/>
  <c r="AM42" i="2"/>
  <c r="AM43" i="2"/>
  <c r="AM44" i="2"/>
  <c r="AM45" i="2"/>
  <c r="AM46" i="2"/>
  <c r="AM47" i="2"/>
  <c r="AM48" i="2"/>
  <c r="AM9" i="2"/>
  <c r="AL49" i="2" l="1"/>
  <c r="AC47" i="2" l="1"/>
  <c r="AC48" i="2"/>
  <c r="AN47" i="2"/>
  <c r="AN48" i="2"/>
  <c r="T60" i="2" l="1"/>
  <c r="U60" i="2" s="1"/>
  <c r="T59" i="2"/>
  <c r="U59" i="2" s="1"/>
  <c r="T58" i="2"/>
  <c r="U58" i="2" s="1"/>
  <c r="T57" i="2"/>
  <c r="U57" i="2" s="1"/>
  <c r="T56" i="2"/>
  <c r="U56" i="2" s="1"/>
  <c r="T55" i="2"/>
  <c r="U55" i="2" s="1"/>
  <c r="T54" i="2"/>
  <c r="U54" i="2" s="1"/>
  <c r="T53" i="2"/>
  <c r="U53" i="2" s="1"/>
  <c r="T51" i="2"/>
  <c r="U51" i="2" s="1"/>
  <c r="T50" i="2"/>
  <c r="U50" i="2" s="1"/>
  <c r="T47" i="2"/>
  <c r="U47" i="2" s="1"/>
  <c r="AN46" i="2"/>
  <c r="AC46" i="2"/>
  <c r="T46" i="2"/>
  <c r="U46" i="2" s="1"/>
  <c r="AN45" i="2"/>
  <c r="AC45" i="2"/>
  <c r="T45" i="2"/>
  <c r="U45" i="2" s="1"/>
  <c r="AN44" i="2"/>
  <c r="AC44" i="2"/>
  <c r="T44" i="2"/>
  <c r="U44" i="2" s="1"/>
  <c r="AN43" i="2"/>
  <c r="AC43" i="2"/>
  <c r="T43" i="2"/>
  <c r="U43" i="2" s="1"/>
  <c r="AN42" i="2"/>
  <c r="AC42" i="2"/>
  <c r="T42" i="2"/>
  <c r="U42" i="2" s="1"/>
  <c r="AC41" i="2"/>
  <c r="T41" i="2"/>
  <c r="U41" i="2" s="1"/>
  <c r="AN40" i="2"/>
  <c r="AC40" i="2"/>
  <c r="T40" i="2"/>
  <c r="U40" i="2" s="1"/>
  <c r="AC39" i="2"/>
  <c r="T39" i="2"/>
  <c r="U39" i="2" s="1"/>
  <c r="AN38" i="2"/>
  <c r="AC38" i="2"/>
  <c r="T38" i="2"/>
  <c r="U38" i="2" s="1"/>
  <c r="AN37" i="2"/>
  <c r="AC37" i="2"/>
  <c r="T37" i="2"/>
  <c r="U37" i="2" s="1"/>
  <c r="AN36" i="2"/>
  <c r="AC36" i="2"/>
  <c r="T36" i="2"/>
  <c r="U36" i="2" s="1"/>
  <c r="AN35" i="2"/>
  <c r="AC35" i="2"/>
  <c r="T35" i="2"/>
  <c r="U35" i="2" s="1"/>
  <c r="AN34" i="2"/>
  <c r="AC34" i="2"/>
  <c r="T34" i="2"/>
  <c r="U34" i="2" s="1"/>
  <c r="AN33" i="2"/>
  <c r="AC33" i="2"/>
  <c r="T33" i="2"/>
  <c r="U33" i="2" s="1"/>
  <c r="AN32" i="2"/>
  <c r="AC32" i="2"/>
  <c r="T32" i="2"/>
  <c r="U32" i="2" s="1"/>
  <c r="AN31" i="2"/>
  <c r="AC31" i="2"/>
  <c r="T31" i="2"/>
  <c r="U31" i="2" s="1"/>
  <c r="AN30" i="2"/>
  <c r="AC30" i="2"/>
  <c r="T30" i="2"/>
  <c r="U30" i="2" s="1"/>
  <c r="AN29" i="2"/>
  <c r="AC29" i="2"/>
  <c r="T29" i="2"/>
  <c r="U29" i="2" s="1"/>
  <c r="AN28" i="2"/>
  <c r="AC28" i="2"/>
  <c r="T28" i="2"/>
  <c r="U28" i="2" s="1"/>
  <c r="AN27" i="2"/>
  <c r="AC27" i="2"/>
  <c r="T27" i="2"/>
  <c r="U27" i="2" s="1"/>
  <c r="AN26" i="2"/>
  <c r="AC26" i="2"/>
  <c r="AN25" i="2"/>
  <c r="AC25" i="2"/>
  <c r="T25" i="2"/>
  <c r="U25" i="2" s="1"/>
  <c r="AN24" i="2"/>
  <c r="AC24" i="2"/>
  <c r="T24" i="2"/>
  <c r="U24" i="2" s="1"/>
  <c r="AN23" i="2"/>
  <c r="AC23" i="2"/>
  <c r="T23" i="2"/>
  <c r="U23" i="2" s="1"/>
  <c r="AN22" i="2"/>
  <c r="AC22" i="2"/>
  <c r="T22" i="2"/>
  <c r="U22" i="2" s="1"/>
  <c r="AN21" i="2"/>
  <c r="AC21" i="2"/>
  <c r="T21" i="2"/>
  <c r="U21" i="2" s="1"/>
  <c r="AN20" i="2"/>
  <c r="AC20" i="2"/>
  <c r="T20" i="2"/>
  <c r="U20" i="2" s="1"/>
  <c r="AN19" i="2"/>
  <c r="AC19" i="2"/>
  <c r="T19" i="2"/>
  <c r="U19" i="2" s="1"/>
  <c r="AN18" i="2"/>
  <c r="AC18" i="2"/>
  <c r="T18" i="2"/>
  <c r="U18" i="2" s="1"/>
  <c r="AN17" i="2"/>
  <c r="AC17" i="2"/>
  <c r="AN16" i="2"/>
  <c r="AC16" i="2"/>
  <c r="T16" i="2"/>
  <c r="U16" i="2" s="1"/>
  <c r="AN15" i="2"/>
  <c r="AC15" i="2"/>
  <c r="T15" i="2"/>
  <c r="U15" i="2" s="1"/>
  <c r="AN14" i="2"/>
  <c r="AC14" i="2"/>
  <c r="T14" i="2"/>
  <c r="U14" i="2" s="1"/>
  <c r="AN13" i="2"/>
  <c r="AC13" i="2"/>
  <c r="T13" i="2"/>
  <c r="U13" i="2" s="1"/>
  <c r="AN12" i="2"/>
  <c r="AC12" i="2"/>
  <c r="T12" i="2"/>
  <c r="U12" i="2" s="1"/>
  <c r="AN11" i="2"/>
  <c r="AC11" i="2"/>
  <c r="T11" i="2"/>
  <c r="U11" i="2" s="1"/>
  <c r="AN10" i="2"/>
  <c r="AC10" i="2"/>
  <c r="T10" i="2"/>
  <c r="U10" i="2" s="1"/>
  <c r="AN9" i="2"/>
  <c r="AC9" i="2"/>
  <c r="T9" i="2"/>
  <c r="U9" i="2" s="1"/>
  <c r="T8" i="2"/>
  <c r="U8" i="2" s="1"/>
  <c r="T7" i="2"/>
  <c r="U7" i="2" s="1"/>
  <c r="T6" i="2"/>
  <c r="U6" i="2" s="1"/>
  <c r="S86" i="1"/>
  <c r="M85" i="1"/>
  <c r="M87" i="1" s="1"/>
  <c r="S87" i="1" s="1"/>
  <c r="T48" i="2" l="1"/>
  <c r="U48" i="2" s="1"/>
  <c r="S17" i="2"/>
  <c r="T17" i="2" s="1"/>
  <c r="U17" i="2" s="1"/>
  <c r="S52" i="2"/>
  <c r="T52" i="2" s="1"/>
  <c r="U52" i="2" s="1"/>
  <c r="S26" i="2"/>
  <c r="T26" i="2" s="1"/>
  <c r="U26" i="2" s="1"/>
  <c r="S49" i="2"/>
  <c r="T49" i="2" s="1"/>
  <c r="U49" i="2" s="1"/>
  <c r="AC49" i="2"/>
</calcChain>
</file>

<file path=xl/sharedStrings.xml><?xml version="1.0" encoding="utf-8"?>
<sst xmlns="http://schemas.openxmlformats.org/spreadsheetml/2006/main" count="965" uniqueCount="384">
  <si>
    <t>LAPORAN KEUANGAN KAS GAS</t>
  </si>
  <si>
    <t>No</t>
  </si>
  <si>
    <t>Nama Anggota</t>
  </si>
  <si>
    <t>Januari</t>
  </si>
  <si>
    <t>Februari</t>
  </si>
  <si>
    <t>Maret</t>
  </si>
  <si>
    <t>April</t>
  </si>
  <si>
    <t>Mei</t>
  </si>
  <si>
    <t>Juni</t>
  </si>
  <si>
    <t>Juli</t>
  </si>
  <si>
    <t>Agustus</t>
  </si>
  <si>
    <t>September</t>
  </si>
  <si>
    <t xml:space="preserve">Oktober </t>
  </si>
  <si>
    <t>November</t>
  </si>
  <si>
    <t>Desember</t>
  </si>
  <si>
    <t>Total</t>
  </si>
  <si>
    <t>Kurang</t>
  </si>
  <si>
    <t>Kekurangan Pemutihan</t>
  </si>
  <si>
    <t>Pemutihan</t>
  </si>
  <si>
    <t>Keterangan</t>
  </si>
  <si>
    <t>Irvan</t>
  </si>
  <si>
    <t>NULL</t>
  </si>
  <si>
    <t>PUASA</t>
  </si>
  <si>
    <t>Fadly</t>
  </si>
  <si>
    <t>Fox</t>
  </si>
  <si>
    <t>Josh</t>
  </si>
  <si>
    <t>Aldio</t>
  </si>
  <si>
    <t>Rolag</t>
  </si>
  <si>
    <t>Andy</t>
  </si>
  <si>
    <t>Anggit</t>
  </si>
  <si>
    <t>Henry</t>
  </si>
  <si>
    <t>Fatah</t>
  </si>
  <si>
    <t>Pandu</t>
  </si>
  <si>
    <t>Yahya</t>
  </si>
  <si>
    <t>Alfi</t>
  </si>
  <si>
    <t>Alex</t>
  </si>
  <si>
    <t>Utang 20k pada Agustus</t>
  </si>
  <si>
    <t>Ruman</t>
  </si>
  <si>
    <t>Aan</t>
  </si>
  <si>
    <t>Gesit</t>
  </si>
  <si>
    <t>Bima Linmas</t>
  </si>
  <si>
    <t>Akra Bima</t>
  </si>
  <si>
    <t>Nifo</t>
  </si>
  <si>
    <t>Tommy</t>
  </si>
  <si>
    <t>Rapli</t>
  </si>
  <si>
    <t>Antoni</t>
  </si>
  <si>
    <t>Tandyo</t>
  </si>
  <si>
    <t>Wahyu</t>
  </si>
  <si>
    <t>Oka</t>
  </si>
  <si>
    <t>Anca</t>
  </si>
  <si>
    <t>Revi</t>
  </si>
  <si>
    <t>Ndaru</t>
  </si>
  <si>
    <t>Angga</t>
  </si>
  <si>
    <t>Adit</t>
  </si>
  <si>
    <t>Tebo</t>
  </si>
  <si>
    <t>Nito</t>
  </si>
  <si>
    <t>Dia</t>
  </si>
  <si>
    <t>Farel</t>
  </si>
  <si>
    <t>Ayuha</t>
  </si>
  <si>
    <t>Bram</t>
  </si>
  <si>
    <t>Agung</t>
  </si>
  <si>
    <t>Amir</t>
  </si>
  <si>
    <t>Gombloh</t>
  </si>
  <si>
    <t>Edwin</t>
  </si>
  <si>
    <t>Ace</t>
  </si>
  <si>
    <t>Pengeluaran</t>
  </si>
  <si>
    <t>Jumlah Kas</t>
  </si>
  <si>
    <t>Awal November 2018</t>
  </si>
  <si>
    <t>Mulai Akhir November 2018</t>
  </si>
  <si>
    <t>Dana</t>
  </si>
  <si>
    <t>Iuran Makrab</t>
  </si>
  <si>
    <t>Uang Saat Ini</t>
  </si>
  <si>
    <t>Total Uang KAS</t>
  </si>
  <si>
    <t>Lain-Lain Minus (Ket)</t>
  </si>
  <si>
    <t>Simpanan Ace 30k</t>
  </si>
  <si>
    <t>Jumlah</t>
  </si>
  <si>
    <t>Lain-Lain Plus (Ket)</t>
  </si>
  <si>
    <t>Pengeluaran Untuk Makrab</t>
  </si>
  <si>
    <t>Kas (bersih)</t>
  </si>
  <si>
    <t>Sisa Dana Makrab (Masuk Kas)</t>
  </si>
  <si>
    <t>Kas Total</t>
  </si>
  <si>
    <t>KAS GAS TAHUN 2019</t>
  </si>
  <si>
    <t>Search</t>
  </si>
  <si>
    <t>Syaiza</t>
  </si>
  <si>
    <t>Pemasukkan GAS</t>
  </si>
  <si>
    <t>Nama Pembeli</t>
  </si>
  <si>
    <t>Merchs</t>
  </si>
  <si>
    <t>Stiker</t>
  </si>
  <si>
    <t>Polo</t>
  </si>
  <si>
    <t>Waktu</t>
  </si>
  <si>
    <t>IDR</t>
  </si>
  <si>
    <t>Ket Tambahan</t>
  </si>
  <si>
    <t>Angkatan</t>
  </si>
  <si>
    <t>Jam TRF /Bayar</t>
  </si>
  <si>
    <t>Reff</t>
  </si>
  <si>
    <t>Konfirmasi</t>
  </si>
  <si>
    <t>IDR TRF</t>
  </si>
  <si>
    <t>Biaya Pembuatan</t>
  </si>
  <si>
    <t>Pemasukkan</t>
  </si>
  <si>
    <t>GAS</t>
  </si>
  <si>
    <t>Gogok Barrack</t>
  </si>
  <si>
    <t>NO</t>
  </si>
  <si>
    <t>XXL</t>
  </si>
  <si>
    <t>3 Mei 2019</t>
  </si>
  <si>
    <t>QDTR02</t>
  </si>
  <si>
    <t>YES</t>
  </si>
  <si>
    <t>1 Mei 2019</t>
  </si>
  <si>
    <t xml:space="preserve">  12:45:00</t>
  </si>
  <si>
    <t>XL</t>
  </si>
  <si>
    <t>L</t>
  </si>
  <si>
    <t>Anton</t>
  </si>
  <si>
    <t>QDTR7</t>
  </si>
  <si>
    <t>Dian M</t>
  </si>
  <si>
    <t>M</t>
  </si>
  <si>
    <t>Agung B</t>
  </si>
  <si>
    <t>XXXL</t>
  </si>
  <si>
    <t>56x74</t>
  </si>
  <si>
    <t>Andy M</t>
  </si>
  <si>
    <t>QDTR8</t>
  </si>
  <si>
    <t>Adhika</t>
  </si>
  <si>
    <t>BRM01</t>
  </si>
  <si>
    <t>Akra</t>
  </si>
  <si>
    <t>2 Mei 2019</t>
  </si>
  <si>
    <t>-</t>
  </si>
  <si>
    <t>S</t>
  </si>
  <si>
    <t>Dito</t>
  </si>
  <si>
    <t>QDTR9</t>
  </si>
  <si>
    <t>Farrel</t>
  </si>
  <si>
    <t>3Mei 2019</t>
  </si>
  <si>
    <t>QDTR03</t>
  </si>
  <si>
    <t>Abhi</t>
  </si>
  <si>
    <t>Serio</t>
  </si>
  <si>
    <t>Haris</t>
  </si>
  <si>
    <t>QDTR01</t>
  </si>
  <si>
    <t>Mada</t>
  </si>
  <si>
    <t>QDTR04</t>
  </si>
  <si>
    <t>Once</t>
  </si>
  <si>
    <t>QDTR6</t>
  </si>
  <si>
    <t>Fajar</t>
  </si>
  <si>
    <t>Bima</t>
  </si>
  <si>
    <t>QDTR5</t>
  </si>
  <si>
    <t>Ucup</t>
  </si>
  <si>
    <t>Total Pemasukkan Sticker</t>
  </si>
  <si>
    <t>Oca</t>
  </si>
  <si>
    <t>4 Mei 2019</t>
  </si>
  <si>
    <t>089649978189</t>
  </si>
  <si>
    <t>5 Mei 2019</t>
  </si>
  <si>
    <t>NR5600</t>
  </si>
  <si>
    <t>NR8493</t>
  </si>
  <si>
    <t>201905051567480172</t>
  </si>
  <si>
    <t>20190505202053208127</t>
  </si>
  <si>
    <t>205608058869</t>
  </si>
  <si>
    <t>Mahdy</t>
  </si>
  <si>
    <t>201905011522558052</t>
  </si>
  <si>
    <t>2019050129247210</t>
  </si>
  <si>
    <t>20190503976461208</t>
  </si>
  <si>
    <t>6 Mei 2019</t>
  </si>
  <si>
    <t>201905061361139370</t>
  </si>
  <si>
    <t>121694368</t>
  </si>
  <si>
    <t>NR8875</t>
  </si>
  <si>
    <t>NR2569</t>
  </si>
  <si>
    <t>201905060001@DCB249063</t>
  </si>
  <si>
    <t>20190506898243307</t>
  </si>
  <si>
    <t>100000128298</t>
  </si>
  <si>
    <t>NR4859</t>
  </si>
  <si>
    <t>7 Mei 2019</t>
  </si>
  <si>
    <t>NR2144</t>
  </si>
  <si>
    <t>.</t>
  </si>
  <si>
    <t>Pemasukkan Polo ke Kas</t>
  </si>
  <si>
    <t>Fajar Bayar 100k</t>
  </si>
  <si>
    <t>Uang Aplop + Rekening [ REAL ] - 10k</t>
  </si>
  <si>
    <t>BRM02</t>
  </si>
  <si>
    <t>BRM03</t>
  </si>
  <si>
    <t>Abby P90</t>
  </si>
  <si>
    <t>Total Pengeluaran</t>
  </si>
  <si>
    <t>Total Pembayaran Polo</t>
  </si>
  <si>
    <t>Pengeluaran Polo Kuitansi</t>
  </si>
  <si>
    <t>No Rek GAS (Mandiri) : 137-00-1307107-7 a/n Irvan Nasher Alimi</t>
  </si>
  <si>
    <t>Connected with Github</t>
  </si>
  <si>
    <t>Pengeluaran KAS</t>
  </si>
  <si>
    <t>Nominal</t>
  </si>
  <si>
    <t>Sewa Stand Gelex 2019</t>
  </si>
  <si>
    <t>Tanggal Pengeluaran</t>
  </si>
  <si>
    <t>22 Juli 2019</t>
  </si>
  <si>
    <t>Stand Size A (Dandy urunan 250)</t>
  </si>
  <si>
    <t>Shooting Range Prambanan</t>
  </si>
  <si>
    <t>Pemasukan KAS GAS</t>
  </si>
  <si>
    <t>Tanggal Pemasukkan</t>
  </si>
  <si>
    <t>30 Juli 2019</t>
  </si>
  <si>
    <t>Angga Bayar 200k(122 Prambanan 78 Kas)  uang diterima tgl 30 Juli berupa 2 lembar 100 ribuan</t>
  </si>
  <si>
    <t xml:space="preserve">Total Akhir Uang KAS GAS </t>
  </si>
  <si>
    <t>Total Akhir Uang KAS</t>
  </si>
  <si>
    <t>TOTAL UANG KAS AKHIR</t>
  </si>
  <si>
    <t>Total Uang KAS GAS (*)</t>
  </si>
  <si>
    <t>Pemasukkan &amp; Pengeluaran</t>
  </si>
  <si>
    <t xml:space="preserve">Tanda </t>
  </si>
  <si>
    <t>(*)</t>
  </si>
  <si>
    <t>(**)</t>
  </si>
  <si>
    <t>KAS Pada Tanggal 21 Juli 2019</t>
  </si>
  <si>
    <t>KAS Pada Tanggal 21 Juli 2019 + Kas Angga Tanggal 30 Juli 2019 (78 rb)</t>
  </si>
  <si>
    <t>Kekurangan 2018</t>
  </si>
  <si>
    <t>Pandu Baik</t>
  </si>
  <si>
    <t>Utang Field 2 des</t>
  </si>
  <si>
    <t>Aby</t>
  </si>
  <si>
    <t>Rio</t>
  </si>
  <si>
    <t>Seiza</t>
  </si>
  <si>
    <t>Plus</t>
  </si>
  <si>
    <t>Minus</t>
  </si>
  <si>
    <t>10 kas jan 19</t>
  </si>
  <si>
    <t>Vakum</t>
  </si>
  <si>
    <t>Pandu P</t>
  </si>
  <si>
    <t xml:space="preserve"> </t>
  </si>
  <si>
    <t>Pak Adhika</t>
  </si>
  <si>
    <t>Simpanan 30k masuk Kas</t>
  </si>
  <si>
    <t>Kekurangan Kas Paling Banyak</t>
  </si>
  <si>
    <t>Simpanan Dandy(Ace) diambil</t>
  </si>
  <si>
    <t>1 Agustus 2019</t>
  </si>
  <si>
    <t>Simpanan 10k</t>
  </si>
  <si>
    <t>Print Tagihan Kas</t>
  </si>
  <si>
    <t>2 Agustus 2019</t>
  </si>
  <si>
    <t>Print List Email Ganci</t>
  </si>
  <si>
    <t>5 Agustus 2019</t>
  </si>
  <si>
    <t>Talangi Grafir Anca</t>
  </si>
  <si>
    <t>3 Agustus 2019</t>
  </si>
  <si>
    <t>Orange Tip Pak Adhika</t>
  </si>
  <si>
    <t>Pak Adhika sumbang OT untuk Inventaris GAS Simpanan dimasukkan KAS</t>
  </si>
  <si>
    <t>5 Agustus  2019</t>
  </si>
  <si>
    <t>Anca Transfer Grafir (Ganti KAS)</t>
  </si>
  <si>
    <t>Anca Transfer 150k, 100k untuk ganti Talangan KAS, 50 Untuk grafir Anca pribadi</t>
  </si>
  <si>
    <t>Inventaris Senilai</t>
  </si>
  <si>
    <t>Pemasukan Inventaris GAS</t>
  </si>
  <si>
    <t>Teks Ungu</t>
  </si>
  <si>
    <t>Kas dibayarkan bedasarkan Inventaris/Sumbangan ke GAS</t>
  </si>
  <si>
    <t>Anggota Yang memiliki tagihan KAS lebih dari 200k</t>
  </si>
  <si>
    <t>(Pada Tabel KAS) Lunas</t>
  </si>
  <si>
    <t>Total Uang KAS di Rekening</t>
  </si>
  <si>
    <t xml:space="preserve"> Total KAS Dibayarkan (**)</t>
  </si>
  <si>
    <t>Rafly KAS tanggal 5 Agustus Juli 2019 (2rb)</t>
  </si>
  <si>
    <t>abhi</t>
  </si>
  <si>
    <t>Biaya Ambil Uang bukan Mandiri</t>
  </si>
  <si>
    <t>15 Agustus 2019</t>
  </si>
  <si>
    <t>Pilox Orange</t>
  </si>
  <si>
    <t>Cableties 25 cm</t>
  </si>
  <si>
    <t>(*A)</t>
  </si>
  <si>
    <t>Pengeluaran Dan Pemasukkan Terakhir 8 Agustus</t>
  </si>
  <si>
    <t>Pengeluaran - 8 Agustus 2019</t>
  </si>
  <si>
    <t>Pengeluaran Mulai dari 15 Agustus</t>
  </si>
  <si>
    <t>Pemasukkan sampai 08 Agustus</t>
  </si>
  <si>
    <t>Pemasukkan Mulai Tanggal 15 Agustus</t>
  </si>
  <si>
    <t>Pengeluaran Dan Pemasukkan Mulai 08 Agustus</t>
  </si>
  <si>
    <t>Log</t>
  </si>
  <si>
    <t>Ruman Bayar KAS 100k tunai</t>
  </si>
  <si>
    <t>Josh Bayar KAS 130k Transfer</t>
  </si>
  <si>
    <t>Uang Rekening</t>
  </si>
  <si>
    <t>Uang Disetor</t>
  </si>
  <si>
    <t>Total Uang Di Setor Rekening</t>
  </si>
  <si>
    <t>(*T)</t>
  </si>
  <si>
    <t>Uang Yang ada pada Amplop/Bayar KAS Tunai</t>
  </si>
  <si>
    <t>Uang KAS yang dibayarkan via trf</t>
  </si>
  <si>
    <t>once trf 70k kas(135-70)</t>
  </si>
  <si>
    <t>Ruman Bayar KAS 60k tunai</t>
  </si>
  <si>
    <t>Ruman KAS 70k tunai</t>
  </si>
  <si>
    <t>Dia KAS 200k tunai</t>
  </si>
  <si>
    <t>Pendaftaran OH 1</t>
  </si>
  <si>
    <t>Gagas, Evita, Ino,Khairul,Luqman,Sagina,Devina,Raihan @8k</t>
  </si>
  <si>
    <t>Pendaftaran OH 2</t>
  </si>
  <si>
    <t>Ani(kembali2k),Arnanto,Christopher,Zain,Novan,Zaki,Fachry,Ahmad</t>
  </si>
  <si>
    <t>Alfi KAS 10k tunai</t>
  </si>
  <si>
    <t xml:space="preserve">Sewa Lampu </t>
  </si>
  <si>
    <t>11 September 2019</t>
  </si>
  <si>
    <t>Aby bawa kwitansi kerumah rapli</t>
  </si>
  <si>
    <t>Spanduk Tacticat93 OH</t>
  </si>
  <si>
    <t>Dandy sumbang 160k untuk buat spanduk Tacticat93 untuk OH, dimasukkan ke Inventaris GAS dan Simpanan Dandy untuk KAS tahun depan</t>
  </si>
  <si>
    <t>Pendaftaran OH3</t>
  </si>
  <si>
    <t>Risang,Arif,Adin,Duta,Tisang,Arkan,Don,Zelda,Puan(15k)</t>
  </si>
  <si>
    <t>Patch OH</t>
  </si>
  <si>
    <t>Harga /pcs</t>
  </si>
  <si>
    <t>Pendaftaran OH</t>
  </si>
  <si>
    <t>Total Harga patch</t>
  </si>
  <si>
    <t>Patch OH 2019</t>
  </si>
  <si>
    <t>Total Harga</t>
  </si>
  <si>
    <t>Ambil dari KAS</t>
  </si>
  <si>
    <t>18 September 2019</t>
  </si>
  <si>
    <t>Tas Plastik &amp; Amplop</t>
  </si>
  <si>
    <t>Ambil tunai</t>
  </si>
  <si>
    <t>Tombok untuk PATCH Tunai</t>
  </si>
  <si>
    <t>KAS</t>
  </si>
  <si>
    <t>20 September 2019</t>
  </si>
  <si>
    <t>Ambil ATM</t>
  </si>
  <si>
    <t>Rapli utang</t>
  </si>
  <si>
    <t>21 September 2019</t>
  </si>
  <si>
    <t>Patch OH 2019 Telat</t>
  </si>
  <si>
    <t>Tambah 4 orang dengan tarif 10k/orang</t>
  </si>
  <si>
    <t>Pendaftaran OH4</t>
  </si>
  <si>
    <t>21September 2019</t>
  </si>
  <si>
    <t>Faisal,Greg,Pasha,Bintang (10k/orang)</t>
  </si>
  <si>
    <t>Total Uang KAS di Rekening setelah Setor</t>
  </si>
  <si>
    <t>10September 2019</t>
  </si>
  <si>
    <t>Trofi Mas Dia OH</t>
  </si>
  <si>
    <t>Biaya Tak Terduga</t>
  </si>
  <si>
    <t>Sirkulasi Keuangan</t>
  </si>
  <si>
    <t>Tanggal</t>
  </si>
  <si>
    <t>16 Agustus 2019</t>
  </si>
  <si>
    <t>Sirkulasi Mulai dari 15 Agustus - September</t>
  </si>
  <si>
    <t>08 Agustus 2019</t>
  </si>
  <si>
    <t>KAS Juli</t>
  </si>
  <si>
    <t>Trofi Reward OH</t>
  </si>
  <si>
    <t>Kembalian Puan</t>
  </si>
  <si>
    <t>Rapli Utang</t>
  </si>
  <si>
    <t>Patch OH 2019 Tambahan 4pcs</t>
  </si>
  <si>
    <t>GELEX</t>
  </si>
  <si>
    <t>DP Stempel</t>
  </si>
  <si>
    <t>Total KAS September</t>
  </si>
  <si>
    <t>1 Oktober 2019</t>
  </si>
  <si>
    <t>KAS Akhir Agustus - September</t>
  </si>
  <si>
    <t>Pelunasan Stempel</t>
  </si>
  <si>
    <t>Oktober - November</t>
  </si>
  <si>
    <t>7 Oktober 2019</t>
  </si>
  <si>
    <t>KAS September</t>
  </si>
  <si>
    <t>11 Oktober 2019</t>
  </si>
  <si>
    <t>Revi KAS</t>
  </si>
  <si>
    <t>Mas Ucup KAS</t>
  </si>
  <si>
    <t>Utang Rapli lunas</t>
  </si>
  <si>
    <t>Rapli talangi : susuk kas ucup 20k, print pemilu 10k</t>
  </si>
  <si>
    <t>Sirkulasi Mulai dari 7 Oktober - November</t>
  </si>
  <si>
    <t>Greg</t>
  </si>
  <si>
    <t xml:space="preserve">Es the greg 6k </t>
  </si>
  <si>
    <t>25 November 2019</t>
  </si>
  <si>
    <t>The Pemilu yang seharusnya 6 esteh 4 tehanget, tapi malah bayar 5 esteh 4 tehanget. Konsultasi ke greg, katanya dimasukin kas saja</t>
  </si>
  <si>
    <t>Esteh pemilu 5 esteh +  4 tehanget = 50k (-diskon 5rb greg)</t>
  </si>
  <si>
    <t>Januari - Desember</t>
  </si>
  <si>
    <t>Kekurangan 2018 + 2019-Desember</t>
  </si>
  <si>
    <t>16 Desember 2019</t>
  </si>
  <si>
    <t>Irvan KAS (trf)</t>
  </si>
  <si>
    <t>Fadly KAS (trf)</t>
  </si>
  <si>
    <t>Fatah KAS (tunai)</t>
  </si>
  <si>
    <t>Alfi KAS (tunai)</t>
  </si>
  <si>
    <t>simpanan 5k</t>
  </si>
  <si>
    <t>Irvan KAS (simpanan)</t>
  </si>
  <si>
    <t>Fadly KAS (simpanan)</t>
  </si>
  <si>
    <t>Mada  KAS(tunai)</t>
  </si>
  <si>
    <t>Joshua KAS(tunai)</t>
  </si>
  <si>
    <t>Daniel</t>
  </si>
  <si>
    <t>Daniel KAS (tunai)</t>
  </si>
  <si>
    <t>21 Desember 2019</t>
  </si>
  <si>
    <t>Rapli KAS(tunai)</t>
  </si>
  <si>
    <t>Revi KAS(trf)</t>
  </si>
  <si>
    <t>26 Desember 2019</t>
  </si>
  <si>
    <t>DP Sewa Field</t>
  </si>
  <si>
    <t>Nama</t>
  </si>
  <si>
    <t>Metode</t>
  </si>
  <si>
    <t>Devina</t>
  </si>
  <si>
    <t>MABA</t>
  </si>
  <si>
    <t>Transfer</t>
  </si>
  <si>
    <t>Gazza Bryan Prilandi</t>
  </si>
  <si>
    <t>Edi Pratbowo</t>
  </si>
  <si>
    <t>Tunai</t>
  </si>
  <si>
    <t>Chiko Permana Putra</t>
  </si>
  <si>
    <t>Pendaftaran Makrab 19</t>
  </si>
  <si>
    <t>`-</t>
  </si>
  <si>
    <t>Dandy (Ace)</t>
  </si>
  <si>
    <t>SENIOR</t>
  </si>
  <si>
    <t>Simpanan 255k</t>
  </si>
  <si>
    <t>Khairul</t>
  </si>
  <si>
    <t>Sumbangan KAS</t>
  </si>
  <si>
    <t>Total Uang Makrab</t>
  </si>
  <si>
    <t>Uang KAS Makrab</t>
  </si>
  <si>
    <t>Sumbangan Makrab</t>
  </si>
  <si>
    <t>UANG SUMBANGAN KAS UNTUK MAKRAB BELOM DI TARIK DARI ATM</t>
  </si>
  <si>
    <t>ucup</t>
  </si>
  <si>
    <t>Raynord</t>
  </si>
  <si>
    <t>Ino</t>
  </si>
  <si>
    <t>SENIOR DISKON</t>
  </si>
  <si>
    <t>Anggota</t>
  </si>
  <si>
    <t>Bayar</t>
  </si>
  <si>
    <t>Pasha Rizki</t>
  </si>
  <si>
    <t>Joshua</t>
  </si>
  <si>
    <t>Arnanto Riswan Yuna</t>
  </si>
  <si>
    <t>Status</t>
  </si>
  <si>
    <t>LUNAS</t>
  </si>
  <si>
    <t xml:space="preserve">Satrio Bagus Sujiwo </t>
  </si>
  <si>
    <t>Adhyasa Haris Rabbani</t>
  </si>
  <si>
    <t>Faishal Fadel Muhammad</t>
  </si>
  <si>
    <t>Nursagita 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</si>
</sst>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5">
    <numFmt numFmtId="43" formatCode="_(* #,##0.00_);_(* \(#,##0.00\);_(* &quot;-&quot;??_);_(@_)"/>
    <numFmt numFmtId="164" formatCode="_(* #,##0_);_(* \(#,##0\);_(* &quot;-&quot;??_);_(@_)"/>
    <numFmt numFmtId="165" formatCode="_-[$Rp-421]* #,##0.00_-;\-[$Rp-421]* #,##0.00_-;_-[$Rp-421]* &quot;-&quot;??_-;_-@"/>
    <numFmt numFmtId="166" formatCode="_-[$Rp-421]* #,##0_-;\-[$Rp-421]* #,##0_-;_-[$Rp-421]* &quot;-&quot;??_-;_-@"/>
    <numFmt numFmtId="167" formatCode="[$IDR]\ #,##0.00;[Red][$IDR]\ #,##0.00"/>
    <numFmt numFmtId="168" formatCode="[$-421]dd\ mmmm\ yyyy"/>
    <numFmt numFmtId="169" formatCode="[$IDR]\ #,##0.0;[Red][$IDR]\ #,##0.0"/>
    <numFmt numFmtId="170" formatCode="[$IDR]\ #,##0.00"/>
    <numFmt numFmtId="171" formatCode="0;[Red]0"/>
    <numFmt numFmtId="172" formatCode="[$IDR]\ #,##0.0"/>
    <numFmt numFmtId="173" formatCode="[$IDR]\ #,##0.00_);\([$IDR]\ #,##0.00\)"/>
    <numFmt numFmtId="174" formatCode="[$-421]dd\ mmmm\ yyyy;@"/>
    <numFmt numFmtId="175" formatCode="0_);\(0\)"/>
    <numFmt numFmtId="176" formatCode="[$IDR]\ #,##0_);\([$IDR]\ #,##0\)"/>
    <numFmt numFmtId="177" formatCode="dd\ mmmm\ yyyy"/>
  </numFmts>
  <fonts count="15" x14ac:knownFonts="1">
    <font>
      <sz val="11"/>
      <color rgb="FF000000"/>
      <name val="Calibri"/>
    </font>
    <font>
      <sz val="28"/>
      <color rgb="FF000000"/>
      <name val="Calibri"/>
      <family val="2"/>
    </font>
    <font>
      <sz val="11"/>
      <name val="Calibri"/>
      <family val="2"/>
    </font>
    <font>
      <sz val="16"/>
      <color rgb="FF000000"/>
      <name val="Calibri"/>
      <family val="2"/>
    </font>
    <font>
      <sz val="11"/>
      <color rgb="FF000000"/>
      <name val="Calibri"/>
      <family val="2"/>
    </font>
    <font>
      <sz val="22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Calibri"/>
      <family val="2"/>
    </font>
    <font>
      <sz val="11"/>
      <color rgb="FF7030A0"/>
      <name val="Calibri"/>
      <family val="2"/>
    </font>
    <font>
      <sz val="11"/>
      <color theme="0"/>
      <name val="Calibri"/>
      <family val="2"/>
    </font>
    <font>
      <b/>
      <sz val="22"/>
      <color rgb="FF000000"/>
      <name val="Calibri"/>
      <family val="2"/>
    </font>
  </fonts>
  <fills count="30">
    <fill>
      <patternFill patternType="none"/>
    </fill>
    <fill>
      <patternFill patternType="gray125"/>
    </fill>
    <fill>
      <patternFill patternType="solid">
        <fgColor rgb="FF00B050"/>
        <bgColor rgb="FF00B050"/>
      </patternFill>
    </fill>
    <fill>
      <patternFill patternType="solid">
        <fgColor rgb="FF92D050"/>
        <bgColor rgb="FF92D05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00B0F0"/>
        <bgColor rgb="FF00B0F0"/>
      </patternFill>
    </fill>
    <fill>
      <patternFill patternType="solid">
        <fgColor rgb="FF95B3D7"/>
        <bgColor rgb="FF95B3D7"/>
      </patternFill>
    </fill>
    <fill>
      <patternFill patternType="solid">
        <fgColor rgb="FFFFFFFF"/>
        <bgColor rgb="FFFFFFFF"/>
      </patternFill>
    </fill>
    <fill>
      <patternFill patternType="solid">
        <fgColor rgb="FFE5B8B7"/>
        <bgColor rgb="FFE5B8B7"/>
      </patternFill>
    </fill>
    <fill>
      <patternFill patternType="solid">
        <fgColor rgb="FFB8CCE4"/>
        <bgColor rgb="FFB8CCE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rgb="FFFFFFFF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7030A0"/>
        <bgColor rgb="FFFFFFFF"/>
      </patternFill>
    </fill>
  </fills>
  <borders count="7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rgb="FF000000"/>
      </left>
      <right style="dotted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</borders>
  <cellStyleXfs count="3">
    <xf numFmtId="0" fontId="0" fillId="0" borderId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</cellStyleXfs>
  <cellXfs count="443">
    <xf numFmtId="0" fontId="0" fillId="0" borderId="0" xfId="0" applyFont="1" applyAlignment="1"/>
    <xf numFmtId="0" fontId="0" fillId="0" borderId="4" xfId="0" applyFont="1" applyBorder="1" applyAlignment="1">
      <alignment horizontal="center" vertical="center"/>
    </xf>
    <xf numFmtId="0" fontId="0" fillId="0" borderId="4" xfId="0" applyFont="1" applyBorder="1"/>
    <xf numFmtId="0" fontId="0" fillId="4" borderId="4" xfId="0" applyFont="1" applyFill="1" applyBorder="1" applyAlignment="1">
      <alignment horizontal="center"/>
    </xf>
    <xf numFmtId="0" fontId="0" fillId="3" borderId="4" xfId="0" applyFont="1" applyFill="1" applyBorder="1"/>
    <xf numFmtId="165" fontId="0" fillId="3" borderId="4" xfId="0" applyNumberFormat="1" applyFont="1" applyFill="1" applyBorder="1"/>
    <xf numFmtId="0" fontId="0" fillId="3" borderId="4" xfId="0" applyFont="1" applyFill="1" applyBorder="1" applyAlignment="1">
      <alignment horizontal="center"/>
    </xf>
    <xf numFmtId="0" fontId="0" fillId="0" borderId="0" xfId="0" applyFont="1"/>
    <xf numFmtId="0" fontId="0" fillId="0" borderId="19" xfId="0" applyFont="1" applyBorder="1"/>
    <xf numFmtId="0" fontId="0" fillId="0" borderId="14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0" fillId="8" borderId="4" xfId="0" applyFont="1" applyFill="1" applyBorder="1"/>
    <xf numFmtId="0" fontId="0" fillId="8" borderId="4" xfId="0" applyFont="1" applyFill="1" applyBorder="1" applyAlignment="1">
      <alignment horizontal="center" vertical="center"/>
    </xf>
    <xf numFmtId="164" fontId="0" fillId="8" borderId="4" xfId="0" applyNumberFormat="1" applyFont="1" applyFill="1" applyBorder="1"/>
    <xf numFmtId="0" fontId="0" fillId="8" borderId="4" xfId="0" applyFont="1" applyFill="1" applyBorder="1" applyAlignment="1">
      <alignment horizontal="center"/>
    </xf>
    <xf numFmtId="167" fontId="0" fillId="0" borderId="22" xfId="0" applyNumberFormat="1" applyFont="1" applyBorder="1"/>
    <xf numFmtId="0" fontId="0" fillId="8" borderId="23" xfId="0" applyFont="1" applyFill="1" applyBorder="1" applyAlignment="1">
      <alignment horizontal="center" vertical="center"/>
    </xf>
    <xf numFmtId="0" fontId="0" fillId="8" borderId="24" xfId="0" applyFont="1" applyFill="1" applyBorder="1"/>
    <xf numFmtId="0" fontId="0" fillId="8" borderId="24" xfId="0" applyFont="1" applyFill="1" applyBorder="1" applyAlignment="1">
      <alignment horizontal="center"/>
    </xf>
    <xf numFmtId="0" fontId="0" fillId="8" borderId="25" xfId="0" applyFont="1" applyFill="1" applyBorder="1" applyAlignment="1">
      <alignment horizontal="center"/>
    </xf>
    <xf numFmtId="0" fontId="0" fillId="0" borderId="0" xfId="0" applyFont="1" applyAlignment="1"/>
    <xf numFmtId="0" fontId="4" fillId="4" borderId="21" xfId="0" applyFont="1" applyFill="1" applyBorder="1" applyAlignment="1"/>
    <xf numFmtId="0" fontId="0" fillId="0" borderId="24" xfId="0" applyFont="1" applyBorder="1" applyAlignment="1">
      <alignment horizontal="center" vertical="center"/>
    </xf>
    <xf numFmtId="0" fontId="0" fillId="0" borderId="3" xfId="0" applyFont="1" applyBorder="1" applyAlignment="1"/>
    <xf numFmtId="0" fontId="0" fillId="0" borderId="3" xfId="0" applyFont="1" applyBorder="1"/>
    <xf numFmtId="0" fontId="0" fillId="0" borderId="29" xfId="0" applyFont="1" applyBorder="1" applyAlignment="1"/>
    <xf numFmtId="0" fontId="0" fillId="0" borderId="31" xfId="0" applyFont="1" applyBorder="1" applyAlignment="1"/>
    <xf numFmtId="0" fontId="0" fillId="0" borderId="32" xfId="0" applyFont="1" applyBorder="1" applyAlignment="1"/>
    <xf numFmtId="0" fontId="0" fillId="0" borderId="33" xfId="0" applyFont="1" applyBorder="1" applyAlignment="1"/>
    <xf numFmtId="0" fontId="0" fillId="0" borderId="34" xfId="0" applyFont="1" applyBorder="1" applyAlignment="1"/>
    <xf numFmtId="0" fontId="0" fillId="0" borderId="35" xfId="0" applyFont="1" applyBorder="1" applyAlignment="1"/>
    <xf numFmtId="0" fontId="0" fillId="0" borderId="36" xfId="0" applyFont="1" applyBorder="1" applyAlignment="1"/>
    <xf numFmtId="0" fontId="4" fillId="0" borderId="29" xfId="0" applyFont="1" applyBorder="1" applyAlignment="1"/>
    <xf numFmtId="0" fontId="4" fillId="0" borderId="30" xfId="0" applyFont="1" applyBorder="1" applyAlignment="1"/>
    <xf numFmtId="0" fontId="0" fillId="0" borderId="30" xfId="0" applyFont="1" applyBorder="1" applyAlignment="1"/>
    <xf numFmtId="0" fontId="0" fillId="0" borderId="39" xfId="0" applyFont="1" applyBorder="1" applyAlignment="1"/>
    <xf numFmtId="167" fontId="0" fillId="0" borderId="39" xfId="0" applyNumberFormat="1" applyFont="1" applyBorder="1" applyAlignment="1">
      <alignment horizontal="center"/>
    </xf>
    <xf numFmtId="167" fontId="0" fillId="0" borderId="26" xfId="0" applyNumberFormat="1" applyFont="1" applyBorder="1" applyAlignment="1">
      <alignment horizontal="center"/>
    </xf>
    <xf numFmtId="0" fontId="0" fillId="0" borderId="0" xfId="0" applyFont="1" applyAlignment="1"/>
    <xf numFmtId="167" fontId="0" fillId="12" borderId="26" xfId="0" applyNumberFormat="1" applyFont="1" applyFill="1" applyBorder="1" applyAlignment="1"/>
    <xf numFmtId="172" fontId="0" fillId="16" borderId="26" xfId="0" applyNumberFormat="1" applyFont="1" applyFill="1" applyBorder="1"/>
    <xf numFmtId="0" fontId="0" fillId="16" borderId="26" xfId="0" applyFont="1" applyFill="1" applyBorder="1" applyAlignment="1">
      <alignment horizontal="center"/>
    </xf>
    <xf numFmtId="0" fontId="0" fillId="16" borderId="26" xfId="0" applyFont="1" applyFill="1" applyBorder="1" applyAlignment="1">
      <alignment horizontal="center" vertical="center"/>
    </xf>
    <xf numFmtId="173" fontId="0" fillId="16" borderId="26" xfId="0" applyNumberFormat="1" applyFont="1" applyFill="1" applyBorder="1" applyAlignment="1"/>
    <xf numFmtId="0" fontId="4" fillId="16" borderId="40" xfId="0" applyFont="1" applyFill="1" applyBorder="1" applyAlignment="1">
      <alignment horizontal="center"/>
    </xf>
    <xf numFmtId="0" fontId="4" fillId="16" borderId="41" xfId="0" applyFont="1" applyFill="1" applyBorder="1" applyAlignment="1">
      <alignment horizontal="center"/>
    </xf>
    <xf numFmtId="0" fontId="4" fillId="16" borderId="42" xfId="0" applyFont="1" applyFill="1" applyBorder="1" applyAlignment="1">
      <alignment horizontal="center"/>
    </xf>
    <xf numFmtId="172" fontId="0" fillId="16" borderId="26" xfId="0" applyNumberFormat="1" applyFont="1" applyFill="1" applyBorder="1" applyAlignment="1"/>
    <xf numFmtId="0" fontId="0" fillId="0" borderId="3" xfId="0" applyFont="1" applyFill="1" applyBorder="1" applyAlignment="1"/>
    <xf numFmtId="0" fontId="0" fillId="0" borderId="3" xfId="0" applyFont="1" applyFill="1" applyBorder="1"/>
    <xf numFmtId="170" fontId="0" fillId="0" borderId="3" xfId="0" applyNumberFormat="1" applyFont="1" applyFill="1" applyBorder="1"/>
    <xf numFmtId="167" fontId="0" fillId="13" borderId="26" xfId="0" applyNumberFormat="1" applyFont="1" applyFill="1" applyBorder="1" applyAlignment="1"/>
    <xf numFmtId="0" fontId="0" fillId="0" borderId="0" xfId="0" applyFont="1" applyAlignment="1"/>
    <xf numFmtId="0" fontId="0" fillId="0" borderId="3" xfId="0" applyFont="1" applyFill="1" applyBorder="1" applyAlignment="1">
      <alignment vertical="center"/>
    </xf>
    <xf numFmtId="0" fontId="5" fillId="0" borderId="3" xfId="0" applyFont="1" applyFill="1" applyBorder="1" applyAlignment="1">
      <alignment vertical="center"/>
    </xf>
    <xf numFmtId="167" fontId="0" fillId="0" borderId="4" xfId="0" applyNumberFormat="1" applyFont="1" applyBorder="1" applyAlignment="1"/>
    <xf numFmtId="0" fontId="0" fillId="0" borderId="4" xfId="0" applyFont="1" applyBorder="1" applyAlignment="1"/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/>
    <xf numFmtId="174" fontId="4" fillId="0" borderId="4" xfId="0" applyNumberFormat="1" applyFont="1" applyBorder="1" applyAlignment="1">
      <alignment horizontal="center" vertical="center"/>
    </xf>
    <xf numFmtId="167" fontId="0" fillId="0" borderId="24" xfId="0" applyNumberFormat="1" applyFont="1" applyBorder="1" applyAlignment="1"/>
    <xf numFmtId="0" fontId="4" fillId="0" borderId="19" xfId="0" applyFont="1" applyBorder="1" applyAlignment="1"/>
    <xf numFmtId="167" fontId="0" fillId="0" borderId="50" xfId="0" applyNumberFormat="1" applyFont="1" applyBorder="1" applyAlignment="1"/>
    <xf numFmtId="167" fontId="0" fillId="0" borderId="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/>
    </xf>
    <xf numFmtId="0" fontId="4" fillId="0" borderId="4" xfId="0" applyFont="1" applyBorder="1" applyAlignment="1">
      <alignment horizontal="center" vertical="center" wrapText="1"/>
    </xf>
    <xf numFmtId="167" fontId="0" fillId="0" borderId="24" xfId="0" applyNumberFormat="1" applyFont="1" applyBorder="1" applyAlignment="1">
      <alignment horizontal="center" vertical="center"/>
    </xf>
    <xf numFmtId="167" fontId="0" fillId="0" borderId="3" xfId="0" applyNumberFormat="1" applyFont="1" applyFill="1" applyBorder="1" applyAlignment="1"/>
    <xf numFmtId="167" fontId="0" fillId="0" borderId="0" xfId="0" applyNumberFormat="1" applyFont="1" applyFill="1" applyAlignment="1">
      <alignment vertical="center"/>
    </xf>
    <xf numFmtId="167" fontId="0" fillId="0" borderId="53" xfId="0" applyNumberFormat="1" applyFont="1" applyFill="1" applyBorder="1" applyAlignment="1"/>
    <xf numFmtId="0" fontId="4" fillId="3" borderId="20" xfId="0" applyFont="1" applyFill="1" applyBorder="1"/>
    <xf numFmtId="0" fontId="4" fillId="8" borderId="4" xfId="0" applyFont="1" applyFill="1" applyBorder="1" applyAlignment="1">
      <alignment horizontal="center" vertical="center"/>
    </xf>
    <xf numFmtId="0" fontId="4" fillId="8" borderId="4" xfId="0" applyFont="1" applyFill="1" applyBorder="1" applyAlignment="1">
      <alignment horizontal="center"/>
    </xf>
    <xf numFmtId="0" fontId="4" fillId="8" borderId="24" xfId="0" applyFont="1" applyFill="1" applyBorder="1" applyAlignment="1">
      <alignment horizontal="center"/>
    </xf>
    <xf numFmtId="0" fontId="0" fillId="0" borderId="0" xfId="0" applyFont="1" applyAlignment="1"/>
    <xf numFmtId="0" fontId="0" fillId="0" borderId="0" xfId="0" applyFont="1" applyAlignment="1"/>
    <xf numFmtId="0" fontId="4" fillId="0" borderId="4" xfId="0" applyFont="1" applyBorder="1" applyAlignment="1">
      <alignment horizontal="center" vertical="center"/>
    </xf>
    <xf numFmtId="0" fontId="0" fillId="15" borderId="26" xfId="0" applyFill="1" applyBorder="1" applyAlignment="1">
      <alignment vertical="center"/>
    </xf>
    <xf numFmtId="0" fontId="0" fillId="17" borderId="43" xfId="0" applyFill="1" applyBorder="1" applyAlignment="1">
      <alignment vertical="center"/>
    </xf>
    <xf numFmtId="0" fontId="0" fillId="17" borderId="41" xfId="0" applyFill="1" applyBorder="1" applyAlignment="1">
      <alignment vertical="center"/>
    </xf>
    <xf numFmtId="0" fontId="0" fillId="17" borderId="42" xfId="0" applyFill="1" applyBorder="1" applyAlignment="1">
      <alignment vertical="center"/>
    </xf>
    <xf numFmtId="0" fontId="0" fillId="12" borderId="26" xfId="0" applyFill="1" applyBorder="1" applyAlignment="1">
      <alignment vertical="center"/>
    </xf>
    <xf numFmtId="0" fontId="0" fillId="0" borderId="26" xfId="0" applyBorder="1" applyAlignment="1">
      <alignment horizontal="center" vertical="center"/>
    </xf>
    <xf numFmtId="0" fontId="0" fillId="0" borderId="26" xfId="0" applyBorder="1" applyAlignment="1">
      <alignment vertical="center"/>
    </xf>
    <xf numFmtId="0" fontId="0" fillId="15" borderId="26" xfId="0" applyFill="1" applyBorder="1" applyAlignment="1">
      <alignment horizontal="center" vertical="center"/>
    </xf>
    <xf numFmtId="0" fontId="0" fillId="12" borderId="26" xfId="0" applyFill="1" applyBorder="1"/>
    <xf numFmtId="0" fontId="0" fillId="17" borderId="42" xfId="0" applyFill="1" applyBorder="1"/>
    <xf numFmtId="0" fontId="0" fillId="17" borderId="26" xfId="0" applyFill="1" applyBorder="1"/>
    <xf numFmtId="0" fontId="0" fillId="0" borderId="26" xfId="0" applyBorder="1"/>
    <xf numFmtId="0" fontId="0" fillId="11" borderId="26" xfId="0" applyFill="1" applyBorder="1"/>
    <xf numFmtId="0" fontId="0" fillId="15" borderId="26" xfId="0" applyFill="1" applyBorder="1"/>
    <xf numFmtId="0" fontId="0" fillId="17" borderId="41" xfId="0" applyFill="1" applyBorder="1" applyAlignment="1"/>
    <xf numFmtId="0" fontId="0" fillId="17" borderId="42" xfId="0" applyFill="1" applyBorder="1" applyAlignment="1"/>
    <xf numFmtId="0" fontId="0" fillId="19" borderId="26" xfId="0" applyFill="1" applyBorder="1"/>
    <xf numFmtId="0" fontId="0" fillId="20" borderId="26" xfId="0" applyFill="1" applyBorder="1"/>
    <xf numFmtId="0" fontId="0" fillId="0" borderId="26" xfId="0" applyBorder="1" applyAlignment="1">
      <alignment horizontal="center"/>
    </xf>
    <xf numFmtId="0" fontId="0" fillId="0" borderId="26" xfId="0" applyFill="1" applyBorder="1" applyAlignment="1">
      <alignment horizontal="center" vertical="center"/>
    </xf>
    <xf numFmtId="0" fontId="0" fillId="13" borderId="26" xfId="0" applyFill="1" applyBorder="1"/>
    <xf numFmtId="0" fontId="0" fillId="15" borderId="43" xfId="0" applyFill="1" applyBorder="1" applyAlignment="1">
      <alignment vertical="center"/>
    </xf>
    <xf numFmtId="0" fontId="0" fillId="13" borderId="26" xfId="0" applyFill="1" applyBorder="1" applyAlignment="1">
      <alignment horizontal="center" vertical="center"/>
    </xf>
    <xf numFmtId="0" fontId="0" fillId="11" borderId="26" xfId="0" applyFill="1" applyBorder="1" applyAlignment="1">
      <alignment horizontal="center" vertical="center"/>
    </xf>
    <xf numFmtId="164" fontId="0" fillId="0" borderId="26" xfId="1" applyNumberFormat="1" applyFont="1" applyBorder="1"/>
    <xf numFmtId="0" fontId="0" fillId="0" borderId="26" xfId="0" applyFill="1" applyBorder="1" applyAlignment="1">
      <alignment horizontal="center"/>
    </xf>
    <xf numFmtId="15" fontId="0" fillId="0" borderId="26" xfId="0" applyNumberFormat="1" applyBorder="1" applyAlignment="1">
      <alignment horizontal="center" vertical="center"/>
    </xf>
    <xf numFmtId="0" fontId="0" fillId="0" borderId="26" xfId="0" quotePrefix="1" applyBorder="1" applyAlignment="1">
      <alignment horizontal="center" vertical="center"/>
    </xf>
    <xf numFmtId="0" fontId="0" fillId="21" borderId="26" xfId="0" applyFill="1" applyBorder="1"/>
    <xf numFmtId="0" fontId="0" fillId="21" borderId="26" xfId="0" applyFill="1" applyBorder="1" applyAlignment="1">
      <alignment horizontal="center" vertical="center"/>
    </xf>
    <xf numFmtId="0" fontId="0" fillId="21" borderId="26" xfId="0" applyFill="1" applyBorder="1" applyAlignment="1">
      <alignment horizontal="center"/>
    </xf>
    <xf numFmtId="0" fontId="0" fillId="17" borderId="26" xfId="0" applyFill="1" applyBorder="1" applyAlignment="1">
      <alignment horizontal="center" vertical="center"/>
    </xf>
    <xf numFmtId="0" fontId="0" fillId="22" borderId="26" xfId="0" applyFill="1" applyBorder="1"/>
    <xf numFmtId="0" fontId="8" fillId="22" borderId="26" xfId="0" applyFont="1" applyFill="1" applyBorder="1"/>
    <xf numFmtId="0" fontId="0" fillId="22" borderId="26" xfId="0" applyFill="1" applyBorder="1" applyAlignment="1">
      <alignment horizontal="center" vertical="center"/>
    </xf>
    <xf numFmtId="0" fontId="0" fillId="22" borderId="26" xfId="0" applyFill="1" applyBorder="1" applyAlignment="1">
      <alignment horizontal="center"/>
    </xf>
    <xf numFmtId="0" fontId="0" fillId="19" borderId="26" xfId="0" applyFill="1" applyBorder="1" applyAlignment="1">
      <alignment horizontal="center"/>
    </xf>
    <xf numFmtId="0" fontId="9" fillId="0" borderId="26" xfId="0" applyFont="1" applyBorder="1"/>
    <xf numFmtId="0" fontId="0" fillId="19" borderId="26" xfId="0" applyFill="1" applyBorder="1" applyAlignment="1">
      <alignment horizontal="center" vertical="center"/>
    </xf>
    <xf numFmtId="0" fontId="0" fillId="0" borderId="26" xfId="0" quotePrefix="1" applyFill="1" applyBorder="1" applyAlignment="1">
      <alignment horizontal="center" vertical="center"/>
    </xf>
    <xf numFmtId="0" fontId="8" fillId="0" borderId="26" xfId="0" applyFont="1" applyBorder="1"/>
    <xf numFmtId="164" fontId="0" fillId="21" borderId="26" xfId="1" applyNumberFormat="1" applyFont="1" applyFill="1" applyBorder="1"/>
    <xf numFmtId="0" fontId="0" fillId="0" borderId="26" xfId="0" applyFill="1" applyBorder="1"/>
    <xf numFmtId="0" fontId="8" fillId="0" borderId="26" xfId="0" applyFont="1" applyFill="1" applyBorder="1"/>
    <xf numFmtId="0" fontId="0" fillId="22" borderId="43" xfId="0" applyFill="1" applyBorder="1" applyAlignment="1">
      <alignment horizontal="center" vertical="center"/>
    </xf>
    <xf numFmtId="0" fontId="0" fillId="0" borderId="40" xfId="0" applyBorder="1" applyAlignment="1">
      <alignment vertical="center"/>
    </xf>
    <xf numFmtId="0" fontId="0" fillId="0" borderId="40" xfId="0" applyFill="1" applyBorder="1"/>
    <xf numFmtId="0" fontId="0" fillId="17" borderId="26" xfId="0" applyFill="1" applyBorder="1" applyAlignment="1">
      <alignment vertical="center"/>
    </xf>
    <xf numFmtId="0" fontId="10" fillId="13" borderId="26" xfId="0" applyFont="1" applyFill="1" applyBorder="1"/>
    <xf numFmtId="0" fontId="0" fillId="0" borderId="26" xfId="0" applyFill="1" applyBorder="1" applyAlignment="1">
      <alignment vertical="center"/>
    </xf>
    <xf numFmtId="175" fontId="0" fillId="8" borderId="4" xfId="0" applyNumberFormat="1" applyFont="1" applyFill="1" applyBorder="1" applyAlignment="1">
      <alignment horizontal="center" vertical="center"/>
    </xf>
    <xf numFmtId="175" fontId="0" fillId="14" borderId="4" xfId="0" applyNumberFormat="1" applyFont="1" applyFill="1" applyBorder="1" applyAlignment="1">
      <alignment horizontal="center" vertical="center"/>
    </xf>
    <xf numFmtId="175" fontId="0" fillId="0" borderId="4" xfId="0" applyNumberFormat="1" applyFont="1" applyFill="1" applyBorder="1" applyAlignment="1">
      <alignment horizontal="center" vertical="center"/>
    </xf>
    <xf numFmtId="0" fontId="4" fillId="0" borderId="0" xfId="0" applyFont="1" applyAlignment="1"/>
    <xf numFmtId="0" fontId="0" fillId="0" borderId="0" xfId="0" applyFont="1" applyFill="1" applyAlignment="1"/>
    <xf numFmtId="0" fontId="0" fillId="0" borderId="4" xfId="0" applyFont="1" applyFill="1" applyBorder="1" applyAlignment="1">
      <alignment horizontal="center" vertical="center"/>
    </xf>
    <xf numFmtId="171" fontId="4" fillId="0" borderId="4" xfId="0" quotePrefix="1" applyNumberFormat="1" applyFont="1" applyFill="1" applyBorder="1" applyAlignment="1">
      <alignment horizontal="center" vertical="center" wrapText="1"/>
    </xf>
    <xf numFmtId="168" fontId="4" fillId="0" borderId="4" xfId="0" applyNumberFormat="1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175" fontId="11" fillId="0" borderId="26" xfId="0" applyNumberFormat="1" applyFont="1" applyFill="1" applyBorder="1" applyAlignment="1">
      <alignment vertical="center"/>
    </xf>
    <xf numFmtId="0" fontId="5" fillId="0" borderId="26" xfId="0" applyFont="1" applyFill="1" applyBorder="1" applyAlignment="1">
      <alignment vertical="center"/>
    </xf>
    <xf numFmtId="0" fontId="0" fillId="0" borderId="0" xfId="0" applyFont="1" applyAlignment="1"/>
    <xf numFmtId="0" fontId="4" fillId="0" borderId="4" xfId="0" applyFont="1" applyBorder="1" applyAlignment="1">
      <alignment horizontal="center" vertical="center"/>
    </xf>
    <xf numFmtId="0" fontId="0" fillId="0" borderId="24" xfId="0" applyFont="1" applyBorder="1" applyAlignment="1"/>
    <xf numFmtId="0" fontId="0" fillId="0" borderId="6" xfId="0" applyFont="1" applyBorder="1" applyAlignment="1"/>
    <xf numFmtId="0" fontId="0" fillId="0" borderId="8" xfId="0" applyFont="1" applyBorder="1" applyAlignment="1"/>
    <xf numFmtId="167" fontId="0" fillId="0" borderId="8" xfId="0" applyNumberFormat="1" applyFont="1" applyBorder="1" applyAlignment="1"/>
    <xf numFmtId="0" fontId="0" fillId="0" borderId="26" xfId="0" applyFont="1" applyFill="1" applyBorder="1" applyAlignment="1"/>
    <xf numFmtId="0" fontId="0" fillId="0" borderId="26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 wrapText="1"/>
    </xf>
    <xf numFmtId="0" fontId="0" fillId="0" borderId="24" xfId="0" applyFont="1" applyBorder="1" applyAlignment="1">
      <alignment horizontal="center" vertical="center" wrapText="1"/>
    </xf>
    <xf numFmtId="167" fontId="0" fillId="0" borderId="7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167" fontId="0" fillId="0" borderId="55" xfId="0" applyNumberFormat="1" applyFont="1" applyFill="1" applyBorder="1" applyAlignment="1"/>
    <xf numFmtId="167" fontId="6" fillId="13" borderId="58" xfId="0" applyNumberFormat="1" applyFont="1" applyFill="1" applyBorder="1" applyAlignment="1"/>
    <xf numFmtId="0" fontId="4" fillId="0" borderId="4" xfId="0" applyFont="1" applyFill="1" applyBorder="1"/>
    <xf numFmtId="167" fontId="4" fillId="0" borderId="4" xfId="0" applyNumberFormat="1" applyFont="1" applyFill="1" applyBorder="1" applyAlignment="1">
      <alignment horizontal="center"/>
    </xf>
    <xf numFmtId="21" fontId="4" fillId="0" borderId="4" xfId="0" applyNumberFormat="1" applyFont="1" applyFill="1" applyBorder="1" applyAlignment="1">
      <alignment horizontal="center"/>
    </xf>
    <xf numFmtId="1" fontId="4" fillId="0" borderId="4" xfId="0" applyNumberFormat="1" applyFont="1" applyFill="1" applyBorder="1" applyAlignment="1">
      <alignment horizontal="center" vertical="center" wrapText="1"/>
    </xf>
    <xf numFmtId="169" fontId="4" fillId="0" borderId="4" xfId="0" applyNumberFormat="1" applyFont="1" applyFill="1" applyBorder="1"/>
    <xf numFmtId="170" fontId="4" fillId="0" borderId="4" xfId="0" applyNumberFormat="1" applyFont="1" applyFill="1" applyBorder="1"/>
    <xf numFmtId="171" fontId="4" fillId="0" borderId="4" xfId="0" applyNumberFormat="1" applyFont="1" applyFill="1" applyBorder="1" applyAlignment="1">
      <alignment horizontal="center" vertical="center" wrapText="1"/>
    </xf>
    <xf numFmtId="169" fontId="4" fillId="0" borderId="4" xfId="0" applyNumberFormat="1" applyFont="1" applyBorder="1"/>
    <xf numFmtId="167" fontId="4" fillId="9" borderId="4" xfId="0" applyNumberFormat="1" applyFont="1" applyFill="1" applyBorder="1" applyAlignment="1">
      <alignment horizontal="center"/>
    </xf>
    <xf numFmtId="0" fontId="4" fillId="10" borderId="4" xfId="0" applyFont="1" applyFill="1" applyBorder="1" applyAlignment="1">
      <alignment horizontal="center"/>
    </xf>
    <xf numFmtId="0" fontId="4" fillId="10" borderId="4" xfId="0" applyFont="1" applyFill="1" applyBorder="1"/>
    <xf numFmtId="168" fontId="4" fillId="10" borderId="4" xfId="0" applyNumberFormat="1" applyFont="1" applyFill="1" applyBorder="1" applyAlignment="1">
      <alignment horizontal="center"/>
    </xf>
    <xf numFmtId="21" fontId="4" fillId="10" borderId="4" xfId="0" applyNumberFormat="1" applyFont="1" applyFill="1" applyBorder="1" applyAlignment="1">
      <alignment horizontal="center"/>
    </xf>
    <xf numFmtId="171" fontId="4" fillId="10" borderId="4" xfId="0" quotePrefix="1" applyNumberFormat="1" applyFont="1" applyFill="1" applyBorder="1" applyAlignment="1">
      <alignment horizontal="center" vertical="center" wrapText="1"/>
    </xf>
    <xf numFmtId="167" fontId="4" fillId="10" borderId="4" xfId="0" applyNumberFormat="1" applyFont="1" applyFill="1" applyBorder="1" applyAlignment="1">
      <alignment horizontal="center"/>
    </xf>
    <xf numFmtId="170" fontId="4" fillId="0" borderId="4" xfId="0" applyNumberFormat="1" applyFont="1" applyBorder="1"/>
    <xf numFmtId="0" fontId="0" fillId="0" borderId="0" xfId="0" applyFont="1" applyAlignment="1"/>
    <xf numFmtId="0" fontId="4" fillId="0" borderId="4" xfId="0" applyFont="1" applyBorder="1" applyAlignment="1">
      <alignment horizontal="center" vertical="center"/>
    </xf>
    <xf numFmtId="0" fontId="0" fillId="0" borderId="67" xfId="0" applyFont="1" applyBorder="1" applyAlignment="1"/>
    <xf numFmtId="0" fontId="0" fillId="0" borderId="66" xfId="0" applyFont="1" applyBorder="1" applyAlignment="1"/>
    <xf numFmtId="0" fontId="0" fillId="0" borderId="68" xfId="0" applyFont="1" applyBorder="1" applyAlignment="1"/>
    <xf numFmtId="0" fontId="0" fillId="0" borderId="65" xfId="0" applyFont="1" applyBorder="1" applyAlignment="1"/>
    <xf numFmtId="0" fontId="0" fillId="0" borderId="69" xfId="0" applyFont="1" applyBorder="1" applyAlignment="1"/>
    <xf numFmtId="0" fontId="0" fillId="0" borderId="27" xfId="0" applyFont="1" applyBorder="1" applyAlignment="1"/>
    <xf numFmtId="0" fontId="0" fillId="0" borderId="70" xfId="0" applyFont="1" applyBorder="1" applyAlignment="1"/>
    <xf numFmtId="0" fontId="0" fillId="0" borderId="71" xfId="0" applyFont="1" applyBorder="1" applyAlignment="1"/>
    <xf numFmtId="167" fontId="0" fillId="15" borderId="4" xfId="0" applyNumberFormat="1" applyFont="1" applyFill="1" applyBorder="1" applyAlignment="1"/>
    <xf numFmtId="0" fontId="0" fillId="0" borderId="6" xfId="0" applyFont="1" applyFill="1" applyBorder="1" applyAlignment="1">
      <alignment horizontal="center" vertical="center"/>
    </xf>
    <xf numFmtId="0" fontId="0" fillId="0" borderId="4" xfId="0" applyFont="1" applyFill="1" applyBorder="1"/>
    <xf numFmtId="0" fontId="4" fillId="0" borderId="4" xfId="0" applyFont="1" applyFill="1" applyBorder="1" applyAlignment="1">
      <alignment horizontal="center" vertical="center"/>
    </xf>
    <xf numFmtId="164" fontId="0" fillId="0" borderId="4" xfId="0" applyNumberFormat="1" applyFont="1" applyFill="1" applyBorder="1"/>
    <xf numFmtId="0" fontId="0" fillId="0" borderId="4" xfId="0" applyFont="1" applyFill="1" applyBorder="1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23" xfId="0" applyFont="1" applyBorder="1" applyAlignment="1">
      <alignment horizontal="center" vertical="center"/>
    </xf>
    <xf numFmtId="0" fontId="0" fillId="0" borderId="4" xfId="2" quotePrefix="1" applyNumberFormat="1" applyFont="1" applyBorder="1" applyAlignment="1">
      <alignment horizontal="center" vertical="center"/>
    </xf>
    <xf numFmtId="15" fontId="0" fillId="0" borderId="4" xfId="0" quotePrefix="1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76" fontId="0" fillId="0" borderId="4" xfId="0" applyNumberFormat="1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176" fontId="0" fillId="0" borderId="3" xfId="0" applyNumberFormat="1" applyFont="1" applyBorder="1" applyAlignment="1">
      <alignment horizontal="center" vertical="center"/>
    </xf>
    <xf numFmtId="176" fontId="4" fillId="0" borderId="19" xfId="0" applyNumberFormat="1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15" fontId="4" fillId="0" borderId="14" xfId="0" quotePrefix="1" applyNumberFormat="1" applyFont="1" applyBorder="1" applyAlignment="1">
      <alignment horizontal="center" vertical="center"/>
    </xf>
    <xf numFmtId="174" fontId="4" fillId="0" borderId="4" xfId="0" quotePrefix="1" applyNumberFormat="1" applyFont="1" applyBorder="1" applyAlignment="1">
      <alignment horizontal="center" vertical="center"/>
    </xf>
    <xf numFmtId="0" fontId="4" fillId="0" borderId="70" xfId="0" applyFont="1" applyBorder="1" applyAlignment="1">
      <alignment vertical="center"/>
    </xf>
    <xf numFmtId="0" fontId="0" fillId="0" borderId="4" xfId="0" quotePrefix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26" xfId="0" applyFont="1" applyBorder="1" applyAlignment="1"/>
    <xf numFmtId="15" fontId="0" fillId="0" borderId="24" xfId="0" quotePrefix="1" applyNumberFormat="1" applyFont="1" applyBorder="1" applyAlignment="1">
      <alignment horizontal="center" vertical="center"/>
    </xf>
    <xf numFmtId="167" fontId="0" fillId="0" borderId="8" xfId="0" applyNumberFormat="1" applyFont="1" applyBorder="1" applyAlignment="1">
      <alignment horizontal="center" vertical="center"/>
    </xf>
    <xf numFmtId="0" fontId="0" fillId="0" borderId="26" xfId="0" quotePrefix="1" applyFont="1" applyBorder="1" applyAlignment="1">
      <alignment horizontal="center" vertical="center"/>
    </xf>
    <xf numFmtId="167" fontId="0" fillId="0" borderId="26" xfId="0" applyNumberFormat="1" applyFont="1" applyBorder="1" applyAlignment="1">
      <alignment horizontal="center" vertical="center"/>
    </xf>
    <xf numFmtId="177" fontId="4" fillId="0" borderId="4" xfId="0" applyNumberFormat="1" applyFont="1" applyBorder="1" applyAlignment="1">
      <alignment horizontal="center" vertical="center"/>
    </xf>
    <xf numFmtId="167" fontId="0" fillId="0" borderId="4" xfId="0" applyNumberFormat="1" applyFont="1" applyBorder="1" applyAlignment="1">
      <alignment horizontal="right"/>
    </xf>
    <xf numFmtId="167" fontId="4" fillId="0" borderId="4" xfId="0" applyNumberFormat="1" applyFont="1" applyBorder="1" applyAlignment="1">
      <alignment horizontal="right"/>
    </xf>
    <xf numFmtId="174" fontId="4" fillId="0" borderId="24" xfId="0" quotePrefix="1" applyNumberFormat="1" applyFont="1" applyBorder="1" applyAlignment="1">
      <alignment horizontal="center" vertical="center"/>
    </xf>
    <xf numFmtId="174" fontId="4" fillId="0" borderId="8" xfId="0" applyNumberFormat="1" applyFont="1" applyBorder="1" applyAlignment="1">
      <alignment horizontal="center" vertical="center"/>
    </xf>
    <xf numFmtId="177" fontId="0" fillId="0" borderId="0" xfId="0" applyNumberFormat="1" applyFont="1" applyAlignment="1">
      <alignment horizontal="center" vertical="center"/>
    </xf>
    <xf numFmtId="167" fontId="0" fillId="0" borderId="0" xfId="0" applyNumberFormat="1" applyFont="1" applyAlignment="1"/>
    <xf numFmtId="177" fontId="0" fillId="0" borderId="4" xfId="0" applyNumberFormat="1" applyFont="1" applyBorder="1" applyAlignment="1">
      <alignment horizontal="center" vertical="center"/>
    </xf>
    <xf numFmtId="0" fontId="0" fillId="13" borderId="4" xfId="0" applyFont="1" applyFill="1" applyBorder="1" applyAlignment="1">
      <alignment horizontal="center" vertical="center"/>
    </xf>
    <xf numFmtId="167" fontId="0" fillId="20" borderId="4" xfId="0" applyNumberFormat="1" applyFont="1" applyFill="1" applyBorder="1" applyAlignment="1">
      <alignment horizontal="center" vertical="center"/>
    </xf>
    <xf numFmtId="173" fontId="0" fillId="0" borderId="4" xfId="0" applyNumberFormat="1" applyFont="1" applyBorder="1" applyAlignment="1">
      <alignment horizontal="right"/>
    </xf>
    <xf numFmtId="0" fontId="0" fillId="0" borderId="4" xfId="0" applyFont="1" applyBorder="1" applyAlignment="1">
      <alignment horizontal="right"/>
    </xf>
    <xf numFmtId="177" fontId="0" fillId="15" borderId="24" xfId="0" applyNumberFormat="1" applyFont="1" applyFill="1" applyBorder="1" applyAlignment="1">
      <alignment horizontal="center" vertical="center"/>
    </xf>
    <xf numFmtId="0" fontId="4" fillId="15" borderId="24" xfId="0" applyFont="1" applyFill="1" applyBorder="1" applyAlignment="1">
      <alignment horizontal="center" vertical="center"/>
    </xf>
    <xf numFmtId="173" fontId="0" fillId="13" borderId="24" xfId="0" applyNumberFormat="1" applyFont="1" applyFill="1" applyBorder="1" applyAlignment="1"/>
    <xf numFmtId="167" fontId="0" fillId="20" borderId="24" xfId="0" applyNumberFormat="1" applyFont="1" applyFill="1" applyBorder="1" applyAlignment="1"/>
    <xf numFmtId="0" fontId="4" fillId="0" borderId="4" xfId="0" applyFont="1" applyBorder="1" applyAlignment="1">
      <alignment horizontal="center"/>
    </xf>
    <xf numFmtId="0" fontId="0" fillId="27" borderId="6" xfId="0" applyFont="1" applyFill="1" applyBorder="1" applyAlignment="1">
      <alignment horizontal="center" vertical="center"/>
    </xf>
    <xf numFmtId="0" fontId="0" fillId="27" borderId="4" xfId="0" applyFont="1" applyFill="1" applyBorder="1"/>
    <xf numFmtId="0" fontId="4" fillId="27" borderId="4" xfId="0" applyFont="1" applyFill="1" applyBorder="1" applyAlignment="1">
      <alignment horizontal="center"/>
    </xf>
    <xf numFmtId="0" fontId="4" fillId="27" borderId="4" xfId="0" applyFont="1" applyFill="1" applyBorder="1" applyAlignment="1">
      <alignment horizontal="center" vertical="center"/>
    </xf>
    <xf numFmtId="0" fontId="0" fillId="27" borderId="4" xfId="0" applyFont="1" applyFill="1" applyBorder="1" applyAlignment="1">
      <alignment horizontal="center" vertical="center"/>
    </xf>
    <xf numFmtId="175" fontId="0" fillId="27" borderId="4" xfId="0" applyNumberFormat="1" applyFont="1" applyFill="1" applyBorder="1" applyAlignment="1">
      <alignment horizontal="center" vertical="center"/>
    </xf>
    <xf numFmtId="175" fontId="0" fillId="28" borderId="4" xfId="0" applyNumberFormat="1" applyFont="1" applyFill="1" applyBorder="1" applyAlignment="1">
      <alignment horizontal="center" vertical="center"/>
    </xf>
    <xf numFmtId="164" fontId="0" fillId="27" borderId="4" xfId="0" applyNumberFormat="1" applyFont="1" applyFill="1" applyBorder="1"/>
    <xf numFmtId="0" fontId="0" fillId="27" borderId="4" xfId="0" applyFont="1" applyFill="1" applyBorder="1" applyAlignment="1">
      <alignment horizontal="center"/>
    </xf>
    <xf numFmtId="0" fontId="0" fillId="28" borderId="0" xfId="0" applyFont="1" applyFill="1" applyAlignment="1"/>
    <xf numFmtId="0" fontId="0" fillId="28" borderId="4" xfId="0" applyFont="1" applyFill="1" applyBorder="1" applyAlignment="1">
      <alignment horizontal="center" vertical="center"/>
    </xf>
    <xf numFmtId="0" fontId="4" fillId="28" borderId="4" xfId="0" applyFont="1" applyFill="1" applyBorder="1"/>
    <xf numFmtId="0" fontId="4" fillId="28" borderId="4" xfId="0" applyFont="1" applyFill="1" applyBorder="1" applyAlignment="1">
      <alignment horizontal="center"/>
    </xf>
    <xf numFmtId="167" fontId="4" fillId="28" borderId="4" xfId="0" applyNumberFormat="1" applyFont="1" applyFill="1" applyBorder="1" applyAlignment="1">
      <alignment horizontal="center"/>
    </xf>
    <xf numFmtId="21" fontId="4" fillId="28" borderId="4" xfId="0" applyNumberFormat="1" applyFont="1" applyFill="1" applyBorder="1" applyAlignment="1">
      <alignment horizontal="center"/>
    </xf>
    <xf numFmtId="171" fontId="4" fillId="28" borderId="4" xfId="0" applyNumberFormat="1" applyFont="1" applyFill="1" applyBorder="1" applyAlignment="1">
      <alignment horizontal="center" vertical="center" wrapText="1"/>
    </xf>
    <xf numFmtId="169" fontId="4" fillId="28" borderId="4" xfId="0" applyNumberFormat="1" applyFont="1" applyFill="1" applyBorder="1"/>
    <xf numFmtId="170" fontId="4" fillId="28" borderId="4" xfId="0" applyNumberFormat="1" applyFont="1" applyFill="1" applyBorder="1"/>
    <xf numFmtId="168" fontId="4" fillId="28" borderId="4" xfId="0" applyNumberFormat="1" applyFont="1" applyFill="1" applyBorder="1" applyAlignment="1">
      <alignment horizontal="center"/>
    </xf>
    <xf numFmtId="171" fontId="4" fillId="28" borderId="4" xfId="0" quotePrefix="1" applyNumberFormat="1" applyFont="1" applyFill="1" applyBorder="1" applyAlignment="1">
      <alignment horizontal="center" vertical="center" wrapText="1"/>
    </xf>
    <xf numFmtId="0" fontId="4" fillId="28" borderId="4" xfId="0" applyFont="1" applyFill="1" applyBorder="1" applyAlignment="1"/>
    <xf numFmtId="0" fontId="13" fillId="29" borderId="24" xfId="0" applyFont="1" applyFill="1" applyBorder="1" applyAlignment="1">
      <alignment horizontal="center"/>
    </xf>
    <xf numFmtId="0" fontId="13" fillId="29" borderId="4" xfId="0" applyFont="1" applyFill="1" applyBorder="1" applyAlignment="1">
      <alignment horizontal="center" vertical="center"/>
    </xf>
    <xf numFmtId="0" fontId="0" fillId="0" borderId="0" xfId="0" applyFont="1" applyAlignment="1"/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/>
    </xf>
    <xf numFmtId="167" fontId="0" fillId="0" borderId="4" xfId="0" applyNumberFormat="1" applyFont="1" applyBorder="1" applyAlignment="1">
      <alignment horizontal="right" vertical="center"/>
    </xf>
    <xf numFmtId="0" fontId="0" fillId="0" borderId="0" xfId="0" applyFont="1" applyFill="1" applyAlignment="1">
      <alignment vertical="center"/>
    </xf>
    <xf numFmtId="15" fontId="4" fillId="0" borderId="7" xfId="0" quotePrefix="1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0" fillId="0" borderId="0" xfId="0" applyFont="1" applyAlignment="1"/>
    <xf numFmtId="0" fontId="4" fillId="0" borderId="26" xfId="0" applyFont="1" applyBorder="1" applyAlignment="1">
      <alignment horizontal="center"/>
    </xf>
    <xf numFmtId="0" fontId="0" fillId="0" borderId="43" xfId="0" applyBorder="1"/>
    <xf numFmtId="0" fontId="4" fillId="0" borderId="24" xfId="0" applyFont="1" applyBorder="1" applyAlignment="1">
      <alignment horizontal="center"/>
    </xf>
    <xf numFmtId="0" fontId="0" fillId="8" borderId="24" xfId="0" applyFont="1" applyFill="1" applyBorder="1" applyAlignment="1">
      <alignment horizontal="center" vertical="center"/>
    </xf>
    <xf numFmtId="175" fontId="0" fillId="8" borderId="24" xfId="0" applyNumberFormat="1" applyFont="1" applyFill="1" applyBorder="1" applyAlignment="1">
      <alignment horizontal="center" vertical="center"/>
    </xf>
    <xf numFmtId="175" fontId="0" fillId="14" borderId="24" xfId="0" applyNumberFormat="1" applyFont="1" applyFill="1" applyBorder="1" applyAlignment="1">
      <alignment horizontal="center" vertical="center"/>
    </xf>
    <xf numFmtId="175" fontId="0" fillId="0" borderId="24" xfId="0" applyNumberFormat="1" applyFont="1" applyFill="1" applyBorder="1" applyAlignment="1">
      <alignment horizontal="center" vertical="center"/>
    </xf>
    <xf numFmtId="0" fontId="0" fillId="8" borderId="11" xfId="0" applyFont="1" applyFill="1" applyBorder="1" applyAlignment="1">
      <alignment horizontal="center"/>
    </xf>
    <xf numFmtId="0" fontId="0" fillId="0" borderId="24" xfId="0" applyFont="1" applyBorder="1"/>
    <xf numFmtId="0" fontId="0" fillId="0" borderId="26" xfId="0" applyFont="1" applyBorder="1"/>
    <xf numFmtId="0" fontId="13" fillId="21" borderId="26" xfId="0" applyFont="1" applyFill="1" applyBorder="1" applyAlignment="1">
      <alignment horizontal="center"/>
    </xf>
    <xf numFmtId="0" fontId="0" fillId="8" borderId="26" xfId="0" applyFont="1" applyFill="1" applyBorder="1" applyAlignment="1">
      <alignment horizontal="center" vertical="center"/>
    </xf>
    <xf numFmtId="175" fontId="0" fillId="8" borderId="26" xfId="0" applyNumberFormat="1" applyFont="1" applyFill="1" applyBorder="1" applyAlignment="1">
      <alignment horizontal="center" vertical="center"/>
    </xf>
    <xf numFmtId="175" fontId="0" fillId="14" borderId="26" xfId="0" applyNumberFormat="1" applyFont="1" applyFill="1" applyBorder="1" applyAlignment="1">
      <alignment horizontal="center" vertical="center"/>
    </xf>
    <xf numFmtId="175" fontId="0" fillId="0" borderId="26" xfId="0" applyNumberFormat="1" applyFont="1" applyFill="1" applyBorder="1" applyAlignment="1">
      <alignment horizontal="center" vertical="center"/>
    </xf>
    <xf numFmtId="0" fontId="0" fillId="8" borderId="26" xfId="0" applyFont="1" applyFill="1" applyBorder="1"/>
    <xf numFmtId="0" fontId="0" fillId="8" borderId="26" xfId="0" applyFont="1" applyFill="1" applyBorder="1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0" fillId="0" borderId="4" xfId="0" applyFont="1" applyFill="1" applyBorder="1" applyAlignment="1"/>
    <xf numFmtId="177" fontId="4" fillId="0" borderId="4" xfId="0" quotePrefix="1" applyNumberFormat="1" applyFont="1" applyBorder="1" applyAlignment="1">
      <alignment horizontal="center" vertical="center"/>
    </xf>
    <xf numFmtId="177" fontId="4" fillId="15" borderId="24" xfId="0" applyNumberFormat="1" applyFont="1" applyFill="1" applyBorder="1" applyAlignment="1">
      <alignment horizontal="center" vertical="center"/>
    </xf>
    <xf numFmtId="0" fontId="0" fillId="0" borderId="0" xfId="0" applyFont="1" applyAlignment="1"/>
    <xf numFmtId="0" fontId="4" fillId="0" borderId="4" xfId="0" applyFont="1" applyBorder="1" applyAlignment="1">
      <alignment horizontal="center" vertical="center"/>
    </xf>
    <xf numFmtId="177" fontId="0" fillId="0" borderId="4" xfId="0" quotePrefix="1" applyNumberFormat="1" applyFont="1" applyBorder="1" applyAlignment="1">
      <alignment horizontal="center" vertical="center"/>
    </xf>
    <xf numFmtId="0" fontId="0" fillId="0" borderId="0" xfId="0" applyFont="1" applyAlignment="1"/>
    <xf numFmtId="177" fontId="4" fillId="26" borderId="66" xfId="0" applyNumberFormat="1" applyFont="1" applyFill="1" applyBorder="1" applyAlignment="1">
      <alignment horizontal="center" vertical="center"/>
    </xf>
    <xf numFmtId="177" fontId="4" fillId="26" borderId="70" xfId="0" applyNumberFormat="1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4" xfId="0" applyFont="1" applyFill="1" applyBorder="1" applyAlignment="1"/>
    <xf numFmtId="167" fontId="0" fillId="13" borderId="25" xfId="0" applyNumberFormat="1" applyFont="1" applyFill="1" applyBorder="1" applyAlignment="1"/>
    <xf numFmtId="0" fontId="0" fillId="6" borderId="5" xfId="0" applyFont="1" applyFill="1" applyBorder="1" applyAlignment="1">
      <alignment horizontal="center"/>
    </xf>
    <xf numFmtId="0" fontId="2" fillId="0" borderId="17" xfId="0" applyFont="1" applyBorder="1"/>
    <xf numFmtId="0" fontId="2" fillId="0" borderId="18" xfId="0" applyFont="1" applyBorder="1"/>
    <xf numFmtId="165" fontId="0" fillId="6" borderId="5" xfId="0" applyNumberFormat="1" applyFont="1" applyFill="1" applyBorder="1" applyAlignment="1">
      <alignment horizontal="center"/>
    </xf>
    <xf numFmtId="0" fontId="0" fillId="3" borderId="5" xfId="0" applyFont="1" applyFill="1" applyBorder="1" applyAlignment="1">
      <alignment horizontal="center"/>
    </xf>
    <xf numFmtId="166" fontId="0" fillId="6" borderId="5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0" fillId="0" borderId="0" xfId="0" applyFont="1" applyAlignment="1"/>
    <xf numFmtId="0" fontId="0" fillId="4" borderId="5" xfId="0" applyFont="1" applyFill="1" applyBorder="1" applyAlignment="1">
      <alignment horizontal="center"/>
    </xf>
    <xf numFmtId="0" fontId="0" fillId="5" borderId="9" xfId="0" applyFont="1" applyFill="1" applyBorder="1" applyAlignment="1">
      <alignment horizontal="center"/>
    </xf>
    <xf numFmtId="0" fontId="2" fillId="0" borderId="10" xfId="0" applyFont="1" applyBorder="1"/>
    <xf numFmtId="0" fontId="2" fillId="0" borderId="11" xfId="0" applyFont="1" applyBorder="1"/>
    <xf numFmtId="0" fontId="0" fillId="0" borderId="12" xfId="0" applyFont="1" applyBorder="1" applyAlignment="1">
      <alignment horizontal="center" vertical="center"/>
    </xf>
    <xf numFmtId="0" fontId="2" fillId="0" borderId="13" xfId="0" applyFont="1" applyBorder="1"/>
    <xf numFmtId="0" fontId="2" fillId="0" borderId="14" xfId="0" applyFont="1" applyBorder="1"/>
    <xf numFmtId="0" fontId="2" fillId="0" borderId="15" xfId="0" applyFont="1" applyBorder="1"/>
    <xf numFmtId="0" fontId="2" fillId="0" borderId="16" xfId="0" applyFont="1" applyBorder="1"/>
    <xf numFmtId="0" fontId="0" fillId="2" borderId="9" xfId="0" applyFont="1" applyFill="1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0" fillId="0" borderId="44" xfId="0" applyFont="1" applyBorder="1" applyAlignment="1">
      <alignment horizontal="center" vertical="center" wrapText="1"/>
    </xf>
    <xf numFmtId="0" fontId="0" fillId="0" borderId="45" xfId="0" applyFont="1" applyBorder="1" applyAlignment="1">
      <alignment horizontal="center" vertical="center" wrapText="1"/>
    </xf>
    <xf numFmtId="0" fontId="0" fillId="0" borderId="46" xfId="0" applyFont="1" applyBorder="1" applyAlignment="1">
      <alignment horizontal="center" vertical="center" wrapText="1"/>
    </xf>
    <xf numFmtId="0" fontId="0" fillId="0" borderId="47" xfId="0" applyFont="1" applyBorder="1" applyAlignment="1">
      <alignment horizontal="center" vertical="center" wrapText="1"/>
    </xf>
    <xf numFmtId="0" fontId="0" fillId="0" borderId="48" xfId="0" applyFont="1" applyBorder="1" applyAlignment="1">
      <alignment horizontal="center" vertical="center" wrapText="1"/>
    </xf>
    <xf numFmtId="0" fontId="0" fillId="0" borderId="49" xfId="0" applyFont="1" applyBorder="1" applyAlignment="1">
      <alignment horizontal="center" vertical="center" wrapText="1"/>
    </xf>
    <xf numFmtId="0" fontId="0" fillId="11" borderId="0" xfId="0" applyFont="1" applyFill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 wrapText="1"/>
    </xf>
    <xf numFmtId="0" fontId="2" fillId="0" borderId="4" xfId="0" applyFont="1" applyBorder="1"/>
    <xf numFmtId="0" fontId="0" fillId="0" borderId="27" xfId="0" applyFont="1" applyBorder="1" applyAlignment="1">
      <alignment horizontal="center"/>
    </xf>
    <xf numFmtId="0" fontId="2" fillId="0" borderId="28" xfId="0" applyFont="1" applyBorder="1"/>
    <xf numFmtId="0" fontId="0" fillId="0" borderId="4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4" fillId="16" borderId="40" xfId="0" applyFont="1" applyFill="1" applyBorder="1" applyAlignment="1">
      <alignment horizontal="center"/>
    </xf>
    <xf numFmtId="0" fontId="4" fillId="16" borderId="41" xfId="0" applyFont="1" applyFill="1" applyBorder="1" applyAlignment="1">
      <alignment horizontal="center"/>
    </xf>
    <xf numFmtId="0" fontId="4" fillId="16" borderId="42" xfId="0" applyFont="1" applyFill="1" applyBorder="1" applyAlignment="1">
      <alignment horizontal="center"/>
    </xf>
    <xf numFmtId="0" fontId="4" fillId="0" borderId="40" xfId="0" applyFont="1" applyBorder="1" applyAlignment="1">
      <alignment horizontal="center"/>
    </xf>
    <xf numFmtId="0" fontId="4" fillId="0" borderId="41" xfId="0" applyFont="1" applyBorder="1" applyAlignment="1">
      <alignment horizontal="center"/>
    </xf>
    <xf numFmtId="0" fontId="4" fillId="0" borderId="42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15" borderId="3" xfId="0" applyFont="1" applyFill="1" applyBorder="1" applyAlignment="1">
      <alignment horizontal="center" vertical="center"/>
    </xf>
    <xf numFmtId="173" fontId="0" fillId="17" borderId="67" xfId="0" applyNumberFormat="1" applyFont="1" applyFill="1" applyBorder="1" applyAlignment="1">
      <alignment horizontal="center" vertical="center"/>
    </xf>
    <xf numFmtId="0" fontId="0" fillId="17" borderId="68" xfId="0" applyFont="1" applyFill="1" applyBorder="1" applyAlignment="1">
      <alignment horizontal="center" vertical="center"/>
    </xf>
    <xf numFmtId="0" fontId="0" fillId="17" borderId="27" xfId="0" applyFont="1" applyFill="1" applyBorder="1" applyAlignment="1">
      <alignment horizontal="center" vertical="center"/>
    </xf>
    <xf numFmtId="0" fontId="0" fillId="17" borderId="71" xfId="0" applyFont="1" applyFill="1" applyBorder="1" applyAlignment="1">
      <alignment horizontal="center" vertical="center"/>
    </xf>
    <xf numFmtId="177" fontId="4" fillId="26" borderId="67" xfId="0" applyNumberFormat="1" applyFont="1" applyFill="1" applyBorder="1" applyAlignment="1">
      <alignment horizontal="center" vertical="center"/>
    </xf>
    <xf numFmtId="177" fontId="4" fillId="26" borderId="66" xfId="0" applyNumberFormat="1" applyFont="1" applyFill="1" applyBorder="1" applyAlignment="1">
      <alignment horizontal="center" vertical="center"/>
    </xf>
    <xf numFmtId="177" fontId="4" fillId="26" borderId="68" xfId="0" applyNumberFormat="1" applyFont="1" applyFill="1" applyBorder="1" applyAlignment="1">
      <alignment horizontal="center" vertical="center"/>
    </xf>
    <xf numFmtId="177" fontId="4" fillId="26" borderId="27" xfId="0" applyNumberFormat="1" applyFont="1" applyFill="1" applyBorder="1" applyAlignment="1">
      <alignment horizontal="center" vertical="center"/>
    </xf>
    <xf numFmtId="177" fontId="4" fillId="26" borderId="70" xfId="0" applyNumberFormat="1" applyFont="1" applyFill="1" applyBorder="1" applyAlignment="1">
      <alignment horizontal="center" vertical="center"/>
    </xf>
    <xf numFmtId="177" fontId="4" fillId="26" borderId="71" xfId="0" applyNumberFormat="1" applyFont="1" applyFill="1" applyBorder="1" applyAlignment="1">
      <alignment horizontal="center" vertical="center"/>
    </xf>
    <xf numFmtId="0" fontId="14" fillId="20" borderId="0" xfId="0" applyFont="1" applyFill="1" applyAlignment="1">
      <alignment horizontal="center" vertical="center" wrapText="1"/>
    </xf>
    <xf numFmtId="0" fontId="4" fillId="20" borderId="0" xfId="0" applyFont="1" applyFill="1" applyAlignment="1">
      <alignment horizontal="center" vertical="center" wrapText="1"/>
    </xf>
    <xf numFmtId="0" fontId="0" fillId="0" borderId="19" xfId="0" applyFont="1" applyBorder="1" applyAlignment="1">
      <alignment horizontal="center"/>
    </xf>
    <xf numFmtId="0" fontId="0" fillId="0" borderId="78" xfId="0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4" fillId="0" borderId="51" xfId="0" applyFont="1" applyBorder="1" applyAlignment="1">
      <alignment horizontal="center"/>
    </xf>
    <xf numFmtId="0" fontId="0" fillId="0" borderId="52" xfId="0" applyFont="1" applyBorder="1" applyAlignment="1">
      <alignment horizontal="center"/>
    </xf>
    <xf numFmtId="0" fontId="4" fillId="0" borderId="52" xfId="0" applyFont="1" applyBorder="1" applyAlignment="1">
      <alignment horizontal="center"/>
    </xf>
    <xf numFmtId="0" fontId="0" fillId="0" borderId="53" xfId="0" applyFont="1" applyBorder="1" applyAlignment="1">
      <alignment horizontal="center"/>
    </xf>
    <xf numFmtId="0" fontId="0" fillId="0" borderId="55" xfId="0" applyFont="1" applyBorder="1" applyAlignment="1">
      <alignment horizontal="center"/>
    </xf>
    <xf numFmtId="0" fontId="0" fillId="0" borderId="57" xfId="0" applyFont="1" applyBorder="1" applyAlignment="1">
      <alignment horizontal="center"/>
    </xf>
    <xf numFmtId="0" fontId="0" fillId="0" borderId="58" xfId="0" applyFont="1" applyBorder="1" applyAlignment="1">
      <alignment horizontal="center"/>
    </xf>
    <xf numFmtId="0" fontId="0" fillId="13" borderId="63" xfId="0" applyFont="1" applyFill="1" applyBorder="1" applyAlignment="1">
      <alignment horizontal="center"/>
    </xf>
    <xf numFmtId="0" fontId="0" fillId="13" borderId="25" xfId="0" applyFont="1" applyFill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6" xfId="0" applyFont="1" applyFill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/>
    </xf>
    <xf numFmtId="0" fontId="4" fillId="0" borderId="62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55" xfId="0" applyFont="1" applyFill="1" applyBorder="1" applyAlignment="1">
      <alignment horizontal="center" vertical="center"/>
    </xf>
    <xf numFmtId="0" fontId="4" fillId="0" borderId="64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65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5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4" xfId="0" applyFont="1" applyBorder="1" applyAlignment="1">
      <alignment horizontal="center"/>
    </xf>
    <xf numFmtId="0" fontId="12" fillId="0" borderId="63" xfId="0" applyFont="1" applyBorder="1" applyAlignment="1">
      <alignment horizontal="center"/>
    </xf>
    <xf numFmtId="0" fontId="12" fillId="0" borderId="25" xfId="0" applyFont="1" applyBorder="1" applyAlignment="1">
      <alignment horizontal="center"/>
    </xf>
    <xf numFmtId="0" fontId="0" fillId="24" borderId="63" xfId="0" applyFont="1" applyFill="1" applyBorder="1" applyAlignment="1">
      <alignment horizontal="center"/>
    </xf>
    <xf numFmtId="0" fontId="0" fillId="24" borderId="25" xfId="0" applyFont="1" applyFill="1" applyBorder="1" applyAlignment="1">
      <alignment horizontal="center"/>
    </xf>
    <xf numFmtId="0" fontId="0" fillId="0" borderId="54" xfId="0" applyFont="1" applyBorder="1" applyAlignment="1">
      <alignment horizontal="center"/>
    </xf>
    <xf numFmtId="0" fontId="0" fillId="0" borderId="56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4" fillId="0" borderId="62" xfId="0" applyFont="1" applyBorder="1" applyAlignment="1">
      <alignment horizontal="center"/>
    </xf>
    <xf numFmtId="0" fontId="0" fillId="0" borderId="63" xfId="0" applyFont="1" applyBorder="1" applyAlignment="1">
      <alignment horizontal="center"/>
    </xf>
    <xf numFmtId="0" fontId="0" fillId="0" borderId="17" xfId="0" applyFont="1" applyBorder="1" applyAlignment="1">
      <alignment horizontal="center"/>
    </xf>
    <xf numFmtId="0" fontId="0" fillId="0" borderId="62" xfId="0" applyFont="1" applyBorder="1" applyAlignment="1">
      <alignment horizontal="center"/>
    </xf>
    <xf numFmtId="0" fontId="4" fillId="0" borderId="56" xfId="0" applyFont="1" applyBorder="1" applyAlignment="1">
      <alignment horizontal="center" vertical="center"/>
    </xf>
    <xf numFmtId="0" fontId="4" fillId="0" borderId="57" xfId="0" applyFont="1" applyBorder="1" applyAlignment="1">
      <alignment horizontal="center" vertical="center"/>
    </xf>
    <xf numFmtId="0" fontId="0" fillId="0" borderId="67" xfId="0" applyFont="1" applyBorder="1" applyAlignment="1">
      <alignment horizontal="center"/>
    </xf>
    <xf numFmtId="0" fontId="0" fillId="0" borderId="66" xfId="0" applyFont="1" applyBorder="1" applyAlignment="1">
      <alignment horizontal="center"/>
    </xf>
    <xf numFmtId="0" fontId="0" fillId="0" borderId="68" xfId="0" applyFont="1" applyBorder="1" applyAlignment="1">
      <alignment horizontal="center"/>
    </xf>
    <xf numFmtId="0" fontId="4" fillId="0" borderId="63" xfId="0" applyFont="1" applyBorder="1" applyAlignment="1">
      <alignment horizontal="center"/>
    </xf>
    <xf numFmtId="167" fontId="0" fillId="12" borderId="6" xfId="0" applyNumberFormat="1" applyFont="1" applyFill="1" applyBorder="1" applyAlignment="1">
      <alignment horizontal="center"/>
    </xf>
    <xf numFmtId="167" fontId="0" fillId="12" borderId="25" xfId="0" applyNumberFormat="1" applyFont="1" applyFill="1" applyBorder="1" applyAlignment="1">
      <alignment horizontal="center"/>
    </xf>
    <xf numFmtId="0" fontId="0" fillId="0" borderId="75" xfId="0" applyFont="1" applyBorder="1" applyAlignment="1">
      <alignment horizontal="center"/>
    </xf>
    <xf numFmtId="0" fontId="0" fillId="0" borderId="76" xfId="0" applyFont="1" applyBorder="1" applyAlignment="1">
      <alignment horizontal="center"/>
    </xf>
    <xf numFmtId="0" fontId="0" fillId="0" borderId="77" xfId="0" applyFont="1" applyBorder="1" applyAlignment="1">
      <alignment horizontal="center"/>
    </xf>
    <xf numFmtId="0" fontId="0" fillId="0" borderId="25" xfId="0" applyFont="1" applyBorder="1" applyAlignment="1">
      <alignment horizontal="center"/>
    </xf>
    <xf numFmtId="0" fontId="6" fillId="0" borderId="74" xfId="0" applyFont="1" applyBorder="1" applyAlignment="1">
      <alignment horizontal="center"/>
    </xf>
    <xf numFmtId="0" fontId="6" fillId="0" borderId="72" xfId="0" applyFont="1" applyBorder="1" applyAlignment="1">
      <alignment horizontal="center"/>
    </xf>
    <xf numFmtId="0" fontId="6" fillId="0" borderId="73" xfId="0" applyFont="1" applyBorder="1" applyAlignment="1">
      <alignment horizontal="center"/>
    </xf>
    <xf numFmtId="0" fontId="4" fillId="0" borderId="25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167" fontId="0" fillId="17" borderId="6" xfId="0" applyNumberFormat="1" applyFont="1" applyFill="1" applyBorder="1" applyAlignment="1">
      <alignment horizontal="center"/>
    </xf>
    <xf numFmtId="167" fontId="0" fillId="17" borderId="25" xfId="0" applyNumberFormat="1" applyFont="1" applyFill="1" applyBorder="1" applyAlignment="1">
      <alignment horizontal="center"/>
    </xf>
    <xf numFmtId="167" fontId="0" fillId="18" borderId="6" xfId="0" applyNumberFormat="1" applyFont="1" applyFill="1" applyBorder="1" applyAlignment="1">
      <alignment horizontal="center"/>
    </xf>
    <xf numFmtId="167" fontId="0" fillId="18" borderId="25" xfId="0" applyNumberFormat="1" applyFont="1" applyFill="1" applyBorder="1" applyAlignment="1">
      <alignment horizontal="center"/>
    </xf>
    <xf numFmtId="167" fontId="0" fillId="13" borderId="6" xfId="0" applyNumberFormat="1" applyFont="1" applyFill="1" applyBorder="1" applyAlignment="1">
      <alignment horizontal="center"/>
    </xf>
    <xf numFmtId="167" fontId="0" fillId="13" borderId="25" xfId="0" applyNumberFormat="1" applyFont="1" applyFill="1" applyBorder="1" applyAlignment="1">
      <alignment horizontal="center"/>
    </xf>
    <xf numFmtId="0" fontId="0" fillId="15" borderId="66" xfId="0" applyFont="1" applyFill="1" applyBorder="1" applyAlignment="1">
      <alignment horizontal="center"/>
    </xf>
    <xf numFmtId="0" fontId="0" fillId="15" borderId="4" xfId="0" applyFont="1" applyFill="1" applyBorder="1" applyAlignment="1">
      <alignment horizontal="center"/>
    </xf>
    <xf numFmtId="0" fontId="6" fillId="0" borderId="56" xfId="0" applyFont="1" applyBorder="1" applyAlignment="1">
      <alignment horizontal="center"/>
    </xf>
    <xf numFmtId="0" fontId="6" fillId="0" borderId="57" xfId="0" applyFont="1" applyBorder="1" applyAlignment="1">
      <alignment horizontal="center"/>
    </xf>
    <xf numFmtId="0" fontId="4" fillId="0" borderId="51" xfId="0" applyFont="1" applyBorder="1" applyAlignment="1">
      <alignment horizontal="center" vertical="center"/>
    </xf>
    <xf numFmtId="0" fontId="4" fillId="0" borderId="52" xfId="0" applyFont="1" applyBorder="1" applyAlignment="1">
      <alignment horizontal="center" vertical="center"/>
    </xf>
    <xf numFmtId="167" fontId="6" fillId="0" borderId="57" xfId="0" applyNumberFormat="1" applyFont="1" applyBorder="1" applyAlignment="1">
      <alignment horizontal="center"/>
    </xf>
    <xf numFmtId="0" fontId="6" fillId="0" borderId="58" xfId="0" applyFont="1" applyBorder="1" applyAlignment="1">
      <alignment horizontal="center"/>
    </xf>
    <xf numFmtId="0" fontId="0" fillId="15" borderId="15" xfId="0" applyFont="1" applyFill="1" applyBorder="1" applyAlignment="1">
      <alignment horizontal="center"/>
    </xf>
    <xf numFmtId="167" fontId="0" fillId="17" borderId="52" xfId="0" applyNumberFormat="1" applyFont="1" applyFill="1" applyBorder="1" applyAlignment="1">
      <alignment horizontal="center" vertical="center"/>
    </xf>
    <xf numFmtId="167" fontId="0" fillId="17" borderId="53" xfId="0" applyNumberFormat="1" applyFont="1" applyFill="1" applyBorder="1" applyAlignment="1">
      <alignment horizontal="center" vertical="center"/>
    </xf>
    <xf numFmtId="167" fontId="0" fillId="18" borderId="4" xfId="0" applyNumberFormat="1" applyFont="1" applyFill="1" applyBorder="1" applyAlignment="1">
      <alignment horizontal="center"/>
    </xf>
    <xf numFmtId="0" fontId="0" fillId="18" borderId="55" xfId="0" applyFont="1" applyFill="1" applyBorder="1" applyAlignment="1">
      <alignment horizontal="center"/>
    </xf>
    <xf numFmtId="167" fontId="0" fillId="13" borderId="4" xfId="0" applyNumberFormat="1" applyFont="1" applyFill="1" applyBorder="1" applyAlignment="1">
      <alignment horizontal="center"/>
    </xf>
    <xf numFmtId="0" fontId="0" fillId="13" borderId="55" xfId="0" applyFont="1" applyFill="1" applyBorder="1" applyAlignment="1">
      <alignment horizontal="center"/>
    </xf>
    <xf numFmtId="0" fontId="3" fillId="13" borderId="0" xfId="0" applyFont="1" applyFill="1" applyAlignment="1">
      <alignment horizontal="center" vertical="center"/>
    </xf>
    <xf numFmtId="0" fontId="0" fillId="13" borderId="0" xfId="0" applyFont="1" applyFill="1" applyAlignment="1">
      <alignment horizontal="center" vertical="center"/>
    </xf>
    <xf numFmtId="167" fontId="6" fillId="13" borderId="57" xfId="0" applyNumberFormat="1" applyFont="1" applyFill="1" applyBorder="1" applyAlignment="1">
      <alignment horizontal="center"/>
    </xf>
    <xf numFmtId="0" fontId="6" fillId="13" borderId="58" xfId="0" applyFont="1" applyFill="1" applyBorder="1" applyAlignment="1">
      <alignment horizontal="center"/>
    </xf>
    <xf numFmtId="167" fontId="0" fillId="17" borderId="52" xfId="0" applyNumberFormat="1" applyFont="1" applyFill="1" applyBorder="1" applyAlignment="1">
      <alignment horizontal="center"/>
    </xf>
    <xf numFmtId="167" fontId="0" fillId="17" borderId="53" xfId="0" applyNumberFormat="1" applyFont="1" applyFill="1" applyBorder="1" applyAlignment="1">
      <alignment horizontal="center"/>
    </xf>
    <xf numFmtId="0" fontId="3" fillId="18" borderId="0" xfId="0" applyFont="1" applyFill="1" applyAlignment="1">
      <alignment horizontal="center" vertical="center"/>
    </xf>
    <xf numFmtId="0" fontId="0" fillId="18" borderId="0" xfId="0" applyFont="1" applyFill="1" applyAlignment="1">
      <alignment horizontal="center" vertical="center"/>
    </xf>
    <xf numFmtId="0" fontId="6" fillId="0" borderId="3" xfId="0" applyFont="1" applyBorder="1" applyAlignment="1">
      <alignment horizontal="center"/>
    </xf>
    <xf numFmtId="167" fontId="6" fillId="0" borderId="3" xfId="0" applyNumberFormat="1" applyFont="1" applyBorder="1" applyAlignment="1">
      <alignment horizontal="center"/>
    </xf>
    <xf numFmtId="0" fontId="3" fillId="25" borderId="0" xfId="0" applyFont="1" applyFill="1" applyAlignment="1">
      <alignment horizontal="center" vertical="center"/>
    </xf>
    <xf numFmtId="0" fontId="0" fillId="25" borderId="0" xfId="0" applyFont="1" applyFill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167" fontId="0" fillId="0" borderId="3" xfId="0" applyNumberFormat="1" applyFont="1" applyFill="1" applyBorder="1" applyAlignment="1">
      <alignment horizontal="center" vertical="center"/>
    </xf>
    <xf numFmtId="0" fontId="0" fillId="0" borderId="59" xfId="0" applyFont="1" applyBorder="1" applyAlignment="1">
      <alignment horizontal="center"/>
    </xf>
    <xf numFmtId="0" fontId="0" fillId="0" borderId="60" xfId="0" applyFont="1" applyBorder="1" applyAlignment="1">
      <alignment horizontal="center"/>
    </xf>
    <xf numFmtId="167" fontId="0" fillId="13" borderId="60" xfId="0" applyNumberFormat="1" applyFont="1" applyFill="1" applyBorder="1" applyAlignment="1">
      <alignment horizontal="center"/>
    </xf>
    <xf numFmtId="0" fontId="0" fillId="13" borderId="61" xfId="0" applyFont="1" applyFill="1" applyBorder="1" applyAlignment="1">
      <alignment horizontal="center"/>
    </xf>
    <xf numFmtId="0" fontId="4" fillId="0" borderId="37" xfId="0" applyFont="1" applyBorder="1" applyAlignment="1">
      <alignment horizontal="center"/>
    </xf>
    <xf numFmtId="0" fontId="0" fillId="0" borderId="38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3" fillId="23" borderId="0" xfId="0" applyFont="1" applyFill="1" applyAlignment="1">
      <alignment horizontal="center" vertical="center"/>
    </xf>
    <xf numFmtId="0" fontId="0" fillId="23" borderId="0" xfId="0" applyFont="1" applyFill="1" applyAlignment="1">
      <alignment horizontal="center" vertical="center"/>
    </xf>
    <xf numFmtId="176" fontId="0" fillId="0" borderId="4" xfId="0" applyNumberFormat="1" applyFont="1" applyBorder="1" applyAlignment="1">
      <alignment horizontal="center"/>
    </xf>
    <xf numFmtId="176" fontId="0" fillId="0" borderId="19" xfId="0" applyNumberFormat="1" applyFont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26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28A865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6" tint="0.39994506668294322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C00000"/>
          <bgColor rgb="FFC0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28A865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67235</xdr:colOff>
      <xdr:row>0</xdr:row>
      <xdr:rowOff>134471</xdr:rowOff>
    </xdr:from>
    <xdr:to>
      <xdr:col>16</xdr:col>
      <xdr:colOff>448235</xdr:colOff>
      <xdr:row>26</xdr:row>
      <xdr:rowOff>156882</xdr:rowOff>
    </xdr:to>
    <xdr:cxnSp macro="">
      <xdr:nvCxnSpPr>
        <xdr:cNvPr id="3" name="Straight Connector 2"/>
        <xdr:cNvCxnSpPr/>
      </xdr:nvCxnSpPr>
      <xdr:spPr>
        <a:xfrm>
          <a:off x="672353" y="134471"/>
          <a:ext cx="11631706" cy="5109882"/>
        </a:xfrm>
        <a:prstGeom prst="line">
          <a:avLst/>
        </a:prstGeom>
        <a:ln>
          <a:solidFill>
            <a:srgbClr val="FF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163606</xdr:colOff>
      <xdr:row>0</xdr:row>
      <xdr:rowOff>0</xdr:rowOff>
    </xdr:from>
    <xdr:to>
      <xdr:col>11</xdr:col>
      <xdr:colOff>1205752</xdr:colOff>
      <xdr:row>44</xdr:row>
      <xdr:rowOff>129989</xdr:rowOff>
    </xdr:to>
    <xdr:cxnSp macro="">
      <xdr:nvCxnSpPr>
        <xdr:cNvPr id="4" name="Straight Connector 3"/>
        <xdr:cNvCxnSpPr/>
      </xdr:nvCxnSpPr>
      <xdr:spPr>
        <a:xfrm rot="5400000">
          <a:off x="2065243" y="1773892"/>
          <a:ext cx="8657665" cy="5109882"/>
        </a:xfrm>
        <a:prstGeom prst="line">
          <a:avLst/>
        </a:prstGeom>
        <a:ln>
          <a:solidFill>
            <a:srgbClr val="FF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1088570</xdr:colOff>
      <xdr:row>0</xdr:row>
      <xdr:rowOff>0</xdr:rowOff>
    </xdr:from>
    <xdr:to>
      <xdr:col>11</xdr:col>
      <xdr:colOff>565095</xdr:colOff>
      <xdr:row>41</xdr:row>
      <xdr:rowOff>139594</xdr:rowOff>
    </xdr:to>
    <xdr:cxnSp macro="">
      <xdr:nvCxnSpPr>
        <xdr:cNvPr id="2" name="Straight Connector 1"/>
        <xdr:cNvCxnSpPr/>
      </xdr:nvCxnSpPr>
      <xdr:spPr>
        <a:xfrm rot="5400000">
          <a:off x="11316178" y="1773892"/>
          <a:ext cx="8657665" cy="5109882"/>
        </a:xfrm>
        <a:prstGeom prst="line">
          <a:avLst/>
        </a:prstGeom>
        <a:ln>
          <a:solidFill>
            <a:srgbClr val="FF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4354285</xdr:colOff>
      <xdr:row>5</xdr:row>
      <xdr:rowOff>163286</xdr:rowOff>
    </xdr:from>
    <xdr:to>
      <xdr:col>12</xdr:col>
      <xdr:colOff>3589884</xdr:colOff>
      <xdr:row>29</xdr:row>
      <xdr:rowOff>156882</xdr:rowOff>
    </xdr:to>
    <xdr:cxnSp macro="">
      <xdr:nvCxnSpPr>
        <xdr:cNvPr id="3" name="Straight Connector 2"/>
        <xdr:cNvCxnSpPr/>
      </xdr:nvCxnSpPr>
      <xdr:spPr>
        <a:xfrm>
          <a:off x="11035392" y="1115786"/>
          <a:ext cx="11631706" cy="5109882"/>
        </a:xfrm>
        <a:prstGeom prst="line">
          <a:avLst/>
        </a:prstGeom>
        <a:ln>
          <a:solidFill>
            <a:srgbClr val="FF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134471</xdr:rowOff>
    </xdr:from>
    <xdr:to>
      <xdr:col>14</xdr:col>
      <xdr:colOff>609920</xdr:colOff>
      <xdr:row>27</xdr:row>
      <xdr:rowOff>5603</xdr:rowOff>
    </xdr:to>
    <xdr:cxnSp macro="">
      <xdr:nvCxnSpPr>
        <xdr:cNvPr id="2" name="Straight Connector 1"/>
        <xdr:cNvCxnSpPr/>
      </xdr:nvCxnSpPr>
      <xdr:spPr>
        <a:xfrm>
          <a:off x="9429750" y="134471"/>
          <a:ext cx="11631706" cy="5109882"/>
        </a:xfrm>
        <a:prstGeom prst="line">
          <a:avLst/>
        </a:prstGeom>
        <a:ln>
          <a:solidFill>
            <a:srgbClr val="FF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1615568</xdr:colOff>
      <xdr:row>0</xdr:row>
      <xdr:rowOff>0</xdr:rowOff>
    </xdr:from>
    <xdr:to>
      <xdr:col>12</xdr:col>
      <xdr:colOff>751914</xdr:colOff>
      <xdr:row>43</xdr:row>
      <xdr:rowOff>153201</xdr:rowOff>
    </xdr:to>
    <xdr:cxnSp macro="">
      <xdr:nvCxnSpPr>
        <xdr:cNvPr id="3" name="Straight Connector 2"/>
        <xdr:cNvCxnSpPr/>
      </xdr:nvCxnSpPr>
      <xdr:spPr>
        <a:xfrm rot="5400000">
          <a:off x="10822640" y="1773892"/>
          <a:ext cx="8657665" cy="5109882"/>
        </a:xfrm>
        <a:prstGeom prst="line">
          <a:avLst/>
        </a:prstGeom>
        <a:ln>
          <a:solidFill>
            <a:srgbClr val="FF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838199</xdr:colOff>
      <xdr:row>4</xdr:row>
      <xdr:rowOff>126205</xdr:rowOff>
    </xdr:from>
    <xdr:to>
      <xdr:col>4</xdr:col>
      <xdr:colOff>285749</xdr:colOff>
      <xdr:row>13</xdr:row>
      <xdr:rowOff>161924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0224" y="888205"/>
          <a:ext cx="2333625" cy="1750219"/>
        </a:xfrm>
        <a:prstGeom prst="rect">
          <a:avLst/>
        </a:prstGeom>
      </xdr:spPr>
    </xdr:pic>
    <xdr:clientData/>
  </xdr:twoCellAnchor>
  <xdr:twoCellAnchor editAs="oneCell">
    <xdr:from>
      <xdr:col>5</xdr:col>
      <xdr:colOff>76200</xdr:colOff>
      <xdr:row>4</xdr:row>
      <xdr:rowOff>47024</xdr:rowOff>
    </xdr:from>
    <xdr:to>
      <xdr:col>7</xdr:col>
      <xdr:colOff>550050</xdr:colOff>
      <xdr:row>13</xdr:row>
      <xdr:rowOff>130949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86325" y="809024"/>
          <a:ext cx="2397900" cy="1798425"/>
        </a:xfrm>
        <a:prstGeom prst="rect">
          <a:avLst/>
        </a:prstGeom>
      </xdr:spPr>
    </xdr:pic>
    <xdr:clientData/>
  </xdr:twoCellAnchor>
  <xdr:twoCellAnchor editAs="oneCell">
    <xdr:from>
      <xdr:col>8</xdr:col>
      <xdr:colOff>238126</xdr:colOff>
      <xdr:row>4</xdr:row>
      <xdr:rowOff>58316</xdr:rowOff>
    </xdr:from>
    <xdr:to>
      <xdr:col>10</xdr:col>
      <xdr:colOff>565300</xdr:colOff>
      <xdr:row>13</xdr:row>
      <xdr:rowOff>123825</xdr:rowOff>
    </xdr:to>
    <xdr:pic>
      <xdr:nvPicPr>
        <xdr:cNvPr id="4" name="Picture 3"/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944" b="24755"/>
        <a:stretch/>
      </xdr:blipFill>
      <xdr:spPr>
        <a:xfrm>
          <a:off x="7934326" y="820316"/>
          <a:ext cx="2251224" cy="1780009"/>
        </a:xfrm>
        <a:prstGeom prst="rect">
          <a:avLst/>
        </a:prstGeom>
      </xdr:spPr>
    </xdr:pic>
    <xdr:clientData/>
  </xdr:twoCellAnchor>
  <xdr:twoCellAnchor editAs="oneCell">
    <xdr:from>
      <xdr:col>1</xdr:col>
      <xdr:colOff>790574</xdr:colOff>
      <xdr:row>17</xdr:row>
      <xdr:rowOff>74398</xdr:rowOff>
    </xdr:from>
    <xdr:to>
      <xdr:col>4</xdr:col>
      <xdr:colOff>161924</xdr:colOff>
      <xdr:row>26</xdr:row>
      <xdr:rowOff>52967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2599" y="3312898"/>
          <a:ext cx="2257425" cy="1693069"/>
        </a:xfrm>
        <a:prstGeom prst="rect">
          <a:avLst/>
        </a:prstGeom>
      </xdr:spPr>
    </xdr:pic>
    <xdr:clientData/>
  </xdr:twoCellAnchor>
  <xdr:twoCellAnchor editAs="oneCell">
    <xdr:from>
      <xdr:col>5</xdr:col>
      <xdr:colOff>47624</xdr:colOff>
      <xdr:row>17</xdr:row>
      <xdr:rowOff>28555</xdr:rowOff>
    </xdr:from>
    <xdr:to>
      <xdr:col>7</xdr:col>
      <xdr:colOff>361949</xdr:colOff>
      <xdr:row>25</xdr:row>
      <xdr:rowOff>183336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7749" y="3267055"/>
          <a:ext cx="2238375" cy="1678781"/>
        </a:xfrm>
        <a:prstGeom prst="rect">
          <a:avLst/>
        </a:prstGeom>
      </xdr:spPr>
    </xdr:pic>
    <xdr:clientData/>
  </xdr:twoCellAnchor>
  <xdr:twoCellAnchor editAs="oneCell">
    <xdr:from>
      <xdr:col>7</xdr:col>
      <xdr:colOff>946151</xdr:colOff>
      <xdr:row>17</xdr:row>
      <xdr:rowOff>76200</xdr:rowOff>
    </xdr:from>
    <xdr:to>
      <xdr:col>10</xdr:col>
      <xdr:colOff>219074</xdr:colOff>
      <xdr:row>25</xdr:row>
      <xdr:rowOff>171448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80326" y="3314700"/>
          <a:ext cx="2158998" cy="16192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5F616C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66"/>
  <sheetViews>
    <sheetView topLeftCell="D28" zoomScale="70" zoomScaleNormal="70" workbookViewId="0">
      <selection activeCell="R54" sqref="R54"/>
    </sheetView>
  </sheetViews>
  <sheetFormatPr defaultColWidth="14.42578125" defaultRowHeight="15" customHeight="1" x14ac:dyDescent="0.25"/>
  <cols>
    <col min="1" max="1" width="4.28515625" customWidth="1"/>
    <col min="2" max="2" width="17.85546875" customWidth="1"/>
    <col min="3" max="9" width="8.7109375" customWidth="1"/>
    <col min="10" max="10" width="11" customWidth="1"/>
    <col min="11" max="11" width="14.5703125" customWidth="1"/>
    <col min="12" max="12" width="11.28515625" customWidth="1"/>
    <col min="13" max="13" width="13.85546875" customWidth="1"/>
    <col min="14" max="14" width="14.42578125" customWidth="1"/>
    <col min="15" max="15" width="8.7109375" customWidth="1"/>
    <col min="16" max="16" width="11.5703125" customWidth="1"/>
    <col min="17" max="17" width="23.5703125" customWidth="1"/>
    <col min="18" max="18" width="22.28515625" customWidth="1"/>
    <col min="19" max="19" width="23.85546875" customWidth="1"/>
    <col min="20" max="20" width="24.140625" customWidth="1"/>
    <col min="21" max="21" width="27.5703125" customWidth="1"/>
  </cols>
  <sheetData>
    <row r="1" spans="1:21" x14ac:dyDescent="0.25">
      <c r="A1" s="294" t="s">
        <v>0</v>
      </c>
      <c r="B1" s="295"/>
      <c r="C1" s="295"/>
      <c r="D1" s="295"/>
      <c r="E1" s="295"/>
      <c r="F1" s="295"/>
      <c r="G1" s="295"/>
      <c r="H1" s="295"/>
      <c r="I1" s="295"/>
      <c r="J1" s="295"/>
      <c r="K1" s="295"/>
      <c r="L1" s="295"/>
      <c r="M1" s="295"/>
      <c r="N1" s="295"/>
      <c r="O1" s="295"/>
      <c r="P1" s="295"/>
      <c r="Q1" s="295"/>
      <c r="R1" s="295"/>
    </row>
    <row r="2" spans="1:21" x14ac:dyDescent="0.25">
      <c r="A2" s="296"/>
      <c r="B2" s="297"/>
      <c r="C2" s="297"/>
      <c r="D2" s="297"/>
      <c r="E2" s="297"/>
      <c r="F2" s="297"/>
      <c r="G2" s="297"/>
      <c r="H2" s="297"/>
      <c r="I2" s="297"/>
      <c r="J2" s="297"/>
      <c r="K2" s="297"/>
      <c r="L2" s="297"/>
      <c r="M2" s="297"/>
      <c r="N2" s="297"/>
      <c r="O2" s="297"/>
      <c r="P2" s="297"/>
      <c r="Q2" s="297"/>
      <c r="R2" s="297"/>
    </row>
    <row r="3" spans="1:21" x14ac:dyDescent="0.25">
      <c r="A3" s="296"/>
      <c r="B3" s="297"/>
      <c r="C3" s="297"/>
      <c r="D3" s="297"/>
      <c r="E3" s="297"/>
      <c r="F3" s="297"/>
      <c r="G3" s="297"/>
      <c r="H3" s="297"/>
      <c r="I3" s="297"/>
      <c r="J3" s="297"/>
      <c r="K3" s="297"/>
      <c r="L3" s="297"/>
      <c r="M3" s="297"/>
      <c r="N3" s="297"/>
      <c r="O3" s="297"/>
      <c r="P3" s="297"/>
      <c r="Q3" s="297"/>
      <c r="R3" s="297"/>
    </row>
    <row r="4" spans="1:21" x14ac:dyDescent="0.25">
      <c r="A4" s="296"/>
      <c r="B4" s="297"/>
      <c r="C4" s="297"/>
      <c r="D4" s="297"/>
      <c r="E4" s="297"/>
      <c r="F4" s="297"/>
      <c r="G4" s="297"/>
      <c r="H4" s="297"/>
      <c r="I4" s="297"/>
      <c r="J4" s="297"/>
      <c r="K4" s="297"/>
      <c r="L4" s="297"/>
      <c r="M4" s="297"/>
      <c r="N4" s="297"/>
      <c r="O4" s="297"/>
      <c r="P4" s="297"/>
      <c r="Q4" s="297"/>
      <c r="R4" s="297"/>
    </row>
    <row r="5" spans="1:21" x14ac:dyDescent="0.25">
      <c r="A5" s="296"/>
      <c r="B5" s="297"/>
      <c r="C5" s="297"/>
      <c r="D5" s="297"/>
      <c r="E5" s="297"/>
      <c r="F5" s="297"/>
      <c r="G5" s="297"/>
      <c r="H5" s="297"/>
      <c r="I5" s="297"/>
      <c r="J5" s="297"/>
      <c r="K5" s="297"/>
      <c r="L5" s="297"/>
      <c r="M5" s="297"/>
      <c r="N5" s="297"/>
      <c r="O5" s="297"/>
      <c r="P5" s="297"/>
      <c r="Q5" s="297"/>
      <c r="R5" s="297"/>
    </row>
    <row r="6" spans="1:21" x14ac:dyDescent="0.25">
      <c r="A6" s="296"/>
      <c r="B6" s="297"/>
      <c r="C6" s="297"/>
      <c r="D6" s="297"/>
      <c r="E6" s="297"/>
      <c r="F6" s="297"/>
      <c r="G6" s="297"/>
      <c r="H6" s="297"/>
      <c r="I6" s="297"/>
      <c r="J6" s="297"/>
      <c r="K6" s="297"/>
      <c r="L6" s="297"/>
      <c r="M6" s="297"/>
      <c r="N6" s="297"/>
      <c r="O6" s="297"/>
      <c r="P6" s="297"/>
      <c r="Q6" s="297"/>
      <c r="R6" s="297"/>
    </row>
    <row r="9" spans="1:21" x14ac:dyDescent="0.25">
      <c r="A9" s="83" t="s">
        <v>1</v>
      </c>
      <c r="B9" s="83" t="s">
        <v>2</v>
      </c>
      <c r="C9" s="83" t="s">
        <v>3</v>
      </c>
      <c r="D9" s="83" t="s">
        <v>4</v>
      </c>
      <c r="E9" s="83" t="s">
        <v>5</v>
      </c>
      <c r="F9" s="83" t="s">
        <v>6</v>
      </c>
      <c r="G9" s="83" t="s">
        <v>7</v>
      </c>
      <c r="H9" s="83" t="s">
        <v>8</v>
      </c>
      <c r="I9" s="83" t="s">
        <v>9</v>
      </c>
      <c r="J9" s="83" t="s">
        <v>10</v>
      </c>
      <c r="K9" s="83" t="s">
        <v>11</v>
      </c>
      <c r="L9" s="83" t="s">
        <v>12</v>
      </c>
      <c r="M9" s="83" t="s">
        <v>13</v>
      </c>
      <c r="N9" s="83" t="s">
        <v>14</v>
      </c>
      <c r="O9" s="97" t="s">
        <v>206</v>
      </c>
      <c r="P9" s="97" t="s">
        <v>207</v>
      </c>
      <c r="Q9" s="83" t="s">
        <v>15</v>
      </c>
      <c r="R9" s="83" t="s">
        <v>16</v>
      </c>
      <c r="S9" s="83" t="s">
        <v>17</v>
      </c>
      <c r="T9" s="83" t="s">
        <v>18</v>
      </c>
      <c r="U9" s="97" t="s">
        <v>19</v>
      </c>
    </row>
    <row r="10" spans="1:21" x14ac:dyDescent="0.25">
      <c r="A10" s="89">
        <v>1</v>
      </c>
      <c r="B10" s="98" t="s">
        <v>20</v>
      </c>
      <c r="C10" s="79" t="s">
        <v>21</v>
      </c>
      <c r="D10" s="79" t="s">
        <v>21</v>
      </c>
      <c r="E10" s="83">
        <v>20</v>
      </c>
      <c r="F10" s="83">
        <v>20</v>
      </c>
      <c r="G10" s="83">
        <v>20</v>
      </c>
      <c r="H10" s="99" t="s">
        <v>22</v>
      </c>
      <c r="I10" s="83">
        <v>20</v>
      </c>
      <c r="J10" s="83">
        <v>20</v>
      </c>
      <c r="K10" s="83">
        <v>20</v>
      </c>
      <c r="L10" s="83">
        <v>20</v>
      </c>
      <c r="M10" s="83">
        <v>20</v>
      </c>
      <c r="N10" s="100"/>
      <c r="O10" s="96"/>
      <c r="P10" s="89"/>
      <c r="Q10" s="101">
        <f>SUM(E10:G10,I10,J10,K10,L10,M10,N10,O10)</f>
        <v>160</v>
      </c>
      <c r="R10" s="97">
        <f>(180)-(Q10)+P10</f>
        <v>20</v>
      </c>
      <c r="S10" s="102">
        <f t="shared" ref="S10:S69" si="0">R10-60</f>
        <v>-40</v>
      </c>
      <c r="T10" s="103" t="str">
        <f>IF(S10&lt;=0,"OK","NO")</f>
        <v>OK</v>
      </c>
      <c r="U10" s="104" t="s">
        <v>208</v>
      </c>
    </row>
    <row r="11" spans="1:21" x14ac:dyDescent="0.25">
      <c r="A11" s="89">
        <v>2</v>
      </c>
      <c r="B11" s="98" t="s">
        <v>23</v>
      </c>
      <c r="C11" s="79" t="s">
        <v>21</v>
      </c>
      <c r="D11" s="79" t="s">
        <v>21</v>
      </c>
      <c r="E11" s="83">
        <v>20</v>
      </c>
      <c r="F11" s="83">
        <v>20</v>
      </c>
      <c r="G11" s="83">
        <v>20</v>
      </c>
      <c r="H11" s="99" t="s">
        <v>22</v>
      </c>
      <c r="I11" s="83">
        <v>20</v>
      </c>
      <c r="J11" s="83">
        <v>20</v>
      </c>
      <c r="K11" s="83">
        <v>20</v>
      </c>
      <c r="L11" s="83">
        <v>20</v>
      </c>
      <c r="M11" s="83">
        <v>5</v>
      </c>
      <c r="N11" s="100"/>
      <c r="O11" s="96"/>
      <c r="P11" s="89"/>
      <c r="Q11" s="101">
        <f>SUM(E11:G11,I11,J11,K11,L11,M11,N11,O11)</f>
        <v>145</v>
      </c>
      <c r="R11" s="97">
        <f t="shared" ref="R11:R69" si="1">(180)-(Q11)+P11</f>
        <v>35</v>
      </c>
      <c r="S11" s="102">
        <f t="shared" si="0"/>
        <v>-25</v>
      </c>
      <c r="T11" s="103" t="str">
        <f>IF(S11&lt;=0,"OK","NO")</f>
        <v>OK</v>
      </c>
      <c r="U11" s="83" t="s">
        <v>208</v>
      </c>
    </row>
    <row r="12" spans="1:21" x14ac:dyDescent="0.25">
      <c r="A12" s="89">
        <v>3</v>
      </c>
      <c r="B12" s="89" t="s">
        <v>24</v>
      </c>
      <c r="C12" s="79" t="s">
        <v>21</v>
      </c>
      <c r="D12" s="79" t="s">
        <v>21</v>
      </c>
      <c r="E12" s="105">
        <v>10</v>
      </c>
      <c r="F12" s="105">
        <v>10</v>
      </c>
      <c r="G12" s="105">
        <v>10</v>
      </c>
      <c r="H12" s="99" t="s">
        <v>22</v>
      </c>
      <c r="I12" s="83">
        <v>20</v>
      </c>
      <c r="J12" s="105">
        <v>19</v>
      </c>
      <c r="K12" s="83"/>
      <c r="L12" s="83"/>
      <c r="M12" s="83"/>
      <c r="N12" s="83"/>
      <c r="O12" s="96"/>
      <c r="P12" s="89"/>
      <c r="Q12" s="101">
        <f t="shared" ref="Q12:Q18" si="2">SUM(E12:G12,I12,J12,K12,L12,M12,N12,O12)</f>
        <v>69</v>
      </c>
      <c r="R12" s="97">
        <f t="shared" si="1"/>
        <v>111</v>
      </c>
      <c r="S12" s="102">
        <f t="shared" si="0"/>
        <v>51</v>
      </c>
      <c r="T12" s="103" t="str">
        <f t="shared" ref="T12:T69" si="3">IF(S12&lt;=0,"OK","NO")</f>
        <v>NO</v>
      </c>
      <c r="U12" s="83"/>
    </row>
    <row r="13" spans="1:21" x14ac:dyDescent="0.25">
      <c r="A13" s="89">
        <v>4</v>
      </c>
      <c r="B13" s="98" t="s">
        <v>25</v>
      </c>
      <c r="C13" s="79" t="s">
        <v>21</v>
      </c>
      <c r="D13" s="79" t="s">
        <v>21</v>
      </c>
      <c r="E13" s="83">
        <v>20</v>
      </c>
      <c r="F13" s="83">
        <v>20</v>
      </c>
      <c r="G13" s="83">
        <v>20</v>
      </c>
      <c r="H13" s="99" t="s">
        <v>22</v>
      </c>
      <c r="I13" s="83">
        <v>20</v>
      </c>
      <c r="J13" s="83">
        <v>20</v>
      </c>
      <c r="K13" s="83"/>
      <c r="L13" s="83"/>
      <c r="M13" s="83"/>
      <c r="N13" s="83">
        <v>20</v>
      </c>
      <c r="O13" s="96"/>
      <c r="P13" s="89"/>
      <c r="Q13" s="101">
        <f t="shared" si="2"/>
        <v>120</v>
      </c>
      <c r="R13" s="97">
        <f t="shared" si="1"/>
        <v>60</v>
      </c>
      <c r="S13" s="102">
        <f t="shared" si="0"/>
        <v>0</v>
      </c>
      <c r="T13" s="103" t="str">
        <f t="shared" si="3"/>
        <v>OK</v>
      </c>
      <c r="U13" s="83" t="s">
        <v>208</v>
      </c>
    </row>
    <row r="14" spans="1:21" x14ac:dyDescent="0.25">
      <c r="A14" s="106">
        <v>5</v>
      </c>
      <c r="B14" s="106" t="s">
        <v>26</v>
      </c>
      <c r="C14" s="79" t="s">
        <v>21</v>
      </c>
      <c r="D14" s="79" t="s">
        <v>21</v>
      </c>
      <c r="E14" s="107">
        <v>20</v>
      </c>
      <c r="F14" s="107"/>
      <c r="G14" s="107"/>
      <c r="H14" s="99" t="s">
        <v>22</v>
      </c>
      <c r="I14" s="107"/>
      <c r="J14" s="107"/>
      <c r="K14" s="107"/>
      <c r="L14" s="107"/>
      <c r="M14" s="107"/>
      <c r="N14" s="107"/>
      <c r="O14" s="108"/>
      <c r="P14" s="106"/>
      <c r="Q14" s="107">
        <f t="shared" si="2"/>
        <v>20</v>
      </c>
      <c r="R14" s="97">
        <f t="shared" si="1"/>
        <v>160</v>
      </c>
      <c r="S14" s="102">
        <f t="shared" si="0"/>
        <v>100</v>
      </c>
      <c r="T14" s="103" t="str">
        <f t="shared" si="3"/>
        <v>NO</v>
      </c>
      <c r="U14" s="83" t="s">
        <v>209</v>
      </c>
    </row>
    <row r="15" spans="1:21" x14ac:dyDescent="0.25">
      <c r="A15" s="89">
        <v>6</v>
      </c>
      <c r="B15" s="126" t="s">
        <v>27</v>
      </c>
      <c r="C15" s="79" t="s">
        <v>21</v>
      </c>
      <c r="D15" s="79" t="s">
        <v>21</v>
      </c>
      <c r="E15" s="109">
        <v>20</v>
      </c>
      <c r="F15" s="109">
        <v>20</v>
      </c>
      <c r="G15" s="109">
        <v>20</v>
      </c>
      <c r="H15" s="99" t="s">
        <v>22</v>
      </c>
      <c r="I15" s="109">
        <v>20</v>
      </c>
      <c r="J15" s="109">
        <v>20</v>
      </c>
      <c r="K15" s="109">
        <v>20</v>
      </c>
      <c r="L15" s="109">
        <v>20</v>
      </c>
      <c r="M15" s="109">
        <v>20</v>
      </c>
      <c r="N15" s="100">
        <v>20</v>
      </c>
      <c r="O15" s="96"/>
      <c r="P15" s="89"/>
      <c r="Q15" s="101">
        <f t="shared" si="2"/>
        <v>180</v>
      </c>
      <c r="R15" s="97">
        <f t="shared" si="1"/>
        <v>0</v>
      </c>
      <c r="S15" s="102">
        <f t="shared" si="0"/>
        <v>-60</v>
      </c>
      <c r="T15" s="103" t="str">
        <f t="shared" si="3"/>
        <v>OK</v>
      </c>
      <c r="U15" s="83"/>
    </row>
    <row r="16" spans="1:21" x14ac:dyDescent="0.25">
      <c r="A16" s="89">
        <v>7</v>
      </c>
      <c r="B16" s="89" t="s">
        <v>28</v>
      </c>
      <c r="C16" s="79" t="s">
        <v>21</v>
      </c>
      <c r="D16" s="79" t="s">
        <v>21</v>
      </c>
      <c r="E16" s="83">
        <v>20</v>
      </c>
      <c r="F16" s="105">
        <v>10</v>
      </c>
      <c r="G16" s="83"/>
      <c r="H16" s="99" t="s">
        <v>22</v>
      </c>
      <c r="I16" s="83"/>
      <c r="J16" s="83"/>
      <c r="K16" s="83"/>
      <c r="L16" s="83"/>
      <c r="M16" s="83"/>
      <c r="N16" s="83"/>
      <c r="O16" s="96"/>
      <c r="P16" s="89"/>
      <c r="Q16" s="101">
        <f t="shared" si="2"/>
        <v>30</v>
      </c>
      <c r="R16" s="97">
        <f t="shared" si="1"/>
        <v>150</v>
      </c>
      <c r="S16" s="102">
        <f t="shared" si="0"/>
        <v>90</v>
      </c>
      <c r="T16" s="103" t="str">
        <f t="shared" si="3"/>
        <v>NO</v>
      </c>
      <c r="U16" s="83"/>
    </row>
    <row r="17" spans="1:21" x14ac:dyDescent="0.25">
      <c r="A17" s="89">
        <v>8</v>
      </c>
      <c r="B17" s="89" t="s">
        <v>29</v>
      </c>
      <c r="C17" s="79" t="s">
        <v>21</v>
      </c>
      <c r="D17" s="79" t="s">
        <v>21</v>
      </c>
      <c r="E17" s="83">
        <v>20</v>
      </c>
      <c r="F17" s="105">
        <v>15</v>
      </c>
      <c r="G17" s="83"/>
      <c r="H17" s="99" t="s">
        <v>22</v>
      </c>
      <c r="I17" s="83"/>
      <c r="J17" s="83"/>
      <c r="K17" s="83"/>
      <c r="L17" s="83"/>
      <c r="M17" s="83"/>
      <c r="N17" s="83"/>
      <c r="O17" s="96"/>
      <c r="P17" s="89"/>
      <c r="Q17" s="101">
        <f t="shared" si="2"/>
        <v>35</v>
      </c>
      <c r="R17" s="97">
        <f t="shared" si="1"/>
        <v>145</v>
      </c>
      <c r="S17" s="102">
        <f t="shared" si="0"/>
        <v>85</v>
      </c>
      <c r="T17" s="103" t="str">
        <f t="shared" si="3"/>
        <v>NO</v>
      </c>
      <c r="U17" s="83"/>
    </row>
    <row r="18" spans="1:21" x14ac:dyDescent="0.25">
      <c r="A18" s="110">
        <v>9</v>
      </c>
      <c r="B18" s="111" t="s">
        <v>30</v>
      </c>
      <c r="C18" s="79" t="s">
        <v>21</v>
      </c>
      <c r="D18" s="79" t="s">
        <v>21</v>
      </c>
      <c r="E18" s="112"/>
      <c r="F18" s="112"/>
      <c r="G18" s="112"/>
      <c r="H18" s="99" t="s">
        <v>22</v>
      </c>
      <c r="I18" s="112"/>
      <c r="J18" s="112"/>
      <c r="K18" s="112"/>
      <c r="L18" s="112"/>
      <c r="M18" s="112"/>
      <c r="N18" s="112"/>
      <c r="O18" s="113"/>
      <c r="P18" s="110"/>
      <c r="Q18" s="112">
        <f t="shared" si="2"/>
        <v>0</v>
      </c>
      <c r="R18" s="97">
        <f t="shared" si="1"/>
        <v>180</v>
      </c>
      <c r="S18" s="102">
        <f t="shared" si="0"/>
        <v>120</v>
      </c>
      <c r="T18" s="103" t="str">
        <f t="shared" si="3"/>
        <v>NO</v>
      </c>
      <c r="U18" s="83"/>
    </row>
    <row r="19" spans="1:21" x14ac:dyDescent="0.25">
      <c r="A19" s="89">
        <v>10</v>
      </c>
      <c r="B19" s="89" t="s">
        <v>31</v>
      </c>
      <c r="C19" s="79" t="s">
        <v>21</v>
      </c>
      <c r="D19" s="79" t="s">
        <v>21</v>
      </c>
      <c r="E19" s="83"/>
      <c r="F19" s="83">
        <v>20</v>
      </c>
      <c r="G19" s="83">
        <v>20</v>
      </c>
      <c r="H19" s="99" t="s">
        <v>22</v>
      </c>
      <c r="I19" s="83"/>
      <c r="J19" s="83"/>
      <c r="K19" s="83"/>
      <c r="L19" s="83"/>
      <c r="M19" s="83">
        <v>5</v>
      </c>
      <c r="N19" s="83">
        <v>5</v>
      </c>
      <c r="O19" s="114">
        <v>20</v>
      </c>
      <c r="P19" s="89"/>
      <c r="Q19" s="101">
        <f>SUM(E19:G19,I19,J19,K19,L19,M19,N19,O19)</f>
        <v>70</v>
      </c>
      <c r="R19" s="97">
        <f t="shared" si="1"/>
        <v>110</v>
      </c>
      <c r="S19" s="102">
        <f t="shared" si="0"/>
        <v>50</v>
      </c>
      <c r="T19" s="103" t="str">
        <f t="shared" si="3"/>
        <v>NO</v>
      </c>
      <c r="U19" s="83"/>
    </row>
    <row r="20" spans="1:21" x14ac:dyDescent="0.25">
      <c r="A20" s="89">
        <v>11</v>
      </c>
      <c r="B20" s="89" t="s">
        <v>210</v>
      </c>
      <c r="C20" s="79" t="s">
        <v>21</v>
      </c>
      <c r="D20" s="79" t="s">
        <v>21</v>
      </c>
      <c r="E20" s="83">
        <v>20</v>
      </c>
      <c r="F20" s="83">
        <v>20</v>
      </c>
      <c r="G20" s="83"/>
      <c r="H20" s="99" t="s">
        <v>22</v>
      </c>
      <c r="I20" s="83"/>
      <c r="J20" s="83"/>
      <c r="K20" s="83"/>
      <c r="L20" s="83"/>
      <c r="M20" s="83"/>
      <c r="N20" s="83"/>
      <c r="O20" s="96"/>
      <c r="P20" s="89"/>
      <c r="Q20" s="101">
        <f>SUM(E20:G20,I20,J20,K20,L20,M20,N20,O20)</f>
        <v>40</v>
      </c>
      <c r="R20" s="97">
        <f t="shared" si="1"/>
        <v>140</v>
      </c>
      <c r="S20" s="102">
        <f t="shared" si="0"/>
        <v>80</v>
      </c>
      <c r="T20" s="103" t="str">
        <f t="shared" si="3"/>
        <v>NO</v>
      </c>
      <c r="U20" s="83"/>
    </row>
    <row r="21" spans="1:21" ht="15.75" customHeight="1" x14ac:dyDescent="0.25">
      <c r="A21" s="89">
        <v>12</v>
      </c>
      <c r="B21" s="115" t="s">
        <v>33</v>
      </c>
      <c r="C21" s="79" t="s">
        <v>21</v>
      </c>
      <c r="D21" s="79" t="s">
        <v>21</v>
      </c>
      <c r="E21" s="83">
        <v>20</v>
      </c>
      <c r="F21" s="83">
        <v>20</v>
      </c>
      <c r="G21" s="83">
        <v>20</v>
      </c>
      <c r="H21" s="99" t="s">
        <v>22</v>
      </c>
      <c r="I21" s="83">
        <v>20</v>
      </c>
      <c r="J21" s="83">
        <v>20</v>
      </c>
      <c r="K21" s="83">
        <v>20</v>
      </c>
      <c r="L21" s="83"/>
      <c r="M21" s="83"/>
      <c r="N21" s="83"/>
      <c r="O21" s="96"/>
      <c r="P21" s="89"/>
      <c r="Q21" s="101">
        <f t="shared" ref="Q21:Q27" si="4">SUM(E21:G21,I21,J21,K21,L21,M21,N21,O21)</f>
        <v>120</v>
      </c>
      <c r="R21" s="97">
        <f t="shared" si="1"/>
        <v>60</v>
      </c>
      <c r="S21" s="102">
        <f t="shared" si="0"/>
        <v>0</v>
      </c>
      <c r="T21" s="103" t="str">
        <f t="shared" si="3"/>
        <v>OK</v>
      </c>
      <c r="U21" s="83"/>
    </row>
    <row r="22" spans="1:21" ht="15.75" customHeight="1" x14ac:dyDescent="0.25">
      <c r="A22" s="89">
        <v>13</v>
      </c>
      <c r="B22" s="89" t="s">
        <v>34</v>
      </c>
      <c r="C22" s="79" t="s">
        <v>21</v>
      </c>
      <c r="D22" s="79" t="s">
        <v>21</v>
      </c>
      <c r="E22" s="83">
        <v>20</v>
      </c>
      <c r="F22" s="105">
        <v>15</v>
      </c>
      <c r="G22" s="105">
        <v>15</v>
      </c>
      <c r="H22" s="99" t="s">
        <v>22</v>
      </c>
      <c r="I22" s="105">
        <v>10</v>
      </c>
      <c r="J22" s="83"/>
      <c r="K22" s="83"/>
      <c r="L22" s="83"/>
      <c r="M22" s="83"/>
      <c r="N22" s="116">
        <v>20</v>
      </c>
      <c r="O22" s="96"/>
      <c r="P22" s="89"/>
      <c r="Q22" s="101">
        <f t="shared" si="4"/>
        <v>80</v>
      </c>
      <c r="R22" s="97">
        <f t="shared" si="1"/>
        <v>100</v>
      </c>
      <c r="S22" s="102">
        <f t="shared" si="0"/>
        <v>40</v>
      </c>
      <c r="T22" s="103" t="str">
        <f t="shared" si="3"/>
        <v>NO</v>
      </c>
      <c r="U22" s="83"/>
    </row>
    <row r="23" spans="1:21" ht="15.75" customHeight="1" x14ac:dyDescent="0.25">
      <c r="A23" s="89">
        <v>14</v>
      </c>
      <c r="B23" s="89" t="s">
        <v>35</v>
      </c>
      <c r="C23" s="79" t="s">
        <v>21</v>
      </c>
      <c r="D23" s="79" t="s">
        <v>21</v>
      </c>
      <c r="E23" s="83"/>
      <c r="F23" s="83">
        <v>20</v>
      </c>
      <c r="G23" s="83"/>
      <c r="H23" s="99" t="s">
        <v>22</v>
      </c>
      <c r="I23" s="83"/>
      <c r="J23" s="117"/>
      <c r="K23" s="83"/>
      <c r="L23" s="83"/>
      <c r="M23" s="83"/>
      <c r="N23" s="83"/>
      <c r="O23" s="96"/>
      <c r="P23" s="89">
        <v>20</v>
      </c>
      <c r="Q23" s="101">
        <f t="shared" si="4"/>
        <v>20</v>
      </c>
      <c r="R23" s="97">
        <f t="shared" si="1"/>
        <v>180</v>
      </c>
      <c r="S23" s="102">
        <f t="shared" si="0"/>
        <v>120</v>
      </c>
      <c r="T23" s="103" t="str">
        <f t="shared" si="3"/>
        <v>NO</v>
      </c>
      <c r="U23" s="83" t="s">
        <v>36</v>
      </c>
    </row>
    <row r="24" spans="1:21" ht="15.75" customHeight="1" x14ac:dyDescent="0.25">
      <c r="A24" s="89">
        <v>15</v>
      </c>
      <c r="B24" s="89" t="s">
        <v>37</v>
      </c>
      <c r="C24" s="79" t="s">
        <v>21</v>
      </c>
      <c r="D24" s="79" t="s">
        <v>21</v>
      </c>
      <c r="E24" s="83">
        <v>20</v>
      </c>
      <c r="F24" s="83"/>
      <c r="G24" s="83">
        <v>20</v>
      </c>
      <c r="H24" s="99" t="s">
        <v>22</v>
      </c>
      <c r="I24" s="83"/>
      <c r="J24" s="83"/>
      <c r="K24" s="83"/>
      <c r="L24" s="83"/>
      <c r="M24" s="83"/>
      <c r="N24" s="83"/>
      <c r="O24" s="96"/>
      <c r="P24" s="89"/>
      <c r="Q24" s="101">
        <f t="shared" si="4"/>
        <v>40</v>
      </c>
      <c r="R24" s="97">
        <f t="shared" si="1"/>
        <v>140</v>
      </c>
      <c r="S24" s="102">
        <f t="shared" si="0"/>
        <v>80</v>
      </c>
      <c r="T24" s="103" t="str">
        <f t="shared" si="3"/>
        <v>NO</v>
      </c>
      <c r="U24" s="83"/>
    </row>
    <row r="25" spans="1:21" ht="15.75" customHeight="1" x14ac:dyDescent="0.25">
      <c r="A25" s="110">
        <v>16</v>
      </c>
      <c r="B25" s="111" t="s">
        <v>38</v>
      </c>
      <c r="C25" s="79" t="s">
        <v>21</v>
      </c>
      <c r="D25" s="79" t="s">
        <v>21</v>
      </c>
      <c r="E25" s="112"/>
      <c r="F25" s="112"/>
      <c r="G25" s="112"/>
      <c r="H25" s="99" t="s">
        <v>22</v>
      </c>
      <c r="I25" s="112"/>
      <c r="J25" s="112"/>
      <c r="K25" s="112"/>
      <c r="L25" s="112"/>
      <c r="M25" s="112"/>
      <c r="N25" s="112"/>
      <c r="O25" s="113"/>
      <c r="P25" s="110"/>
      <c r="Q25" s="112">
        <f t="shared" si="4"/>
        <v>0</v>
      </c>
      <c r="R25" s="97">
        <f t="shared" si="1"/>
        <v>180</v>
      </c>
      <c r="S25" s="102">
        <f t="shared" si="0"/>
        <v>120</v>
      </c>
      <c r="T25" s="103" t="str">
        <f t="shared" si="3"/>
        <v>NO</v>
      </c>
      <c r="U25" s="83"/>
    </row>
    <row r="26" spans="1:21" ht="15.75" customHeight="1" x14ac:dyDescent="0.25">
      <c r="A26" s="89">
        <v>17</v>
      </c>
      <c r="B26" s="118" t="s">
        <v>39</v>
      </c>
      <c r="C26" s="79" t="s">
        <v>21</v>
      </c>
      <c r="D26" s="79" t="s">
        <v>21</v>
      </c>
      <c r="E26" s="83">
        <v>20</v>
      </c>
      <c r="F26" s="83">
        <v>20</v>
      </c>
      <c r="G26" s="83">
        <v>20</v>
      </c>
      <c r="H26" s="99" t="s">
        <v>22</v>
      </c>
      <c r="I26" s="83">
        <v>20</v>
      </c>
      <c r="J26" s="83">
        <v>20</v>
      </c>
      <c r="K26" s="83"/>
      <c r="L26" s="83"/>
      <c r="M26" s="83"/>
      <c r="N26" s="83"/>
      <c r="O26" s="96"/>
      <c r="P26" s="89"/>
      <c r="Q26" s="101">
        <f t="shared" si="4"/>
        <v>100</v>
      </c>
      <c r="R26" s="97">
        <f t="shared" si="1"/>
        <v>80</v>
      </c>
      <c r="S26" s="102">
        <f t="shared" si="0"/>
        <v>20</v>
      </c>
      <c r="T26" s="103" t="str">
        <f t="shared" si="3"/>
        <v>NO</v>
      </c>
      <c r="U26" s="83"/>
    </row>
    <row r="27" spans="1:21" ht="15.75" customHeight="1" x14ac:dyDescent="0.25">
      <c r="A27" s="106">
        <v>18</v>
      </c>
      <c r="B27" s="106" t="s">
        <v>40</v>
      </c>
      <c r="C27" s="79" t="s">
        <v>21</v>
      </c>
      <c r="D27" s="79" t="s">
        <v>21</v>
      </c>
      <c r="E27" s="107"/>
      <c r="F27" s="107"/>
      <c r="G27" s="107">
        <v>20</v>
      </c>
      <c r="H27" s="99" t="s">
        <v>22</v>
      </c>
      <c r="I27" s="107"/>
      <c r="J27" s="107"/>
      <c r="K27" s="107"/>
      <c r="L27" s="107"/>
      <c r="M27" s="107"/>
      <c r="N27" s="107"/>
      <c r="O27" s="108"/>
      <c r="P27" s="106"/>
      <c r="Q27" s="107">
        <f t="shared" si="4"/>
        <v>20</v>
      </c>
      <c r="R27" s="97">
        <f t="shared" si="1"/>
        <v>160</v>
      </c>
      <c r="S27" s="102">
        <f t="shared" si="0"/>
        <v>100</v>
      </c>
      <c r="T27" s="103" t="str">
        <f t="shared" si="3"/>
        <v>NO</v>
      </c>
      <c r="U27" s="83" t="s">
        <v>209</v>
      </c>
    </row>
    <row r="28" spans="1:21" ht="15.75" customHeight="1" x14ac:dyDescent="0.25">
      <c r="A28" s="89">
        <v>19</v>
      </c>
      <c r="B28" s="89" t="s">
        <v>41</v>
      </c>
      <c r="C28" s="79" t="s">
        <v>21</v>
      </c>
      <c r="D28" s="79" t="s">
        <v>21</v>
      </c>
      <c r="E28" s="83">
        <v>20</v>
      </c>
      <c r="F28" s="83">
        <v>20</v>
      </c>
      <c r="G28" s="83"/>
      <c r="H28" s="99" t="s">
        <v>22</v>
      </c>
      <c r="I28" s="83"/>
      <c r="J28" s="83"/>
      <c r="K28" s="83"/>
      <c r="L28" s="83"/>
      <c r="M28" s="83"/>
      <c r="N28" s="116">
        <v>20</v>
      </c>
      <c r="O28" s="96"/>
      <c r="P28" s="95">
        <v>20</v>
      </c>
      <c r="Q28" s="101">
        <f>SUM(E28:G28,I28,J28,K28,L28,M28,N28,O28)</f>
        <v>60</v>
      </c>
      <c r="R28" s="97">
        <f t="shared" si="1"/>
        <v>140</v>
      </c>
      <c r="S28" s="102">
        <f t="shared" si="0"/>
        <v>80</v>
      </c>
      <c r="T28" s="103" t="str">
        <f t="shared" si="3"/>
        <v>NO</v>
      </c>
      <c r="U28" s="83" t="s">
        <v>202</v>
      </c>
    </row>
    <row r="29" spans="1:21" ht="15.75" customHeight="1" x14ac:dyDescent="0.25">
      <c r="A29" s="89">
        <v>20</v>
      </c>
      <c r="B29" s="98" t="s">
        <v>42</v>
      </c>
      <c r="C29" s="79" t="s">
        <v>21</v>
      </c>
      <c r="D29" s="79" t="s">
        <v>21</v>
      </c>
      <c r="E29" s="83">
        <v>20</v>
      </c>
      <c r="F29" s="83"/>
      <c r="G29" s="83"/>
      <c r="H29" s="99" t="s">
        <v>22</v>
      </c>
      <c r="I29" s="83"/>
      <c r="J29" s="83"/>
      <c r="K29" s="83"/>
      <c r="L29" s="83"/>
      <c r="M29" s="83"/>
      <c r="N29" s="83"/>
      <c r="O29" s="96">
        <v>100</v>
      </c>
      <c r="P29" s="89"/>
      <c r="Q29" s="101">
        <f>SUM(E29:G29,I29,J29,K29,L29,M29,N29,O29)</f>
        <v>120</v>
      </c>
      <c r="R29" s="97">
        <f t="shared" si="1"/>
        <v>60</v>
      </c>
      <c r="S29" s="102">
        <f t="shared" si="0"/>
        <v>0</v>
      </c>
      <c r="T29" s="103" t="str">
        <f t="shared" si="3"/>
        <v>OK</v>
      </c>
      <c r="U29" s="83"/>
    </row>
    <row r="30" spans="1:21" ht="15.75" customHeight="1" x14ac:dyDescent="0.25">
      <c r="A30" s="89">
        <v>21</v>
      </c>
      <c r="B30" s="98" t="s">
        <v>43</v>
      </c>
      <c r="C30" s="79" t="s">
        <v>21</v>
      </c>
      <c r="D30" s="79" t="s">
        <v>21</v>
      </c>
      <c r="E30" s="83">
        <v>20</v>
      </c>
      <c r="F30" s="83">
        <v>20</v>
      </c>
      <c r="G30" s="83">
        <v>20</v>
      </c>
      <c r="H30" s="99" t="s">
        <v>22</v>
      </c>
      <c r="I30" s="83">
        <v>20</v>
      </c>
      <c r="J30" s="83">
        <v>20</v>
      </c>
      <c r="K30" s="83">
        <v>20</v>
      </c>
      <c r="L30" s="83">
        <v>20</v>
      </c>
      <c r="M30" s="83">
        <v>20</v>
      </c>
      <c r="N30" s="100"/>
      <c r="O30" s="96"/>
      <c r="P30" s="89"/>
      <c r="Q30" s="101">
        <f t="shared" ref="Q30:Q36" si="5">SUM(E30:G30,I30,J30,K30,L30,M30,N30,O30)</f>
        <v>160</v>
      </c>
      <c r="R30" s="97">
        <f t="shared" si="1"/>
        <v>20</v>
      </c>
      <c r="S30" s="102">
        <f t="shared" si="0"/>
        <v>-40</v>
      </c>
      <c r="T30" s="103" t="str">
        <f t="shared" si="3"/>
        <v>OK</v>
      </c>
      <c r="U30" s="83"/>
    </row>
    <row r="31" spans="1:21" ht="15.75" customHeight="1" x14ac:dyDescent="0.25">
      <c r="A31" s="89">
        <v>22</v>
      </c>
      <c r="B31" s="89" t="s">
        <v>44</v>
      </c>
      <c r="C31" s="79" t="s">
        <v>21</v>
      </c>
      <c r="D31" s="79" t="s">
        <v>21</v>
      </c>
      <c r="E31" s="83"/>
      <c r="F31" s="83">
        <v>20</v>
      </c>
      <c r="G31" s="83"/>
      <c r="H31" s="99" t="s">
        <v>22</v>
      </c>
      <c r="I31" s="83">
        <v>20</v>
      </c>
      <c r="J31" s="83"/>
      <c r="K31" s="83"/>
      <c r="L31" s="83"/>
      <c r="M31" s="83">
        <v>20</v>
      </c>
      <c r="N31" s="116">
        <v>20</v>
      </c>
      <c r="O31" s="96"/>
      <c r="P31" s="89"/>
      <c r="Q31" s="101">
        <f t="shared" si="5"/>
        <v>80</v>
      </c>
      <c r="R31" s="97">
        <f t="shared" si="1"/>
        <v>100</v>
      </c>
      <c r="S31" s="102">
        <f t="shared" si="0"/>
        <v>40</v>
      </c>
      <c r="T31" s="103" t="str">
        <f t="shared" si="3"/>
        <v>NO</v>
      </c>
      <c r="U31" s="83"/>
    </row>
    <row r="32" spans="1:21" ht="15.75" customHeight="1" x14ac:dyDescent="0.25">
      <c r="A32" s="89">
        <v>23</v>
      </c>
      <c r="B32" s="98" t="s">
        <v>45</v>
      </c>
      <c r="C32" s="79" t="s">
        <v>21</v>
      </c>
      <c r="D32" s="79" t="s">
        <v>21</v>
      </c>
      <c r="E32" s="83">
        <v>20</v>
      </c>
      <c r="F32" s="83">
        <v>20</v>
      </c>
      <c r="G32" s="83">
        <v>20</v>
      </c>
      <c r="H32" s="99" t="s">
        <v>22</v>
      </c>
      <c r="I32" s="83">
        <v>20</v>
      </c>
      <c r="J32" s="83">
        <v>20</v>
      </c>
      <c r="K32" s="83">
        <v>20</v>
      </c>
      <c r="L32" s="83">
        <v>20</v>
      </c>
      <c r="M32" s="83">
        <v>20</v>
      </c>
      <c r="N32" s="100"/>
      <c r="O32" s="96"/>
      <c r="P32" s="89"/>
      <c r="Q32" s="101">
        <f t="shared" si="5"/>
        <v>160</v>
      </c>
      <c r="R32" s="97">
        <f t="shared" si="1"/>
        <v>20</v>
      </c>
      <c r="S32" s="102">
        <f t="shared" si="0"/>
        <v>-40</v>
      </c>
      <c r="T32" s="103" t="str">
        <f t="shared" si="3"/>
        <v>OK</v>
      </c>
      <c r="U32" s="83"/>
    </row>
    <row r="33" spans="1:21" ht="15.75" customHeight="1" x14ac:dyDescent="0.25">
      <c r="A33" s="89">
        <v>24</v>
      </c>
      <c r="B33" s="89" t="s">
        <v>46</v>
      </c>
      <c r="C33" s="79" t="s">
        <v>21</v>
      </c>
      <c r="D33" s="79" t="s">
        <v>21</v>
      </c>
      <c r="E33" s="83">
        <v>20</v>
      </c>
      <c r="F33" s="105">
        <v>15</v>
      </c>
      <c r="G33" s="83"/>
      <c r="H33" s="99" t="s">
        <v>22</v>
      </c>
      <c r="I33" s="83"/>
      <c r="J33" s="83"/>
      <c r="K33" s="83"/>
      <c r="L33" s="83"/>
      <c r="M33" s="83"/>
      <c r="N33" s="83"/>
      <c r="O33" s="96"/>
      <c r="P33" s="89"/>
      <c r="Q33" s="101">
        <f t="shared" si="5"/>
        <v>35</v>
      </c>
      <c r="R33" s="97">
        <f t="shared" si="1"/>
        <v>145</v>
      </c>
      <c r="S33" s="102">
        <f t="shared" si="0"/>
        <v>85</v>
      </c>
      <c r="T33" s="103" t="str">
        <f t="shared" si="3"/>
        <v>NO</v>
      </c>
      <c r="U33" s="83"/>
    </row>
    <row r="34" spans="1:21" ht="15.75" customHeight="1" x14ac:dyDescent="0.25">
      <c r="A34" s="89">
        <v>25</v>
      </c>
      <c r="B34" s="89" t="s">
        <v>47</v>
      </c>
      <c r="C34" s="79" t="s">
        <v>21</v>
      </c>
      <c r="D34" s="79" t="s">
        <v>21</v>
      </c>
      <c r="E34" s="83">
        <v>20</v>
      </c>
      <c r="F34" s="83"/>
      <c r="G34" s="83"/>
      <c r="H34" s="99" t="s">
        <v>22</v>
      </c>
      <c r="I34" s="83"/>
      <c r="J34" s="83"/>
      <c r="K34" s="83"/>
      <c r="L34" s="83"/>
      <c r="M34" s="83"/>
      <c r="N34" s="83"/>
      <c r="O34" s="96"/>
      <c r="P34" s="89"/>
      <c r="Q34" s="101">
        <f t="shared" si="5"/>
        <v>20</v>
      </c>
      <c r="R34" s="97">
        <f t="shared" si="1"/>
        <v>160</v>
      </c>
      <c r="S34" s="102">
        <f t="shared" si="0"/>
        <v>100</v>
      </c>
      <c r="T34" s="103" t="str">
        <f t="shared" si="3"/>
        <v>NO</v>
      </c>
      <c r="U34" s="83"/>
    </row>
    <row r="35" spans="1:21" ht="15.75" customHeight="1" x14ac:dyDescent="0.25">
      <c r="A35" s="89">
        <v>26</v>
      </c>
      <c r="B35" s="89" t="s">
        <v>48</v>
      </c>
      <c r="C35" s="79" t="s">
        <v>21</v>
      </c>
      <c r="D35" s="79" t="s">
        <v>21</v>
      </c>
      <c r="E35" s="83">
        <v>20</v>
      </c>
      <c r="F35" s="83">
        <v>20</v>
      </c>
      <c r="G35" s="83"/>
      <c r="H35" s="99" t="s">
        <v>22</v>
      </c>
      <c r="I35" s="83"/>
      <c r="J35" s="83"/>
      <c r="K35" s="83"/>
      <c r="L35" s="83"/>
      <c r="M35" s="83"/>
      <c r="N35" s="83"/>
      <c r="O35" s="96"/>
      <c r="P35" s="89"/>
      <c r="Q35" s="101">
        <f t="shared" si="5"/>
        <v>40</v>
      </c>
      <c r="R35" s="97">
        <f t="shared" si="1"/>
        <v>140</v>
      </c>
      <c r="S35" s="102">
        <f t="shared" si="0"/>
        <v>80</v>
      </c>
      <c r="T35" s="103" t="str">
        <f t="shared" si="3"/>
        <v>NO</v>
      </c>
      <c r="U35" s="83"/>
    </row>
    <row r="36" spans="1:21" ht="15.75" customHeight="1" x14ac:dyDescent="0.25">
      <c r="A36" s="89">
        <v>27</v>
      </c>
      <c r="B36" s="89" t="s">
        <v>49</v>
      </c>
      <c r="C36" s="79" t="s">
        <v>21</v>
      </c>
      <c r="D36" s="79" t="s">
        <v>21</v>
      </c>
      <c r="E36" s="83">
        <v>20</v>
      </c>
      <c r="F36" s="83">
        <v>20</v>
      </c>
      <c r="G36" s="83">
        <v>20</v>
      </c>
      <c r="H36" s="99" t="s">
        <v>22</v>
      </c>
      <c r="I36" s="83"/>
      <c r="J36" s="83">
        <v>20</v>
      </c>
      <c r="K36" s="83"/>
      <c r="L36" s="83"/>
      <c r="M36" s="83"/>
      <c r="N36" s="83"/>
      <c r="O36" s="96"/>
      <c r="P36" s="89"/>
      <c r="Q36" s="101">
        <f t="shared" si="5"/>
        <v>80</v>
      </c>
      <c r="R36" s="97">
        <f t="shared" si="1"/>
        <v>100</v>
      </c>
      <c r="S36" s="102">
        <f t="shared" si="0"/>
        <v>40</v>
      </c>
      <c r="T36" s="103" t="str">
        <f t="shared" si="3"/>
        <v>NO</v>
      </c>
      <c r="U36" s="83"/>
    </row>
    <row r="37" spans="1:21" ht="15.75" customHeight="1" x14ac:dyDescent="0.25">
      <c r="A37" s="89">
        <v>28</v>
      </c>
      <c r="B37" s="98" t="s">
        <v>50</v>
      </c>
      <c r="C37" s="79" t="s">
        <v>21</v>
      </c>
      <c r="D37" s="79" t="s">
        <v>21</v>
      </c>
      <c r="E37" s="83">
        <v>20</v>
      </c>
      <c r="F37" s="83">
        <v>20</v>
      </c>
      <c r="G37" s="83">
        <v>20</v>
      </c>
      <c r="H37" s="99" t="s">
        <v>22</v>
      </c>
      <c r="I37" s="83"/>
      <c r="J37" s="83">
        <v>20</v>
      </c>
      <c r="K37" s="83">
        <v>20</v>
      </c>
      <c r="L37" s="83">
        <v>20</v>
      </c>
      <c r="M37" s="83">
        <v>20</v>
      </c>
      <c r="N37" s="100"/>
      <c r="O37" s="96"/>
      <c r="P37" s="89"/>
      <c r="Q37" s="101">
        <f>SUM(E37:G37,I37,J37,K37,L37,M37,N37,O37)</f>
        <v>140</v>
      </c>
      <c r="R37" s="97">
        <f t="shared" si="1"/>
        <v>40</v>
      </c>
      <c r="S37" s="102">
        <f t="shared" si="0"/>
        <v>-20</v>
      </c>
      <c r="T37" s="103" t="str">
        <f t="shared" si="3"/>
        <v>OK</v>
      </c>
      <c r="U37" s="83"/>
    </row>
    <row r="38" spans="1:21" ht="15.75" customHeight="1" x14ac:dyDescent="0.25">
      <c r="A38" s="89">
        <v>29</v>
      </c>
      <c r="B38" s="89" t="s">
        <v>51</v>
      </c>
      <c r="C38" s="79" t="s">
        <v>21</v>
      </c>
      <c r="D38" s="79" t="s">
        <v>21</v>
      </c>
      <c r="E38" s="83">
        <v>20</v>
      </c>
      <c r="F38" s="83">
        <v>20</v>
      </c>
      <c r="G38" s="83">
        <v>20</v>
      </c>
      <c r="H38" s="99" t="s">
        <v>22</v>
      </c>
      <c r="I38" s="83"/>
      <c r="J38" s="83">
        <v>20</v>
      </c>
      <c r="K38" s="83"/>
      <c r="L38" s="83"/>
      <c r="M38" s="83"/>
      <c r="N38" s="83"/>
      <c r="O38" s="96"/>
      <c r="P38" s="89"/>
      <c r="Q38" s="101">
        <f>SUM(E38:G38,I38,J38,K38,L38,M38,N38,O38)</f>
        <v>80</v>
      </c>
      <c r="R38" s="97">
        <f t="shared" si="1"/>
        <v>100</v>
      </c>
      <c r="S38" s="102">
        <f t="shared" si="0"/>
        <v>40</v>
      </c>
      <c r="T38" s="103" t="str">
        <f t="shared" si="3"/>
        <v>NO</v>
      </c>
      <c r="U38" s="83"/>
    </row>
    <row r="39" spans="1:21" ht="15.75" customHeight="1" x14ac:dyDescent="0.25">
      <c r="A39" s="89">
        <v>30</v>
      </c>
      <c r="B39" s="89" t="s">
        <v>52</v>
      </c>
      <c r="C39" s="79" t="s">
        <v>21</v>
      </c>
      <c r="D39" s="79" t="s">
        <v>21</v>
      </c>
      <c r="E39" s="83">
        <v>20</v>
      </c>
      <c r="F39" s="83">
        <v>20</v>
      </c>
      <c r="G39" s="83"/>
      <c r="H39" s="99" t="s">
        <v>22</v>
      </c>
      <c r="I39" s="83"/>
      <c r="J39" s="83"/>
      <c r="K39" s="83"/>
      <c r="L39" s="83"/>
      <c r="M39" s="83"/>
      <c r="N39" s="83">
        <v>20</v>
      </c>
      <c r="O39" s="114">
        <v>50</v>
      </c>
      <c r="P39" s="89"/>
      <c r="Q39" s="101">
        <f t="shared" ref="Q39" si="6">SUM(E39:G39,I39,J39,K39,L39,M39,N39,O39)</f>
        <v>110</v>
      </c>
      <c r="R39" s="97">
        <f t="shared" si="1"/>
        <v>70</v>
      </c>
      <c r="S39" s="102">
        <f t="shared" si="0"/>
        <v>10</v>
      </c>
      <c r="T39" s="103" t="str">
        <f t="shared" si="3"/>
        <v>NO</v>
      </c>
      <c r="U39" s="83"/>
    </row>
    <row r="40" spans="1:21" ht="15.75" customHeight="1" x14ac:dyDescent="0.25">
      <c r="A40" s="89">
        <v>31</v>
      </c>
      <c r="B40" s="98" t="s">
        <v>53</v>
      </c>
      <c r="C40" s="79" t="s">
        <v>21</v>
      </c>
      <c r="D40" s="79" t="s">
        <v>21</v>
      </c>
      <c r="E40" s="83">
        <v>20</v>
      </c>
      <c r="F40" s="83">
        <v>20</v>
      </c>
      <c r="G40" s="83">
        <v>20</v>
      </c>
      <c r="H40" s="99" t="s">
        <v>22</v>
      </c>
      <c r="I40" s="83"/>
      <c r="J40" s="83">
        <v>20</v>
      </c>
      <c r="K40" s="83">
        <v>20</v>
      </c>
      <c r="L40" s="83">
        <v>20</v>
      </c>
      <c r="M40" s="83">
        <v>20</v>
      </c>
      <c r="N40" s="100"/>
      <c r="O40" s="96"/>
      <c r="P40" s="89"/>
      <c r="Q40" s="101">
        <f>SUM(E40:G40,I40,J40,K40,L40,M40,N40,O40)</f>
        <v>140</v>
      </c>
      <c r="R40" s="97">
        <f t="shared" si="1"/>
        <v>40</v>
      </c>
      <c r="S40" s="102">
        <f t="shared" si="0"/>
        <v>-20</v>
      </c>
      <c r="T40" s="103" t="str">
        <f t="shared" si="3"/>
        <v>OK</v>
      </c>
      <c r="U40" s="83" t="s">
        <v>211</v>
      </c>
    </row>
    <row r="41" spans="1:21" ht="15.75" customHeight="1" x14ac:dyDescent="0.25">
      <c r="A41" s="106">
        <v>32</v>
      </c>
      <c r="B41" s="106" t="s">
        <v>54</v>
      </c>
      <c r="C41" s="79" t="s">
        <v>21</v>
      </c>
      <c r="D41" s="79" t="s">
        <v>21</v>
      </c>
      <c r="E41" s="107">
        <v>20</v>
      </c>
      <c r="F41" s="107">
        <v>20</v>
      </c>
      <c r="G41" s="107"/>
      <c r="H41" s="99" t="s">
        <v>22</v>
      </c>
      <c r="I41" s="107"/>
      <c r="J41" s="107"/>
      <c r="K41" s="107"/>
      <c r="L41" s="107"/>
      <c r="M41" s="107"/>
      <c r="N41" s="107"/>
      <c r="O41" s="108"/>
      <c r="P41" s="106"/>
      <c r="Q41" s="107">
        <f>SUM(E41:G41,I41,J41,K41,L41,M41,N41,O41)</f>
        <v>40</v>
      </c>
      <c r="R41" s="97">
        <f t="shared" si="1"/>
        <v>140</v>
      </c>
      <c r="S41" s="119">
        <f t="shared" si="0"/>
        <v>80</v>
      </c>
      <c r="T41" s="108" t="str">
        <f t="shared" si="3"/>
        <v>NO</v>
      </c>
      <c r="U41" s="83" t="s">
        <v>209</v>
      </c>
    </row>
    <row r="42" spans="1:21" ht="15.75" customHeight="1" x14ac:dyDescent="0.25">
      <c r="A42" s="89">
        <v>33</v>
      </c>
      <c r="B42" s="89" t="s">
        <v>55</v>
      </c>
      <c r="C42" s="79" t="s">
        <v>21</v>
      </c>
      <c r="D42" s="79" t="s">
        <v>21</v>
      </c>
      <c r="E42" s="83">
        <v>20</v>
      </c>
      <c r="F42" s="83"/>
      <c r="G42" s="83"/>
      <c r="H42" s="99" t="s">
        <v>22</v>
      </c>
      <c r="I42" s="83"/>
      <c r="J42" s="83"/>
      <c r="K42" s="83"/>
      <c r="L42" s="83"/>
      <c r="M42" s="83"/>
      <c r="N42" s="83"/>
      <c r="O42" s="96"/>
      <c r="P42" s="89"/>
      <c r="Q42" s="101">
        <f t="shared" ref="Q42:Q48" si="7">SUM(E42:G42,I42,J42,K42,L42,M42,N42,O42)</f>
        <v>20</v>
      </c>
      <c r="R42" s="97">
        <f t="shared" si="1"/>
        <v>160</v>
      </c>
      <c r="S42" s="102">
        <f t="shared" si="0"/>
        <v>100</v>
      </c>
      <c r="T42" s="103" t="str">
        <f t="shared" si="3"/>
        <v>NO</v>
      </c>
      <c r="U42" s="83"/>
    </row>
    <row r="43" spans="1:21" ht="15.75" customHeight="1" x14ac:dyDescent="0.25">
      <c r="A43" s="89">
        <v>34</v>
      </c>
      <c r="B43" s="98" t="s">
        <v>56</v>
      </c>
      <c r="C43" s="79" t="s">
        <v>21</v>
      </c>
      <c r="D43" s="79" t="s">
        <v>21</v>
      </c>
      <c r="E43" s="109">
        <v>20</v>
      </c>
      <c r="F43" s="109">
        <v>20</v>
      </c>
      <c r="G43" s="109">
        <v>20</v>
      </c>
      <c r="H43" s="99" t="s">
        <v>22</v>
      </c>
      <c r="I43" s="109">
        <v>20</v>
      </c>
      <c r="J43" s="109">
        <v>20</v>
      </c>
      <c r="K43" s="109">
        <v>20</v>
      </c>
      <c r="L43" s="109">
        <v>20</v>
      </c>
      <c r="M43" s="109">
        <v>20</v>
      </c>
      <c r="N43" s="100">
        <v>20</v>
      </c>
      <c r="O43" s="96"/>
      <c r="P43" s="89"/>
      <c r="Q43" s="101">
        <f t="shared" si="7"/>
        <v>180</v>
      </c>
      <c r="R43" s="97">
        <f t="shared" si="1"/>
        <v>0</v>
      </c>
      <c r="S43" s="102">
        <f t="shared" si="0"/>
        <v>-60</v>
      </c>
      <c r="T43" s="103" t="str">
        <f t="shared" si="3"/>
        <v>OK</v>
      </c>
      <c r="U43" s="83"/>
    </row>
    <row r="44" spans="1:21" ht="15.75" customHeight="1" x14ac:dyDescent="0.25">
      <c r="A44" s="89">
        <v>35</v>
      </c>
      <c r="B44" s="98" t="s">
        <v>57</v>
      </c>
      <c r="C44" s="79" t="s">
        <v>21</v>
      </c>
      <c r="D44" s="79" t="s">
        <v>21</v>
      </c>
      <c r="E44" s="83">
        <v>20</v>
      </c>
      <c r="F44" s="83">
        <v>20</v>
      </c>
      <c r="G44" s="83">
        <v>20</v>
      </c>
      <c r="H44" s="99" t="s">
        <v>22</v>
      </c>
      <c r="I44" s="83">
        <v>20</v>
      </c>
      <c r="J44" s="83">
        <v>20</v>
      </c>
      <c r="K44" s="83">
        <v>20</v>
      </c>
      <c r="L44" s="83">
        <v>20</v>
      </c>
      <c r="M44" s="83"/>
      <c r="N44" s="100"/>
      <c r="O44" s="96"/>
      <c r="P44" s="89"/>
      <c r="Q44" s="101">
        <f t="shared" si="7"/>
        <v>140</v>
      </c>
      <c r="R44" s="97">
        <f t="shared" si="1"/>
        <v>40</v>
      </c>
      <c r="S44" s="102">
        <f t="shared" si="0"/>
        <v>-20</v>
      </c>
      <c r="T44" s="103" t="str">
        <f t="shared" si="3"/>
        <v>OK</v>
      </c>
      <c r="U44" s="83"/>
    </row>
    <row r="45" spans="1:21" ht="15.75" customHeight="1" x14ac:dyDescent="0.25">
      <c r="A45" s="89">
        <v>36</v>
      </c>
      <c r="B45" s="89" t="s">
        <v>58</v>
      </c>
      <c r="C45" s="79" t="s">
        <v>21</v>
      </c>
      <c r="D45" s="79" t="s">
        <v>21</v>
      </c>
      <c r="E45" s="83">
        <v>20</v>
      </c>
      <c r="F45" s="83">
        <v>20</v>
      </c>
      <c r="G45" s="83">
        <v>20</v>
      </c>
      <c r="H45" s="99" t="s">
        <v>22</v>
      </c>
      <c r="I45" s="105">
        <v>15</v>
      </c>
      <c r="J45" s="83"/>
      <c r="K45" s="83"/>
      <c r="L45" s="83"/>
      <c r="M45" s="83"/>
      <c r="N45" s="83"/>
      <c r="O45" s="96"/>
      <c r="P45" s="89"/>
      <c r="Q45" s="101">
        <f t="shared" si="7"/>
        <v>75</v>
      </c>
      <c r="R45" s="97">
        <f t="shared" si="1"/>
        <v>105</v>
      </c>
      <c r="S45" s="102">
        <f t="shared" si="0"/>
        <v>45</v>
      </c>
      <c r="T45" s="103" t="str">
        <f t="shared" si="3"/>
        <v>NO</v>
      </c>
      <c r="U45" s="83"/>
    </row>
    <row r="46" spans="1:21" ht="15.75" customHeight="1" x14ac:dyDescent="0.25">
      <c r="A46" s="89">
        <v>37</v>
      </c>
      <c r="B46" s="89" t="s">
        <v>59</v>
      </c>
      <c r="C46" s="79" t="s">
        <v>21</v>
      </c>
      <c r="D46" s="79" t="s">
        <v>21</v>
      </c>
      <c r="E46" s="83">
        <v>20</v>
      </c>
      <c r="F46" s="83">
        <v>20</v>
      </c>
      <c r="G46" s="83">
        <v>20</v>
      </c>
      <c r="H46" s="99" t="s">
        <v>22</v>
      </c>
      <c r="I46" s="83">
        <v>20</v>
      </c>
      <c r="J46" s="83"/>
      <c r="K46" s="83"/>
      <c r="L46" s="83"/>
      <c r="M46" s="83"/>
      <c r="N46" s="83"/>
      <c r="O46" s="96"/>
      <c r="P46" s="89"/>
      <c r="Q46" s="101">
        <f t="shared" si="7"/>
        <v>80</v>
      </c>
      <c r="R46" s="97">
        <f t="shared" si="1"/>
        <v>100</v>
      </c>
      <c r="S46" s="102">
        <f t="shared" si="0"/>
        <v>40</v>
      </c>
      <c r="T46" s="103" t="str">
        <f t="shared" si="3"/>
        <v>NO</v>
      </c>
      <c r="U46" s="83"/>
    </row>
    <row r="47" spans="1:21" ht="15.75" customHeight="1" x14ac:dyDescent="0.25">
      <c r="A47" s="89">
        <v>38</v>
      </c>
      <c r="B47" s="126" t="s">
        <v>212</v>
      </c>
      <c r="C47" s="79" t="s">
        <v>21</v>
      </c>
      <c r="D47" s="79" t="s">
        <v>21</v>
      </c>
      <c r="E47" s="83">
        <v>20</v>
      </c>
      <c r="F47" s="83">
        <v>20</v>
      </c>
      <c r="G47" s="83">
        <v>20</v>
      </c>
      <c r="H47" s="99" t="s">
        <v>22</v>
      </c>
      <c r="I47" s="83">
        <v>20</v>
      </c>
      <c r="J47" s="83">
        <v>20</v>
      </c>
      <c r="K47" s="83">
        <v>20</v>
      </c>
      <c r="L47" s="83">
        <v>20</v>
      </c>
      <c r="M47" s="83"/>
      <c r="N47" s="100"/>
      <c r="O47" s="96"/>
      <c r="P47" s="89"/>
      <c r="Q47" s="101">
        <f t="shared" si="7"/>
        <v>140</v>
      </c>
      <c r="R47" s="97">
        <f t="shared" si="1"/>
        <v>40</v>
      </c>
      <c r="S47" s="102">
        <f t="shared" si="0"/>
        <v>-20</v>
      </c>
      <c r="T47" s="103" t="str">
        <f t="shared" si="3"/>
        <v>OK</v>
      </c>
      <c r="U47" s="83"/>
    </row>
    <row r="48" spans="1:21" ht="15.75" customHeight="1" x14ac:dyDescent="0.25">
      <c r="A48" s="120">
        <v>39</v>
      </c>
      <c r="B48" s="121" t="s">
        <v>60</v>
      </c>
      <c r="C48" s="79" t="s">
        <v>21</v>
      </c>
      <c r="D48" s="79" t="s">
        <v>21</v>
      </c>
      <c r="E48" s="83">
        <v>20</v>
      </c>
      <c r="F48" s="83">
        <v>20</v>
      </c>
      <c r="G48" s="83"/>
      <c r="H48" s="99" t="s">
        <v>22</v>
      </c>
      <c r="I48" s="83"/>
      <c r="J48" s="83"/>
      <c r="K48" s="83"/>
      <c r="L48" s="83"/>
      <c r="M48" s="83"/>
      <c r="N48" s="83"/>
      <c r="O48" s="96"/>
      <c r="P48" s="89"/>
      <c r="Q48" s="101">
        <f t="shared" si="7"/>
        <v>40</v>
      </c>
      <c r="R48" s="97">
        <f t="shared" si="1"/>
        <v>140</v>
      </c>
      <c r="S48" s="102">
        <f t="shared" si="0"/>
        <v>80</v>
      </c>
      <c r="T48" s="103" t="str">
        <f t="shared" si="3"/>
        <v>NO</v>
      </c>
      <c r="U48" s="83"/>
    </row>
    <row r="49" spans="1:21" ht="15.75" customHeight="1" x14ac:dyDescent="0.25">
      <c r="A49" s="89">
        <v>40</v>
      </c>
      <c r="B49" s="98" t="s">
        <v>61</v>
      </c>
      <c r="C49" s="79" t="s">
        <v>21</v>
      </c>
      <c r="D49" s="79" t="s">
        <v>21</v>
      </c>
      <c r="E49" s="83">
        <v>20</v>
      </c>
      <c r="F49" s="83">
        <v>20</v>
      </c>
      <c r="G49" s="83">
        <v>20</v>
      </c>
      <c r="H49" s="99" t="s">
        <v>22</v>
      </c>
      <c r="I49" s="83">
        <v>20</v>
      </c>
      <c r="J49" s="83">
        <v>20</v>
      </c>
      <c r="K49" s="83"/>
      <c r="L49" s="83"/>
      <c r="M49" s="83"/>
      <c r="N49" s="116">
        <v>20</v>
      </c>
      <c r="O49" s="96"/>
      <c r="P49" s="89"/>
      <c r="Q49" s="101">
        <f>SUM(E49:G49,I49,J49,K49,L49,M49,N49,O49)</f>
        <v>120</v>
      </c>
      <c r="R49" s="97">
        <f t="shared" si="1"/>
        <v>60</v>
      </c>
      <c r="S49" s="102">
        <f t="shared" si="0"/>
        <v>0</v>
      </c>
      <c r="T49" s="103" t="str">
        <f t="shared" si="3"/>
        <v>OK</v>
      </c>
      <c r="U49" s="83"/>
    </row>
    <row r="50" spans="1:21" ht="15.75" customHeight="1" x14ac:dyDescent="0.25">
      <c r="A50" s="110">
        <v>41</v>
      </c>
      <c r="B50" s="110" t="s">
        <v>62</v>
      </c>
      <c r="C50" s="79" t="s">
        <v>21</v>
      </c>
      <c r="D50" s="79" t="s">
        <v>21</v>
      </c>
      <c r="E50" s="112"/>
      <c r="F50" s="112"/>
      <c r="G50" s="112"/>
      <c r="H50" s="99" t="s">
        <v>22</v>
      </c>
      <c r="I50" s="112"/>
      <c r="J50" s="112"/>
      <c r="K50" s="112"/>
      <c r="L50" s="112"/>
      <c r="M50" s="112"/>
      <c r="N50" s="112"/>
      <c r="O50" s="113"/>
      <c r="P50" s="110"/>
      <c r="Q50" s="101">
        <f>SUM(E50:G50,I50,J50,K50,L50,M50,N50,O50)</f>
        <v>0</v>
      </c>
      <c r="R50" s="97">
        <f t="shared" si="1"/>
        <v>180</v>
      </c>
      <c r="S50" s="89">
        <f t="shared" si="0"/>
        <v>120</v>
      </c>
      <c r="T50" s="103" t="str">
        <f t="shared" si="3"/>
        <v>NO</v>
      </c>
      <c r="U50" s="83"/>
    </row>
    <row r="51" spans="1:21" ht="15.75" customHeight="1" x14ac:dyDescent="0.25">
      <c r="A51" s="110">
        <v>42</v>
      </c>
      <c r="B51" s="111" t="s">
        <v>63</v>
      </c>
      <c r="C51" s="79" t="s">
        <v>21</v>
      </c>
      <c r="D51" s="79" t="s">
        <v>21</v>
      </c>
      <c r="E51" s="122"/>
      <c r="F51" s="122"/>
      <c r="G51" s="122"/>
      <c r="H51" s="99" t="s">
        <v>22</v>
      </c>
      <c r="I51" s="112"/>
      <c r="J51" s="112"/>
      <c r="K51" s="112"/>
      <c r="L51" s="112"/>
      <c r="M51" s="112"/>
      <c r="N51" s="112"/>
      <c r="O51" s="113"/>
      <c r="P51" s="110"/>
      <c r="Q51" s="101">
        <f t="shared" ref="Q51" si="8">SUM(E51:G51,I51,J51,K51,L51,M51,N51,O51)</f>
        <v>0</v>
      </c>
      <c r="R51" s="97">
        <f t="shared" si="1"/>
        <v>180</v>
      </c>
      <c r="S51" s="89">
        <f t="shared" si="0"/>
        <v>120</v>
      </c>
      <c r="T51" s="103" t="str">
        <f t="shared" si="3"/>
        <v>NO</v>
      </c>
      <c r="U51" s="83"/>
    </row>
    <row r="52" spans="1:21" ht="15.75" customHeight="1" x14ac:dyDescent="0.25">
      <c r="A52" s="120">
        <v>43</v>
      </c>
      <c r="B52" s="91" t="s">
        <v>64</v>
      </c>
      <c r="C52" s="79" t="s">
        <v>21</v>
      </c>
      <c r="D52" s="79" t="s">
        <v>21</v>
      </c>
      <c r="E52" s="80"/>
      <c r="F52" s="80"/>
      <c r="G52" s="80"/>
      <c r="H52" s="80"/>
      <c r="I52" s="80"/>
      <c r="J52" s="80"/>
      <c r="K52" s="80"/>
      <c r="L52" s="80"/>
      <c r="M52" s="81"/>
      <c r="N52" s="89">
        <v>20</v>
      </c>
      <c r="O52" s="114">
        <v>10</v>
      </c>
      <c r="P52" s="89"/>
      <c r="Q52" s="85">
        <f>N52+O52-P52</f>
        <v>30</v>
      </c>
      <c r="R52" s="97">
        <f t="shared" si="1"/>
        <v>150</v>
      </c>
      <c r="S52" s="89">
        <f t="shared" si="0"/>
        <v>90</v>
      </c>
      <c r="T52" s="103" t="str">
        <f t="shared" si="3"/>
        <v>NO</v>
      </c>
      <c r="U52" s="96" t="s">
        <v>213</v>
      </c>
    </row>
    <row r="53" spans="1:21" ht="15.75" customHeight="1" x14ac:dyDescent="0.25">
      <c r="A53" s="123">
        <v>44</v>
      </c>
      <c r="B53" s="78" t="s">
        <v>201</v>
      </c>
      <c r="C53" s="79" t="s">
        <v>21</v>
      </c>
      <c r="D53" s="79" t="s">
        <v>21</v>
      </c>
      <c r="E53" s="80"/>
      <c r="F53" s="80"/>
      <c r="G53" s="80"/>
      <c r="H53" s="80"/>
      <c r="I53" s="80"/>
      <c r="J53" s="80"/>
      <c r="K53" s="80"/>
      <c r="L53" s="80"/>
      <c r="M53" s="81"/>
      <c r="N53" s="82">
        <v>20</v>
      </c>
      <c r="O53" s="83"/>
      <c r="P53" s="84"/>
      <c r="Q53" s="85">
        <f>N53+O53-P53</f>
        <v>20</v>
      </c>
      <c r="R53" s="97">
        <f t="shared" si="1"/>
        <v>160</v>
      </c>
      <c r="S53" s="89">
        <f t="shared" si="0"/>
        <v>100</v>
      </c>
      <c r="T53" s="103" t="str">
        <f t="shared" si="3"/>
        <v>NO</v>
      </c>
      <c r="U53" s="84"/>
    </row>
    <row r="54" spans="1:21" ht="15.75" customHeight="1" x14ac:dyDescent="0.25">
      <c r="A54" s="124">
        <v>45</v>
      </c>
      <c r="B54" s="86" t="s">
        <v>141</v>
      </c>
      <c r="C54" s="79" t="s">
        <v>21</v>
      </c>
      <c r="D54" s="79" t="s">
        <v>21</v>
      </c>
      <c r="E54" s="87">
        <v>20</v>
      </c>
      <c r="F54" s="88">
        <v>20</v>
      </c>
      <c r="G54" s="88">
        <v>20</v>
      </c>
      <c r="H54" s="88">
        <v>20</v>
      </c>
      <c r="I54" s="88">
        <v>20</v>
      </c>
      <c r="J54" s="88">
        <v>20</v>
      </c>
      <c r="K54" s="88">
        <v>20</v>
      </c>
      <c r="L54" s="88">
        <v>20</v>
      </c>
      <c r="M54" s="88">
        <v>20</v>
      </c>
      <c r="N54" s="89"/>
      <c r="O54" s="89"/>
      <c r="P54" s="89"/>
      <c r="Q54" s="90">
        <f>SUM(C54:N54)</f>
        <v>180</v>
      </c>
      <c r="R54" s="97">
        <f t="shared" si="1"/>
        <v>0</v>
      </c>
      <c r="S54" s="89">
        <f>R54-60</f>
        <v>-60</v>
      </c>
      <c r="T54" s="103" t="str">
        <f t="shared" si="3"/>
        <v>OK</v>
      </c>
      <c r="U54" s="89"/>
    </row>
    <row r="55" spans="1:21" ht="15.75" customHeight="1" x14ac:dyDescent="0.25">
      <c r="A55" s="123">
        <v>46</v>
      </c>
      <c r="B55" s="91" t="s">
        <v>138</v>
      </c>
      <c r="C55" s="79" t="s">
        <v>21</v>
      </c>
      <c r="D55" s="79" t="s">
        <v>21</v>
      </c>
      <c r="E55" s="92"/>
      <c r="F55" s="92"/>
      <c r="G55" s="92"/>
      <c r="H55" s="92"/>
      <c r="I55" s="92"/>
      <c r="J55" s="92"/>
      <c r="K55" s="92"/>
      <c r="L55" s="92"/>
      <c r="M55" s="93"/>
      <c r="N55" s="89"/>
      <c r="O55" s="94">
        <v>20</v>
      </c>
      <c r="P55" s="95">
        <v>20</v>
      </c>
      <c r="Q55" s="91">
        <f>(N55+O55)-P55</f>
        <v>0</v>
      </c>
      <c r="R55" s="97">
        <f t="shared" si="1"/>
        <v>200</v>
      </c>
      <c r="S55" s="89">
        <f t="shared" si="0"/>
        <v>140</v>
      </c>
      <c r="T55" s="103" t="str">
        <f t="shared" si="3"/>
        <v>NO</v>
      </c>
      <c r="U55" s="96" t="s">
        <v>202</v>
      </c>
    </row>
    <row r="56" spans="1:21" ht="15.75" customHeight="1" x14ac:dyDescent="0.25">
      <c r="A56" s="124">
        <v>47</v>
      </c>
      <c r="B56" s="91" t="s">
        <v>130</v>
      </c>
      <c r="C56" s="79" t="s">
        <v>21</v>
      </c>
      <c r="D56" s="79" t="s">
        <v>21</v>
      </c>
      <c r="E56" s="92"/>
      <c r="F56" s="92"/>
      <c r="G56" s="92"/>
      <c r="H56" s="92"/>
      <c r="I56" s="92"/>
      <c r="J56" s="92"/>
      <c r="K56" s="92"/>
      <c r="L56" s="92"/>
      <c r="M56" s="93"/>
      <c r="N56" s="89"/>
      <c r="O56" s="89"/>
      <c r="P56" s="89"/>
      <c r="Q56" s="91">
        <f t="shared" ref="Q56:Q69" si="9">SUM(N56+O56-P56)</f>
        <v>0</v>
      </c>
      <c r="R56" s="97">
        <f t="shared" si="1"/>
        <v>180</v>
      </c>
      <c r="S56" s="89">
        <f t="shared" si="0"/>
        <v>120</v>
      </c>
      <c r="T56" s="103" t="str">
        <f t="shared" si="3"/>
        <v>NO</v>
      </c>
      <c r="U56" s="89"/>
    </row>
    <row r="57" spans="1:21" ht="15.75" customHeight="1" x14ac:dyDescent="0.25">
      <c r="A57" s="123">
        <v>48</v>
      </c>
      <c r="B57" s="89" t="s">
        <v>203</v>
      </c>
      <c r="C57" s="79" t="s">
        <v>21</v>
      </c>
      <c r="D57" s="79" t="s">
        <v>21</v>
      </c>
      <c r="E57" s="89"/>
      <c r="F57" s="89"/>
      <c r="G57" s="89"/>
      <c r="H57" s="89"/>
      <c r="I57" s="89"/>
      <c r="J57" s="89"/>
      <c r="K57" s="89"/>
      <c r="L57" s="89"/>
      <c r="M57" s="89"/>
      <c r="N57" s="89"/>
      <c r="O57" s="89"/>
      <c r="P57" s="89"/>
      <c r="Q57" s="91">
        <f t="shared" si="9"/>
        <v>0</v>
      </c>
      <c r="R57" s="97">
        <f t="shared" si="1"/>
        <v>180</v>
      </c>
      <c r="S57" s="89">
        <f t="shared" si="0"/>
        <v>120</v>
      </c>
      <c r="T57" s="103" t="str">
        <f t="shared" si="3"/>
        <v>NO</v>
      </c>
      <c r="U57" s="89"/>
    </row>
    <row r="58" spans="1:21" ht="15.75" customHeight="1" x14ac:dyDescent="0.25">
      <c r="A58" s="124">
        <v>49</v>
      </c>
      <c r="B58" s="89" t="s">
        <v>204</v>
      </c>
      <c r="C58" s="79" t="s">
        <v>21</v>
      </c>
      <c r="D58" s="79" t="s">
        <v>21</v>
      </c>
      <c r="E58" s="89"/>
      <c r="F58" s="89"/>
      <c r="G58" s="89"/>
      <c r="H58" s="89"/>
      <c r="I58" s="89"/>
      <c r="J58" s="89"/>
      <c r="K58" s="89"/>
      <c r="L58" s="89"/>
      <c r="M58" s="89"/>
      <c r="N58" s="89"/>
      <c r="O58" s="89"/>
      <c r="P58" s="89"/>
      <c r="Q58" s="91">
        <f t="shared" si="9"/>
        <v>0</v>
      </c>
      <c r="R58" s="97">
        <f t="shared" si="1"/>
        <v>180</v>
      </c>
      <c r="S58" s="89">
        <f t="shared" si="0"/>
        <v>120</v>
      </c>
      <c r="T58" s="103" t="str">
        <f t="shared" si="3"/>
        <v>NO</v>
      </c>
      <c r="U58" s="89"/>
    </row>
    <row r="59" spans="1:21" ht="15.75" customHeight="1" x14ac:dyDescent="0.25">
      <c r="A59" s="123">
        <v>50</v>
      </c>
      <c r="B59" s="89" t="s">
        <v>205</v>
      </c>
      <c r="C59" s="79" t="s">
        <v>21</v>
      </c>
      <c r="D59" s="79" t="s">
        <v>21</v>
      </c>
      <c r="E59" s="89"/>
      <c r="F59" s="89"/>
      <c r="G59" s="89"/>
      <c r="H59" s="89"/>
      <c r="I59" s="89"/>
      <c r="J59" s="89"/>
      <c r="K59" s="89"/>
      <c r="L59" s="89"/>
      <c r="M59" s="89"/>
      <c r="N59" s="89"/>
      <c r="O59" s="89"/>
      <c r="P59" s="89"/>
      <c r="Q59" s="91">
        <f t="shared" si="9"/>
        <v>0</v>
      </c>
      <c r="R59" s="97">
        <f t="shared" si="1"/>
        <v>180</v>
      </c>
      <c r="S59" s="89">
        <f t="shared" si="0"/>
        <v>120</v>
      </c>
      <c r="T59" s="103" t="str">
        <f t="shared" si="3"/>
        <v>NO</v>
      </c>
      <c r="U59" s="89"/>
    </row>
    <row r="60" spans="1:21" ht="15.75" customHeight="1" x14ac:dyDescent="0.25">
      <c r="A60" s="124">
        <v>51</v>
      </c>
      <c r="B60" s="89"/>
      <c r="C60" s="79" t="s">
        <v>21</v>
      </c>
      <c r="D60" s="79" t="s">
        <v>21</v>
      </c>
      <c r="E60" s="89"/>
      <c r="F60" s="89"/>
      <c r="G60" s="89"/>
      <c r="H60" s="89"/>
      <c r="I60" s="89"/>
      <c r="J60" s="89"/>
      <c r="K60" s="89"/>
      <c r="L60" s="89"/>
      <c r="M60" s="89"/>
      <c r="N60" s="89"/>
      <c r="O60" s="89"/>
      <c r="P60" s="89"/>
      <c r="Q60" s="91">
        <f t="shared" si="9"/>
        <v>0</v>
      </c>
      <c r="R60" s="97">
        <f t="shared" si="1"/>
        <v>180</v>
      </c>
      <c r="S60" s="89">
        <f t="shared" si="0"/>
        <v>120</v>
      </c>
      <c r="T60" s="103" t="str">
        <f t="shared" si="3"/>
        <v>NO</v>
      </c>
      <c r="U60" s="89"/>
    </row>
    <row r="61" spans="1:21" ht="15.75" customHeight="1" x14ac:dyDescent="0.25">
      <c r="A61" s="123">
        <v>52</v>
      </c>
      <c r="B61" s="89"/>
      <c r="C61" s="79" t="s">
        <v>21</v>
      </c>
      <c r="D61" s="79" t="s">
        <v>21</v>
      </c>
      <c r="E61" s="89"/>
      <c r="F61" s="89"/>
      <c r="G61" s="89"/>
      <c r="H61" s="89"/>
      <c r="I61" s="89"/>
      <c r="J61" s="89"/>
      <c r="K61" s="89"/>
      <c r="L61" s="89"/>
      <c r="M61" s="89"/>
      <c r="N61" s="89"/>
      <c r="O61" s="89"/>
      <c r="P61" s="89"/>
      <c r="Q61" s="91">
        <f t="shared" si="9"/>
        <v>0</v>
      </c>
      <c r="R61" s="97">
        <f t="shared" si="1"/>
        <v>180</v>
      </c>
      <c r="S61" s="89">
        <f t="shared" si="0"/>
        <v>120</v>
      </c>
      <c r="T61" s="103" t="str">
        <f t="shared" si="3"/>
        <v>NO</v>
      </c>
      <c r="U61" s="89"/>
    </row>
    <row r="62" spans="1:21" ht="15.75" customHeight="1" x14ac:dyDescent="0.25">
      <c r="A62" s="124">
        <v>53</v>
      </c>
      <c r="B62" s="89"/>
      <c r="C62" s="79" t="s">
        <v>21</v>
      </c>
      <c r="D62" s="79" t="s">
        <v>21</v>
      </c>
      <c r="E62" s="89"/>
      <c r="F62" s="89"/>
      <c r="G62" s="89"/>
      <c r="H62" s="89"/>
      <c r="I62" s="89"/>
      <c r="J62" s="89"/>
      <c r="K62" s="89"/>
      <c r="L62" s="89"/>
      <c r="M62" s="89"/>
      <c r="N62" s="89"/>
      <c r="O62" s="89"/>
      <c r="P62" s="89"/>
      <c r="Q62" s="91">
        <f t="shared" si="9"/>
        <v>0</v>
      </c>
      <c r="R62" s="97">
        <f t="shared" si="1"/>
        <v>180</v>
      </c>
      <c r="S62" s="89">
        <f t="shared" si="0"/>
        <v>120</v>
      </c>
      <c r="T62" s="103" t="str">
        <f t="shared" si="3"/>
        <v>NO</v>
      </c>
      <c r="U62" s="89"/>
    </row>
    <row r="63" spans="1:21" ht="15.75" customHeight="1" x14ac:dyDescent="0.25">
      <c r="A63" s="123">
        <v>54</v>
      </c>
      <c r="B63" s="89"/>
      <c r="C63" s="79" t="s">
        <v>21</v>
      </c>
      <c r="D63" s="79" t="s">
        <v>21</v>
      </c>
      <c r="E63" s="89"/>
      <c r="F63" s="89"/>
      <c r="G63" s="89"/>
      <c r="H63" s="89"/>
      <c r="I63" s="89"/>
      <c r="J63" s="89"/>
      <c r="K63" s="89"/>
      <c r="L63" s="89"/>
      <c r="M63" s="89"/>
      <c r="N63" s="89"/>
      <c r="O63" s="89"/>
      <c r="P63" s="89"/>
      <c r="Q63" s="91">
        <f t="shared" si="9"/>
        <v>0</v>
      </c>
      <c r="R63" s="97">
        <f t="shared" si="1"/>
        <v>180</v>
      </c>
      <c r="S63" s="89">
        <f t="shared" si="0"/>
        <v>120</v>
      </c>
      <c r="T63" s="103" t="str">
        <f t="shared" si="3"/>
        <v>NO</v>
      </c>
      <c r="U63" s="89"/>
    </row>
    <row r="64" spans="1:21" ht="15.75" customHeight="1" x14ac:dyDescent="0.25">
      <c r="A64" s="124">
        <v>55</v>
      </c>
      <c r="B64" s="89"/>
      <c r="C64" s="79" t="s">
        <v>21</v>
      </c>
      <c r="D64" s="79" t="s">
        <v>21</v>
      </c>
      <c r="E64" s="89"/>
      <c r="F64" s="89"/>
      <c r="G64" s="89"/>
      <c r="H64" s="89"/>
      <c r="I64" s="89"/>
      <c r="J64" s="89"/>
      <c r="K64" s="89"/>
      <c r="L64" s="89"/>
      <c r="M64" s="89"/>
      <c r="N64" s="89"/>
      <c r="O64" s="89"/>
      <c r="P64" s="89"/>
      <c r="Q64" s="91">
        <f t="shared" si="9"/>
        <v>0</v>
      </c>
      <c r="R64" s="97">
        <f t="shared" si="1"/>
        <v>180</v>
      </c>
      <c r="S64" s="89">
        <f t="shared" si="0"/>
        <v>120</v>
      </c>
      <c r="T64" s="103" t="str">
        <f t="shared" si="3"/>
        <v>NO</v>
      </c>
      <c r="U64" s="89"/>
    </row>
    <row r="65" spans="1:21" ht="15.75" customHeight="1" x14ac:dyDescent="0.25">
      <c r="A65" s="123">
        <v>56</v>
      </c>
      <c r="B65" s="89"/>
      <c r="C65" s="79" t="s">
        <v>21</v>
      </c>
      <c r="D65" s="79" t="s">
        <v>21</v>
      </c>
      <c r="E65" s="89"/>
      <c r="F65" s="89"/>
      <c r="G65" s="89"/>
      <c r="H65" s="89"/>
      <c r="I65" s="89"/>
      <c r="J65" s="89"/>
      <c r="K65" s="89"/>
      <c r="L65" s="89"/>
      <c r="M65" s="89"/>
      <c r="N65" s="89"/>
      <c r="O65" s="89"/>
      <c r="P65" s="89"/>
      <c r="Q65" s="91">
        <f t="shared" si="9"/>
        <v>0</v>
      </c>
      <c r="R65" s="97">
        <f t="shared" si="1"/>
        <v>180</v>
      </c>
      <c r="S65" s="89">
        <f t="shared" si="0"/>
        <v>120</v>
      </c>
      <c r="T65" s="103" t="str">
        <f t="shared" si="3"/>
        <v>NO</v>
      </c>
      <c r="U65" s="89"/>
    </row>
    <row r="66" spans="1:21" ht="15.75" customHeight="1" x14ac:dyDescent="0.25">
      <c r="A66" s="124">
        <v>57</v>
      </c>
      <c r="B66" s="89"/>
      <c r="C66" s="79" t="s">
        <v>21</v>
      </c>
      <c r="D66" s="79" t="s">
        <v>21</v>
      </c>
      <c r="E66" s="89"/>
      <c r="F66" s="89"/>
      <c r="G66" s="89"/>
      <c r="H66" s="89"/>
      <c r="I66" s="89"/>
      <c r="J66" s="89"/>
      <c r="K66" s="89"/>
      <c r="L66" s="89"/>
      <c r="M66" s="89"/>
      <c r="N66" s="89"/>
      <c r="O66" s="89"/>
      <c r="P66" s="89"/>
      <c r="Q66" s="91">
        <f t="shared" si="9"/>
        <v>0</v>
      </c>
      <c r="R66" s="97">
        <f t="shared" si="1"/>
        <v>180</v>
      </c>
      <c r="S66" s="89">
        <f t="shared" si="0"/>
        <v>120</v>
      </c>
      <c r="T66" s="103" t="str">
        <f t="shared" si="3"/>
        <v>NO</v>
      </c>
      <c r="U66" s="89"/>
    </row>
    <row r="67" spans="1:21" ht="15.75" customHeight="1" x14ac:dyDescent="0.25">
      <c r="A67" s="123">
        <v>58</v>
      </c>
      <c r="B67" s="89"/>
      <c r="C67" s="79" t="s">
        <v>21</v>
      </c>
      <c r="D67" s="79" t="s">
        <v>21</v>
      </c>
      <c r="E67" s="89"/>
      <c r="F67" s="89"/>
      <c r="G67" s="89"/>
      <c r="H67" s="89"/>
      <c r="I67" s="89"/>
      <c r="J67" s="89"/>
      <c r="K67" s="89"/>
      <c r="L67" s="89"/>
      <c r="M67" s="89"/>
      <c r="N67" s="89"/>
      <c r="O67" s="89"/>
      <c r="P67" s="89"/>
      <c r="Q67" s="91">
        <f t="shared" si="9"/>
        <v>0</v>
      </c>
      <c r="R67" s="97">
        <f t="shared" si="1"/>
        <v>180</v>
      </c>
      <c r="S67" s="89">
        <f t="shared" si="0"/>
        <v>120</v>
      </c>
      <c r="T67" s="103" t="str">
        <f t="shared" si="3"/>
        <v>NO</v>
      </c>
      <c r="U67" s="89"/>
    </row>
    <row r="68" spans="1:21" ht="15.75" customHeight="1" x14ac:dyDescent="0.25">
      <c r="A68" s="124">
        <v>59</v>
      </c>
      <c r="B68" s="89"/>
      <c r="C68" s="79" t="s">
        <v>21</v>
      </c>
      <c r="D68" s="79" t="s">
        <v>21</v>
      </c>
      <c r="E68" s="89"/>
      <c r="F68" s="89"/>
      <c r="G68" s="89"/>
      <c r="H68" s="89"/>
      <c r="I68" s="89"/>
      <c r="J68" s="89"/>
      <c r="K68" s="89"/>
      <c r="L68" s="89"/>
      <c r="M68" s="89"/>
      <c r="N68" s="89"/>
      <c r="O68" s="89"/>
      <c r="P68" s="89"/>
      <c r="Q68" s="91">
        <f t="shared" si="9"/>
        <v>0</v>
      </c>
      <c r="R68" s="97">
        <f t="shared" si="1"/>
        <v>180</v>
      </c>
      <c r="S68" s="89">
        <f t="shared" si="0"/>
        <v>120</v>
      </c>
      <c r="T68" s="103" t="str">
        <f t="shared" si="3"/>
        <v>NO</v>
      </c>
      <c r="U68" s="89"/>
    </row>
    <row r="69" spans="1:21" ht="15.75" customHeight="1" x14ac:dyDescent="0.25">
      <c r="A69" s="123">
        <v>60</v>
      </c>
      <c r="B69" s="89"/>
      <c r="C69" s="125" t="s">
        <v>21</v>
      </c>
      <c r="D69" s="125" t="s">
        <v>21</v>
      </c>
      <c r="E69" s="89"/>
      <c r="F69" s="89"/>
      <c r="G69" s="89"/>
      <c r="H69" s="89"/>
      <c r="I69" s="89"/>
      <c r="J69" s="89"/>
      <c r="K69" s="89"/>
      <c r="L69" s="89"/>
      <c r="M69" s="89"/>
      <c r="N69" s="89"/>
      <c r="O69" s="89"/>
      <c r="P69" s="89"/>
      <c r="Q69" s="91">
        <f t="shared" si="9"/>
        <v>0</v>
      </c>
      <c r="R69" s="97">
        <f t="shared" si="1"/>
        <v>180</v>
      </c>
      <c r="S69" s="89">
        <f t="shared" si="0"/>
        <v>120</v>
      </c>
      <c r="T69" s="103" t="str">
        <f t="shared" si="3"/>
        <v>NO</v>
      </c>
      <c r="U69" s="89"/>
    </row>
    <row r="70" spans="1:21" ht="15.75" customHeight="1" x14ac:dyDescent="0.25"/>
    <row r="71" spans="1:21" ht="15.75" customHeight="1" x14ac:dyDescent="0.25"/>
    <row r="72" spans="1:21" ht="15.75" customHeight="1" x14ac:dyDescent="0.25"/>
    <row r="73" spans="1:21" ht="15.75" customHeight="1" x14ac:dyDescent="0.25"/>
    <row r="74" spans="1:21" ht="15.75" customHeight="1" x14ac:dyDescent="0.25"/>
    <row r="75" spans="1:21" ht="15.75" customHeight="1" x14ac:dyDescent="0.25"/>
    <row r="76" spans="1:21" ht="15.75" customHeight="1" x14ac:dyDescent="0.25"/>
    <row r="77" spans="1:21" ht="15.75" customHeight="1" x14ac:dyDescent="0.25"/>
    <row r="78" spans="1:21" ht="15.75" customHeight="1" x14ac:dyDescent="0.25"/>
    <row r="79" spans="1:21" ht="15.75" customHeight="1" x14ac:dyDescent="0.25">
      <c r="J79" s="299" t="s">
        <v>65</v>
      </c>
      <c r="K79" s="300"/>
      <c r="L79" s="300"/>
      <c r="M79" s="300"/>
      <c r="N79" s="301"/>
      <c r="P79" s="307" t="s">
        <v>66</v>
      </c>
      <c r="Q79" s="300"/>
      <c r="R79" s="300"/>
      <c r="S79" s="301"/>
    </row>
    <row r="80" spans="1:21" ht="15.75" customHeight="1" x14ac:dyDescent="0.25">
      <c r="J80" s="302" t="s">
        <v>67</v>
      </c>
      <c r="K80" s="297"/>
      <c r="L80" s="297"/>
      <c r="M80" s="297"/>
      <c r="N80" s="303"/>
      <c r="P80" s="302" t="s">
        <v>68</v>
      </c>
      <c r="Q80" s="297"/>
      <c r="R80" s="297"/>
      <c r="S80" s="303"/>
    </row>
    <row r="81" spans="10:19" ht="15.75" customHeight="1" x14ac:dyDescent="0.25">
      <c r="J81" s="304"/>
      <c r="K81" s="305"/>
      <c r="L81" s="305"/>
      <c r="M81" s="305"/>
      <c r="N81" s="306"/>
      <c r="P81" s="304"/>
      <c r="Q81" s="305"/>
      <c r="R81" s="305"/>
      <c r="S81" s="306"/>
    </row>
    <row r="82" spans="10:19" ht="15.75" customHeight="1" x14ac:dyDescent="0.25">
      <c r="J82" s="298" t="s">
        <v>19</v>
      </c>
      <c r="K82" s="289"/>
      <c r="L82" s="290"/>
      <c r="M82" s="298" t="s">
        <v>69</v>
      </c>
      <c r="N82" s="290"/>
      <c r="P82" s="298"/>
      <c r="Q82" s="290"/>
      <c r="R82" s="3" t="s">
        <v>19</v>
      </c>
      <c r="S82" s="3" t="s">
        <v>69</v>
      </c>
    </row>
    <row r="83" spans="10:19" ht="15.75" customHeight="1" x14ac:dyDescent="0.25">
      <c r="J83" s="288" t="s">
        <v>70</v>
      </c>
      <c r="K83" s="289"/>
      <c r="L83" s="290"/>
      <c r="M83" s="291">
        <v>7350000</v>
      </c>
      <c r="N83" s="290"/>
      <c r="P83" s="292" t="s">
        <v>71</v>
      </c>
      <c r="Q83" s="290"/>
      <c r="R83" s="4"/>
      <c r="S83" s="5">
        <v>40000</v>
      </c>
    </row>
    <row r="84" spans="10:19" ht="15.75" customHeight="1" x14ac:dyDescent="0.25">
      <c r="J84" s="288" t="s">
        <v>72</v>
      </c>
      <c r="K84" s="289"/>
      <c r="L84" s="290"/>
      <c r="M84" s="293">
        <v>1100000</v>
      </c>
      <c r="N84" s="290"/>
      <c r="P84" s="292" t="s">
        <v>73</v>
      </c>
      <c r="Q84" s="290"/>
      <c r="R84" s="6" t="s">
        <v>74</v>
      </c>
      <c r="S84" s="5">
        <v>30000</v>
      </c>
    </row>
    <row r="85" spans="10:19" ht="15.75" customHeight="1" x14ac:dyDescent="0.25">
      <c r="J85" s="288" t="s">
        <v>75</v>
      </c>
      <c r="K85" s="289"/>
      <c r="L85" s="290"/>
      <c r="M85" s="291">
        <f>M83+M84</f>
        <v>8450000</v>
      </c>
      <c r="N85" s="290"/>
      <c r="P85" s="292" t="s">
        <v>76</v>
      </c>
      <c r="Q85" s="290"/>
      <c r="R85" s="4"/>
      <c r="S85" s="5">
        <v>0</v>
      </c>
    </row>
    <row r="86" spans="10:19" ht="15.75" customHeight="1" x14ac:dyDescent="0.25">
      <c r="J86" s="288" t="s">
        <v>77</v>
      </c>
      <c r="K86" s="289"/>
      <c r="L86" s="290"/>
      <c r="M86" s="291">
        <v>8411850</v>
      </c>
      <c r="N86" s="290"/>
      <c r="P86" s="292" t="s">
        <v>78</v>
      </c>
      <c r="Q86" s="290"/>
      <c r="R86" s="4"/>
      <c r="S86" s="5">
        <f>S83-S84+S85</f>
        <v>10000</v>
      </c>
    </row>
    <row r="87" spans="10:19" ht="15.75" customHeight="1" x14ac:dyDescent="0.25">
      <c r="J87" s="288" t="s">
        <v>79</v>
      </c>
      <c r="K87" s="289"/>
      <c r="L87" s="290"/>
      <c r="M87" s="291">
        <f>M85-M86</f>
        <v>38150</v>
      </c>
      <c r="N87" s="290"/>
      <c r="P87" s="292" t="s">
        <v>80</v>
      </c>
      <c r="Q87" s="290"/>
      <c r="R87" s="4"/>
      <c r="S87" s="5">
        <f>M87+S86</f>
        <v>48150</v>
      </c>
    </row>
    <row r="88" spans="10:19" ht="15.75" customHeight="1" x14ac:dyDescent="0.25"/>
    <row r="89" spans="10:19" ht="15.75" customHeight="1" x14ac:dyDescent="0.25"/>
    <row r="90" spans="10:19" ht="15.75" customHeight="1" x14ac:dyDescent="0.25"/>
    <row r="91" spans="10:19" ht="15.75" customHeight="1" x14ac:dyDescent="0.25"/>
    <row r="92" spans="10:19" ht="15.75" customHeight="1" x14ac:dyDescent="0.25"/>
    <row r="93" spans="10:19" ht="15.75" customHeight="1" x14ac:dyDescent="0.25"/>
    <row r="94" spans="10:19" ht="15.75" customHeight="1" x14ac:dyDescent="0.25"/>
    <row r="95" spans="10:19" ht="15.75" customHeight="1" x14ac:dyDescent="0.25"/>
    <row r="96" spans="10:19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</sheetData>
  <mergeCells count="23">
    <mergeCell ref="A1:R6"/>
    <mergeCell ref="P84:Q84"/>
    <mergeCell ref="J82:L82"/>
    <mergeCell ref="J79:N79"/>
    <mergeCell ref="J80:N81"/>
    <mergeCell ref="P79:S79"/>
    <mergeCell ref="J83:L83"/>
    <mergeCell ref="M82:N82"/>
    <mergeCell ref="M83:N83"/>
    <mergeCell ref="P83:Q83"/>
    <mergeCell ref="P82:Q82"/>
    <mergeCell ref="P80:S81"/>
    <mergeCell ref="J85:L85"/>
    <mergeCell ref="M85:N85"/>
    <mergeCell ref="P85:Q85"/>
    <mergeCell ref="J84:L84"/>
    <mergeCell ref="M84:N84"/>
    <mergeCell ref="J87:L87"/>
    <mergeCell ref="M86:N86"/>
    <mergeCell ref="J86:L86"/>
    <mergeCell ref="M87:N87"/>
    <mergeCell ref="P87:Q87"/>
    <mergeCell ref="P86:Q86"/>
  </mergeCells>
  <conditionalFormatting sqref="T10:T69">
    <cfRule type="cellIs" dxfId="25" priority="4" operator="equal">
      <formula>"NO"</formula>
    </cfRule>
    <cfRule type="cellIs" dxfId="24" priority="5" operator="equal">
      <formula>"OK"</formula>
    </cfRule>
  </conditionalFormatting>
  <conditionalFormatting sqref="S10:S69">
    <cfRule type="cellIs" dxfId="23" priority="2" operator="greaterThanOrEqual">
      <formula>1</formula>
    </cfRule>
  </conditionalFormatting>
  <conditionalFormatting sqref="S10:S69">
    <cfRule type="cellIs" dxfId="22" priority="3" operator="lessThanOrEqual">
      <formula>0</formula>
    </cfRule>
  </conditionalFormatting>
  <conditionalFormatting sqref="B12">
    <cfRule type="cellIs" dxfId="21" priority="1" operator="equal">
      <formula>$S$12=0</formula>
    </cfRule>
  </conditionalFormatting>
  <pageMargins left="0.7" right="0.7" top="0.75" bottom="0.75" header="0" footer="0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7"/>
  <sheetViews>
    <sheetView workbookViewId="0">
      <selection activeCell="D7" sqref="D7"/>
    </sheetView>
  </sheetViews>
  <sheetFormatPr defaultRowHeight="15" x14ac:dyDescent="0.25"/>
  <cols>
    <col min="3" max="3" width="15.7109375" customWidth="1"/>
    <col min="5" max="5" width="16.7109375" customWidth="1"/>
    <col min="6" max="6" width="19.140625" customWidth="1"/>
    <col min="7" max="7" width="17.85546875" customWidth="1"/>
  </cols>
  <sheetData>
    <row r="2" spans="2:10" x14ac:dyDescent="0.25">
      <c r="B2" s="439" t="s">
        <v>275</v>
      </c>
      <c r="C2" s="440"/>
      <c r="D2" s="440"/>
      <c r="E2" s="440"/>
      <c r="F2" s="440"/>
      <c r="G2" s="440"/>
      <c r="H2" s="440"/>
      <c r="I2" s="440"/>
      <c r="J2" s="440"/>
    </row>
    <row r="3" spans="2:10" x14ac:dyDescent="0.25">
      <c r="B3" s="440"/>
      <c r="C3" s="440"/>
      <c r="D3" s="440"/>
      <c r="E3" s="440"/>
      <c r="F3" s="440"/>
      <c r="G3" s="440"/>
      <c r="H3" s="440"/>
      <c r="I3" s="440"/>
      <c r="J3" s="440"/>
    </row>
    <row r="6" spans="2:10" x14ac:dyDescent="0.25">
      <c r="B6" s="1" t="s">
        <v>1</v>
      </c>
      <c r="C6" s="1" t="s">
        <v>19</v>
      </c>
      <c r="D6" s="1" t="s">
        <v>75</v>
      </c>
      <c r="E6" s="1" t="s">
        <v>276</v>
      </c>
      <c r="F6" s="1" t="s">
        <v>278</v>
      </c>
      <c r="G6" s="1" t="s">
        <v>277</v>
      </c>
      <c r="H6" s="355" t="s">
        <v>280</v>
      </c>
      <c r="I6" s="321"/>
    </row>
    <row r="7" spans="2:10" x14ac:dyDescent="0.25">
      <c r="B7" s="1">
        <v>1</v>
      </c>
      <c r="C7" s="1" t="s">
        <v>279</v>
      </c>
      <c r="D7" s="1">
        <v>39</v>
      </c>
      <c r="E7" s="193">
        <v>15000</v>
      </c>
      <c r="F7" s="193">
        <f>D7*E7</f>
        <v>585000</v>
      </c>
      <c r="G7" s="193">
        <v>205000</v>
      </c>
      <c r="H7" s="441">
        <f>F7-G7</f>
        <v>380000</v>
      </c>
      <c r="I7" s="321"/>
    </row>
    <row r="8" spans="2:10" ht="15.75" thickBot="1" x14ac:dyDescent="0.3">
      <c r="B8" s="194"/>
      <c r="C8" s="194"/>
      <c r="D8" s="194"/>
      <c r="E8" s="195"/>
      <c r="F8" s="195"/>
      <c r="G8" s="195"/>
      <c r="H8" s="438"/>
      <c r="I8" s="438"/>
    </row>
    <row r="9" spans="2:10" ht="15.75" thickBot="1" x14ac:dyDescent="0.3">
      <c r="B9" s="194"/>
      <c r="C9" s="194"/>
      <c r="D9" s="194"/>
      <c r="E9" s="195"/>
      <c r="F9" s="195"/>
      <c r="G9" s="196" t="s">
        <v>281</v>
      </c>
      <c r="H9" s="442">
        <f>H7</f>
        <v>380000</v>
      </c>
      <c r="I9" s="345"/>
    </row>
    <row r="10" spans="2:10" x14ac:dyDescent="0.25">
      <c r="B10" s="194"/>
      <c r="C10" s="194"/>
      <c r="D10" s="194"/>
      <c r="E10" s="195"/>
      <c r="F10" s="195"/>
      <c r="G10" s="195"/>
      <c r="H10" s="438"/>
      <c r="I10" s="438"/>
    </row>
    <row r="11" spans="2:10" x14ac:dyDescent="0.25">
      <c r="B11" s="194"/>
      <c r="C11" s="194"/>
      <c r="D11" s="194"/>
      <c r="E11" s="195"/>
      <c r="F11" s="195"/>
      <c r="G11" s="195"/>
      <c r="H11" s="438"/>
      <c r="I11" s="438"/>
    </row>
    <row r="12" spans="2:10" x14ac:dyDescent="0.25">
      <c r="B12" s="194"/>
      <c r="C12" s="194"/>
      <c r="D12" s="194"/>
      <c r="E12" s="195"/>
      <c r="F12" s="195"/>
      <c r="G12" s="195"/>
      <c r="H12" s="438"/>
      <c r="I12" s="438"/>
    </row>
    <row r="13" spans="2:10" x14ac:dyDescent="0.25">
      <c r="B13" s="194"/>
      <c r="C13" s="194"/>
      <c r="D13" s="194"/>
      <c r="E13" s="195"/>
      <c r="F13" s="195"/>
      <c r="G13" s="195"/>
      <c r="H13" s="438"/>
      <c r="I13" s="438"/>
    </row>
    <row r="14" spans="2:10" x14ac:dyDescent="0.25">
      <c r="B14" s="194"/>
      <c r="C14" s="194"/>
      <c r="D14" s="194"/>
      <c r="E14" s="195"/>
      <c r="F14" s="195"/>
      <c r="G14" s="195"/>
      <c r="H14" s="438"/>
      <c r="I14" s="438"/>
    </row>
    <row r="15" spans="2:10" x14ac:dyDescent="0.25">
      <c r="B15" s="194"/>
      <c r="C15" s="194"/>
      <c r="D15" s="194"/>
      <c r="E15" s="195"/>
      <c r="F15" s="195"/>
      <c r="G15" s="195"/>
      <c r="H15" s="438"/>
      <c r="I15" s="438"/>
    </row>
    <row r="16" spans="2:10" x14ac:dyDescent="0.25">
      <c r="B16" s="194"/>
      <c r="C16" s="194"/>
      <c r="D16" s="194"/>
      <c r="E16" s="195"/>
      <c r="F16" s="195"/>
      <c r="G16" s="195"/>
      <c r="H16" s="438"/>
      <c r="I16" s="438"/>
    </row>
    <row r="17" spans="2:9" x14ac:dyDescent="0.25">
      <c r="B17" s="194"/>
      <c r="C17" s="194"/>
      <c r="D17" s="194"/>
      <c r="E17" s="195"/>
      <c r="F17" s="195"/>
      <c r="G17" s="195"/>
      <c r="H17" s="438"/>
      <c r="I17" s="438"/>
    </row>
  </sheetData>
  <mergeCells count="13">
    <mergeCell ref="H13:I13"/>
    <mergeCell ref="H14:I14"/>
    <mergeCell ref="H15:I15"/>
    <mergeCell ref="H16:I16"/>
    <mergeCell ref="H17:I17"/>
    <mergeCell ref="H12:I12"/>
    <mergeCell ref="B2:J3"/>
    <mergeCell ref="H6:I6"/>
    <mergeCell ref="H7:I7"/>
    <mergeCell ref="H8:I8"/>
    <mergeCell ref="H9:I9"/>
    <mergeCell ref="H10:I10"/>
    <mergeCell ref="H11:I11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M266"/>
  <sheetViews>
    <sheetView defaultGridColor="0" topLeftCell="A31" colorId="8" zoomScale="70" zoomScaleNormal="70" workbookViewId="0">
      <selection activeCell="A48" sqref="A48:XFD48"/>
    </sheetView>
  </sheetViews>
  <sheetFormatPr defaultColWidth="14.42578125" defaultRowHeight="15" customHeight="1" x14ac:dyDescent="0.25"/>
  <cols>
    <col min="1" max="1" width="8.7109375" customWidth="1"/>
    <col min="2" max="2" width="15.7109375" customWidth="1"/>
    <col min="3" max="3" width="14" customWidth="1"/>
    <col min="4" max="4" width="12.28515625" customWidth="1"/>
    <col min="5" max="10" width="8.7109375" customWidth="1"/>
    <col min="11" max="11" width="15" customWidth="1"/>
    <col min="12" max="12" width="10.7109375" customWidth="1"/>
    <col min="13" max="13" width="12.140625" customWidth="1"/>
    <col min="14" max="14" width="13.140625" customWidth="1"/>
    <col min="15" max="15" width="11.5703125" customWidth="1"/>
    <col min="16" max="16" width="22.85546875" style="75" customWidth="1"/>
    <col min="17" max="17" width="21.42578125" style="39" customWidth="1"/>
    <col min="18" max="18" width="36" style="76" customWidth="1"/>
    <col min="19" max="19" width="8.28515625" customWidth="1"/>
    <col min="20" max="20" width="23.7109375" customWidth="1"/>
    <col min="21" max="21" width="15" customWidth="1"/>
    <col min="22" max="22" width="17.5703125" customWidth="1"/>
    <col min="23" max="23" width="11.85546875" customWidth="1"/>
    <col min="24" max="24" width="4.5703125" customWidth="1"/>
    <col min="25" max="25" width="30.42578125" customWidth="1"/>
    <col min="26" max="26" width="17.42578125" hidden="1" customWidth="1"/>
    <col min="27" max="27" width="43" customWidth="1"/>
    <col min="28" max="28" width="16.140625" customWidth="1"/>
    <col min="29" max="29" width="19.28515625" customWidth="1"/>
    <col min="31" max="31" width="18.140625" customWidth="1"/>
    <col min="32" max="32" width="13.7109375" customWidth="1"/>
    <col min="33" max="33" width="13.85546875" customWidth="1"/>
    <col min="34" max="34" width="20.28515625" customWidth="1"/>
    <col min="35" max="35" width="27.7109375" customWidth="1"/>
    <col min="36" max="36" width="10.140625" customWidth="1"/>
    <col min="37" max="37" width="19.7109375" customWidth="1"/>
    <col min="38" max="38" width="18.42578125" customWidth="1"/>
    <col min="39" max="39" width="18.140625" customWidth="1"/>
    <col min="40" max="40" width="21.28515625" customWidth="1"/>
  </cols>
  <sheetData>
    <row r="2" spans="1:65" x14ac:dyDescent="0.25">
      <c r="C2" s="316" t="s">
        <v>81</v>
      </c>
      <c r="D2" s="295"/>
      <c r="E2" s="295"/>
      <c r="F2" s="295"/>
      <c r="G2" s="295"/>
      <c r="H2" s="295"/>
      <c r="I2" s="295"/>
      <c r="J2" s="295"/>
      <c r="K2" s="295"/>
      <c r="L2" s="295"/>
      <c r="M2" s="295"/>
      <c r="N2" s="295"/>
      <c r="O2" s="295"/>
      <c r="P2" s="296"/>
      <c r="Q2" s="296"/>
      <c r="R2" s="296"/>
      <c r="S2" s="295"/>
      <c r="T2" s="295"/>
    </row>
    <row r="3" spans="1:65" ht="15.75" thickBot="1" x14ac:dyDescent="0.3">
      <c r="C3" s="296"/>
      <c r="D3" s="297"/>
      <c r="E3" s="297"/>
      <c r="F3" s="297"/>
      <c r="G3" s="297"/>
      <c r="H3" s="297"/>
      <c r="I3" s="297"/>
      <c r="J3" s="297"/>
      <c r="K3" s="297"/>
      <c r="L3" s="297"/>
      <c r="M3" s="297"/>
      <c r="N3" s="297"/>
      <c r="O3" s="297"/>
      <c r="P3" s="297"/>
      <c r="Q3" s="297"/>
      <c r="R3" s="297"/>
      <c r="S3" s="297"/>
      <c r="T3" s="297"/>
      <c r="Y3" s="7"/>
    </row>
    <row r="4" spans="1:65" ht="15.75" thickBot="1" x14ac:dyDescent="0.3">
      <c r="A4" s="8" t="s">
        <v>82</v>
      </c>
      <c r="B4" s="71" t="s">
        <v>369</v>
      </c>
      <c r="Q4" s="131"/>
      <c r="R4" s="131"/>
      <c r="Y4" s="8" t="s">
        <v>82</v>
      </c>
      <c r="Z4" s="22"/>
      <c r="AA4" s="131" t="s">
        <v>238</v>
      </c>
    </row>
    <row r="5" spans="1:65" x14ac:dyDescent="0.25">
      <c r="A5" s="9" t="s">
        <v>1</v>
      </c>
      <c r="B5" s="10" t="s">
        <v>2</v>
      </c>
      <c r="C5" s="1" t="s">
        <v>3</v>
      </c>
      <c r="D5" s="1" t="s">
        <v>4</v>
      </c>
      <c r="E5" s="1" t="s">
        <v>5</v>
      </c>
      <c r="F5" s="1" t="s">
        <v>6</v>
      </c>
      <c r="G5" s="1" t="s">
        <v>7</v>
      </c>
      <c r="H5" s="1" t="s">
        <v>8</v>
      </c>
      <c r="I5" s="1" t="s">
        <v>9</v>
      </c>
      <c r="J5" s="1" t="s">
        <v>10</v>
      </c>
      <c r="K5" s="1" t="s">
        <v>11</v>
      </c>
      <c r="L5" s="1" t="s">
        <v>12</v>
      </c>
      <c r="M5" s="1" t="s">
        <v>13</v>
      </c>
      <c r="N5" s="1" t="s">
        <v>14</v>
      </c>
      <c r="O5" s="1" t="s">
        <v>15</v>
      </c>
      <c r="P5" s="1" t="s">
        <v>200</v>
      </c>
      <c r="Q5" s="77" t="s">
        <v>330</v>
      </c>
      <c r="R5" s="77" t="s">
        <v>331</v>
      </c>
      <c r="S5" s="1" t="s">
        <v>16</v>
      </c>
      <c r="T5" s="1" t="s">
        <v>17</v>
      </c>
      <c r="U5" s="1" t="s">
        <v>18</v>
      </c>
      <c r="V5" s="1" t="s">
        <v>19</v>
      </c>
      <c r="X5" s="322" t="s">
        <v>84</v>
      </c>
      <c r="Y5" s="289"/>
      <c r="Z5" s="289"/>
      <c r="AA5" s="289"/>
      <c r="AB5" s="289"/>
      <c r="AC5" s="289"/>
      <c r="AD5" s="289"/>
      <c r="AE5" s="289"/>
      <c r="AF5" s="289"/>
      <c r="AG5" s="289"/>
      <c r="AH5" s="289"/>
      <c r="AI5" s="289"/>
      <c r="AJ5" s="289"/>
      <c r="AK5" s="289"/>
      <c r="AL5" s="289"/>
      <c r="AM5" s="289"/>
      <c r="AN5" s="290"/>
    </row>
    <row r="6" spans="1:65" x14ac:dyDescent="0.25">
      <c r="A6" s="11">
        <v>1</v>
      </c>
      <c r="B6" s="12" t="s">
        <v>20</v>
      </c>
      <c r="C6" s="72">
        <v>20</v>
      </c>
      <c r="D6" s="72">
        <v>20</v>
      </c>
      <c r="E6" s="72">
        <v>20</v>
      </c>
      <c r="F6" s="72">
        <v>20</v>
      </c>
      <c r="G6" s="72">
        <v>20</v>
      </c>
      <c r="H6" s="72">
        <v>20</v>
      </c>
      <c r="I6" s="72">
        <v>20</v>
      </c>
      <c r="J6" s="72">
        <v>20</v>
      </c>
      <c r="K6" s="72">
        <v>20</v>
      </c>
      <c r="L6" s="72">
        <v>20</v>
      </c>
      <c r="M6" s="72">
        <v>20</v>
      </c>
      <c r="N6" s="72">
        <v>20</v>
      </c>
      <c r="O6" s="13">
        <f t="shared" ref="O6:O37" si="0">SUM(C6:N6)</f>
        <v>240</v>
      </c>
      <c r="P6" s="128">
        <v>0</v>
      </c>
      <c r="Q6" s="129">
        <f>(240-SUM(C6:N6))</f>
        <v>0</v>
      </c>
      <c r="R6" s="130">
        <f>Q6+P6</f>
        <v>0</v>
      </c>
      <c r="S6" s="13">
        <f t="shared" ref="S6:S37" si="1">(240)-(O6)</f>
        <v>0</v>
      </c>
      <c r="T6" s="14">
        <f t="shared" ref="T6:T61" si="2">S6-60</f>
        <v>-60</v>
      </c>
      <c r="U6" s="15" t="str">
        <f t="shared" ref="U6:U61" si="3">IF(T6&lt;=0,"OK","NO")</f>
        <v>OK</v>
      </c>
      <c r="V6" s="13" t="s">
        <v>337</v>
      </c>
      <c r="X6" s="317" t="s">
        <v>1</v>
      </c>
      <c r="Y6" s="317" t="s">
        <v>85</v>
      </c>
      <c r="Z6" s="321" t="s">
        <v>86</v>
      </c>
      <c r="AA6" s="318"/>
      <c r="AB6" s="318"/>
      <c r="AC6" s="318"/>
      <c r="AD6" s="318"/>
      <c r="AE6" s="318"/>
      <c r="AF6" s="318"/>
      <c r="AG6" s="318"/>
      <c r="AH6" s="318"/>
      <c r="AI6" s="318"/>
      <c r="AJ6" s="318"/>
      <c r="AK6" s="318"/>
      <c r="AL6" s="318"/>
      <c r="AM6" s="318"/>
      <c r="AN6" s="318"/>
    </row>
    <row r="7" spans="1:65" x14ac:dyDescent="0.25">
      <c r="A7" s="11">
        <v>2</v>
      </c>
      <c r="B7" s="12" t="s">
        <v>23</v>
      </c>
      <c r="C7" s="73">
        <v>20</v>
      </c>
      <c r="D7" s="73">
        <v>20</v>
      </c>
      <c r="E7" s="73">
        <v>20</v>
      </c>
      <c r="F7" s="73">
        <v>20</v>
      </c>
      <c r="G7" s="73">
        <v>20</v>
      </c>
      <c r="H7" s="73">
        <v>20</v>
      </c>
      <c r="I7" s="73">
        <v>20</v>
      </c>
      <c r="J7" s="72">
        <v>20</v>
      </c>
      <c r="K7" s="72">
        <v>20</v>
      </c>
      <c r="L7" s="72">
        <v>20</v>
      </c>
      <c r="M7" s="72">
        <v>20</v>
      </c>
      <c r="N7" s="72">
        <v>20</v>
      </c>
      <c r="O7" s="13">
        <f t="shared" si="0"/>
        <v>240</v>
      </c>
      <c r="P7" s="128">
        <v>0</v>
      </c>
      <c r="Q7" s="129">
        <f t="shared" ref="Q7:Q61" si="4">(240-SUM(C7:N7))</f>
        <v>0</v>
      </c>
      <c r="R7" s="130">
        <f t="shared" ref="R7:R61" si="5">Q7+P7</f>
        <v>0</v>
      </c>
      <c r="S7" s="13">
        <f t="shared" si="1"/>
        <v>0</v>
      </c>
      <c r="T7" s="14">
        <f t="shared" si="2"/>
        <v>-60</v>
      </c>
      <c r="U7" s="15" t="str">
        <f t="shared" si="3"/>
        <v>OK</v>
      </c>
      <c r="V7" s="13" t="s">
        <v>337</v>
      </c>
      <c r="X7" s="318"/>
      <c r="Y7" s="318"/>
      <c r="Z7" s="321" t="s">
        <v>87</v>
      </c>
      <c r="AA7" s="318"/>
      <c r="AB7" s="318"/>
      <c r="AC7" s="318"/>
      <c r="AD7" s="321" t="s">
        <v>88</v>
      </c>
      <c r="AE7" s="318"/>
      <c r="AF7" s="318"/>
      <c r="AG7" s="318"/>
      <c r="AH7" s="318"/>
      <c r="AI7" s="318"/>
      <c r="AJ7" s="318"/>
      <c r="AK7" s="318"/>
      <c r="AL7" s="318"/>
      <c r="AM7" s="318"/>
      <c r="AN7" s="318"/>
    </row>
    <row r="8" spans="1:65" x14ac:dyDescent="0.25">
      <c r="A8" s="11">
        <v>3</v>
      </c>
      <c r="B8" s="12" t="s">
        <v>24</v>
      </c>
      <c r="C8" s="73"/>
      <c r="D8" s="73"/>
      <c r="E8" s="72"/>
      <c r="F8" s="72"/>
      <c r="G8" s="72"/>
      <c r="H8" s="73"/>
      <c r="I8" s="72"/>
      <c r="J8" s="72"/>
      <c r="K8" s="72"/>
      <c r="L8" s="72"/>
      <c r="M8" s="72"/>
      <c r="N8" s="72"/>
      <c r="O8" s="13">
        <f t="shared" si="0"/>
        <v>0</v>
      </c>
      <c r="P8" s="128">
        <f>'2018(NOT UPDATED)'!S12</f>
        <v>51</v>
      </c>
      <c r="Q8" s="129">
        <f t="shared" si="4"/>
        <v>240</v>
      </c>
      <c r="R8" s="130">
        <f t="shared" si="5"/>
        <v>291</v>
      </c>
      <c r="S8" s="13">
        <f t="shared" si="1"/>
        <v>240</v>
      </c>
      <c r="T8" s="14">
        <f t="shared" si="2"/>
        <v>180</v>
      </c>
      <c r="U8" s="15" t="str">
        <f t="shared" si="3"/>
        <v>NO</v>
      </c>
      <c r="V8" s="13"/>
      <c r="X8" s="318"/>
      <c r="Y8" s="318"/>
      <c r="Z8" s="151" t="s">
        <v>19</v>
      </c>
      <c r="AA8" s="151" t="s">
        <v>89</v>
      </c>
      <c r="AB8" s="151" t="s">
        <v>75</v>
      </c>
      <c r="AC8" s="151" t="s">
        <v>90</v>
      </c>
      <c r="AD8" s="151" t="s">
        <v>19</v>
      </c>
      <c r="AE8" s="151" t="s">
        <v>91</v>
      </c>
      <c r="AF8" s="151" t="s">
        <v>92</v>
      </c>
      <c r="AG8" s="151" t="s">
        <v>89</v>
      </c>
      <c r="AH8" s="151" t="s">
        <v>93</v>
      </c>
      <c r="AI8" s="151" t="s">
        <v>94</v>
      </c>
      <c r="AJ8" s="151" t="s">
        <v>75</v>
      </c>
      <c r="AK8" s="151" t="s">
        <v>95</v>
      </c>
      <c r="AL8" s="151" t="s">
        <v>96</v>
      </c>
      <c r="AM8" s="151" t="s">
        <v>97</v>
      </c>
      <c r="AN8" s="151" t="s">
        <v>98</v>
      </c>
    </row>
    <row r="9" spans="1:65" x14ac:dyDescent="0.25">
      <c r="A9" s="11">
        <v>4</v>
      </c>
      <c r="B9" s="12" t="s">
        <v>25</v>
      </c>
      <c r="C9" s="73">
        <v>20</v>
      </c>
      <c r="D9" s="73">
        <v>20</v>
      </c>
      <c r="E9" s="73">
        <v>20</v>
      </c>
      <c r="F9" s="73">
        <v>20</v>
      </c>
      <c r="G9" s="73">
        <v>20</v>
      </c>
      <c r="H9" s="73">
        <v>20</v>
      </c>
      <c r="I9" s="73">
        <v>20</v>
      </c>
      <c r="J9" s="72">
        <v>20</v>
      </c>
      <c r="K9" s="72">
        <v>20</v>
      </c>
      <c r="L9" s="72">
        <v>20</v>
      </c>
      <c r="M9" s="72">
        <v>20</v>
      </c>
      <c r="N9" s="72">
        <v>20</v>
      </c>
      <c r="O9" s="13">
        <f t="shared" si="0"/>
        <v>240</v>
      </c>
      <c r="P9" s="128">
        <f>'2018(NOT UPDATED)'!S13</f>
        <v>0</v>
      </c>
      <c r="Q9" s="129">
        <f t="shared" si="4"/>
        <v>0</v>
      </c>
      <c r="R9" s="130">
        <f t="shared" si="5"/>
        <v>0</v>
      </c>
      <c r="S9" s="13">
        <f t="shared" si="1"/>
        <v>0</v>
      </c>
      <c r="T9" s="14">
        <f t="shared" si="2"/>
        <v>-60</v>
      </c>
      <c r="U9" s="15" t="str">
        <f t="shared" si="3"/>
        <v>OK</v>
      </c>
      <c r="V9" s="13"/>
      <c r="X9" s="1">
        <v>1</v>
      </c>
      <c r="Y9" s="154" t="s">
        <v>32</v>
      </c>
      <c r="Z9" s="136" t="s">
        <v>99</v>
      </c>
      <c r="AA9" s="136" t="s">
        <v>100</v>
      </c>
      <c r="AB9" s="136">
        <v>1</v>
      </c>
      <c r="AC9" s="155">
        <f t="shared" ref="AC9:AC48" si="6">(AB9*10000)</f>
        <v>10000</v>
      </c>
      <c r="AD9" s="136"/>
      <c r="AE9" s="136"/>
      <c r="AF9" s="154"/>
      <c r="AG9" s="135"/>
      <c r="AH9" s="156"/>
      <c r="AI9" s="157"/>
      <c r="AJ9" s="136">
        <v>0</v>
      </c>
      <c r="AK9" s="136" t="s">
        <v>101</v>
      </c>
      <c r="AL9" s="155"/>
      <c r="AM9" s="158">
        <f>IF(AD9="XXL", 82000*AJ9, IF(AD9="XXXL", 89000*AJ9, 75000*AJ9))</f>
        <v>0</v>
      </c>
      <c r="AN9" s="159">
        <f t="shared" ref="AN9:AN48" si="7">IF(AK9="YES",(AL9-AM9),0)</f>
        <v>0</v>
      </c>
      <c r="BM9" s="132"/>
    </row>
    <row r="10" spans="1:65" s="235" customFormat="1" x14ac:dyDescent="0.25">
      <c r="A10" s="226">
        <v>5</v>
      </c>
      <c r="B10" s="227" t="s">
        <v>26</v>
      </c>
      <c r="C10" s="228"/>
      <c r="D10" s="228"/>
      <c r="E10" s="229"/>
      <c r="F10" s="229"/>
      <c r="G10" s="229"/>
      <c r="H10" s="228"/>
      <c r="I10" s="229"/>
      <c r="J10" s="229"/>
      <c r="K10" s="229"/>
      <c r="L10" s="229"/>
      <c r="M10" s="229"/>
      <c r="N10" s="229"/>
      <c r="O10" s="230">
        <f t="shared" si="0"/>
        <v>0</v>
      </c>
      <c r="P10" s="231">
        <f>'2018(NOT UPDATED)'!S14</f>
        <v>100</v>
      </c>
      <c r="Q10" s="129">
        <f t="shared" si="4"/>
        <v>240</v>
      </c>
      <c r="R10" s="232">
        <f t="shared" si="5"/>
        <v>340</v>
      </c>
      <c r="S10" s="230">
        <f t="shared" si="1"/>
        <v>240</v>
      </c>
      <c r="T10" s="233">
        <f t="shared" si="2"/>
        <v>180</v>
      </c>
      <c r="U10" s="234" t="str">
        <f t="shared" si="3"/>
        <v>NO</v>
      </c>
      <c r="V10" s="230"/>
      <c r="X10" s="236">
        <v>2</v>
      </c>
      <c r="Y10" s="237" t="s">
        <v>64</v>
      </c>
      <c r="Z10" s="238" t="s">
        <v>99</v>
      </c>
      <c r="AA10" s="238" t="s">
        <v>100</v>
      </c>
      <c r="AB10" s="238">
        <v>1</v>
      </c>
      <c r="AC10" s="239">
        <f t="shared" si="6"/>
        <v>10000</v>
      </c>
      <c r="AD10" s="238" t="s">
        <v>102</v>
      </c>
      <c r="AE10" s="238"/>
      <c r="AF10" s="237">
        <v>2018</v>
      </c>
      <c r="AG10" s="238" t="s">
        <v>103</v>
      </c>
      <c r="AH10" s="240">
        <v>0.85555555555555551</v>
      </c>
      <c r="AI10" s="241" t="s">
        <v>104</v>
      </c>
      <c r="AJ10" s="238">
        <v>1</v>
      </c>
      <c r="AK10" s="238" t="s">
        <v>105</v>
      </c>
      <c r="AL10" s="239">
        <v>100000</v>
      </c>
      <c r="AM10" s="242">
        <f t="shared" ref="AM10:AM48" si="8">IF(AD10="XXL", 82000*AJ10, IF(AD10="XXXL", 89000*AJ10, 75000*AJ10))</f>
        <v>82000</v>
      </c>
      <c r="AN10" s="243">
        <f t="shared" si="7"/>
        <v>18000</v>
      </c>
    </row>
    <row r="11" spans="1:65" x14ac:dyDescent="0.25">
      <c r="A11" s="11">
        <v>6</v>
      </c>
      <c r="B11" s="12" t="s">
        <v>27</v>
      </c>
      <c r="C11" s="73"/>
      <c r="D11" s="73"/>
      <c r="E11" s="72"/>
      <c r="F11" s="72"/>
      <c r="G11" s="72"/>
      <c r="H11" s="73"/>
      <c r="I11" s="72"/>
      <c r="J11" s="72"/>
      <c r="K11" s="72"/>
      <c r="L11" s="72"/>
      <c r="M11" s="72"/>
      <c r="N11" s="72"/>
      <c r="O11" s="13">
        <f t="shared" si="0"/>
        <v>0</v>
      </c>
      <c r="P11" s="128">
        <v>0</v>
      </c>
      <c r="Q11" s="129">
        <f t="shared" si="4"/>
        <v>240</v>
      </c>
      <c r="R11" s="130">
        <f t="shared" si="5"/>
        <v>240</v>
      </c>
      <c r="S11" s="13">
        <f t="shared" si="1"/>
        <v>240</v>
      </c>
      <c r="T11" s="14">
        <f t="shared" si="2"/>
        <v>180</v>
      </c>
      <c r="U11" s="15" t="str">
        <f t="shared" si="3"/>
        <v>NO</v>
      </c>
      <c r="V11" s="13"/>
      <c r="W11" s="132"/>
      <c r="X11" s="133">
        <v>3</v>
      </c>
      <c r="Y11" s="154" t="s">
        <v>49</v>
      </c>
      <c r="Z11" s="136"/>
      <c r="AA11" s="136"/>
      <c r="AB11" s="136"/>
      <c r="AC11" s="155">
        <f t="shared" si="6"/>
        <v>0</v>
      </c>
      <c r="AD11" s="136" t="s">
        <v>102</v>
      </c>
      <c r="AE11" s="136"/>
      <c r="AF11" s="154">
        <v>2017</v>
      </c>
      <c r="AG11" s="135" t="s">
        <v>106</v>
      </c>
      <c r="AH11" s="156" t="s">
        <v>107</v>
      </c>
      <c r="AI11" s="134" t="s">
        <v>153</v>
      </c>
      <c r="AJ11" s="136">
        <v>1</v>
      </c>
      <c r="AK11" s="136" t="s">
        <v>105</v>
      </c>
      <c r="AL11" s="155">
        <v>100000</v>
      </c>
      <c r="AM11" s="158">
        <f t="shared" si="8"/>
        <v>82000</v>
      </c>
      <c r="AN11" s="159">
        <f t="shared" si="7"/>
        <v>18000</v>
      </c>
      <c r="AO11" s="132"/>
      <c r="AP11" s="132"/>
      <c r="AQ11" s="132"/>
      <c r="AR11" s="132"/>
      <c r="AS11" s="132"/>
      <c r="AT11" s="132"/>
      <c r="AU11" s="132"/>
      <c r="AV11" s="132"/>
      <c r="AW11" s="132"/>
      <c r="AX11" s="132"/>
      <c r="AY11" s="132"/>
      <c r="AZ11" s="132"/>
      <c r="BA11" s="132"/>
      <c r="BB11" s="132"/>
      <c r="BC11" s="132"/>
      <c r="BD11" s="132"/>
      <c r="BE11" s="132"/>
      <c r="BF11" s="132"/>
      <c r="BG11" s="132"/>
      <c r="BH11" s="132"/>
      <c r="BI11" s="132"/>
      <c r="BJ11" s="132"/>
      <c r="BK11" s="132"/>
      <c r="BL11" s="132"/>
      <c r="BM11" s="132"/>
    </row>
    <row r="12" spans="1:65" s="235" customFormat="1" x14ac:dyDescent="0.25">
      <c r="A12" s="226">
        <v>7</v>
      </c>
      <c r="B12" s="227" t="s">
        <v>28</v>
      </c>
      <c r="C12" s="228"/>
      <c r="D12" s="228"/>
      <c r="E12" s="229"/>
      <c r="F12" s="229"/>
      <c r="G12" s="229"/>
      <c r="H12" s="228"/>
      <c r="I12" s="229"/>
      <c r="J12" s="229"/>
      <c r="K12" s="229"/>
      <c r="L12" s="229"/>
      <c r="M12" s="229"/>
      <c r="N12" s="229"/>
      <c r="O12" s="230">
        <f t="shared" si="0"/>
        <v>0</v>
      </c>
      <c r="P12" s="231">
        <f>'2018(NOT UPDATED)'!S16</f>
        <v>90</v>
      </c>
      <c r="Q12" s="129">
        <f t="shared" si="4"/>
        <v>240</v>
      </c>
      <c r="R12" s="232">
        <f t="shared" si="5"/>
        <v>330</v>
      </c>
      <c r="S12" s="230">
        <f t="shared" si="1"/>
        <v>240</v>
      </c>
      <c r="T12" s="233">
        <f t="shared" si="2"/>
        <v>180</v>
      </c>
      <c r="U12" s="234" t="str">
        <f t="shared" si="3"/>
        <v>NO</v>
      </c>
      <c r="V12" s="230"/>
      <c r="X12" s="236">
        <v>4</v>
      </c>
      <c r="Y12" s="237" t="s">
        <v>59</v>
      </c>
      <c r="Z12" s="238"/>
      <c r="AA12" s="238"/>
      <c r="AB12" s="238"/>
      <c r="AC12" s="239">
        <f t="shared" si="6"/>
        <v>0</v>
      </c>
      <c r="AD12" s="238" t="s">
        <v>108</v>
      </c>
      <c r="AE12" s="238"/>
      <c r="AF12" s="237">
        <v>2016</v>
      </c>
      <c r="AG12" s="244" t="s">
        <v>165</v>
      </c>
      <c r="AH12" s="240">
        <v>0.625</v>
      </c>
      <c r="AI12" s="241" t="s">
        <v>171</v>
      </c>
      <c r="AJ12" s="238">
        <v>1</v>
      </c>
      <c r="AK12" s="238" t="s">
        <v>105</v>
      </c>
      <c r="AL12" s="239">
        <v>90000</v>
      </c>
      <c r="AM12" s="242">
        <f t="shared" si="8"/>
        <v>75000</v>
      </c>
      <c r="AN12" s="243">
        <f t="shared" si="7"/>
        <v>15000</v>
      </c>
    </row>
    <row r="13" spans="1:65" s="235" customFormat="1" x14ac:dyDescent="0.25">
      <c r="A13" s="226">
        <v>8</v>
      </c>
      <c r="B13" s="227" t="s">
        <v>29</v>
      </c>
      <c r="C13" s="228"/>
      <c r="D13" s="228"/>
      <c r="E13" s="229"/>
      <c r="F13" s="229"/>
      <c r="G13" s="229"/>
      <c r="H13" s="228"/>
      <c r="I13" s="229"/>
      <c r="J13" s="229"/>
      <c r="K13" s="229"/>
      <c r="L13" s="229"/>
      <c r="M13" s="229"/>
      <c r="N13" s="229"/>
      <c r="O13" s="230">
        <f t="shared" si="0"/>
        <v>0</v>
      </c>
      <c r="P13" s="231">
        <f>'2018(NOT UPDATED)'!S17</f>
        <v>85</v>
      </c>
      <c r="Q13" s="129">
        <f t="shared" si="4"/>
        <v>240</v>
      </c>
      <c r="R13" s="232">
        <f t="shared" si="5"/>
        <v>325</v>
      </c>
      <c r="S13" s="230">
        <f t="shared" si="1"/>
        <v>240</v>
      </c>
      <c r="T13" s="233">
        <f t="shared" si="2"/>
        <v>180</v>
      </c>
      <c r="U13" s="234" t="str">
        <f t="shared" si="3"/>
        <v>NO</v>
      </c>
      <c r="V13" s="230"/>
      <c r="X13" s="236">
        <v>5</v>
      </c>
      <c r="Y13" s="237" t="s">
        <v>44</v>
      </c>
      <c r="Z13" s="238"/>
      <c r="AA13" s="238"/>
      <c r="AB13" s="238"/>
      <c r="AC13" s="239">
        <f t="shared" si="6"/>
        <v>0</v>
      </c>
      <c r="AD13" s="238" t="s">
        <v>109</v>
      </c>
      <c r="AE13" s="238"/>
      <c r="AF13" s="237">
        <v>2017</v>
      </c>
      <c r="AG13" s="244" t="s">
        <v>165</v>
      </c>
      <c r="AH13" s="240">
        <v>0.625</v>
      </c>
      <c r="AI13" s="241" t="s">
        <v>172</v>
      </c>
      <c r="AJ13" s="238">
        <v>1</v>
      </c>
      <c r="AK13" s="238" t="s">
        <v>105</v>
      </c>
      <c r="AL13" s="239">
        <v>90000</v>
      </c>
      <c r="AM13" s="242">
        <f t="shared" si="8"/>
        <v>75000</v>
      </c>
      <c r="AN13" s="243">
        <f t="shared" si="7"/>
        <v>15000</v>
      </c>
    </row>
    <row r="14" spans="1:65" s="235" customFormat="1" x14ac:dyDescent="0.25">
      <c r="A14" s="226">
        <v>9</v>
      </c>
      <c r="B14" s="227" t="s">
        <v>30</v>
      </c>
      <c r="C14" s="228"/>
      <c r="D14" s="228"/>
      <c r="E14" s="229"/>
      <c r="F14" s="229"/>
      <c r="G14" s="229"/>
      <c r="H14" s="228"/>
      <c r="I14" s="229"/>
      <c r="J14" s="229"/>
      <c r="K14" s="229"/>
      <c r="L14" s="229"/>
      <c r="M14" s="229"/>
      <c r="N14" s="229"/>
      <c r="O14" s="230">
        <f t="shared" si="0"/>
        <v>0</v>
      </c>
      <c r="P14" s="231">
        <f>'2018(NOT UPDATED)'!S18</f>
        <v>120</v>
      </c>
      <c r="Q14" s="129">
        <f t="shared" si="4"/>
        <v>240</v>
      </c>
      <c r="R14" s="232">
        <f t="shared" si="5"/>
        <v>360</v>
      </c>
      <c r="S14" s="230">
        <f t="shared" si="1"/>
        <v>240</v>
      </c>
      <c r="T14" s="233">
        <f t="shared" si="2"/>
        <v>180</v>
      </c>
      <c r="U14" s="234" t="str">
        <f t="shared" si="3"/>
        <v>NO</v>
      </c>
      <c r="V14" s="230"/>
      <c r="X14" s="236">
        <v>6</v>
      </c>
      <c r="Y14" s="237" t="s">
        <v>110</v>
      </c>
      <c r="Z14" s="238"/>
      <c r="AA14" s="238"/>
      <c r="AB14" s="238"/>
      <c r="AC14" s="239">
        <f t="shared" si="6"/>
        <v>0</v>
      </c>
      <c r="AD14" s="238" t="s">
        <v>109</v>
      </c>
      <c r="AE14" s="238"/>
      <c r="AF14" s="237">
        <v>2017</v>
      </c>
      <c r="AG14" s="244" t="s">
        <v>156</v>
      </c>
      <c r="AH14" s="240">
        <v>0.76180555555555562</v>
      </c>
      <c r="AI14" s="245" t="s">
        <v>161</v>
      </c>
      <c r="AJ14" s="238">
        <v>1</v>
      </c>
      <c r="AK14" s="238" t="s">
        <v>105</v>
      </c>
      <c r="AL14" s="239">
        <v>90000</v>
      </c>
      <c r="AM14" s="242">
        <f t="shared" si="8"/>
        <v>75000</v>
      </c>
      <c r="AN14" s="243">
        <f t="shared" si="7"/>
        <v>15000</v>
      </c>
    </row>
    <row r="15" spans="1:65" x14ac:dyDescent="0.25">
      <c r="A15" s="11">
        <v>10</v>
      </c>
      <c r="B15" s="12" t="s">
        <v>31</v>
      </c>
      <c r="C15" s="73">
        <v>20</v>
      </c>
      <c r="D15" s="73">
        <v>20</v>
      </c>
      <c r="E15" s="73">
        <v>20</v>
      </c>
      <c r="F15" s="73">
        <v>20</v>
      </c>
      <c r="G15" s="73">
        <v>20</v>
      </c>
      <c r="H15" s="73">
        <v>20</v>
      </c>
      <c r="I15" s="73">
        <v>20</v>
      </c>
      <c r="J15" s="73">
        <v>20</v>
      </c>
      <c r="K15" s="73">
        <v>20</v>
      </c>
      <c r="L15" s="73">
        <v>20</v>
      </c>
      <c r="M15" s="73">
        <v>20</v>
      </c>
      <c r="N15" s="73">
        <v>20</v>
      </c>
      <c r="O15" s="13">
        <f t="shared" si="0"/>
        <v>240</v>
      </c>
      <c r="P15" s="128">
        <f>'2018(NOT UPDATED)'!S19</f>
        <v>50</v>
      </c>
      <c r="Q15" s="129">
        <f t="shared" si="4"/>
        <v>0</v>
      </c>
      <c r="R15" s="130">
        <f t="shared" si="5"/>
        <v>50</v>
      </c>
      <c r="S15" s="13">
        <f t="shared" si="1"/>
        <v>0</v>
      </c>
      <c r="T15" s="14">
        <f t="shared" si="2"/>
        <v>-60</v>
      </c>
      <c r="U15" s="15" t="str">
        <f t="shared" si="3"/>
        <v>OK</v>
      </c>
      <c r="V15" s="13"/>
      <c r="W15" s="132"/>
      <c r="X15" s="133">
        <v>7</v>
      </c>
      <c r="Y15" s="154" t="s">
        <v>34</v>
      </c>
      <c r="Z15" s="136"/>
      <c r="AA15" s="136"/>
      <c r="AB15" s="136"/>
      <c r="AC15" s="155">
        <f t="shared" si="6"/>
        <v>0</v>
      </c>
      <c r="AD15" s="136" t="s">
        <v>109</v>
      </c>
      <c r="AE15" s="136"/>
      <c r="AF15" s="154">
        <v>2017</v>
      </c>
      <c r="AG15" s="136" t="s">
        <v>103</v>
      </c>
      <c r="AH15" s="156">
        <v>0.91180555555555554</v>
      </c>
      <c r="AI15" s="160" t="s">
        <v>111</v>
      </c>
      <c r="AJ15" s="136">
        <v>1</v>
      </c>
      <c r="AK15" s="136" t="s">
        <v>105</v>
      </c>
      <c r="AL15" s="155">
        <v>90000</v>
      </c>
      <c r="AM15" s="158">
        <f t="shared" si="8"/>
        <v>75000</v>
      </c>
      <c r="AN15" s="159">
        <f t="shared" si="7"/>
        <v>15000</v>
      </c>
      <c r="AO15" s="132"/>
      <c r="AP15" s="132"/>
      <c r="AQ15" s="132"/>
      <c r="AR15" s="132"/>
      <c r="AS15" s="132"/>
      <c r="AT15" s="132"/>
      <c r="AU15" s="132"/>
      <c r="AV15" s="132"/>
      <c r="AW15" s="132"/>
      <c r="AX15" s="132"/>
      <c r="AY15" s="132"/>
      <c r="AZ15" s="132"/>
      <c r="BA15" s="132"/>
      <c r="BB15" s="132"/>
      <c r="BC15" s="132"/>
      <c r="BD15" s="132"/>
      <c r="BE15" s="132"/>
      <c r="BF15" s="132"/>
      <c r="BG15" s="132"/>
      <c r="BH15" s="132"/>
      <c r="BI15" s="132"/>
      <c r="BJ15" s="132"/>
      <c r="BK15" s="132"/>
      <c r="BL15" s="132"/>
      <c r="BM15" s="132"/>
    </row>
    <row r="16" spans="1:65" s="235" customFormat="1" x14ac:dyDescent="0.25">
      <c r="A16" s="226">
        <v>11</v>
      </c>
      <c r="B16" s="227" t="s">
        <v>32</v>
      </c>
      <c r="C16" s="228"/>
      <c r="D16" s="228"/>
      <c r="E16" s="229"/>
      <c r="F16" s="229"/>
      <c r="G16" s="229"/>
      <c r="H16" s="228"/>
      <c r="I16" s="229"/>
      <c r="J16" s="229"/>
      <c r="K16" s="229"/>
      <c r="L16" s="229"/>
      <c r="M16" s="229"/>
      <c r="N16" s="229"/>
      <c r="O16" s="230">
        <f t="shared" si="0"/>
        <v>0</v>
      </c>
      <c r="P16" s="231">
        <f>'2018(NOT UPDATED)'!S20</f>
        <v>80</v>
      </c>
      <c r="Q16" s="129">
        <f t="shared" si="4"/>
        <v>240</v>
      </c>
      <c r="R16" s="232">
        <f t="shared" si="5"/>
        <v>320</v>
      </c>
      <c r="S16" s="230">
        <f t="shared" si="1"/>
        <v>240</v>
      </c>
      <c r="T16" s="233">
        <f t="shared" si="2"/>
        <v>180</v>
      </c>
      <c r="U16" s="234" t="str">
        <f t="shared" si="3"/>
        <v>NO</v>
      </c>
      <c r="V16" s="230"/>
      <c r="X16" s="236">
        <v>8</v>
      </c>
      <c r="Y16" s="237" t="s">
        <v>31</v>
      </c>
      <c r="Z16" s="238"/>
      <c r="AA16" s="238"/>
      <c r="AB16" s="238"/>
      <c r="AC16" s="239">
        <f t="shared" si="6"/>
        <v>0</v>
      </c>
      <c r="AD16" s="238" t="s">
        <v>108</v>
      </c>
      <c r="AE16" s="238"/>
      <c r="AF16" s="237">
        <v>2016</v>
      </c>
      <c r="AG16" s="244"/>
      <c r="AH16" s="240"/>
      <c r="AI16" s="241"/>
      <c r="AJ16" s="238">
        <v>0</v>
      </c>
      <c r="AK16" s="238" t="s">
        <v>101</v>
      </c>
      <c r="AL16" s="239"/>
      <c r="AM16" s="242">
        <f t="shared" si="8"/>
        <v>0</v>
      </c>
      <c r="AN16" s="243">
        <f t="shared" si="7"/>
        <v>0</v>
      </c>
    </row>
    <row r="17" spans="1:65" x14ac:dyDescent="0.25">
      <c r="A17" s="11">
        <v>12</v>
      </c>
      <c r="B17" s="12" t="s">
        <v>33</v>
      </c>
      <c r="C17" s="73">
        <v>20</v>
      </c>
      <c r="D17" s="73">
        <v>20</v>
      </c>
      <c r="E17" s="73">
        <v>20</v>
      </c>
      <c r="F17" s="73">
        <v>20</v>
      </c>
      <c r="G17" s="73">
        <v>20</v>
      </c>
      <c r="H17" s="73">
        <v>20</v>
      </c>
      <c r="I17" s="72"/>
      <c r="J17" s="72"/>
      <c r="K17" s="72"/>
      <c r="L17" s="72"/>
      <c r="M17" s="72"/>
      <c r="N17" s="72"/>
      <c r="O17" s="13">
        <f t="shared" si="0"/>
        <v>120</v>
      </c>
      <c r="P17" s="128">
        <f>'2018(NOT UPDATED)'!S21</f>
        <v>0</v>
      </c>
      <c r="Q17" s="129">
        <f t="shared" si="4"/>
        <v>120</v>
      </c>
      <c r="R17" s="130">
        <f t="shared" si="5"/>
        <v>120</v>
      </c>
      <c r="S17" s="13">
        <f t="shared" si="1"/>
        <v>120</v>
      </c>
      <c r="T17" s="14">
        <f t="shared" si="2"/>
        <v>60</v>
      </c>
      <c r="U17" s="15" t="str">
        <f t="shared" si="3"/>
        <v>NO</v>
      </c>
      <c r="V17" s="13"/>
      <c r="W17" s="132"/>
      <c r="X17" s="133">
        <v>9</v>
      </c>
      <c r="Y17" s="154" t="s">
        <v>112</v>
      </c>
      <c r="Z17" s="136"/>
      <c r="AA17" s="136"/>
      <c r="AB17" s="136"/>
      <c r="AC17" s="155">
        <f t="shared" si="6"/>
        <v>0</v>
      </c>
      <c r="AD17" s="136" t="s">
        <v>113</v>
      </c>
      <c r="AE17" s="136"/>
      <c r="AF17" s="154">
        <v>2011</v>
      </c>
      <c r="AG17" s="135"/>
      <c r="AH17" s="156"/>
      <c r="AI17" s="160"/>
      <c r="AJ17" s="136">
        <v>0</v>
      </c>
      <c r="AK17" s="136" t="s">
        <v>101</v>
      </c>
      <c r="AL17" s="155"/>
      <c r="AM17" s="158">
        <f t="shared" si="8"/>
        <v>0</v>
      </c>
      <c r="AN17" s="159">
        <f t="shared" si="7"/>
        <v>0</v>
      </c>
      <c r="AO17" s="132"/>
      <c r="AP17" s="132"/>
      <c r="AQ17" s="132"/>
      <c r="AR17" s="132"/>
      <c r="AS17" s="132"/>
      <c r="AT17" s="132"/>
      <c r="AU17" s="132"/>
      <c r="AV17" s="132"/>
      <c r="AW17" s="132"/>
      <c r="AX17" s="132"/>
      <c r="AY17" s="132"/>
      <c r="AZ17" s="132"/>
      <c r="BA17" s="132"/>
      <c r="BB17" s="132"/>
      <c r="BC17" s="132"/>
      <c r="BD17" s="132"/>
      <c r="BE17" s="132"/>
      <c r="BF17" s="132"/>
      <c r="BG17" s="132"/>
      <c r="BH17" s="132"/>
      <c r="BI17" s="132"/>
      <c r="BJ17" s="132"/>
      <c r="BK17" s="132"/>
      <c r="BL17" s="132"/>
      <c r="BM17" s="132"/>
    </row>
    <row r="18" spans="1:65" x14ac:dyDescent="0.25">
      <c r="A18" s="11">
        <v>13</v>
      </c>
      <c r="B18" s="12" t="s">
        <v>34</v>
      </c>
      <c r="C18" s="73">
        <v>20</v>
      </c>
      <c r="D18" s="73">
        <v>20</v>
      </c>
      <c r="E18" s="72"/>
      <c r="F18" s="72">
        <v>5</v>
      </c>
      <c r="G18" s="72"/>
      <c r="H18" s="73"/>
      <c r="I18" s="72"/>
      <c r="J18" s="72"/>
      <c r="K18" s="72"/>
      <c r="L18" s="72"/>
      <c r="M18" s="72"/>
      <c r="N18" s="72"/>
      <c r="O18" s="13">
        <f t="shared" si="0"/>
        <v>45</v>
      </c>
      <c r="P18" s="128">
        <f>'2018(NOT UPDATED)'!S22</f>
        <v>40</v>
      </c>
      <c r="Q18" s="129">
        <f t="shared" si="4"/>
        <v>195</v>
      </c>
      <c r="R18" s="130">
        <f t="shared" si="5"/>
        <v>235</v>
      </c>
      <c r="S18" s="13">
        <f t="shared" si="1"/>
        <v>195</v>
      </c>
      <c r="T18" s="14">
        <f t="shared" si="2"/>
        <v>135</v>
      </c>
      <c r="U18" s="15" t="str">
        <f t="shared" si="3"/>
        <v>NO</v>
      </c>
      <c r="V18" s="13"/>
      <c r="W18" s="132"/>
      <c r="X18" s="133">
        <v>10</v>
      </c>
      <c r="Y18" s="154" t="s">
        <v>114</v>
      </c>
      <c r="Z18" s="136"/>
      <c r="AA18" s="136"/>
      <c r="AB18" s="136"/>
      <c r="AC18" s="155">
        <f t="shared" si="6"/>
        <v>0</v>
      </c>
      <c r="AD18" s="136" t="s">
        <v>115</v>
      </c>
      <c r="AE18" s="136" t="s">
        <v>116</v>
      </c>
      <c r="AF18" s="154">
        <v>2017</v>
      </c>
      <c r="AG18" s="135" t="s">
        <v>106</v>
      </c>
      <c r="AH18" s="156">
        <v>0.61597222222222225</v>
      </c>
      <c r="AI18" s="134" t="s">
        <v>154</v>
      </c>
      <c r="AJ18" s="136">
        <v>1</v>
      </c>
      <c r="AK18" s="136" t="s">
        <v>105</v>
      </c>
      <c r="AL18" s="155">
        <v>100000</v>
      </c>
      <c r="AM18" s="158">
        <f t="shared" si="8"/>
        <v>89000</v>
      </c>
      <c r="AN18" s="159">
        <f t="shared" si="7"/>
        <v>11000</v>
      </c>
      <c r="AO18" s="132"/>
      <c r="AP18" s="132"/>
      <c r="AQ18" s="132"/>
      <c r="AR18" s="132"/>
      <c r="AS18" s="132"/>
      <c r="AT18" s="132"/>
      <c r="AU18" s="132"/>
      <c r="AV18" s="132"/>
      <c r="AW18" s="132"/>
      <c r="AX18" s="132"/>
      <c r="AY18" s="132"/>
      <c r="AZ18" s="132"/>
      <c r="BA18" s="132"/>
      <c r="BB18" s="132"/>
      <c r="BC18" s="132"/>
      <c r="BD18" s="132"/>
      <c r="BE18" s="132"/>
      <c r="BF18" s="132"/>
      <c r="BG18" s="132"/>
      <c r="BH18" s="132"/>
      <c r="BI18" s="132"/>
      <c r="BJ18" s="132"/>
      <c r="BK18" s="132"/>
      <c r="BL18" s="132"/>
      <c r="BM18" s="132"/>
    </row>
    <row r="19" spans="1:65" s="235" customFormat="1" x14ac:dyDescent="0.25">
      <c r="A19" s="226">
        <v>14</v>
      </c>
      <c r="B19" s="227" t="s">
        <v>35</v>
      </c>
      <c r="C19" s="228"/>
      <c r="D19" s="228"/>
      <c r="E19" s="229"/>
      <c r="F19" s="229"/>
      <c r="G19" s="229"/>
      <c r="H19" s="228"/>
      <c r="I19" s="229"/>
      <c r="J19" s="229"/>
      <c r="K19" s="229"/>
      <c r="L19" s="229"/>
      <c r="M19" s="229"/>
      <c r="N19" s="229"/>
      <c r="O19" s="230">
        <f t="shared" si="0"/>
        <v>0</v>
      </c>
      <c r="P19" s="231">
        <f>'2018(NOT UPDATED)'!S23</f>
        <v>120</v>
      </c>
      <c r="Q19" s="129">
        <f t="shared" si="4"/>
        <v>240</v>
      </c>
      <c r="R19" s="232">
        <f t="shared" si="5"/>
        <v>360</v>
      </c>
      <c r="S19" s="230">
        <f t="shared" si="1"/>
        <v>240</v>
      </c>
      <c r="T19" s="233">
        <f t="shared" si="2"/>
        <v>180</v>
      </c>
      <c r="U19" s="234" t="str">
        <f t="shared" si="3"/>
        <v>NO</v>
      </c>
      <c r="V19" s="230"/>
      <c r="X19" s="236">
        <v>11</v>
      </c>
      <c r="Y19" s="237" t="s">
        <v>43</v>
      </c>
      <c r="Z19" s="238"/>
      <c r="AA19" s="238"/>
      <c r="AB19" s="238"/>
      <c r="AC19" s="239">
        <f t="shared" si="6"/>
        <v>0</v>
      </c>
      <c r="AD19" s="238" t="s">
        <v>115</v>
      </c>
      <c r="AE19" s="238"/>
      <c r="AF19" s="237">
        <v>2017</v>
      </c>
      <c r="AG19" s="244" t="s">
        <v>146</v>
      </c>
      <c r="AH19" s="240">
        <v>0.84166666666666667</v>
      </c>
      <c r="AI19" s="245" t="s">
        <v>149</v>
      </c>
      <c r="AJ19" s="238">
        <v>1</v>
      </c>
      <c r="AK19" s="238" t="s">
        <v>105</v>
      </c>
      <c r="AL19" s="239">
        <v>100000</v>
      </c>
      <c r="AM19" s="242">
        <f t="shared" si="8"/>
        <v>89000</v>
      </c>
      <c r="AN19" s="243">
        <f t="shared" si="7"/>
        <v>11000</v>
      </c>
    </row>
    <row r="20" spans="1:65" s="132" customFormat="1" x14ac:dyDescent="0.25">
      <c r="A20" s="181">
        <v>15</v>
      </c>
      <c r="B20" s="182" t="s">
        <v>37</v>
      </c>
      <c r="C20" s="136">
        <v>20</v>
      </c>
      <c r="D20" s="136">
        <v>20</v>
      </c>
      <c r="E20" s="136">
        <v>20</v>
      </c>
      <c r="F20" s="136">
        <v>20</v>
      </c>
      <c r="G20" s="136">
        <v>20</v>
      </c>
      <c r="H20" s="136">
        <v>20</v>
      </c>
      <c r="I20" s="183">
        <v>20</v>
      </c>
      <c r="J20" s="183">
        <v>20</v>
      </c>
      <c r="K20" s="183">
        <v>20</v>
      </c>
      <c r="L20" s="183">
        <v>20</v>
      </c>
      <c r="M20" s="183">
        <v>20</v>
      </c>
      <c r="N20" s="183">
        <v>20</v>
      </c>
      <c r="O20" s="133">
        <f t="shared" si="0"/>
        <v>240</v>
      </c>
      <c r="P20" s="130">
        <f>'2018(NOT UPDATED)'!S24</f>
        <v>80</v>
      </c>
      <c r="Q20" s="129">
        <f t="shared" si="4"/>
        <v>0</v>
      </c>
      <c r="R20" s="130">
        <f t="shared" si="5"/>
        <v>80</v>
      </c>
      <c r="S20" s="133">
        <f t="shared" si="1"/>
        <v>0</v>
      </c>
      <c r="T20" s="184">
        <f t="shared" si="2"/>
        <v>-60</v>
      </c>
      <c r="U20" s="185" t="str">
        <f t="shared" si="3"/>
        <v>OK</v>
      </c>
      <c r="V20" s="133"/>
      <c r="X20" s="133">
        <v>12</v>
      </c>
      <c r="Y20" s="154" t="s">
        <v>117</v>
      </c>
      <c r="Z20" s="136"/>
      <c r="AA20" s="136"/>
      <c r="AB20" s="136"/>
      <c r="AC20" s="155">
        <f t="shared" si="6"/>
        <v>0</v>
      </c>
      <c r="AD20" s="136" t="s">
        <v>113</v>
      </c>
      <c r="AE20" s="136"/>
      <c r="AF20" s="154">
        <v>2016</v>
      </c>
      <c r="AG20" s="135"/>
      <c r="AH20" s="156"/>
      <c r="AI20" s="160"/>
      <c r="AJ20" s="136">
        <v>0</v>
      </c>
      <c r="AK20" s="136" t="s">
        <v>101</v>
      </c>
      <c r="AL20" s="155"/>
      <c r="AM20" s="158">
        <f t="shared" si="8"/>
        <v>0</v>
      </c>
      <c r="AN20" s="159">
        <f t="shared" si="7"/>
        <v>0</v>
      </c>
    </row>
    <row r="21" spans="1:65" s="235" customFormat="1" ht="15.75" customHeight="1" x14ac:dyDescent="0.25">
      <c r="A21" s="226">
        <v>16</v>
      </c>
      <c r="B21" s="227" t="s">
        <v>38</v>
      </c>
      <c r="C21" s="228"/>
      <c r="D21" s="228">
        <v>5</v>
      </c>
      <c r="E21" s="229"/>
      <c r="F21" s="229"/>
      <c r="G21" s="229"/>
      <c r="H21" s="228"/>
      <c r="I21" s="229"/>
      <c r="J21" s="229"/>
      <c r="K21" s="229"/>
      <c r="L21" s="229"/>
      <c r="M21" s="229"/>
      <c r="N21" s="229"/>
      <c r="O21" s="230">
        <f t="shared" si="0"/>
        <v>5</v>
      </c>
      <c r="P21" s="231">
        <f>'2018(NOT UPDATED)'!S25</f>
        <v>120</v>
      </c>
      <c r="Q21" s="129">
        <f t="shared" si="4"/>
        <v>235</v>
      </c>
      <c r="R21" s="232">
        <f t="shared" si="5"/>
        <v>355</v>
      </c>
      <c r="S21" s="230">
        <f t="shared" si="1"/>
        <v>235</v>
      </c>
      <c r="T21" s="233">
        <f t="shared" si="2"/>
        <v>175</v>
      </c>
      <c r="U21" s="234" t="str">
        <f t="shared" si="3"/>
        <v>NO</v>
      </c>
      <c r="V21" s="230"/>
      <c r="X21" s="236">
        <v>13</v>
      </c>
      <c r="Y21" s="237" t="s">
        <v>23</v>
      </c>
      <c r="Z21" s="238"/>
      <c r="AA21" s="238"/>
      <c r="AB21" s="238"/>
      <c r="AC21" s="239">
        <f t="shared" si="6"/>
        <v>0</v>
      </c>
      <c r="AD21" s="238" t="s">
        <v>109</v>
      </c>
      <c r="AE21" s="238"/>
      <c r="AF21" s="237">
        <v>2011</v>
      </c>
      <c r="AG21" s="238" t="s">
        <v>103</v>
      </c>
      <c r="AH21" s="240">
        <v>0.95625000000000004</v>
      </c>
      <c r="AI21" s="241" t="s">
        <v>118</v>
      </c>
      <c r="AJ21" s="238">
        <v>1</v>
      </c>
      <c r="AK21" s="238" t="s">
        <v>105</v>
      </c>
      <c r="AL21" s="239">
        <v>90000</v>
      </c>
      <c r="AM21" s="242">
        <f t="shared" si="8"/>
        <v>75000</v>
      </c>
      <c r="AN21" s="243">
        <f t="shared" si="7"/>
        <v>15000</v>
      </c>
    </row>
    <row r="22" spans="1:65" ht="15.75" customHeight="1" x14ac:dyDescent="0.25">
      <c r="A22" s="11">
        <v>17</v>
      </c>
      <c r="B22" s="12" t="s">
        <v>39</v>
      </c>
      <c r="C22" s="73"/>
      <c r="D22" s="73"/>
      <c r="E22" s="72"/>
      <c r="F22" s="72"/>
      <c r="G22" s="72"/>
      <c r="H22" s="73"/>
      <c r="I22" s="72"/>
      <c r="J22" s="72"/>
      <c r="K22" s="72"/>
      <c r="L22" s="72"/>
      <c r="M22" s="72"/>
      <c r="N22" s="72"/>
      <c r="O22" s="13">
        <f t="shared" si="0"/>
        <v>0</v>
      </c>
      <c r="P22" s="128">
        <f>'2018(NOT UPDATED)'!S26</f>
        <v>20</v>
      </c>
      <c r="Q22" s="129">
        <f t="shared" si="4"/>
        <v>240</v>
      </c>
      <c r="R22" s="130">
        <f t="shared" si="5"/>
        <v>260</v>
      </c>
      <c r="S22" s="13">
        <f t="shared" si="1"/>
        <v>240</v>
      </c>
      <c r="T22" s="14">
        <f t="shared" si="2"/>
        <v>180</v>
      </c>
      <c r="U22" s="15" t="str">
        <f t="shared" si="3"/>
        <v>NO</v>
      </c>
      <c r="V22" s="13"/>
      <c r="W22" s="132"/>
      <c r="X22" s="133">
        <v>14</v>
      </c>
      <c r="Y22" s="154" t="s">
        <v>53</v>
      </c>
      <c r="Z22" s="136"/>
      <c r="AA22" s="136"/>
      <c r="AB22" s="136"/>
      <c r="AC22" s="155">
        <f t="shared" si="6"/>
        <v>0</v>
      </c>
      <c r="AD22" s="136" t="s">
        <v>115</v>
      </c>
      <c r="AE22" s="136"/>
      <c r="AF22" s="154">
        <v>2017</v>
      </c>
      <c r="AG22" s="135" t="s">
        <v>156</v>
      </c>
      <c r="AH22" s="156">
        <v>0.45555555555555555</v>
      </c>
      <c r="AI22" s="160" t="s">
        <v>159</v>
      </c>
      <c r="AJ22" s="136">
        <v>1</v>
      </c>
      <c r="AK22" s="136" t="s">
        <v>105</v>
      </c>
      <c r="AL22" s="155">
        <v>100000</v>
      </c>
      <c r="AM22" s="158">
        <f t="shared" si="8"/>
        <v>89000</v>
      </c>
      <c r="AN22" s="159">
        <f t="shared" si="7"/>
        <v>11000</v>
      </c>
      <c r="AO22" s="132"/>
      <c r="AP22" s="132"/>
      <c r="AQ22" s="132"/>
      <c r="AR22" s="132"/>
      <c r="AS22" s="132"/>
      <c r="AT22" s="132"/>
      <c r="AU22" s="132"/>
      <c r="AV22" s="132"/>
      <c r="AW22" s="132"/>
      <c r="AX22" s="132"/>
      <c r="AY22" s="132"/>
      <c r="AZ22" s="132"/>
      <c r="BA22" s="132"/>
      <c r="BB22" s="132"/>
      <c r="BC22" s="132"/>
      <c r="BD22" s="132"/>
      <c r="BE22" s="132"/>
      <c r="BF22" s="132"/>
      <c r="BG22" s="132"/>
      <c r="BH22" s="132"/>
      <c r="BI22" s="132"/>
      <c r="BJ22" s="132"/>
      <c r="BK22" s="132"/>
      <c r="BL22" s="132"/>
      <c r="BM22" s="132"/>
    </row>
    <row r="23" spans="1:65" s="235" customFormat="1" ht="15.75" customHeight="1" x14ac:dyDescent="0.25">
      <c r="A23" s="226">
        <v>18</v>
      </c>
      <c r="B23" s="227" t="s">
        <v>40</v>
      </c>
      <c r="C23" s="228"/>
      <c r="D23" s="228"/>
      <c r="E23" s="229"/>
      <c r="F23" s="229"/>
      <c r="G23" s="229"/>
      <c r="H23" s="228"/>
      <c r="I23" s="229"/>
      <c r="J23" s="229"/>
      <c r="K23" s="229"/>
      <c r="L23" s="229"/>
      <c r="M23" s="229"/>
      <c r="N23" s="229"/>
      <c r="O23" s="230">
        <f t="shared" si="0"/>
        <v>0</v>
      </c>
      <c r="P23" s="231">
        <f>'2018(NOT UPDATED)'!S27</f>
        <v>100</v>
      </c>
      <c r="Q23" s="129">
        <f t="shared" si="4"/>
        <v>240</v>
      </c>
      <c r="R23" s="232">
        <f t="shared" si="5"/>
        <v>340</v>
      </c>
      <c r="S23" s="230">
        <f t="shared" si="1"/>
        <v>240</v>
      </c>
      <c r="T23" s="233">
        <f t="shared" si="2"/>
        <v>180</v>
      </c>
      <c r="U23" s="234" t="str">
        <f t="shared" si="3"/>
        <v>NO</v>
      </c>
      <c r="V23" s="230"/>
      <c r="X23" s="236">
        <v>15</v>
      </c>
      <c r="Y23" s="237" t="s">
        <v>119</v>
      </c>
      <c r="Z23" s="238"/>
      <c r="AA23" s="238"/>
      <c r="AB23" s="238"/>
      <c r="AC23" s="239">
        <f t="shared" si="6"/>
        <v>0</v>
      </c>
      <c r="AD23" s="238" t="s">
        <v>115</v>
      </c>
      <c r="AE23" s="238"/>
      <c r="AF23" s="237">
        <v>2017</v>
      </c>
      <c r="AG23" s="244" t="s">
        <v>156</v>
      </c>
      <c r="AH23" s="240">
        <v>0.38194444444444442</v>
      </c>
      <c r="AI23" s="245" t="s">
        <v>158</v>
      </c>
      <c r="AJ23" s="238">
        <v>1</v>
      </c>
      <c r="AK23" s="238" t="s">
        <v>105</v>
      </c>
      <c r="AL23" s="239">
        <v>100000</v>
      </c>
      <c r="AM23" s="242">
        <f t="shared" si="8"/>
        <v>89000</v>
      </c>
      <c r="AN23" s="243">
        <f t="shared" si="7"/>
        <v>11000</v>
      </c>
    </row>
    <row r="24" spans="1:65" s="235" customFormat="1" ht="15.75" customHeight="1" x14ac:dyDescent="0.25">
      <c r="A24" s="226">
        <v>19</v>
      </c>
      <c r="B24" s="227" t="s">
        <v>41</v>
      </c>
      <c r="C24" s="228"/>
      <c r="D24" s="228"/>
      <c r="E24" s="229"/>
      <c r="F24" s="229"/>
      <c r="G24" s="229"/>
      <c r="H24" s="228"/>
      <c r="I24" s="229"/>
      <c r="J24" s="229"/>
      <c r="K24" s="229"/>
      <c r="L24" s="229"/>
      <c r="M24" s="229"/>
      <c r="N24" s="229"/>
      <c r="O24" s="230">
        <f t="shared" si="0"/>
        <v>0</v>
      </c>
      <c r="P24" s="231">
        <f>'2018(NOT UPDATED)'!S28</f>
        <v>80</v>
      </c>
      <c r="Q24" s="129">
        <f t="shared" si="4"/>
        <v>240</v>
      </c>
      <c r="R24" s="232">
        <f t="shared" si="5"/>
        <v>320</v>
      </c>
      <c r="S24" s="230">
        <f t="shared" si="1"/>
        <v>240</v>
      </c>
      <c r="T24" s="233">
        <f t="shared" si="2"/>
        <v>180</v>
      </c>
      <c r="U24" s="234" t="str">
        <f t="shared" si="3"/>
        <v>NO</v>
      </c>
      <c r="V24" s="230"/>
      <c r="X24" s="236">
        <v>16</v>
      </c>
      <c r="Y24" s="237" t="s">
        <v>56</v>
      </c>
      <c r="Z24" s="238"/>
      <c r="AA24" s="238"/>
      <c r="AB24" s="238"/>
      <c r="AC24" s="239">
        <f t="shared" si="6"/>
        <v>0</v>
      </c>
      <c r="AD24" s="238" t="s">
        <v>108</v>
      </c>
      <c r="AE24" s="238"/>
      <c r="AF24" s="237">
        <v>2016</v>
      </c>
      <c r="AG24" s="244" t="s">
        <v>106</v>
      </c>
      <c r="AH24" s="240">
        <v>0.70833333333333337</v>
      </c>
      <c r="AI24" s="241" t="s">
        <v>120</v>
      </c>
      <c r="AJ24" s="238">
        <v>1</v>
      </c>
      <c r="AK24" s="238" t="s">
        <v>105</v>
      </c>
      <c r="AL24" s="239">
        <v>90000</v>
      </c>
      <c r="AM24" s="242">
        <f t="shared" si="8"/>
        <v>75000</v>
      </c>
      <c r="AN24" s="243">
        <f t="shared" si="7"/>
        <v>15000</v>
      </c>
    </row>
    <row r="25" spans="1:65" ht="15.75" customHeight="1" x14ac:dyDescent="0.25">
      <c r="A25" s="11">
        <v>20</v>
      </c>
      <c r="B25" s="12" t="s">
        <v>42</v>
      </c>
      <c r="C25" s="73"/>
      <c r="D25" s="73"/>
      <c r="E25" s="72"/>
      <c r="F25" s="72"/>
      <c r="G25" s="72"/>
      <c r="H25" s="73"/>
      <c r="I25" s="72"/>
      <c r="J25" s="72"/>
      <c r="K25" s="72"/>
      <c r="L25" s="72"/>
      <c r="M25" s="72"/>
      <c r="N25" s="72"/>
      <c r="O25" s="13">
        <f t="shared" si="0"/>
        <v>0</v>
      </c>
      <c r="P25" s="128">
        <f>'2018(NOT UPDATED)'!S29</f>
        <v>0</v>
      </c>
      <c r="Q25" s="129">
        <f t="shared" si="4"/>
        <v>240</v>
      </c>
      <c r="R25" s="130">
        <f t="shared" si="5"/>
        <v>240</v>
      </c>
      <c r="S25" s="13">
        <f t="shared" si="1"/>
        <v>240</v>
      </c>
      <c r="T25" s="14">
        <f t="shared" si="2"/>
        <v>180</v>
      </c>
      <c r="U25" s="15" t="str">
        <f t="shared" si="3"/>
        <v>NO</v>
      </c>
      <c r="V25" s="13"/>
      <c r="W25" s="132"/>
      <c r="X25" s="133">
        <v>17</v>
      </c>
      <c r="Y25" s="154" t="s">
        <v>30</v>
      </c>
      <c r="Z25" s="136"/>
      <c r="AA25" s="136"/>
      <c r="AB25" s="136"/>
      <c r="AC25" s="155">
        <f t="shared" si="6"/>
        <v>0</v>
      </c>
      <c r="AD25" s="136" t="s">
        <v>109</v>
      </c>
      <c r="AE25" s="136"/>
      <c r="AF25" s="154">
        <v>2016</v>
      </c>
      <c r="AG25" s="135" t="s">
        <v>144</v>
      </c>
      <c r="AH25" s="156">
        <v>0.62777777777777777</v>
      </c>
      <c r="AI25" s="160" t="s">
        <v>148</v>
      </c>
      <c r="AJ25" s="136">
        <v>1</v>
      </c>
      <c r="AK25" s="136" t="s">
        <v>105</v>
      </c>
      <c r="AL25" s="155">
        <v>90000</v>
      </c>
      <c r="AM25" s="158">
        <f t="shared" si="8"/>
        <v>75000</v>
      </c>
      <c r="AN25" s="159">
        <f t="shared" si="7"/>
        <v>15000</v>
      </c>
      <c r="AO25" s="132"/>
      <c r="AP25" s="132"/>
      <c r="AQ25" s="132"/>
      <c r="AR25" s="132"/>
      <c r="AS25" s="132"/>
      <c r="AT25" s="132"/>
      <c r="AU25" s="132"/>
      <c r="AV25" s="132"/>
      <c r="AW25" s="132"/>
      <c r="AX25" s="132"/>
      <c r="AY25" s="132"/>
      <c r="AZ25" s="132"/>
      <c r="BA25" s="132"/>
      <c r="BB25" s="132"/>
      <c r="BC25" s="132"/>
      <c r="BD25" s="132"/>
      <c r="BE25" s="132"/>
      <c r="BF25" s="132"/>
      <c r="BG25" s="132"/>
      <c r="BH25" s="132"/>
      <c r="BI25" s="132"/>
      <c r="BJ25" s="132"/>
      <c r="BK25" s="132"/>
      <c r="BL25" s="132"/>
      <c r="BM25" s="132"/>
    </row>
    <row r="26" spans="1:65" ht="15.75" customHeight="1" x14ac:dyDescent="0.25">
      <c r="A26" s="11">
        <v>21</v>
      </c>
      <c r="B26" s="12" t="s">
        <v>43</v>
      </c>
      <c r="C26" s="73">
        <v>20</v>
      </c>
      <c r="D26" s="73">
        <v>20</v>
      </c>
      <c r="E26" s="73">
        <v>20</v>
      </c>
      <c r="F26" s="73">
        <v>20</v>
      </c>
      <c r="G26" s="73">
        <v>20</v>
      </c>
      <c r="H26" s="73">
        <v>20</v>
      </c>
      <c r="I26" s="73">
        <v>20</v>
      </c>
      <c r="J26" s="72"/>
      <c r="K26" s="72"/>
      <c r="L26" s="72"/>
      <c r="M26" s="72"/>
      <c r="N26" s="72"/>
      <c r="O26" s="13">
        <f t="shared" si="0"/>
        <v>140</v>
      </c>
      <c r="P26" s="128">
        <v>0</v>
      </c>
      <c r="Q26" s="129">
        <f t="shared" si="4"/>
        <v>100</v>
      </c>
      <c r="R26" s="130">
        <f t="shared" si="5"/>
        <v>100</v>
      </c>
      <c r="S26" s="13">
        <f t="shared" si="1"/>
        <v>100</v>
      </c>
      <c r="T26" s="14">
        <f t="shared" si="2"/>
        <v>40</v>
      </c>
      <c r="U26" s="15" t="str">
        <f t="shared" si="3"/>
        <v>NO</v>
      </c>
      <c r="V26" s="13"/>
      <c r="W26" s="132"/>
      <c r="X26" s="133">
        <v>18</v>
      </c>
      <c r="Y26" s="154" t="s">
        <v>121</v>
      </c>
      <c r="Z26" s="136"/>
      <c r="AA26" s="136"/>
      <c r="AB26" s="136"/>
      <c r="AC26" s="155">
        <f t="shared" si="6"/>
        <v>0</v>
      </c>
      <c r="AD26" s="136" t="s">
        <v>108</v>
      </c>
      <c r="AE26" s="136"/>
      <c r="AF26" s="154">
        <v>2017</v>
      </c>
      <c r="AG26" s="135" t="s">
        <v>122</v>
      </c>
      <c r="AH26" s="156">
        <v>0.71944444444444444</v>
      </c>
      <c r="AI26" s="160" t="s">
        <v>123</v>
      </c>
      <c r="AJ26" s="136">
        <v>1</v>
      </c>
      <c r="AK26" s="136" t="s">
        <v>105</v>
      </c>
      <c r="AL26" s="155">
        <v>90000</v>
      </c>
      <c r="AM26" s="158">
        <f t="shared" si="8"/>
        <v>75000</v>
      </c>
      <c r="AN26" s="159">
        <f t="shared" si="7"/>
        <v>15000</v>
      </c>
      <c r="AO26" s="132"/>
      <c r="AP26" s="132"/>
      <c r="AQ26" s="132"/>
      <c r="AR26" s="132"/>
      <c r="AS26" s="132"/>
      <c r="AT26" s="132"/>
      <c r="AU26" s="132"/>
      <c r="AV26" s="132"/>
      <c r="AW26" s="132"/>
      <c r="AX26" s="132"/>
      <c r="AY26" s="132"/>
      <c r="AZ26" s="132"/>
      <c r="BA26" s="132"/>
      <c r="BB26" s="132"/>
      <c r="BC26" s="132"/>
      <c r="BD26" s="132"/>
      <c r="BE26" s="132"/>
      <c r="BF26" s="132"/>
      <c r="BG26" s="132"/>
      <c r="BH26" s="132"/>
      <c r="BI26" s="132"/>
      <c r="BJ26" s="132"/>
      <c r="BK26" s="132"/>
      <c r="BL26" s="132"/>
      <c r="BM26" s="132"/>
    </row>
    <row r="27" spans="1:65" ht="15.75" customHeight="1" x14ac:dyDescent="0.25">
      <c r="A27" s="11">
        <v>22</v>
      </c>
      <c r="B27" s="12" t="s">
        <v>44</v>
      </c>
      <c r="C27" s="73">
        <v>5</v>
      </c>
      <c r="D27" s="73">
        <v>5</v>
      </c>
      <c r="E27" s="72">
        <v>5</v>
      </c>
      <c r="F27" s="72">
        <v>5</v>
      </c>
      <c r="G27" s="72">
        <v>2</v>
      </c>
      <c r="H27" s="73"/>
      <c r="I27" s="72"/>
      <c r="J27" s="72"/>
      <c r="K27" s="72"/>
      <c r="L27" s="72"/>
      <c r="M27" s="72"/>
      <c r="N27" s="72"/>
      <c r="O27" s="13">
        <f t="shared" si="0"/>
        <v>22</v>
      </c>
      <c r="P27" s="128">
        <f>'2018(NOT UPDATED)'!S31</f>
        <v>40</v>
      </c>
      <c r="Q27" s="129">
        <f t="shared" si="4"/>
        <v>218</v>
      </c>
      <c r="R27" s="130">
        <f t="shared" si="5"/>
        <v>258</v>
      </c>
      <c r="S27" s="13">
        <f t="shared" si="1"/>
        <v>218</v>
      </c>
      <c r="T27" s="14">
        <f t="shared" si="2"/>
        <v>158</v>
      </c>
      <c r="U27" s="15" t="str">
        <f t="shared" si="3"/>
        <v>NO</v>
      </c>
      <c r="V27" s="13"/>
      <c r="W27" s="132"/>
      <c r="X27" s="133">
        <v>19</v>
      </c>
      <c r="Y27" s="154" t="s">
        <v>83</v>
      </c>
      <c r="Z27" s="136"/>
      <c r="AA27" s="136"/>
      <c r="AB27" s="136"/>
      <c r="AC27" s="155">
        <f t="shared" si="6"/>
        <v>0</v>
      </c>
      <c r="AD27" s="136" t="s">
        <v>124</v>
      </c>
      <c r="AE27" s="136"/>
      <c r="AF27" s="154">
        <v>2018</v>
      </c>
      <c r="AG27" s="136" t="s">
        <v>103</v>
      </c>
      <c r="AH27" s="156">
        <v>0.87291666666666667</v>
      </c>
      <c r="AI27" s="134" t="s">
        <v>155</v>
      </c>
      <c r="AJ27" s="136">
        <v>1</v>
      </c>
      <c r="AK27" s="136" t="s">
        <v>105</v>
      </c>
      <c r="AL27" s="155">
        <v>90000</v>
      </c>
      <c r="AM27" s="158">
        <f t="shared" si="8"/>
        <v>75000</v>
      </c>
      <c r="AN27" s="159">
        <f t="shared" si="7"/>
        <v>15000</v>
      </c>
      <c r="AO27" s="132"/>
      <c r="AP27" s="132"/>
      <c r="AQ27" s="132"/>
      <c r="AR27" s="132"/>
      <c r="AS27" s="132"/>
      <c r="AT27" s="132"/>
      <c r="AU27" s="132"/>
      <c r="AV27" s="132"/>
      <c r="AW27" s="132"/>
      <c r="AX27" s="132"/>
      <c r="AY27" s="132"/>
      <c r="AZ27" s="132"/>
      <c r="BA27" s="132"/>
      <c r="BB27" s="132"/>
      <c r="BC27" s="132"/>
      <c r="BD27" s="132"/>
      <c r="BE27" s="132"/>
      <c r="BF27" s="132"/>
      <c r="BG27" s="132"/>
      <c r="BH27" s="132"/>
      <c r="BI27" s="132"/>
      <c r="BJ27" s="132"/>
      <c r="BK27" s="132"/>
      <c r="BL27" s="132"/>
      <c r="BM27" s="132"/>
    </row>
    <row r="28" spans="1:65" ht="15.75" customHeight="1" x14ac:dyDescent="0.25">
      <c r="A28" s="11">
        <v>23</v>
      </c>
      <c r="B28" s="12" t="s">
        <v>45</v>
      </c>
      <c r="C28" s="73">
        <v>20</v>
      </c>
      <c r="D28" s="73">
        <v>20</v>
      </c>
      <c r="E28" s="72">
        <v>12.8</v>
      </c>
      <c r="F28" s="72"/>
      <c r="G28" s="72"/>
      <c r="H28" s="73"/>
      <c r="I28" s="72"/>
      <c r="J28" s="72"/>
      <c r="K28" s="72"/>
      <c r="L28" s="72"/>
      <c r="M28" s="72"/>
      <c r="N28" s="72"/>
      <c r="O28" s="13">
        <f t="shared" si="0"/>
        <v>52.8</v>
      </c>
      <c r="P28" s="128">
        <v>0</v>
      </c>
      <c r="Q28" s="129">
        <f t="shared" si="4"/>
        <v>187.2</v>
      </c>
      <c r="R28" s="130">
        <f t="shared" si="5"/>
        <v>187.2</v>
      </c>
      <c r="S28" s="13">
        <f t="shared" si="1"/>
        <v>187.2</v>
      </c>
      <c r="T28" s="14">
        <f t="shared" si="2"/>
        <v>127.19999999999999</v>
      </c>
      <c r="U28" s="15" t="str">
        <f t="shared" si="3"/>
        <v>NO</v>
      </c>
      <c r="V28" s="13"/>
      <c r="W28" s="132"/>
      <c r="X28" s="133">
        <v>20</v>
      </c>
      <c r="Y28" s="154" t="s">
        <v>63</v>
      </c>
      <c r="Z28" s="136"/>
      <c r="AA28" s="136"/>
      <c r="AB28" s="136"/>
      <c r="AC28" s="155">
        <f t="shared" si="6"/>
        <v>0</v>
      </c>
      <c r="AD28" s="136" t="s">
        <v>108</v>
      </c>
      <c r="AE28" s="136"/>
      <c r="AF28" s="154">
        <v>2015</v>
      </c>
      <c r="AG28" s="135" t="s">
        <v>156</v>
      </c>
      <c r="AH28" s="156">
        <v>0.87777777777777777</v>
      </c>
      <c r="AI28" s="134" t="s">
        <v>162</v>
      </c>
      <c r="AJ28" s="136">
        <v>1</v>
      </c>
      <c r="AK28" s="136" t="s">
        <v>105</v>
      </c>
      <c r="AL28" s="155">
        <v>90000</v>
      </c>
      <c r="AM28" s="158">
        <f t="shared" si="8"/>
        <v>75000</v>
      </c>
      <c r="AN28" s="159">
        <f t="shared" si="7"/>
        <v>15000</v>
      </c>
      <c r="AO28" s="132"/>
      <c r="AP28" s="132"/>
      <c r="AQ28" s="132"/>
      <c r="AR28" s="132"/>
      <c r="AS28" s="132"/>
      <c r="AT28" s="132"/>
      <c r="AU28" s="132"/>
      <c r="AV28" s="132"/>
      <c r="AW28" s="132"/>
      <c r="AX28" s="132"/>
      <c r="AY28" s="132"/>
      <c r="AZ28" s="132"/>
      <c r="BA28" s="132"/>
      <c r="BB28" s="132"/>
      <c r="BC28" s="132"/>
      <c r="BD28" s="132"/>
      <c r="BE28" s="132"/>
      <c r="BF28" s="132"/>
      <c r="BG28" s="132"/>
      <c r="BH28" s="132"/>
      <c r="BI28" s="132"/>
      <c r="BJ28" s="132"/>
      <c r="BK28" s="132"/>
      <c r="BL28" s="132"/>
      <c r="BM28" s="132"/>
    </row>
    <row r="29" spans="1:65" s="235" customFormat="1" ht="15.75" customHeight="1" x14ac:dyDescent="0.25">
      <c r="A29" s="226">
        <v>24</v>
      </c>
      <c r="B29" s="227" t="s">
        <v>46</v>
      </c>
      <c r="C29" s="228"/>
      <c r="D29" s="228"/>
      <c r="E29" s="229"/>
      <c r="F29" s="229"/>
      <c r="G29" s="229"/>
      <c r="H29" s="228"/>
      <c r="I29" s="229"/>
      <c r="J29" s="229"/>
      <c r="K29" s="229"/>
      <c r="L29" s="229"/>
      <c r="M29" s="229"/>
      <c r="N29" s="229"/>
      <c r="O29" s="230">
        <f t="shared" si="0"/>
        <v>0</v>
      </c>
      <c r="P29" s="231">
        <f>'2018(NOT UPDATED)'!S33</f>
        <v>85</v>
      </c>
      <c r="Q29" s="129">
        <f t="shared" si="4"/>
        <v>240</v>
      </c>
      <c r="R29" s="232">
        <f t="shared" si="5"/>
        <v>325</v>
      </c>
      <c r="S29" s="230">
        <f t="shared" si="1"/>
        <v>240</v>
      </c>
      <c r="T29" s="233">
        <f t="shared" si="2"/>
        <v>180</v>
      </c>
      <c r="U29" s="234" t="str">
        <f t="shared" si="3"/>
        <v>NO</v>
      </c>
      <c r="V29" s="230"/>
      <c r="X29" s="236">
        <v>21</v>
      </c>
      <c r="Y29" s="237" t="s">
        <v>25</v>
      </c>
      <c r="Z29" s="238"/>
      <c r="AA29" s="238"/>
      <c r="AB29" s="238"/>
      <c r="AC29" s="239">
        <f t="shared" si="6"/>
        <v>0</v>
      </c>
      <c r="AD29" s="238" t="s">
        <v>113</v>
      </c>
      <c r="AE29" s="238"/>
      <c r="AF29" s="237">
        <v>2014</v>
      </c>
      <c r="AG29" s="244" t="s">
        <v>156</v>
      </c>
      <c r="AH29" s="240">
        <v>0.35486111111111113</v>
      </c>
      <c r="AI29" s="245" t="s">
        <v>157</v>
      </c>
      <c r="AJ29" s="238">
        <v>1</v>
      </c>
      <c r="AK29" s="238" t="s">
        <v>105</v>
      </c>
      <c r="AL29" s="239">
        <v>90000</v>
      </c>
      <c r="AM29" s="242">
        <f t="shared" si="8"/>
        <v>75000</v>
      </c>
      <c r="AN29" s="243">
        <f t="shared" si="7"/>
        <v>15000</v>
      </c>
    </row>
    <row r="30" spans="1:65" s="235" customFormat="1" ht="15.75" customHeight="1" x14ac:dyDescent="0.25">
      <c r="A30" s="226">
        <v>25</v>
      </c>
      <c r="B30" s="227" t="s">
        <v>47</v>
      </c>
      <c r="C30" s="228"/>
      <c r="D30" s="228"/>
      <c r="E30" s="229"/>
      <c r="F30" s="229"/>
      <c r="G30" s="229"/>
      <c r="H30" s="228"/>
      <c r="I30" s="229"/>
      <c r="J30" s="229"/>
      <c r="K30" s="229"/>
      <c r="L30" s="229"/>
      <c r="M30" s="229"/>
      <c r="N30" s="229"/>
      <c r="O30" s="230">
        <f t="shared" si="0"/>
        <v>0</v>
      </c>
      <c r="P30" s="231">
        <f>'2018(NOT UPDATED)'!S34</f>
        <v>100</v>
      </c>
      <c r="Q30" s="129">
        <f t="shared" si="4"/>
        <v>240</v>
      </c>
      <c r="R30" s="232">
        <f t="shared" si="5"/>
        <v>340</v>
      </c>
      <c r="S30" s="230">
        <f t="shared" si="1"/>
        <v>240</v>
      </c>
      <c r="T30" s="233">
        <f t="shared" si="2"/>
        <v>180</v>
      </c>
      <c r="U30" s="234" t="str">
        <f t="shared" si="3"/>
        <v>NO</v>
      </c>
      <c r="V30" s="230"/>
      <c r="X30" s="236">
        <v>22</v>
      </c>
      <c r="Y30" s="237" t="s">
        <v>125</v>
      </c>
      <c r="Z30" s="238"/>
      <c r="AA30" s="238"/>
      <c r="AB30" s="238"/>
      <c r="AC30" s="239">
        <f t="shared" si="6"/>
        <v>0</v>
      </c>
      <c r="AD30" s="238" t="s">
        <v>108</v>
      </c>
      <c r="AE30" s="238"/>
      <c r="AF30" s="237">
        <v>2013</v>
      </c>
      <c r="AG30" s="238" t="s">
        <v>103</v>
      </c>
      <c r="AH30" s="240">
        <v>0.95763888888888893</v>
      </c>
      <c r="AI30" s="241" t="s">
        <v>126</v>
      </c>
      <c r="AJ30" s="238">
        <v>1</v>
      </c>
      <c r="AK30" s="238" t="s">
        <v>105</v>
      </c>
      <c r="AL30" s="239">
        <v>90000</v>
      </c>
      <c r="AM30" s="242">
        <f t="shared" si="8"/>
        <v>75000</v>
      </c>
      <c r="AN30" s="243">
        <f t="shared" si="7"/>
        <v>15000</v>
      </c>
    </row>
    <row r="31" spans="1:65" s="235" customFormat="1" ht="15.75" customHeight="1" x14ac:dyDescent="0.25">
      <c r="A31" s="226">
        <v>26</v>
      </c>
      <c r="B31" s="227" t="s">
        <v>48</v>
      </c>
      <c r="C31" s="228"/>
      <c r="D31" s="228"/>
      <c r="E31" s="229"/>
      <c r="F31" s="229"/>
      <c r="G31" s="229"/>
      <c r="H31" s="228"/>
      <c r="I31" s="229"/>
      <c r="J31" s="229"/>
      <c r="K31" s="229"/>
      <c r="L31" s="229"/>
      <c r="M31" s="229"/>
      <c r="N31" s="229"/>
      <c r="O31" s="230">
        <f t="shared" si="0"/>
        <v>0</v>
      </c>
      <c r="P31" s="231">
        <f>'2018(NOT UPDATED)'!S35</f>
        <v>80</v>
      </c>
      <c r="Q31" s="129">
        <f t="shared" si="4"/>
        <v>240</v>
      </c>
      <c r="R31" s="232">
        <f t="shared" si="5"/>
        <v>320</v>
      </c>
      <c r="S31" s="230">
        <f t="shared" si="1"/>
        <v>240</v>
      </c>
      <c r="T31" s="233">
        <f t="shared" si="2"/>
        <v>180</v>
      </c>
      <c r="U31" s="234" t="str">
        <f t="shared" si="3"/>
        <v>NO</v>
      </c>
      <c r="V31" s="230"/>
      <c r="X31" s="236">
        <v>23</v>
      </c>
      <c r="Y31" s="237" t="s">
        <v>127</v>
      </c>
      <c r="Z31" s="238"/>
      <c r="AA31" s="238"/>
      <c r="AB31" s="238"/>
      <c r="AC31" s="239">
        <f t="shared" si="6"/>
        <v>0</v>
      </c>
      <c r="AD31" s="238" t="s">
        <v>109</v>
      </c>
      <c r="AE31" s="238"/>
      <c r="AF31" s="237">
        <v>2017</v>
      </c>
      <c r="AG31" s="244" t="s">
        <v>146</v>
      </c>
      <c r="AH31" s="240">
        <v>0.4694444444444445</v>
      </c>
      <c r="AI31" s="241" t="s">
        <v>147</v>
      </c>
      <c r="AJ31" s="238">
        <v>1</v>
      </c>
      <c r="AK31" s="238" t="s">
        <v>105</v>
      </c>
      <c r="AL31" s="239">
        <v>90000</v>
      </c>
      <c r="AM31" s="242">
        <f t="shared" si="8"/>
        <v>75000</v>
      </c>
      <c r="AN31" s="243">
        <f t="shared" si="7"/>
        <v>15000</v>
      </c>
    </row>
    <row r="32" spans="1:65" ht="15.75" customHeight="1" x14ac:dyDescent="0.25">
      <c r="A32" s="11">
        <v>27</v>
      </c>
      <c r="B32" s="12" t="s">
        <v>49</v>
      </c>
      <c r="C32" s="73"/>
      <c r="D32" s="73"/>
      <c r="E32" s="72"/>
      <c r="F32" s="72"/>
      <c r="G32" s="72"/>
      <c r="H32" s="73"/>
      <c r="I32" s="72"/>
      <c r="J32" s="72"/>
      <c r="K32" s="72"/>
      <c r="L32" s="72"/>
      <c r="M32" s="72"/>
      <c r="N32" s="72"/>
      <c r="O32" s="13">
        <f t="shared" si="0"/>
        <v>0</v>
      </c>
      <c r="P32" s="128">
        <f>'2018(NOT UPDATED)'!S36</f>
        <v>40</v>
      </c>
      <c r="Q32" s="129">
        <f t="shared" si="4"/>
        <v>240</v>
      </c>
      <c r="R32" s="130">
        <f t="shared" si="5"/>
        <v>280</v>
      </c>
      <c r="S32" s="13">
        <f t="shared" si="1"/>
        <v>240</v>
      </c>
      <c r="T32" s="14">
        <f t="shared" si="2"/>
        <v>180</v>
      </c>
      <c r="U32" s="15" t="str">
        <f t="shared" si="3"/>
        <v>NO</v>
      </c>
      <c r="V32" s="13"/>
      <c r="W32" s="132"/>
      <c r="X32" s="133">
        <v>24</v>
      </c>
      <c r="Y32" s="154" t="s">
        <v>61</v>
      </c>
      <c r="Z32" s="136"/>
      <c r="AA32" s="136"/>
      <c r="AB32" s="136"/>
      <c r="AC32" s="155">
        <f t="shared" si="6"/>
        <v>0</v>
      </c>
      <c r="AD32" s="136" t="s">
        <v>113</v>
      </c>
      <c r="AE32" s="136"/>
      <c r="AF32" s="154">
        <v>2016</v>
      </c>
      <c r="AG32" s="136" t="s">
        <v>128</v>
      </c>
      <c r="AH32" s="156">
        <v>0.8569444444444444</v>
      </c>
      <c r="AI32" s="160" t="s">
        <v>129</v>
      </c>
      <c r="AJ32" s="136">
        <v>1</v>
      </c>
      <c r="AK32" s="136" t="s">
        <v>105</v>
      </c>
      <c r="AL32" s="155">
        <v>90000</v>
      </c>
      <c r="AM32" s="158">
        <f t="shared" si="8"/>
        <v>75000</v>
      </c>
      <c r="AN32" s="159">
        <f t="shared" si="7"/>
        <v>15000</v>
      </c>
      <c r="AO32" s="132"/>
      <c r="AP32" s="132"/>
      <c r="AQ32" s="132"/>
      <c r="AR32" s="132"/>
      <c r="AS32" s="132"/>
      <c r="AT32" s="132"/>
      <c r="AU32" s="132"/>
      <c r="AV32" s="132"/>
      <c r="AW32" s="132"/>
      <c r="AX32" s="132"/>
      <c r="AY32" s="132"/>
      <c r="AZ32" s="132"/>
      <c r="BA32" s="132"/>
      <c r="BB32" s="132"/>
      <c r="BC32" s="132"/>
      <c r="BD32" s="132"/>
      <c r="BE32" s="132"/>
      <c r="BF32" s="132"/>
      <c r="BG32" s="132"/>
      <c r="BH32" s="132"/>
      <c r="BI32" s="132"/>
      <c r="BJ32" s="132"/>
      <c r="BK32" s="132"/>
      <c r="BL32" s="132"/>
      <c r="BM32" s="132"/>
    </row>
    <row r="33" spans="1:65" ht="15.75" customHeight="1" x14ac:dyDescent="0.25">
      <c r="A33" s="11">
        <v>28</v>
      </c>
      <c r="B33" s="12" t="s">
        <v>50</v>
      </c>
      <c r="C33" s="72">
        <v>20</v>
      </c>
      <c r="D33" s="72">
        <v>20</v>
      </c>
      <c r="E33" s="72">
        <v>20</v>
      </c>
      <c r="F33" s="72">
        <v>20</v>
      </c>
      <c r="G33" s="72">
        <v>20</v>
      </c>
      <c r="H33" s="72">
        <v>20</v>
      </c>
      <c r="I33" s="72">
        <v>20</v>
      </c>
      <c r="J33" s="72">
        <v>20</v>
      </c>
      <c r="K33" s="72">
        <v>20</v>
      </c>
      <c r="L33" s="72">
        <v>20</v>
      </c>
      <c r="M33" s="72">
        <v>20</v>
      </c>
      <c r="N33" s="72">
        <v>20</v>
      </c>
      <c r="O33" s="13">
        <f t="shared" si="0"/>
        <v>240</v>
      </c>
      <c r="P33" s="128">
        <v>0</v>
      </c>
      <c r="Q33" s="129">
        <f t="shared" si="4"/>
        <v>0</v>
      </c>
      <c r="R33" s="130">
        <f t="shared" si="5"/>
        <v>0</v>
      </c>
      <c r="S33" s="13">
        <f t="shared" si="1"/>
        <v>0</v>
      </c>
      <c r="T33" s="14">
        <f t="shared" si="2"/>
        <v>-60</v>
      </c>
      <c r="U33" s="15" t="str">
        <f t="shared" si="3"/>
        <v>OK</v>
      </c>
      <c r="V33" s="13"/>
      <c r="W33" s="132"/>
      <c r="X33" s="133">
        <v>25</v>
      </c>
      <c r="Y33" s="154" t="s">
        <v>33</v>
      </c>
      <c r="Z33" s="136"/>
      <c r="AA33" s="136"/>
      <c r="AB33" s="136"/>
      <c r="AC33" s="155">
        <f t="shared" si="6"/>
        <v>0</v>
      </c>
      <c r="AD33" s="136" t="s">
        <v>124</v>
      </c>
      <c r="AE33" s="136"/>
      <c r="AF33" s="154">
        <v>2017</v>
      </c>
      <c r="AG33" s="135" t="s">
        <v>144</v>
      </c>
      <c r="AH33" s="156">
        <v>0.65138888888888891</v>
      </c>
      <c r="AI33" s="134" t="s">
        <v>145</v>
      </c>
      <c r="AJ33" s="136">
        <v>1</v>
      </c>
      <c r="AK33" s="136" t="s">
        <v>105</v>
      </c>
      <c r="AL33" s="155">
        <v>90000</v>
      </c>
      <c r="AM33" s="158">
        <f t="shared" si="8"/>
        <v>75000</v>
      </c>
      <c r="AN33" s="159">
        <f t="shared" si="7"/>
        <v>15000</v>
      </c>
      <c r="AO33" s="132"/>
      <c r="AP33" s="132"/>
      <c r="AQ33" s="132"/>
      <c r="AR33" s="132"/>
      <c r="AS33" s="132"/>
      <c r="AT33" s="132"/>
      <c r="AU33" s="132"/>
      <c r="AV33" s="132"/>
      <c r="AW33" s="132"/>
      <c r="AX33" s="132"/>
      <c r="AY33" s="132"/>
      <c r="AZ33" s="132"/>
      <c r="BA33" s="132"/>
      <c r="BB33" s="132"/>
      <c r="BC33" s="132"/>
      <c r="BD33" s="132"/>
      <c r="BE33" s="132"/>
      <c r="BF33" s="132"/>
      <c r="BG33" s="132"/>
      <c r="BH33" s="132"/>
      <c r="BI33" s="132"/>
      <c r="BJ33" s="132"/>
      <c r="BK33" s="132"/>
      <c r="BL33" s="132"/>
      <c r="BM33" s="132"/>
    </row>
    <row r="34" spans="1:65" ht="15.75" customHeight="1" x14ac:dyDescent="0.25">
      <c r="A34" s="11">
        <v>29</v>
      </c>
      <c r="B34" s="12" t="s">
        <v>51</v>
      </c>
      <c r="C34" s="73"/>
      <c r="D34" s="73">
        <v>5</v>
      </c>
      <c r="E34" s="72"/>
      <c r="F34" s="72"/>
      <c r="G34" s="72"/>
      <c r="H34" s="73"/>
      <c r="I34" s="72"/>
      <c r="J34" s="72"/>
      <c r="K34" s="72"/>
      <c r="L34" s="72"/>
      <c r="M34" s="72"/>
      <c r="N34" s="72"/>
      <c r="O34" s="13">
        <f t="shared" si="0"/>
        <v>5</v>
      </c>
      <c r="P34" s="128">
        <f>'2018(NOT UPDATED)'!S38</f>
        <v>40</v>
      </c>
      <c r="Q34" s="129">
        <f t="shared" si="4"/>
        <v>235</v>
      </c>
      <c r="R34" s="130">
        <f t="shared" si="5"/>
        <v>275</v>
      </c>
      <c r="S34" s="13">
        <f t="shared" si="1"/>
        <v>235</v>
      </c>
      <c r="T34" s="14">
        <f t="shared" si="2"/>
        <v>175</v>
      </c>
      <c r="U34" s="15" t="str">
        <f t="shared" si="3"/>
        <v>NO</v>
      </c>
      <c r="V34" s="13"/>
      <c r="W34" s="132"/>
      <c r="X34" s="133">
        <v>26</v>
      </c>
      <c r="Y34" s="154" t="s">
        <v>130</v>
      </c>
      <c r="Z34" s="136"/>
      <c r="AA34" s="136"/>
      <c r="AB34" s="136"/>
      <c r="AC34" s="155">
        <f t="shared" si="6"/>
        <v>0</v>
      </c>
      <c r="AD34" s="136" t="s">
        <v>109</v>
      </c>
      <c r="AE34" s="136"/>
      <c r="AF34" s="154">
        <v>2018</v>
      </c>
      <c r="AG34" s="135" t="s">
        <v>156</v>
      </c>
      <c r="AH34" s="156">
        <v>1.0416666666666666E-2</v>
      </c>
      <c r="AI34" s="134" t="s">
        <v>163</v>
      </c>
      <c r="AJ34" s="136">
        <v>1</v>
      </c>
      <c r="AK34" s="136" t="s">
        <v>105</v>
      </c>
      <c r="AL34" s="155">
        <v>90000</v>
      </c>
      <c r="AM34" s="158">
        <f t="shared" si="8"/>
        <v>75000</v>
      </c>
      <c r="AN34" s="159">
        <f t="shared" si="7"/>
        <v>15000</v>
      </c>
      <c r="AO34" s="132"/>
      <c r="AP34" s="132"/>
      <c r="AQ34" s="132"/>
      <c r="AR34" s="132"/>
      <c r="AS34" s="132"/>
      <c r="AT34" s="132"/>
      <c r="AU34" s="132"/>
      <c r="AV34" s="132"/>
      <c r="AW34" s="132"/>
      <c r="AX34" s="132"/>
      <c r="AY34" s="132"/>
      <c r="AZ34" s="132"/>
      <c r="BA34" s="132"/>
      <c r="BB34" s="132"/>
      <c r="BC34" s="132"/>
      <c r="BD34" s="132"/>
      <c r="BE34" s="132"/>
      <c r="BF34" s="132"/>
      <c r="BG34" s="132"/>
      <c r="BH34" s="132"/>
      <c r="BI34" s="132"/>
      <c r="BJ34" s="132"/>
      <c r="BK34" s="132"/>
      <c r="BL34" s="132"/>
      <c r="BM34" s="132"/>
    </row>
    <row r="35" spans="1:65" ht="15.75" customHeight="1" x14ac:dyDescent="0.25">
      <c r="A35" s="11">
        <v>30</v>
      </c>
      <c r="B35" s="12" t="s">
        <v>52</v>
      </c>
      <c r="C35" s="73">
        <v>20</v>
      </c>
      <c r="D35" s="73">
        <v>20</v>
      </c>
      <c r="E35" s="72">
        <v>20</v>
      </c>
      <c r="F35" s="72">
        <v>20</v>
      </c>
      <c r="G35" s="72">
        <v>3</v>
      </c>
      <c r="H35" s="73"/>
      <c r="I35" s="72"/>
      <c r="J35" s="72"/>
      <c r="K35" s="72"/>
      <c r="L35" s="72"/>
      <c r="M35" s="72"/>
      <c r="N35" s="72"/>
      <c r="O35" s="13">
        <f t="shared" si="0"/>
        <v>83</v>
      </c>
      <c r="P35" s="128">
        <f>'2018(NOT UPDATED)'!S39</f>
        <v>10</v>
      </c>
      <c r="Q35" s="129">
        <f t="shared" si="4"/>
        <v>157</v>
      </c>
      <c r="R35" s="130">
        <f t="shared" si="5"/>
        <v>167</v>
      </c>
      <c r="S35" s="13">
        <f t="shared" si="1"/>
        <v>157</v>
      </c>
      <c r="T35" s="14">
        <f t="shared" si="2"/>
        <v>97</v>
      </c>
      <c r="U35" s="15" t="str">
        <f t="shared" si="3"/>
        <v>NO</v>
      </c>
      <c r="V35" s="13"/>
      <c r="W35" s="132"/>
      <c r="X35" s="133">
        <v>27</v>
      </c>
      <c r="Y35" s="154" t="s">
        <v>131</v>
      </c>
      <c r="Z35" s="136"/>
      <c r="AA35" s="136"/>
      <c r="AB35" s="136"/>
      <c r="AC35" s="155">
        <f t="shared" si="6"/>
        <v>0</v>
      </c>
      <c r="AD35" s="136" t="s">
        <v>109</v>
      </c>
      <c r="AE35" s="136"/>
      <c r="AF35" s="154">
        <v>2018</v>
      </c>
      <c r="AG35" s="135" t="s">
        <v>146</v>
      </c>
      <c r="AH35" s="156">
        <v>0.85625000000000007</v>
      </c>
      <c r="AI35" s="134" t="s">
        <v>151</v>
      </c>
      <c r="AJ35" s="136">
        <v>1</v>
      </c>
      <c r="AK35" s="136" t="s">
        <v>105</v>
      </c>
      <c r="AL35" s="155">
        <v>90000</v>
      </c>
      <c r="AM35" s="158">
        <f t="shared" si="8"/>
        <v>75000</v>
      </c>
      <c r="AN35" s="159">
        <f t="shared" si="7"/>
        <v>15000</v>
      </c>
      <c r="AO35" s="132"/>
      <c r="AP35" s="132"/>
      <c r="AQ35" s="132"/>
      <c r="AR35" s="132"/>
      <c r="AS35" s="132"/>
      <c r="AT35" s="132"/>
      <c r="AU35" s="132"/>
      <c r="AV35" s="132"/>
      <c r="AW35" s="132"/>
      <c r="AX35" s="132"/>
      <c r="AY35" s="132"/>
      <c r="AZ35" s="132"/>
      <c r="BA35" s="132"/>
      <c r="BB35" s="132"/>
      <c r="BC35" s="132"/>
      <c r="BD35" s="132"/>
      <c r="BE35" s="132"/>
      <c r="BF35" s="132"/>
      <c r="BG35" s="132"/>
      <c r="BH35" s="132"/>
      <c r="BI35" s="132"/>
      <c r="BJ35" s="132"/>
      <c r="BK35" s="132"/>
      <c r="BL35" s="132"/>
    </row>
    <row r="36" spans="1:65" ht="15.75" customHeight="1" x14ac:dyDescent="0.25">
      <c r="A36" s="11">
        <v>31</v>
      </c>
      <c r="B36" s="12" t="s">
        <v>53</v>
      </c>
      <c r="C36" s="73">
        <v>20</v>
      </c>
      <c r="D36" s="73">
        <v>20</v>
      </c>
      <c r="E36" s="73">
        <v>20</v>
      </c>
      <c r="F36" s="73">
        <v>20</v>
      </c>
      <c r="G36" s="72">
        <v>20</v>
      </c>
      <c r="H36" s="73"/>
      <c r="I36" s="72"/>
      <c r="J36" s="72"/>
      <c r="K36" s="72"/>
      <c r="L36" s="72"/>
      <c r="M36" s="72"/>
      <c r="N36" s="72"/>
      <c r="O36" s="13">
        <f t="shared" si="0"/>
        <v>100</v>
      </c>
      <c r="P36" s="128">
        <v>0</v>
      </c>
      <c r="Q36" s="129">
        <f t="shared" si="4"/>
        <v>140</v>
      </c>
      <c r="R36" s="130">
        <f t="shared" si="5"/>
        <v>140</v>
      </c>
      <c r="S36" s="13">
        <f t="shared" si="1"/>
        <v>140</v>
      </c>
      <c r="T36" s="14">
        <f t="shared" si="2"/>
        <v>80</v>
      </c>
      <c r="U36" s="15" t="str">
        <f t="shared" si="3"/>
        <v>NO</v>
      </c>
      <c r="V36" s="13"/>
      <c r="W36" s="132"/>
      <c r="X36" s="133">
        <v>28</v>
      </c>
      <c r="Y36" s="154" t="s">
        <v>132</v>
      </c>
      <c r="Z36" s="136"/>
      <c r="AA36" s="136"/>
      <c r="AB36" s="136"/>
      <c r="AC36" s="155">
        <f t="shared" si="6"/>
        <v>0</v>
      </c>
      <c r="AD36" s="136" t="s">
        <v>113</v>
      </c>
      <c r="AE36" s="136"/>
      <c r="AF36" s="154">
        <v>2018</v>
      </c>
      <c r="AG36" s="135" t="s">
        <v>156</v>
      </c>
      <c r="AH36" s="156">
        <v>0.70833333333333337</v>
      </c>
      <c r="AI36" s="160" t="s">
        <v>160</v>
      </c>
      <c r="AJ36" s="136">
        <v>1</v>
      </c>
      <c r="AK36" s="136" t="s">
        <v>105</v>
      </c>
      <c r="AL36" s="155">
        <v>90000</v>
      </c>
      <c r="AM36" s="158">
        <f t="shared" si="8"/>
        <v>75000</v>
      </c>
      <c r="AN36" s="159">
        <f t="shared" si="7"/>
        <v>15000</v>
      </c>
      <c r="AO36" s="132"/>
      <c r="AP36" s="132"/>
      <c r="AQ36" s="132"/>
      <c r="AR36" s="132"/>
      <c r="AS36" s="132"/>
      <c r="AT36" s="132"/>
      <c r="AU36" s="132"/>
      <c r="AV36" s="132"/>
      <c r="AW36" s="132"/>
      <c r="AX36" s="132"/>
      <c r="AY36" s="132"/>
      <c r="AZ36" s="132"/>
      <c r="BA36" s="132"/>
      <c r="BB36" s="132"/>
      <c r="BC36" s="132"/>
      <c r="BD36" s="132"/>
      <c r="BE36" s="132"/>
      <c r="BF36" s="132"/>
      <c r="BG36" s="132"/>
      <c r="BH36" s="132"/>
      <c r="BI36" s="132"/>
      <c r="BJ36" s="132"/>
      <c r="BK36" s="132"/>
      <c r="BL36" s="132"/>
    </row>
    <row r="37" spans="1:65" s="235" customFormat="1" ht="15.75" customHeight="1" x14ac:dyDescent="0.25">
      <c r="A37" s="226">
        <v>32</v>
      </c>
      <c r="B37" s="227" t="s">
        <v>54</v>
      </c>
      <c r="C37" s="228"/>
      <c r="D37" s="228"/>
      <c r="E37" s="229"/>
      <c r="F37" s="229">
        <v>5</v>
      </c>
      <c r="G37" s="229"/>
      <c r="H37" s="228"/>
      <c r="I37" s="229"/>
      <c r="J37" s="229"/>
      <c r="K37" s="229"/>
      <c r="L37" s="229"/>
      <c r="M37" s="229"/>
      <c r="N37" s="229"/>
      <c r="O37" s="230">
        <f t="shared" si="0"/>
        <v>5</v>
      </c>
      <c r="P37" s="231">
        <f>'2018(NOT UPDATED)'!S41</f>
        <v>80</v>
      </c>
      <c r="Q37" s="129">
        <f t="shared" si="4"/>
        <v>235</v>
      </c>
      <c r="R37" s="232">
        <f t="shared" si="5"/>
        <v>315</v>
      </c>
      <c r="S37" s="230">
        <f t="shared" si="1"/>
        <v>235</v>
      </c>
      <c r="T37" s="233">
        <f t="shared" si="2"/>
        <v>175</v>
      </c>
      <c r="U37" s="234" t="str">
        <f t="shared" si="3"/>
        <v>NO</v>
      </c>
      <c r="V37" s="230"/>
      <c r="X37" s="236">
        <v>29</v>
      </c>
      <c r="Y37" s="237" t="s">
        <v>51</v>
      </c>
      <c r="Z37" s="238"/>
      <c r="AA37" s="238"/>
      <c r="AB37" s="238"/>
      <c r="AC37" s="239">
        <f t="shared" si="6"/>
        <v>0</v>
      </c>
      <c r="AD37" s="238" t="s">
        <v>113</v>
      </c>
      <c r="AE37" s="238"/>
      <c r="AF37" s="237">
        <v>2017</v>
      </c>
      <c r="AG37" s="244" t="s">
        <v>156</v>
      </c>
      <c r="AH37" s="240">
        <v>0.95486111111111116</v>
      </c>
      <c r="AI37" s="241" t="s">
        <v>164</v>
      </c>
      <c r="AJ37" s="238">
        <v>1</v>
      </c>
      <c r="AK37" s="238" t="s">
        <v>105</v>
      </c>
      <c r="AL37" s="239">
        <v>90000</v>
      </c>
      <c r="AM37" s="242">
        <f t="shared" si="8"/>
        <v>75000</v>
      </c>
      <c r="AN37" s="243">
        <f t="shared" si="7"/>
        <v>15000</v>
      </c>
    </row>
    <row r="38" spans="1:65" s="235" customFormat="1" ht="15.75" customHeight="1" x14ac:dyDescent="0.25">
      <c r="A38" s="226">
        <v>33</v>
      </c>
      <c r="B38" s="227" t="s">
        <v>55</v>
      </c>
      <c r="C38" s="228"/>
      <c r="D38" s="228"/>
      <c r="E38" s="229"/>
      <c r="F38" s="229"/>
      <c r="G38" s="229"/>
      <c r="H38" s="228"/>
      <c r="I38" s="229"/>
      <c r="J38" s="229"/>
      <c r="K38" s="229"/>
      <c r="L38" s="229"/>
      <c r="M38" s="229"/>
      <c r="N38" s="229"/>
      <c r="O38" s="230">
        <f t="shared" ref="O38:O60" si="9">SUM(C38:N38)</f>
        <v>0</v>
      </c>
      <c r="P38" s="231">
        <f>'2018(NOT UPDATED)'!S42</f>
        <v>100</v>
      </c>
      <c r="Q38" s="129">
        <f t="shared" si="4"/>
        <v>240</v>
      </c>
      <c r="R38" s="232">
        <f t="shared" si="5"/>
        <v>340</v>
      </c>
      <c r="S38" s="230">
        <f t="shared" ref="S38:S61" si="10">(240)-(O38)</f>
        <v>240</v>
      </c>
      <c r="T38" s="233">
        <f t="shared" si="2"/>
        <v>180</v>
      </c>
      <c r="U38" s="234" t="str">
        <f t="shared" si="3"/>
        <v>NO</v>
      </c>
      <c r="V38" s="230"/>
      <c r="X38" s="236">
        <v>30</v>
      </c>
      <c r="Y38" s="237" t="s">
        <v>37</v>
      </c>
      <c r="Z38" s="238"/>
      <c r="AA38" s="238"/>
      <c r="AB38" s="238"/>
      <c r="AC38" s="239">
        <f t="shared" si="6"/>
        <v>0</v>
      </c>
      <c r="AD38" s="238" t="s">
        <v>108</v>
      </c>
      <c r="AE38" s="238"/>
      <c r="AF38" s="237">
        <v>2016</v>
      </c>
      <c r="AG38" s="238" t="s">
        <v>103</v>
      </c>
      <c r="AH38" s="240">
        <v>0.85416666666666663</v>
      </c>
      <c r="AI38" s="241" t="s">
        <v>133</v>
      </c>
      <c r="AJ38" s="238">
        <v>1</v>
      </c>
      <c r="AK38" s="238" t="s">
        <v>105</v>
      </c>
      <c r="AL38" s="239">
        <v>90000</v>
      </c>
      <c r="AM38" s="242">
        <f t="shared" si="8"/>
        <v>75000</v>
      </c>
      <c r="AN38" s="243">
        <f t="shared" si="7"/>
        <v>15000</v>
      </c>
    </row>
    <row r="39" spans="1:65" ht="15.75" customHeight="1" x14ac:dyDescent="0.25">
      <c r="A39" s="11">
        <v>34</v>
      </c>
      <c r="B39" s="12" t="s">
        <v>56</v>
      </c>
      <c r="C39" s="73">
        <v>20</v>
      </c>
      <c r="D39" s="73">
        <v>20</v>
      </c>
      <c r="E39" s="73">
        <v>20</v>
      </c>
      <c r="F39" s="73">
        <v>20</v>
      </c>
      <c r="G39" s="73">
        <v>20</v>
      </c>
      <c r="H39" s="73">
        <v>20</v>
      </c>
      <c r="I39" s="73">
        <v>20</v>
      </c>
      <c r="J39" s="73">
        <v>20</v>
      </c>
      <c r="K39" s="73">
        <v>20</v>
      </c>
      <c r="L39" s="73">
        <v>20</v>
      </c>
      <c r="M39" s="72"/>
      <c r="N39" s="72"/>
      <c r="O39" s="13">
        <f t="shared" si="9"/>
        <v>200</v>
      </c>
      <c r="P39" s="128">
        <v>0</v>
      </c>
      <c r="Q39" s="129">
        <f t="shared" si="4"/>
        <v>40</v>
      </c>
      <c r="R39" s="130">
        <f t="shared" si="5"/>
        <v>40</v>
      </c>
      <c r="S39" s="13">
        <f t="shared" si="10"/>
        <v>40</v>
      </c>
      <c r="T39" s="14">
        <f t="shared" si="2"/>
        <v>-20</v>
      </c>
      <c r="U39" s="15" t="str">
        <f t="shared" si="3"/>
        <v>OK</v>
      </c>
      <c r="V39" s="13"/>
      <c r="W39" s="132"/>
      <c r="X39" s="133">
        <v>31</v>
      </c>
      <c r="Y39" s="154" t="s">
        <v>134</v>
      </c>
      <c r="Z39" s="136"/>
      <c r="AA39" s="136"/>
      <c r="AB39" s="136"/>
      <c r="AC39" s="155">
        <f t="shared" si="6"/>
        <v>0</v>
      </c>
      <c r="AD39" s="136" t="s">
        <v>108</v>
      </c>
      <c r="AE39" s="136"/>
      <c r="AF39" s="154">
        <v>2018</v>
      </c>
      <c r="AG39" s="136" t="s">
        <v>103</v>
      </c>
      <c r="AH39" s="156">
        <v>0.8569444444444444</v>
      </c>
      <c r="AI39" s="160" t="s">
        <v>135</v>
      </c>
      <c r="AJ39" s="136">
        <v>1</v>
      </c>
      <c r="AK39" s="136" t="s">
        <v>105</v>
      </c>
      <c r="AL39" s="155">
        <v>90000</v>
      </c>
      <c r="AM39" s="158">
        <f t="shared" si="8"/>
        <v>75000</v>
      </c>
      <c r="AN39" s="159" t="s">
        <v>167</v>
      </c>
      <c r="AO39" s="132"/>
      <c r="AP39" s="132"/>
      <c r="AQ39" s="132"/>
      <c r="AR39" s="132"/>
      <c r="AS39" s="132"/>
      <c r="AT39" s="132"/>
      <c r="AU39" s="132"/>
      <c r="AV39" s="132"/>
      <c r="AW39" s="132"/>
      <c r="AX39" s="132"/>
      <c r="AY39" s="132"/>
      <c r="AZ39" s="132"/>
      <c r="BA39" s="132"/>
      <c r="BB39" s="132"/>
      <c r="BC39" s="132"/>
      <c r="BD39" s="132"/>
      <c r="BE39" s="132"/>
      <c r="BF39" s="132"/>
      <c r="BG39" s="132"/>
      <c r="BH39" s="132"/>
      <c r="BI39" s="132"/>
      <c r="BJ39" s="132"/>
      <c r="BK39" s="132"/>
      <c r="BL39" s="132"/>
    </row>
    <row r="40" spans="1:65" ht="15.75" customHeight="1" x14ac:dyDescent="0.25">
      <c r="A40" s="11">
        <v>35</v>
      </c>
      <c r="B40" s="12" t="s">
        <v>57</v>
      </c>
      <c r="C40" s="73">
        <v>20</v>
      </c>
      <c r="D40" s="73">
        <v>20</v>
      </c>
      <c r="E40" s="73">
        <v>20</v>
      </c>
      <c r="F40" s="73">
        <v>20</v>
      </c>
      <c r="G40" s="73">
        <v>20</v>
      </c>
      <c r="H40" s="73">
        <v>20</v>
      </c>
      <c r="I40" s="73">
        <v>20</v>
      </c>
      <c r="J40" s="72">
        <v>10</v>
      </c>
      <c r="K40" s="72"/>
      <c r="L40" s="72"/>
      <c r="M40" s="72"/>
      <c r="N40" s="72"/>
      <c r="O40" s="13">
        <f t="shared" si="9"/>
        <v>150</v>
      </c>
      <c r="P40" s="128">
        <v>0</v>
      </c>
      <c r="Q40" s="129">
        <f t="shared" si="4"/>
        <v>90</v>
      </c>
      <c r="R40" s="130">
        <f t="shared" si="5"/>
        <v>90</v>
      </c>
      <c r="S40" s="13">
        <f t="shared" si="10"/>
        <v>90</v>
      </c>
      <c r="T40" s="14">
        <f t="shared" si="2"/>
        <v>30</v>
      </c>
      <c r="U40" s="15" t="str">
        <f t="shared" si="3"/>
        <v>NO</v>
      </c>
      <c r="V40" s="13"/>
      <c r="W40" s="132"/>
      <c r="X40" s="133">
        <v>32</v>
      </c>
      <c r="Y40" s="154" t="s">
        <v>52</v>
      </c>
      <c r="Z40" s="136"/>
      <c r="AA40" s="136"/>
      <c r="AB40" s="136"/>
      <c r="AC40" s="155">
        <f t="shared" si="6"/>
        <v>0</v>
      </c>
      <c r="AD40" s="136" t="s">
        <v>108</v>
      </c>
      <c r="AE40" s="136"/>
      <c r="AF40" s="154">
        <v>2018</v>
      </c>
      <c r="AG40" s="135"/>
      <c r="AH40" s="156"/>
      <c r="AI40" s="160"/>
      <c r="AJ40" s="136">
        <v>0</v>
      </c>
      <c r="AK40" s="136" t="s">
        <v>101</v>
      </c>
      <c r="AL40" s="155"/>
      <c r="AM40" s="158">
        <f t="shared" si="8"/>
        <v>0</v>
      </c>
      <c r="AN40" s="159">
        <f t="shared" si="7"/>
        <v>0</v>
      </c>
      <c r="AO40" s="132"/>
      <c r="AP40" s="132"/>
      <c r="AQ40" s="132"/>
      <c r="AR40" s="132"/>
      <c r="AS40" s="132"/>
      <c r="AT40" s="132"/>
      <c r="AU40" s="132"/>
      <c r="AV40" s="132"/>
      <c r="AW40" s="132"/>
      <c r="AX40" s="132"/>
      <c r="AY40" s="132"/>
      <c r="AZ40" s="132"/>
      <c r="BA40" s="132"/>
      <c r="BB40" s="132"/>
      <c r="BC40" s="132"/>
      <c r="BD40" s="132"/>
      <c r="BE40" s="132"/>
      <c r="BF40" s="132"/>
      <c r="BG40" s="132"/>
      <c r="BH40" s="132"/>
      <c r="BI40" s="132"/>
      <c r="BJ40" s="132"/>
      <c r="BK40" s="132"/>
      <c r="BL40" s="132"/>
    </row>
    <row r="41" spans="1:65" ht="15.75" customHeight="1" x14ac:dyDescent="0.25">
      <c r="A41" s="11">
        <v>36</v>
      </c>
      <c r="B41" s="12" t="s">
        <v>58</v>
      </c>
      <c r="C41" s="73"/>
      <c r="D41" s="73"/>
      <c r="E41" s="72"/>
      <c r="F41" s="72"/>
      <c r="G41" s="72"/>
      <c r="H41" s="73"/>
      <c r="I41" s="72"/>
      <c r="J41" s="72"/>
      <c r="K41" s="72"/>
      <c r="L41" s="72"/>
      <c r="M41" s="72"/>
      <c r="N41" s="72"/>
      <c r="O41" s="13">
        <f t="shared" si="9"/>
        <v>0</v>
      </c>
      <c r="P41" s="128">
        <f>'2018(NOT UPDATED)'!S45</f>
        <v>45</v>
      </c>
      <c r="Q41" s="129">
        <f t="shared" si="4"/>
        <v>240</v>
      </c>
      <c r="R41" s="130">
        <f t="shared" si="5"/>
        <v>285</v>
      </c>
      <c r="S41" s="13">
        <f t="shared" si="10"/>
        <v>240</v>
      </c>
      <c r="T41" s="14">
        <f t="shared" si="2"/>
        <v>180</v>
      </c>
      <c r="U41" s="15" t="str">
        <f t="shared" si="3"/>
        <v>NO</v>
      </c>
      <c r="V41" s="13"/>
      <c r="W41" s="132"/>
      <c r="X41" s="133">
        <v>33</v>
      </c>
      <c r="Y41" s="154" t="s">
        <v>136</v>
      </c>
      <c r="Z41" s="136"/>
      <c r="AA41" s="136"/>
      <c r="AB41" s="136"/>
      <c r="AC41" s="155">
        <f t="shared" si="6"/>
        <v>0</v>
      </c>
      <c r="AD41" s="136" t="s">
        <v>102</v>
      </c>
      <c r="AE41" s="136"/>
      <c r="AF41" s="154">
        <v>2012</v>
      </c>
      <c r="AG41" s="136" t="s">
        <v>103</v>
      </c>
      <c r="AH41" s="156">
        <v>0.87708333333333333</v>
      </c>
      <c r="AI41" s="160" t="s">
        <v>137</v>
      </c>
      <c r="AJ41" s="136">
        <v>1</v>
      </c>
      <c r="AK41" s="136" t="s">
        <v>105</v>
      </c>
      <c r="AL41" s="155">
        <v>100000</v>
      </c>
      <c r="AM41" s="158">
        <f t="shared" si="8"/>
        <v>82000</v>
      </c>
      <c r="AN41" s="159">
        <f>IF(AK41="YES",(AL41-AM41),0)</f>
        <v>18000</v>
      </c>
      <c r="AO41" s="132"/>
      <c r="AP41" s="132"/>
      <c r="AQ41" s="132"/>
      <c r="AR41" s="132"/>
      <c r="AS41" s="132"/>
      <c r="AT41" s="132"/>
      <c r="AU41" s="132"/>
      <c r="AV41" s="132"/>
      <c r="AW41" s="132"/>
      <c r="AX41" s="132"/>
      <c r="AY41" s="132"/>
      <c r="AZ41" s="132"/>
      <c r="BA41" s="132"/>
      <c r="BB41" s="132"/>
      <c r="BC41" s="132"/>
      <c r="BD41" s="132"/>
      <c r="BE41" s="132"/>
      <c r="BF41" s="132"/>
      <c r="BG41" s="132"/>
      <c r="BH41" s="132"/>
      <c r="BI41" s="132"/>
      <c r="BJ41" s="132"/>
      <c r="BK41" s="132"/>
      <c r="BL41" s="132"/>
    </row>
    <row r="42" spans="1:65" ht="15.75" customHeight="1" x14ac:dyDescent="0.25">
      <c r="A42" s="11">
        <v>37</v>
      </c>
      <c r="B42" s="12" t="s">
        <v>59</v>
      </c>
      <c r="C42" s="73">
        <v>5</v>
      </c>
      <c r="D42" s="73">
        <v>20</v>
      </c>
      <c r="E42" s="72">
        <v>12.4</v>
      </c>
      <c r="F42" s="72"/>
      <c r="G42" s="72"/>
      <c r="H42" s="73"/>
      <c r="I42" s="72"/>
      <c r="J42" s="72"/>
      <c r="K42" s="72"/>
      <c r="L42" s="72"/>
      <c r="M42" s="72"/>
      <c r="N42" s="72"/>
      <c r="O42" s="13">
        <f t="shared" si="9"/>
        <v>37.4</v>
      </c>
      <c r="P42" s="128">
        <f>'2018(NOT UPDATED)'!S46</f>
        <v>40</v>
      </c>
      <c r="Q42" s="129">
        <f t="shared" si="4"/>
        <v>202.6</v>
      </c>
      <c r="R42" s="130">
        <f t="shared" si="5"/>
        <v>242.6</v>
      </c>
      <c r="S42" s="13">
        <f t="shared" si="10"/>
        <v>202.6</v>
      </c>
      <c r="T42" s="14">
        <f t="shared" si="2"/>
        <v>142.6</v>
      </c>
      <c r="U42" s="15" t="str">
        <f t="shared" si="3"/>
        <v>NO</v>
      </c>
      <c r="V42" s="13"/>
      <c r="W42" s="132"/>
      <c r="X42" s="133">
        <v>34</v>
      </c>
      <c r="Y42" s="154" t="s">
        <v>138</v>
      </c>
      <c r="Z42" s="136"/>
      <c r="AA42" s="136"/>
      <c r="AB42" s="136"/>
      <c r="AC42" s="155">
        <f t="shared" si="6"/>
        <v>0</v>
      </c>
      <c r="AD42" s="136" t="s">
        <v>108</v>
      </c>
      <c r="AE42" s="136" t="s">
        <v>169</v>
      </c>
      <c r="AF42" s="154">
        <v>2018</v>
      </c>
      <c r="AG42" s="135" t="s">
        <v>165</v>
      </c>
      <c r="AH42" s="156">
        <v>0.47986111111111113</v>
      </c>
      <c r="AI42" s="160" t="s">
        <v>166</v>
      </c>
      <c r="AJ42" s="136">
        <v>1</v>
      </c>
      <c r="AK42" s="136" t="s">
        <v>105</v>
      </c>
      <c r="AL42" s="155">
        <v>90000</v>
      </c>
      <c r="AM42" s="158">
        <f t="shared" si="8"/>
        <v>75000</v>
      </c>
      <c r="AN42" s="159">
        <f t="shared" si="7"/>
        <v>15000</v>
      </c>
      <c r="AO42" s="132"/>
      <c r="AP42" s="132"/>
      <c r="AQ42" s="132"/>
      <c r="AR42" s="132"/>
      <c r="AS42" s="132"/>
      <c r="AT42" s="132"/>
      <c r="AU42" s="132"/>
      <c r="AV42" s="132"/>
      <c r="AW42" s="132"/>
      <c r="AX42" s="132"/>
      <c r="AY42" s="132"/>
      <c r="AZ42" s="132"/>
      <c r="BA42" s="132"/>
      <c r="BB42" s="132"/>
      <c r="BC42" s="132"/>
      <c r="BD42" s="132"/>
      <c r="BE42" s="132"/>
      <c r="BF42" s="132"/>
      <c r="BG42" s="132"/>
      <c r="BH42" s="132"/>
      <c r="BI42" s="132"/>
      <c r="BJ42" s="132"/>
      <c r="BK42" s="132"/>
      <c r="BL42" s="132"/>
    </row>
    <row r="43" spans="1:65" ht="15.75" customHeight="1" x14ac:dyDescent="0.25">
      <c r="A43" s="11">
        <v>38</v>
      </c>
      <c r="B43" s="12" t="s">
        <v>119</v>
      </c>
      <c r="C43" s="73">
        <v>20</v>
      </c>
      <c r="D43" s="73">
        <v>20</v>
      </c>
      <c r="E43" s="73">
        <v>20</v>
      </c>
      <c r="F43" s="73">
        <v>20</v>
      </c>
      <c r="G43" s="73">
        <v>20</v>
      </c>
      <c r="H43" s="73">
        <v>20</v>
      </c>
      <c r="I43" s="73">
        <v>20</v>
      </c>
      <c r="J43" s="248">
        <v>20</v>
      </c>
      <c r="K43" s="248">
        <v>20</v>
      </c>
      <c r="L43" s="248">
        <v>20</v>
      </c>
      <c r="M43" s="72"/>
      <c r="N43" s="72"/>
      <c r="O43" s="13">
        <f t="shared" si="9"/>
        <v>200</v>
      </c>
      <c r="P43" s="128">
        <v>0</v>
      </c>
      <c r="Q43" s="129">
        <f t="shared" si="4"/>
        <v>40</v>
      </c>
      <c r="R43" s="130">
        <f t="shared" si="5"/>
        <v>40</v>
      </c>
      <c r="S43" s="13">
        <f t="shared" si="10"/>
        <v>40</v>
      </c>
      <c r="T43" s="14">
        <f t="shared" si="2"/>
        <v>-20</v>
      </c>
      <c r="U43" s="15" t="str">
        <f t="shared" si="3"/>
        <v>OK</v>
      </c>
      <c r="V43" s="13" t="s">
        <v>217</v>
      </c>
      <c r="W43" s="132"/>
      <c r="X43" s="133">
        <v>35</v>
      </c>
      <c r="Y43" s="154" t="s">
        <v>139</v>
      </c>
      <c r="Z43" s="136"/>
      <c r="AA43" s="136"/>
      <c r="AB43" s="136"/>
      <c r="AC43" s="155">
        <f t="shared" si="6"/>
        <v>0</v>
      </c>
      <c r="AD43" s="136" t="s">
        <v>108</v>
      </c>
      <c r="AE43" s="136"/>
      <c r="AF43" s="154">
        <v>2016</v>
      </c>
      <c r="AG43" s="135" t="s">
        <v>146</v>
      </c>
      <c r="AH43" s="156">
        <v>0.60833333333333328</v>
      </c>
      <c r="AI43" s="160">
        <v>2016</v>
      </c>
      <c r="AJ43" s="136">
        <v>1</v>
      </c>
      <c r="AK43" s="136" t="s">
        <v>105</v>
      </c>
      <c r="AL43" s="155">
        <v>90000</v>
      </c>
      <c r="AM43" s="158">
        <f t="shared" si="8"/>
        <v>75000</v>
      </c>
      <c r="AN43" s="159">
        <f t="shared" si="7"/>
        <v>15000</v>
      </c>
      <c r="AO43" s="132"/>
      <c r="AP43" s="132"/>
      <c r="AQ43" s="132"/>
      <c r="AR43" s="132"/>
      <c r="AS43" s="132"/>
      <c r="AT43" s="132"/>
      <c r="AU43" s="132"/>
      <c r="AV43" s="132"/>
      <c r="AW43" s="132"/>
      <c r="AX43" s="132"/>
      <c r="AY43" s="132"/>
      <c r="AZ43" s="132"/>
      <c r="BA43" s="132"/>
      <c r="BB43" s="132"/>
      <c r="BC43" s="132"/>
      <c r="BD43" s="132"/>
      <c r="BE43" s="132"/>
      <c r="BF43" s="132"/>
      <c r="BG43" s="132"/>
      <c r="BH43" s="132"/>
      <c r="BI43" s="132"/>
      <c r="BJ43" s="132"/>
      <c r="BK43" s="132"/>
      <c r="BL43" s="132"/>
    </row>
    <row r="44" spans="1:65" s="235" customFormat="1" ht="15.75" customHeight="1" x14ac:dyDescent="0.25">
      <c r="A44" s="226">
        <v>39</v>
      </c>
      <c r="B44" s="227" t="s">
        <v>60</v>
      </c>
      <c r="C44" s="228"/>
      <c r="D44" s="228"/>
      <c r="E44" s="229"/>
      <c r="F44" s="229"/>
      <c r="G44" s="229"/>
      <c r="H44" s="228"/>
      <c r="I44" s="229"/>
      <c r="J44" s="229"/>
      <c r="K44" s="229"/>
      <c r="L44" s="229"/>
      <c r="M44" s="229"/>
      <c r="N44" s="229"/>
      <c r="O44" s="230">
        <f t="shared" si="9"/>
        <v>0</v>
      </c>
      <c r="P44" s="231">
        <f>'2018(NOT UPDATED)'!S48</f>
        <v>80</v>
      </c>
      <c r="Q44" s="129">
        <f t="shared" si="4"/>
        <v>240</v>
      </c>
      <c r="R44" s="232">
        <f t="shared" si="5"/>
        <v>320</v>
      </c>
      <c r="S44" s="230">
        <f t="shared" si="10"/>
        <v>240</v>
      </c>
      <c r="T44" s="233">
        <f t="shared" si="2"/>
        <v>180</v>
      </c>
      <c r="U44" s="234" t="str">
        <f t="shared" si="3"/>
        <v>NO</v>
      </c>
      <c r="V44" s="230"/>
      <c r="X44" s="236">
        <v>36</v>
      </c>
      <c r="Y44" s="237" t="s">
        <v>20</v>
      </c>
      <c r="Z44" s="238"/>
      <c r="AA44" s="238"/>
      <c r="AB44" s="238"/>
      <c r="AC44" s="239">
        <f t="shared" si="6"/>
        <v>0</v>
      </c>
      <c r="AD44" s="238" t="s">
        <v>108</v>
      </c>
      <c r="AE44" s="238"/>
      <c r="AF44" s="237">
        <v>2013</v>
      </c>
      <c r="AG44" s="238" t="s">
        <v>103</v>
      </c>
      <c r="AH44" s="240">
        <v>0.87569444444444444</v>
      </c>
      <c r="AI44" s="241" t="s">
        <v>140</v>
      </c>
      <c r="AJ44" s="238">
        <v>1</v>
      </c>
      <c r="AK44" s="238" t="s">
        <v>105</v>
      </c>
      <c r="AL44" s="239">
        <v>90000</v>
      </c>
      <c r="AM44" s="242">
        <f t="shared" si="8"/>
        <v>75000</v>
      </c>
      <c r="AN44" s="243">
        <f t="shared" si="7"/>
        <v>15000</v>
      </c>
    </row>
    <row r="45" spans="1:65" ht="15.75" customHeight="1" x14ac:dyDescent="0.25">
      <c r="A45" s="11">
        <v>40</v>
      </c>
      <c r="B45" s="12" t="s">
        <v>61</v>
      </c>
      <c r="C45" s="73"/>
      <c r="D45" s="73">
        <v>5</v>
      </c>
      <c r="E45" s="72"/>
      <c r="F45" s="72"/>
      <c r="G45" s="72"/>
      <c r="H45" s="73"/>
      <c r="I45" s="72"/>
      <c r="J45" s="72"/>
      <c r="K45" s="72"/>
      <c r="L45" s="72"/>
      <c r="M45" s="72"/>
      <c r="N45" s="72"/>
      <c r="O45" s="13">
        <f t="shared" si="9"/>
        <v>5</v>
      </c>
      <c r="P45" s="128">
        <v>0</v>
      </c>
      <c r="Q45" s="129">
        <f t="shared" si="4"/>
        <v>235</v>
      </c>
      <c r="R45" s="130">
        <f t="shared" si="5"/>
        <v>235</v>
      </c>
      <c r="S45" s="13">
        <f t="shared" si="10"/>
        <v>235</v>
      </c>
      <c r="T45" s="14">
        <f t="shared" si="2"/>
        <v>175</v>
      </c>
      <c r="U45" s="15" t="str">
        <f t="shared" si="3"/>
        <v>NO</v>
      </c>
      <c r="V45" s="13"/>
      <c r="W45" s="132"/>
      <c r="X45" s="133">
        <v>37</v>
      </c>
      <c r="Y45" s="154" t="s">
        <v>141</v>
      </c>
      <c r="Z45" s="136"/>
      <c r="AA45" s="136"/>
      <c r="AB45" s="136"/>
      <c r="AC45" s="155">
        <f t="shared" si="6"/>
        <v>0</v>
      </c>
      <c r="AD45" s="136" t="s">
        <v>109</v>
      </c>
      <c r="AE45" s="136"/>
      <c r="AF45" s="154">
        <v>2010</v>
      </c>
      <c r="AG45" s="135" t="s">
        <v>146</v>
      </c>
      <c r="AH45" s="156">
        <v>0.84722222222222221</v>
      </c>
      <c r="AI45" s="134" t="s">
        <v>150</v>
      </c>
      <c r="AJ45" s="136">
        <v>1</v>
      </c>
      <c r="AK45" s="136" t="s">
        <v>105</v>
      </c>
      <c r="AL45" s="155">
        <v>90000</v>
      </c>
      <c r="AM45" s="158">
        <f t="shared" si="8"/>
        <v>75000</v>
      </c>
      <c r="AN45" s="159">
        <f t="shared" si="7"/>
        <v>15000</v>
      </c>
      <c r="AO45" s="132"/>
      <c r="AP45" s="132"/>
      <c r="AQ45" s="132"/>
      <c r="AR45" s="132"/>
      <c r="AS45" s="132"/>
      <c r="AT45" s="132"/>
      <c r="AU45" s="132"/>
      <c r="AV45" s="132"/>
      <c r="AW45" s="132"/>
      <c r="AX45" s="132"/>
      <c r="AY45" s="132"/>
      <c r="AZ45" s="132"/>
      <c r="BA45" s="132"/>
      <c r="BB45" s="132"/>
      <c r="BC45" s="132"/>
      <c r="BD45" s="132"/>
      <c r="BE45" s="132"/>
      <c r="BF45" s="132"/>
      <c r="BG45" s="132"/>
      <c r="BH45" s="132"/>
      <c r="BI45" s="132"/>
      <c r="BJ45" s="132"/>
      <c r="BK45" s="132"/>
      <c r="BL45" s="132"/>
    </row>
    <row r="46" spans="1:65" s="235" customFormat="1" ht="15.75" customHeight="1" x14ac:dyDescent="0.25">
      <c r="A46" s="226">
        <v>41</v>
      </c>
      <c r="B46" s="227" t="s">
        <v>62</v>
      </c>
      <c r="C46" s="228"/>
      <c r="D46" s="228"/>
      <c r="E46" s="229"/>
      <c r="F46" s="229"/>
      <c r="G46" s="229"/>
      <c r="H46" s="228"/>
      <c r="I46" s="229"/>
      <c r="J46" s="229"/>
      <c r="K46" s="229"/>
      <c r="L46" s="229"/>
      <c r="M46" s="229"/>
      <c r="N46" s="229"/>
      <c r="O46" s="230">
        <f t="shared" si="9"/>
        <v>0</v>
      </c>
      <c r="P46" s="231">
        <f>'2018(NOT UPDATED)'!S50</f>
        <v>120</v>
      </c>
      <c r="Q46" s="129">
        <f t="shared" si="4"/>
        <v>240</v>
      </c>
      <c r="R46" s="232">
        <f t="shared" si="5"/>
        <v>360</v>
      </c>
      <c r="S46" s="230">
        <f t="shared" si="10"/>
        <v>240</v>
      </c>
      <c r="T46" s="227">
        <f t="shared" si="2"/>
        <v>180</v>
      </c>
      <c r="U46" s="234" t="str">
        <f t="shared" si="3"/>
        <v>NO</v>
      </c>
      <c r="V46" s="230"/>
      <c r="X46" s="236">
        <v>38</v>
      </c>
      <c r="Y46" s="237" t="s">
        <v>152</v>
      </c>
      <c r="Z46" s="238"/>
      <c r="AA46" s="238"/>
      <c r="AB46" s="238"/>
      <c r="AC46" s="239">
        <f t="shared" si="6"/>
        <v>0</v>
      </c>
      <c r="AD46" s="238" t="s">
        <v>115</v>
      </c>
      <c r="AE46" s="238"/>
      <c r="AF46" s="237">
        <v>2015</v>
      </c>
      <c r="AG46" s="244"/>
      <c r="AH46" s="240"/>
      <c r="AI46" s="245"/>
      <c r="AJ46" s="238">
        <v>0</v>
      </c>
      <c r="AK46" s="238" t="s">
        <v>101</v>
      </c>
      <c r="AL46" s="239"/>
      <c r="AM46" s="242">
        <f t="shared" si="8"/>
        <v>0</v>
      </c>
      <c r="AN46" s="243">
        <f t="shared" si="7"/>
        <v>0</v>
      </c>
    </row>
    <row r="47" spans="1:65" s="235" customFormat="1" ht="15.75" customHeight="1" x14ac:dyDescent="0.25">
      <c r="A47" s="226">
        <v>42</v>
      </c>
      <c r="B47" s="227" t="s">
        <v>63</v>
      </c>
      <c r="C47" s="228"/>
      <c r="D47" s="228"/>
      <c r="E47" s="229"/>
      <c r="F47" s="229">
        <v>5</v>
      </c>
      <c r="G47" s="229"/>
      <c r="H47" s="228"/>
      <c r="I47" s="229"/>
      <c r="J47" s="229"/>
      <c r="K47" s="229"/>
      <c r="L47" s="229"/>
      <c r="M47" s="229"/>
      <c r="N47" s="229"/>
      <c r="O47" s="230">
        <f t="shared" si="9"/>
        <v>5</v>
      </c>
      <c r="P47" s="231">
        <f>'2018(NOT UPDATED)'!S51</f>
        <v>120</v>
      </c>
      <c r="Q47" s="129">
        <f t="shared" si="4"/>
        <v>235</v>
      </c>
      <c r="R47" s="232">
        <f t="shared" si="5"/>
        <v>355</v>
      </c>
      <c r="S47" s="230">
        <f t="shared" si="10"/>
        <v>235</v>
      </c>
      <c r="T47" s="227">
        <f t="shared" si="2"/>
        <v>175</v>
      </c>
      <c r="U47" s="234" t="str">
        <f t="shared" si="3"/>
        <v>NO</v>
      </c>
      <c r="V47" s="230"/>
      <c r="X47" s="236">
        <v>39</v>
      </c>
      <c r="Y47" s="237" t="s">
        <v>27</v>
      </c>
      <c r="Z47" s="237"/>
      <c r="AA47" s="246"/>
      <c r="AB47" s="246"/>
      <c r="AC47" s="239">
        <f t="shared" si="6"/>
        <v>0</v>
      </c>
      <c r="AD47" s="238" t="s">
        <v>108</v>
      </c>
      <c r="AE47" s="238"/>
      <c r="AF47" s="237">
        <v>2016</v>
      </c>
      <c r="AG47" s="244"/>
      <c r="AH47" s="240"/>
      <c r="AI47" s="245"/>
      <c r="AJ47" s="238">
        <v>0</v>
      </c>
      <c r="AK47" s="238" t="s">
        <v>101</v>
      </c>
      <c r="AL47" s="239"/>
      <c r="AM47" s="242">
        <f t="shared" si="8"/>
        <v>0</v>
      </c>
      <c r="AN47" s="243">
        <f t="shared" si="7"/>
        <v>0</v>
      </c>
    </row>
    <row r="48" spans="1:65" ht="15.75" customHeight="1" x14ac:dyDescent="0.25">
      <c r="A48" s="17">
        <v>43</v>
      </c>
      <c r="B48" s="18" t="s">
        <v>64</v>
      </c>
      <c r="C48" s="74">
        <v>20</v>
      </c>
      <c r="D48" s="74">
        <v>20</v>
      </c>
      <c r="E48" s="74">
        <v>20</v>
      </c>
      <c r="F48" s="74">
        <v>20</v>
      </c>
      <c r="G48" s="74">
        <v>20</v>
      </c>
      <c r="H48" s="74">
        <v>20</v>
      </c>
      <c r="I48" s="74">
        <v>20</v>
      </c>
      <c r="J48" s="247">
        <v>20</v>
      </c>
      <c r="K48" s="247">
        <v>20</v>
      </c>
      <c r="L48" s="247">
        <v>20</v>
      </c>
      <c r="M48" s="247">
        <v>20</v>
      </c>
      <c r="N48" s="247">
        <v>20</v>
      </c>
      <c r="O48" s="13">
        <f t="shared" si="9"/>
        <v>240</v>
      </c>
      <c r="P48" s="128">
        <v>0</v>
      </c>
      <c r="Q48" s="129">
        <f t="shared" si="4"/>
        <v>0</v>
      </c>
      <c r="R48" s="130">
        <f t="shared" si="5"/>
        <v>0</v>
      </c>
      <c r="S48" s="13">
        <f t="shared" si="10"/>
        <v>0</v>
      </c>
      <c r="T48" s="18">
        <f t="shared" si="2"/>
        <v>-60</v>
      </c>
      <c r="U48" s="19" t="str">
        <f t="shared" si="3"/>
        <v>OK</v>
      </c>
      <c r="V48" s="74" t="s">
        <v>362</v>
      </c>
      <c r="X48" s="57"/>
      <c r="Y48" s="59"/>
      <c r="Z48" s="59"/>
      <c r="AA48" s="59"/>
      <c r="AB48" s="59"/>
      <c r="AC48" s="162">
        <f t="shared" si="6"/>
        <v>0</v>
      </c>
      <c r="AD48" s="163"/>
      <c r="AE48" s="163"/>
      <c r="AF48" s="164"/>
      <c r="AG48" s="165"/>
      <c r="AH48" s="166"/>
      <c r="AI48" s="167"/>
      <c r="AJ48" s="163">
        <v>0</v>
      </c>
      <c r="AK48" s="150" t="s">
        <v>101</v>
      </c>
      <c r="AL48" s="168"/>
      <c r="AM48" s="161">
        <f t="shared" si="8"/>
        <v>0</v>
      </c>
      <c r="AN48" s="169">
        <f t="shared" si="7"/>
        <v>0</v>
      </c>
    </row>
    <row r="49" spans="1:41" ht="15.75" customHeight="1" thickBot="1" x14ac:dyDescent="0.3">
      <c r="A49" s="1">
        <v>44</v>
      </c>
      <c r="B49" s="2" t="s">
        <v>134</v>
      </c>
      <c r="C49" s="65">
        <v>15</v>
      </c>
      <c r="D49" s="65">
        <v>20</v>
      </c>
      <c r="E49" s="65">
        <v>20</v>
      </c>
      <c r="F49" s="65">
        <v>5</v>
      </c>
      <c r="G49" s="65">
        <v>5</v>
      </c>
      <c r="H49" s="65"/>
      <c r="I49" s="65"/>
      <c r="J49" s="65"/>
      <c r="K49" s="65"/>
      <c r="L49" s="65"/>
      <c r="M49" s="65"/>
      <c r="N49" s="65"/>
      <c r="O49" s="13">
        <f t="shared" si="9"/>
        <v>65</v>
      </c>
      <c r="P49" s="128"/>
      <c r="Q49" s="129">
        <f t="shared" si="4"/>
        <v>175</v>
      </c>
      <c r="R49" s="130">
        <f t="shared" si="5"/>
        <v>175</v>
      </c>
      <c r="S49" s="13">
        <f t="shared" si="10"/>
        <v>175</v>
      </c>
      <c r="T49" s="12">
        <f t="shared" si="2"/>
        <v>115</v>
      </c>
      <c r="U49" s="20" t="str">
        <f t="shared" si="3"/>
        <v>NO</v>
      </c>
      <c r="V49" s="2"/>
      <c r="X49" s="24"/>
      <c r="Y49" s="24"/>
      <c r="Z49" s="24"/>
      <c r="AA49" s="319" t="s">
        <v>142</v>
      </c>
      <c r="AB49" s="320"/>
      <c r="AC49" s="16">
        <f>SUM(AC9:AC21)</f>
        <v>20000</v>
      </c>
      <c r="AD49" s="25"/>
      <c r="AE49" s="25"/>
      <c r="AF49" s="25"/>
      <c r="AG49" s="25"/>
      <c r="AH49" s="25"/>
      <c r="AI49" s="25"/>
      <c r="AJ49" s="25"/>
      <c r="AK49" s="36" t="s">
        <v>15</v>
      </c>
      <c r="AL49" s="37">
        <f>SUM(AL9:AL48:AL46)</f>
        <v>2950000</v>
      </c>
      <c r="AM49" s="24"/>
      <c r="AN49" s="24"/>
    </row>
    <row r="50" spans="1:41" ht="15.75" customHeight="1" x14ac:dyDescent="0.25">
      <c r="A50" s="1">
        <v>46</v>
      </c>
      <c r="B50" s="2" t="s">
        <v>143</v>
      </c>
      <c r="C50" s="65">
        <v>20</v>
      </c>
      <c r="D50" s="65">
        <v>10</v>
      </c>
      <c r="E50" s="65"/>
      <c r="F50" s="65"/>
      <c r="G50" s="65"/>
      <c r="H50" s="65"/>
      <c r="I50" s="65"/>
      <c r="J50" s="65"/>
      <c r="K50" s="65"/>
      <c r="L50" s="65"/>
      <c r="M50" s="65"/>
      <c r="N50" s="65"/>
      <c r="O50" s="13">
        <f t="shared" si="9"/>
        <v>30</v>
      </c>
      <c r="P50" s="128"/>
      <c r="Q50" s="129">
        <f t="shared" si="4"/>
        <v>210</v>
      </c>
      <c r="R50" s="130">
        <f t="shared" si="5"/>
        <v>210</v>
      </c>
      <c r="S50" s="13">
        <f t="shared" si="10"/>
        <v>210</v>
      </c>
      <c r="T50" s="12">
        <f t="shared" si="2"/>
        <v>150</v>
      </c>
      <c r="U50" s="20" t="str">
        <f t="shared" si="3"/>
        <v>NO</v>
      </c>
      <c r="V50" s="2"/>
      <c r="AA50" s="21"/>
      <c r="AB50" s="21"/>
      <c r="AC50" s="21"/>
      <c r="AD50" s="21"/>
      <c r="AE50" s="21"/>
      <c r="AF50" s="21"/>
      <c r="AG50" s="21"/>
      <c r="AI50" s="326" t="s">
        <v>170</v>
      </c>
      <c r="AJ50" s="327"/>
      <c r="AK50" s="327"/>
      <c r="AL50" s="328"/>
      <c r="AM50" s="40">
        <v>3077000</v>
      </c>
      <c r="AN50" s="49"/>
    </row>
    <row r="51" spans="1:41" ht="15.75" customHeight="1" x14ac:dyDescent="0.25">
      <c r="A51" s="1">
        <v>47</v>
      </c>
      <c r="B51" s="2" t="s">
        <v>83</v>
      </c>
      <c r="C51" s="65">
        <v>20</v>
      </c>
      <c r="D51" s="225">
        <v>20</v>
      </c>
      <c r="E51" s="225">
        <v>20</v>
      </c>
      <c r="F51" s="225">
        <v>20</v>
      </c>
      <c r="G51" s="225">
        <v>20</v>
      </c>
      <c r="H51" s="65">
        <v>20</v>
      </c>
      <c r="I51" s="65"/>
      <c r="J51" s="65"/>
      <c r="K51" s="65"/>
      <c r="L51" s="65"/>
      <c r="M51" s="65"/>
      <c r="N51" s="65"/>
      <c r="O51" s="13">
        <f>SUM(C51:N51)</f>
        <v>120</v>
      </c>
      <c r="P51" s="128"/>
      <c r="Q51" s="129">
        <f t="shared" si="4"/>
        <v>120</v>
      </c>
      <c r="R51" s="130">
        <f t="shared" si="5"/>
        <v>120</v>
      </c>
      <c r="S51" s="13">
        <f>(240)-(O51)</f>
        <v>120</v>
      </c>
      <c r="T51" s="12">
        <f t="shared" si="2"/>
        <v>60</v>
      </c>
      <c r="U51" s="20" t="str">
        <f t="shared" si="3"/>
        <v>NO</v>
      </c>
      <c r="V51" s="2"/>
      <c r="AA51" s="21"/>
      <c r="AB51" s="21"/>
      <c r="AC51" s="21"/>
      <c r="AD51" s="21"/>
      <c r="AE51" s="21"/>
      <c r="AF51" s="21"/>
      <c r="AG51" s="21"/>
      <c r="AH51" s="21"/>
      <c r="AI51" s="323" t="s">
        <v>176</v>
      </c>
      <c r="AJ51" s="324"/>
      <c r="AK51" s="324"/>
      <c r="AL51" s="325"/>
      <c r="AM51" s="41">
        <v>2550000</v>
      </c>
      <c r="AN51" s="50"/>
    </row>
    <row r="52" spans="1:41" ht="15.75" customHeight="1" x14ac:dyDescent="0.25">
      <c r="A52" s="1">
        <v>48</v>
      </c>
      <c r="B52" s="2" t="s">
        <v>173</v>
      </c>
      <c r="C52" s="65">
        <v>20</v>
      </c>
      <c r="D52" s="65">
        <v>20</v>
      </c>
      <c r="E52" s="65">
        <v>20</v>
      </c>
      <c r="F52" s="65">
        <v>20</v>
      </c>
      <c r="G52" s="65">
        <v>20</v>
      </c>
      <c r="H52" s="65">
        <v>20</v>
      </c>
      <c r="I52" s="65"/>
      <c r="J52" s="65"/>
      <c r="K52" s="65"/>
      <c r="L52" s="65"/>
      <c r="M52" s="65"/>
      <c r="N52" s="65"/>
      <c r="O52" s="13">
        <f t="shared" si="9"/>
        <v>120</v>
      </c>
      <c r="P52" s="128"/>
      <c r="Q52" s="129">
        <f t="shared" si="4"/>
        <v>120</v>
      </c>
      <c r="R52" s="130">
        <f t="shared" si="5"/>
        <v>120</v>
      </c>
      <c r="S52" s="13">
        <f t="shared" si="10"/>
        <v>120</v>
      </c>
      <c r="T52" s="12">
        <f t="shared" si="2"/>
        <v>60</v>
      </c>
      <c r="U52" s="20" t="str">
        <f t="shared" si="3"/>
        <v>NO</v>
      </c>
      <c r="V52" s="2"/>
      <c r="AA52" s="21"/>
      <c r="AB52" s="21"/>
      <c r="AC52" s="21"/>
      <c r="AD52" s="21"/>
      <c r="AE52" s="21"/>
      <c r="AF52" s="21"/>
      <c r="AG52" s="21"/>
      <c r="AH52" s="21"/>
      <c r="AI52" s="42" t="s">
        <v>102</v>
      </c>
      <c r="AJ52" s="42"/>
      <c r="AK52" s="43">
        <v>3</v>
      </c>
      <c r="AL52" s="44">
        <v>7000</v>
      </c>
      <c r="AM52" s="44">
        <f>AK52*AL52</f>
        <v>21000</v>
      </c>
      <c r="AN52" s="49"/>
    </row>
    <row r="53" spans="1:41" ht="15.75" customHeight="1" x14ac:dyDescent="0.25">
      <c r="A53" s="1">
        <v>49</v>
      </c>
      <c r="B53" s="2" t="s">
        <v>136</v>
      </c>
      <c r="C53" s="65">
        <v>5</v>
      </c>
      <c r="D53" s="65">
        <v>20</v>
      </c>
      <c r="E53" s="65">
        <v>20</v>
      </c>
      <c r="F53" s="65">
        <v>20</v>
      </c>
      <c r="G53" s="65">
        <v>10</v>
      </c>
      <c r="H53" s="65"/>
      <c r="I53" s="65"/>
      <c r="J53" s="65"/>
      <c r="K53" s="65"/>
      <c r="L53" s="65"/>
      <c r="M53" s="65"/>
      <c r="N53" s="65"/>
      <c r="O53" s="13">
        <f t="shared" si="9"/>
        <v>75</v>
      </c>
      <c r="P53" s="128"/>
      <c r="Q53" s="129">
        <f t="shared" si="4"/>
        <v>165</v>
      </c>
      <c r="R53" s="130">
        <f t="shared" si="5"/>
        <v>165</v>
      </c>
      <c r="S53" s="13">
        <f t="shared" si="10"/>
        <v>165</v>
      </c>
      <c r="T53" s="12">
        <f t="shared" si="2"/>
        <v>105</v>
      </c>
      <c r="U53" s="20" t="str">
        <f t="shared" si="3"/>
        <v>NO</v>
      </c>
      <c r="V53" s="2"/>
      <c r="AB53" s="68"/>
      <c r="AC53" s="68"/>
      <c r="AD53" s="68"/>
      <c r="AI53" s="42" t="s">
        <v>115</v>
      </c>
      <c r="AJ53" s="42"/>
      <c r="AK53" s="43">
        <v>4</v>
      </c>
      <c r="AL53" s="44">
        <v>14000</v>
      </c>
      <c r="AM53" s="44">
        <f>AK53*AL53</f>
        <v>56000</v>
      </c>
      <c r="AN53" s="49"/>
    </row>
    <row r="54" spans="1:41" ht="15.75" customHeight="1" x14ac:dyDescent="0.25">
      <c r="A54" s="1">
        <v>50</v>
      </c>
      <c r="B54" s="2" t="s">
        <v>130</v>
      </c>
      <c r="C54" s="65"/>
      <c r="D54" s="65"/>
      <c r="E54" s="65"/>
      <c r="F54" s="65"/>
      <c r="G54" s="65"/>
      <c r="H54" s="65"/>
      <c r="I54" s="65"/>
      <c r="J54" s="65"/>
      <c r="K54" s="65"/>
      <c r="L54" s="65"/>
      <c r="M54" s="65"/>
      <c r="N54" s="65"/>
      <c r="O54" s="13">
        <f t="shared" si="9"/>
        <v>0</v>
      </c>
      <c r="P54" s="128"/>
      <c r="Q54" s="129">
        <f t="shared" si="4"/>
        <v>240</v>
      </c>
      <c r="R54" s="130">
        <f t="shared" si="5"/>
        <v>240</v>
      </c>
      <c r="S54" s="13">
        <f t="shared" si="10"/>
        <v>240</v>
      </c>
      <c r="T54" s="12">
        <f t="shared" si="2"/>
        <v>180</v>
      </c>
      <c r="U54" s="20" t="str">
        <f t="shared" si="3"/>
        <v>NO</v>
      </c>
      <c r="V54" s="2"/>
      <c r="AB54" s="69"/>
      <c r="AC54" s="69"/>
      <c r="AD54" s="69"/>
      <c r="AI54" s="45" t="s">
        <v>175</v>
      </c>
      <c r="AJ54" s="46"/>
      <c r="AK54" s="46"/>
      <c r="AL54" s="47"/>
      <c r="AM54" s="48">
        <f>SUM(AM51:AM53)</f>
        <v>2627000</v>
      </c>
      <c r="AN54" s="49"/>
    </row>
    <row r="55" spans="1:41" ht="15.75" customHeight="1" x14ac:dyDescent="0.25">
      <c r="A55" s="1">
        <v>51</v>
      </c>
      <c r="B55" s="127" t="s">
        <v>201</v>
      </c>
      <c r="C55" s="65"/>
      <c r="D55" s="65"/>
      <c r="E55" s="65"/>
      <c r="F55" s="65"/>
      <c r="G55" s="65"/>
      <c r="H55" s="65"/>
      <c r="I55" s="65"/>
      <c r="J55" s="65"/>
      <c r="K55" s="65"/>
      <c r="L55" s="65"/>
      <c r="M55" s="65"/>
      <c r="N55" s="65"/>
      <c r="O55" s="13">
        <f t="shared" si="9"/>
        <v>0</v>
      </c>
      <c r="P55" s="128"/>
      <c r="Q55" s="129">
        <f t="shared" si="4"/>
        <v>240</v>
      </c>
      <c r="R55" s="130">
        <f t="shared" si="5"/>
        <v>240</v>
      </c>
      <c r="S55" s="13">
        <f t="shared" si="10"/>
        <v>240</v>
      </c>
      <c r="T55" s="12">
        <f t="shared" si="2"/>
        <v>180</v>
      </c>
      <c r="U55" s="20" t="str">
        <f t="shared" si="3"/>
        <v>NO</v>
      </c>
      <c r="V55" s="2"/>
      <c r="AC55" s="329"/>
      <c r="AD55" s="329"/>
      <c r="AI55" s="326" t="s">
        <v>174</v>
      </c>
      <c r="AJ55" s="327"/>
      <c r="AK55" s="327"/>
      <c r="AL55" s="328"/>
      <c r="AM55" s="38">
        <f>AM54</f>
        <v>2627000</v>
      </c>
      <c r="AN55" s="51"/>
      <c r="AO55" s="24"/>
    </row>
    <row r="56" spans="1:41" ht="15.75" customHeight="1" x14ac:dyDescent="0.25">
      <c r="A56" s="1">
        <v>52</v>
      </c>
      <c r="B56" s="120" t="s">
        <v>141</v>
      </c>
      <c r="C56" s="65">
        <v>20</v>
      </c>
      <c r="D56" s="251">
        <v>20</v>
      </c>
      <c r="E56" s="251">
        <v>20</v>
      </c>
      <c r="F56" s="65">
        <v>20</v>
      </c>
      <c r="G56" s="65"/>
      <c r="H56" s="65"/>
      <c r="I56" s="65"/>
      <c r="J56" s="65"/>
      <c r="K56" s="65"/>
      <c r="L56" s="65"/>
      <c r="M56" s="65"/>
      <c r="N56" s="65"/>
      <c r="O56" s="13">
        <f t="shared" si="9"/>
        <v>80</v>
      </c>
      <c r="P56" s="128">
        <v>0</v>
      </c>
      <c r="Q56" s="129">
        <f t="shared" si="4"/>
        <v>160</v>
      </c>
      <c r="R56" s="130">
        <f t="shared" si="5"/>
        <v>160</v>
      </c>
      <c r="S56" s="13">
        <f t="shared" si="10"/>
        <v>160</v>
      </c>
      <c r="T56" s="12">
        <f t="shared" si="2"/>
        <v>100</v>
      </c>
      <c r="U56" s="20" t="str">
        <f t="shared" si="3"/>
        <v>NO</v>
      </c>
      <c r="V56" s="2"/>
      <c r="AI56" s="308" t="s">
        <v>168</v>
      </c>
      <c r="AJ56" s="308"/>
      <c r="AK56" s="308"/>
      <c r="AL56" s="308"/>
      <c r="AM56" s="52">
        <f>AM50-AM55</f>
        <v>450000</v>
      </c>
      <c r="AN56" s="51"/>
      <c r="AO56" s="24"/>
    </row>
    <row r="57" spans="1:41" ht="15.75" customHeight="1" x14ac:dyDescent="0.25">
      <c r="A57" s="1">
        <v>53</v>
      </c>
      <c r="B57" s="120" t="s">
        <v>138</v>
      </c>
      <c r="C57" s="65"/>
      <c r="D57" s="65"/>
      <c r="E57" s="65"/>
      <c r="F57" s="65"/>
      <c r="G57" s="65"/>
      <c r="H57" s="65"/>
      <c r="I57" s="65"/>
      <c r="J57" s="65"/>
      <c r="K57" s="65"/>
      <c r="L57" s="65"/>
      <c r="M57" s="65"/>
      <c r="N57" s="65"/>
      <c r="O57" s="13">
        <f t="shared" si="9"/>
        <v>0</v>
      </c>
      <c r="P57" s="128"/>
      <c r="Q57" s="129">
        <f t="shared" si="4"/>
        <v>240</v>
      </c>
      <c r="R57" s="130">
        <f t="shared" si="5"/>
        <v>240</v>
      </c>
      <c r="S57" s="13">
        <f t="shared" si="10"/>
        <v>240</v>
      </c>
      <c r="T57" s="12">
        <f t="shared" si="2"/>
        <v>180</v>
      </c>
      <c r="U57" s="20" t="str">
        <f t="shared" si="3"/>
        <v>NO</v>
      </c>
      <c r="V57" s="2"/>
      <c r="AN57" s="49"/>
      <c r="AO57" s="24"/>
    </row>
    <row r="58" spans="1:41" ht="15.75" customHeight="1" x14ac:dyDescent="0.25">
      <c r="A58" s="1">
        <v>56</v>
      </c>
      <c r="B58" s="89" t="s">
        <v>204</v>
      </c>
      <c r="C58" s="65"/>
      <c r="D58" s="65"/>
      <c r="E58" s="65"/>
      <c r="F58" s="65"/>
      <c r="G58" s="65"/>
      <c r="H58" s="65"/>
      <c r="I58" s="65"/>
      <c r="J58" s="65"/>
      <c r="K58" s="65"/>
      <c r="L58" s="65"/>
      <c r="M58" s="65"/>
      <c r="N58" s="65"/>
      <c r="O58" s="13">
        <f t="shared" si="9"/>
        <v>0</v>
      </c>
      <c r="P58" s="128"/>
      <c r="Q58" s="129">
        <f t="shared" si="4"/>
        <v>240</v>
      </c>
      <c r="R58" s="130">
        <f t="shared" si="5"/>
        <v>240</v>
      </c>
      <c r="S58" s="13">
        <f t="shared" si="10"/>
        <v>240</v>
      </c>
      <c r="T58" s="12">
        <f t="shared" si="2"/>
        <v>180</v>
      </c>
      <c r="U58" s="20" t="str">
        <f t="shared" si="3"/>
        <v>NO</v>
      </c>
      <c r="V58" s="2"/>
    </row>
    <row r="59" spans="1:41" ht="15.75" customHeight="1" x14ac:dyDescent="0.25">
      <c r="A59" s="23">
        <v>57</v>
      </c>
      <c r="B59" s="258" t="s">
        <v>205</v>
      </c>
      <c r="C59" s="259"/>
      <c r="D59" s="259"/>
      <c r="E59" s="259"/>
      <c r="F59" s="259"/>
      <c r="G59" s="259"/>
      <c r="H59" s="259"/>
      <c r="I59" s="259"/>
      <c r="J59" s="259"/>
      <c r="K59" s="259"/>
      <c r="L59" s="259"/>
      <c r="M59" s="259"/>
      <c r="N59" s="259"/>
      <c r="O59" s="260">
        <f t="shared" si="9"/>
        <v>0</v>
      </c>
      <c r="P59" s="261"/>
      <c r="Q59" s="262">
        <f t="shared" si="4"/>
        <v>240</v>
      </c>
      <c r="R59" s="263">
        <f t="shared" si="5"/>
        <v>240</v>
      </c>
      <c r="S59" s="260">
        <f t="shared" si="10"/>
        <v>240</v>
      </c>
      <c r="T59" s="18">
        <f t="shared" si="2"/>
        <v>180</v>
      </c>
      <c r="U59" s="264" t="str">
        <f t="shared" si="3"/>
        <v>NO</v>
      </c>
      <c r="V59" s="265"/>
    </row>
    <row r="60" spans="1:41" ht="15.75" customHeight="1" x14ac:dyDescent="0.25">
      <c r="A60" s="146">
        <v>58</v>
      </c>
      <c r="B60" s="266" t="s">
        <v>325</v>
      </c>
      <c r="C60" s="267">
        <v>6</v>
      </c>
      <c r="D60" s="257"/>
      <c r="E60" s="257"/>
      <c r="F60" s="257"/>
      <c r="G60" s="257"/>
      <c r="H60" s="257"/>
      <c r="I60" s="257"/>
      <c r="J60" s="257"/>
      <c r="K60" s="257"/>
      <c r="L60" s="257"/>
      <c r="M60" s="257"/>
      <c r="N60" s="257"/>
      <c r="O60" s="268">
        <f t="shared" si="9"/>
        <v>6</v>
      </c>
      <c r="P60" s="269"/>
      <c r="Q60" s="270">
        <f t="shared" si="4"/>
        <v>234</v>
      </c>
      <c r="R60" s="271">
        <f t="shared" si="5"/>
        <v>234</v>
      </c>
      <c r="S60" s="268">
        <f t="shared" si="10"/>
        <v>234</v>
      </c>
      <c r="T60" s="272">
        <f t="shared" si="2"/>
        <v>174</v>
      </c>
      <c r="U60" s="273" t="str">
        <f t="shared" si="3"/>
        <v>NO</v>
      </c>
      <c r="V60" s="266"/>
    </row>
    <row r="61" spans="1:41" ht="15.75" customHeight="1" x14ac:dyDescent="0.25">
      <c r="A61" s="146">
        <v>59</v>
      </c>
      <c r="B61" s="204" t="s">
        <v>342</v>
      </c>
      <c r="C61" s="204">
        <v>5</v>
      </c>
      <c r="D61" s="204"/>
      <c r="E61" s="204"/>
      <c r="F61" s="204"/>
      <c r="G61" s="204"/>
      <c r="H61" s="204"/>
      <c r="I61" s="204"/>
      <c r="J61" s="204"/>
      <c r="K61" s="204"/>
      <c r="L61" s="204"/>
      <c r="M61" s="204"/>
      <c r="N61" s="204"/>
      <c r="O61" s="204"/>
      <c r="P61" s="269"/>
      <c r="Q61" s="270">
        <f t="shared" si="4"/>
        <v>235</v>
      </c>
      <c r="R61" s="271">
        <f t="shared" si="5"/>
        <v>235</v>
      </c>
      <c r="S61" s="268">
        <f t="shared" si="10"/>
        <v>240</v>
      </c>
      <c r="T61" s="272">
        <f t="shared" si="2"/>
        <v>180</v>
      </c>
      <c r="U61" s="273" t="str">
        <f t="shared" si="3"/>
        <v>NO</v>
      </c>
      <c r="V61" s="204"/>
    </row>
    <row r="62" spans="1:41" s="256" customFormat="1" ht="15.75" customHeight="1" x14ac:dyDescent="0.25"/>
    <row r="63" spans="1:41" s="256" customFormat="1" ht="15.75" customHeight="1" x14ac:dyDescent="0.25"/>
    <row r="64" spans="1:41" s="256" customFormat="1" ht="15.75" customHeight="1" x14ac:dyDescent="0.25"/>
    <row r="65" spans="3:19" s="256" customFormat="1" ht="15.75" customHeight="1" x14ac:dyDescent="0.25"/>
    <row r="66" spans="3:19" s="256" customFormat="1" ht="15.75" customHeight="1" x14ac:dyDescent="0.25"/>
    <row r="67" spans="3:19" s="256" customFormat="1" ht="15.75" customHeight="1" x14ac:dyDescent="0.25"/>
    <row r="68" spans="3:19" ht="15.75" customHeight="1" x14ac:dyDescent="0.25"/>
    <row r="69" spans="3:19" ht="15.75" customHeight="1" x14ac:dyDescent="0.25">
      <c r="C69" s="309" t="s">
        <v>177</v>
      </c>
      <c r="D69" s="310"/>
      <c r="E69" s="310"/>
      <c r="F69" s="310"/>
      <c r="G69" s="311"/>
      <c r="I69" s="315" t="s">
        <v>178</v>
      </c>
      <c r="J69" s="315"/>
      <c r="K69" s="315"/>
      <c r="L69" s="315"/>
      <c r="M69" s="315"/>
    </row>
    <row r="70" spans="3:19" ht="18.75" customHeight="1" x14ac:dyDescent="0.25">
      <c r="C70" s="312"/>
      <c r="D70" s="313"/>
      <c r="E70" s="313"/>
      <c r="F70" s="313"/>
      <c r="G70" s="314"/>
      <c r="I70" s="315"/>
      <c r="J70" s="315"/>
      <c r="K70" s="315"/>
      <c r="L70" s="315"/>
      <c r="M70" s="315"/>
    </row>
    <row r="71" spans="3:19" ht="15.75" customHeight="1" x14ac:dyDescent="0.25"/>
    <row r="72" spans="3:19" ht="15.75" customHeight="1" x14ac:dyDescent="0.25"/>
    <row r="73" spans="3:19" ht="15.75" customHeight="1" x14ac:dyDescent="0.25"/>
    <row r="74" spans="3:19" ht="15.75" customHeight="1" x14ac:dyDescent="0.25"/>
    <row r="75" spans="3:19" ht="15.75" customHeight="1" x14ac:dyDescent="0.25">
      <c r="K75" s="55"/>
      <c r="L75" s="55"/>
      <c r="M75" s="55"/>
      <c r="N75" s="55"/>
      <c r="O75" s="55"/>
      <c r="R75" s="55"/>
      <c r="S75" s="55"/>
    </row>
    <row r="76" spans="3:19" ht="15.75" customHeight="1" x14ac:dyDescent="0.25">
      <c r="K76" s="55"/>
      <c r="L76" s="55"/>
      <c r="M76" s="55"/>
      <c r="N76" s="55"/>
      <c r="O76" s="55"/>
      <c r="P76" s="308" t="s">
        <v>214</v>
      </c>
      <c r="Q76" s="308"/>
      <c r="R76" s="55"/>
      <c r="S76" s="55"/>
    </row>
    <row r="77" spans="3:19" ht="15.75" customHeight="1" x14ac:dyDescent="0.25">
      <c r="K77" s="54"/>
      <c r="L77" s="54"/>
      <c r="M77" s="54"/>
      <c r="N77" s="54"/>
      <c r="O77" s="54"/>
      <c r="P77" s="137">
        <f>MAX(R6:R59)</f>
        <v>360</v>
      </c>
      <c r="Q77" s="138"/>
      <c r="R77" s="54"/>
      <c r="S77" s="54"/>
    </row>
    <row r="78" spans="3:19" ht="15.75" customHeight="1" x14ac:dyDescent="0.25">
      <c r="K78" s="49"/>
      <c r="L78" s="49"/>
      <c r="M78" s="49"/>
      <c r="N78" s="49"/>
      <c r="O78" s="49"/>
      <c r="P78" s="49"/>
      <c r="Q78" s="49"/>
      <c r="R78" s="49"/>
      <c r="S78" s="49"/>
    </row>
    <row r="79" spans="3:19" ht="15.75" customHeight="1" x14ac:dyDescent="0.25">
      <c r="K79" s="49"/>
      <c r="L79" s="49"/>
      <c r="M79" s="49"/>
      <c r="N79" s="49"/>
      <c r="O79" s="49"/>
      <c r="P79" s="49"/>
      <c r="Q79" s="49"/>
      <c r="R79" s="49"/>
      <c r="S79" s="49"/>
    </row>
    <row r="80" spans="3:19" ht="15.75" customHeight="1" x14ac:dyDescent="0.25">
      <c r="K80" s="49"/>
      <c r="L80" s="49"/>
      <c r="M80" s="49"/>
      <c r="N80" s="49"/>
      <c r="O80" s="49"/>
      <c r="P80" s="49"/>
      <c r="Q80" s="49"/>
      <c r="R80" s="49"/>
      <c r="S80" s="49"/>
    </row>
    <row r="81" spans="1:19" ht="15.75" customHeight="1" x14ac:dyDescent="0.25">
      <c r="K81" s="49"/>
      <c r="L81" s="49"/>
      <c r="M81" s="49"/>
      <c r="N81" s="49"/>
    </row>
    <row r="82" spans="1:19" ht="15.75" customHeight="1" x14ac:dyDescent="0.25">
      <c r="K82" s="49"/>
      <c r="L82" s="49"/>
      <c r="M82" s="49"/>
      <c r="N82" s="49"/>
    </row>
    <row r="83" spans="1:19" ht="15.75" customHeight="1" x14ac:dyDescent="0.25">
      <c r="K83" s="49"/>
      <c r="L83" s="49"/>
      <c r="M83" s="49"/>
      <c r="N83" s="49"/>
    </row>
    <row r="84" spans="1:19" ht="15.75" customHeight="1" x14ac:dyDescent="0.25">
      <c r="K84" s="49"/>
      <c r="L84" s="49"/>
      <c r="M84" s="49"/>
      <c r="N84" s="49"/>
    </row>
    <row r="85" spans="1:19" ht="15.75" customHeight="1" x14ac:dyDescent="0.25">
      <c r="A85" s="170"/>
      <c r="B85" s="170"/>
      <c r="C85" s="49"/>
      <c r="D85" s="49"/>
      <c r="E85" s="49"/>
      <c r="F85" s="49"/>
      <c r="G85" s="49"/>
      <c r="H85" s="49"/>
      <c r="I85" s="49"/>
      <c r="J85" s="49"/>
      <c r="K85" s="49"/>
      <c r="L85" s="49"/>
      <c r="M85" s="49"/>
      <c r="N85" s="49"/>
    </row>
    <row r="86" spans="1:19" ht="15.75" customHeight="1" x14ac:dyDescent="0.25">
      <c r="C86" s="49"/>
      <c r="D86" s="49"/>
      <c r="E86" s="49"/>
      <c r="F86" s="49"/>
      <c r="G86" s="49"/>
      <c r="H86" s="49"/>
      <c r="I86" s="49"/>
      <c r="J86" s="49"/>
      <c r="K86" s="49"/>
      <c r="L86" s="49"/>
      <c r="M86" s="49"/>
      <c r="N86" s="49"/>
    </row>
    <row r="87" spans="1:19" ht="15.75" customHeight="1" x14ac:dyDescent="0.25">
      <c r="C87" s="49"/>
      <c r="D87" s="49"/>
      <c r="E87" s="49"/>
      <c r="F87" s="49"/>
      <c r="G87" s="49"/>
      <c r="H87" s="49"/>
      <c r="I87" s="49"/>
      <c r="J87" s="49"/>
      <c r="K87" s="49"/>
      <c r="L87" s="49"/>
      <c r="M87" s="49"/>
      <c r="N87" s="49"/>
      <c r="O87" s="49"/>
      <c r="P87" s="49"/>
      <c r="Q87" s="49"/>
      <c r="R87" s="49"/>
      <c r="S87" s="49"/>
    </row>
    <row r="88" spans="1:19" ht="15.75" customHeight="1" x14ac:dyDescent="0.25">
      <c r="C88" s="49"/>
      <c r="D88" s="49"/>
      <c r="E88" s="49"/>
      <c r="F88" s="49"/>
      <c r="G88" s="49"/>
      <c r="H88" s="49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49"/>
    </row>
    <row r="89" spans="1:19" ht="15.75" customHeight="1" x14ac:dyDescent="0.25">
      <c r="C89" s="49"/>
      <c r="D89" s="49"/>
      <c r="E89" s="49"/>
      <c r="F89" s="49"/>
      <c r="G89" s="49"/>
      <c r="H89" s="49"/>
      <c r="I89" s="49"/>
      <c r="J89" s="49"/>
      <c r="K89" s="49"/>
      <c r="L89" s="49"/>
      <c r="M89" s="49"/>
      <c r="N89" s="49"/>
      <c r="O89" s="49"/>
      <c r="P89" s="49"/>
      <c r="Q89" s="49"/>
      <c r="R89" s="49"/>
      <c r="S89" s="49"/>
    </row>
    <row r="90" spans="1:19" ht="15.75" customHeight="1" x14ac:dyDescent="0.25">
      <c r="C90" s="49"/>
      <c r="D90" s="49"/>
      <c r="E90" s="49"/>
      <c r="F90" s="49"/>
      <c r="G90" s="49"/>
      <c r="H90" s="49"/>
      <c r="I90" s="49"/>
      <c r="J90" s="49"/>
      <c r="K90" s="49"/>
      <c r="L90" s="49"/>
      <c r="M90" s="49"/>
      <c r="N90" s="49"/>
      <c r="O90" s="49"/>
      <c r="P90" s="49"/>
      <c r="Q90" s="49"/>
      <c r="R90" s="49"/>
      <c r="S90" s="49"/>
    </row>
    <row r="91" spans="1:19" ht="15.75" customHeight="1" x14ac:dyDescent="0.25">
      <c r="C91" s="49"/>
      <c r="D91" s="49"/>
      <c r="E91" s="49"/>
      <c r="F91" s="49"/>
      <c r="G91" s="49"/>
      <c r="H91" s="49"/>
      <c r="I91" s="49"/>
      <c r="J91" s="49"/>
      <c r="K91" s="49"/>
      <c r="L91" s="49"/>
      <c r="M91" s="49"/>
      <c r="N91" s="49"/>
      <c r="O91" s="49"/>
      <c r="P91" s="49"/>
      <c r="Q91" s="49"/>
      <c r="R91" s="49"/>
      <c r="S91" s="49"/>
    </row>
    <row r="92" spans="1:19" ht="15.75" customHeight="1" x14ac:dyDescent="0.25">
      <c r="C92" s="49"/>
      <c r="D92" s="49"/>
      <c r="E92" s="49"/>
      <c r="F92" s="49"/>
      <c r="G92" s="49"/>
      <c r="H92" s="49"/>
      <c r="I92" s="49"/>
      <c r="J92" s="49"/>
      <c r="K92" s="49"/>
      <c r="L92" s="49"/>
      <c r="M92" s="49"/>
      <c r="N92" s="49"/>
      <c r="O92" s="49"/>
      <c r="P92" s="49"/>
      <c r="Q92" s="49"/>
      <c r="R92" s="49"/>
      <c r="S92" s="49"/>
    </row>
    <row r="93" spans="1:19" ht="15.75" customHeight="1" x14ac:dyDescent="0.25">
      <c r="C93" s="49"/>
      <c r="D93" s="49"/>
      <c r="E93" s="49"/>
      <c r="F93" s="49"/>
      <c r="G93" s="49"/>
      <c r="H93" s="49"/>
      <c r="I93" s="49"/>
      <c r="J93" s="49"/>
      <c r="K93" s="49"/>
      <c r="L93" s="49"/>
      <c r="M93" s="49"/>
      <c r="N93" s="49"/>
      <c r="O93" s="49"/>
      <c r="P93" s="49"/>
      <c r="Q93" s="49"/>
      <c r="R93" s="49"/>
      <c r="S93" s="49"/>
    </row>
    <row r="94" spans="1:19" ht="15.75" customHeight="1" x14ac:dyDescent="0.25">
      <c r="C94" s="49"/>
      <c r="D94" s="49"/>
      <c r="E94" s="49"/>
      <c r="F94" s="49"/>
      <c r="G94" s="49"/>
      <c r="H94" s="49"/>
      <c r="I94" s="49"/>
      <c r="J94" s="49"/>
      <c r="K94" s="49"/>
      <c r="L94" s="49"/>
      <c r="M94" s="49"/>
      <c r="N94" s="49"/>
      <c r="O94" s="49"/>
      <c r="P94" s="49"/>
      <c r="Q94" s="49"/>
      <c r="R94" s="49"/>
      <c r="S94" s="49"/>
    </row>
    <row r="95" spans="1:19" ht="15.75" customHeight="1" x14ac:dyDescent="0.25">
      <c r="C95" s="49"/>
      <c r="D95" s="49"/>
      <c r="E95" s="49"/>
      <c r="F95" s="49"/>
      <c r="G95" s="49"/>
      <c r="H95" s="49"/>
      <c r="I95" s="49"/>
      <c r="J95" s="49"/>
      <c r="K95" s="49"/>
      <c r="L95" s="49"/>
      <c r="M95" s="49"/>
      <c r="N95" s="49"/>
      <c r="O95" s="49"/>
      <c r="P95" s="49"/>
      <c r="Q95" s="49"/>
      <c r="R95" s="49"/>
      <c r="S95" s="49"/>
    </row>
    <row r="96" spans="1:19" ht="15.75" customHeight="1" x14ac:dyDescent="0.25">
      <c r="C96" s="49"/>
      <c r="D96" s="49"/>
      <c r="E96" s="49"/>
      <c r="F96" s="49"/>
      <c r="G96" s="49"/>
      <c r="H96" s="49"/>
      <c r="I96" s="49"/>
      <c r="J96" s="49"/>
      <c r="K96" s="49"/>
      <c r="L96" s="49"/>
      <c r="M96" s="49"/>
      <c r="N96" s="49"/>
      <c r="O96" s="49"/>
      <c r="P96" s="49"/>
      <c r="Q96" s="49"/>
      <c r="R96" s="49"/>
      <c r="S96" s="49"/>
    </row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</sheetData>
  <mergeCells count="16">
    <mergeCell ref="AI56:AL56"/>
    <mergeCell ref="AI51:AL51"/>
    <mergeCell ref="AI50:AL50"/>
    <mergeCell ref="AI55:AL55"/>
    <mergeCell ref="AC55:AD55"/>
    <mergeCell ref="AA49:AB49"/>
    <mergeCell ref="Z7:AC7"/>
    <mergeCell ref="AD7:AN7"/>
    <mergeCell ref="X5:AN5"/>
    <mergeCell ref="Z6:AN6"/>
    <mergeCell ref="P76:Q76"/>
    <mergeCell ref="C69:G70"/>
    <mergeCell ref="I69:M70"/>
    <mergeCell ref="C2:T3"/>
    <mergeCell ref="Y6:Y8"/>
    <mergeCell ref="X6:X8"/>
  </mergeCells>
  <conditionalFormatting sqref="B6:V61">
    <cfRule type="expression" dxfId="20" priority="8">
      <formula>IF(ISBLANK($B$4), 0, SEARCH($B$4,$B6))</formula>
    </cfRule>
  </conditionalFormatting>
  <conditionalFormatting sqref="AK9:AK48">
    <cfRule type="containsText" dxfId="19" priority="9" operator="containsText" text="YES">
      <formula>NOT(ISERROR(SEARCH(("YES"),(AK9))))</formula>
    </cfRule>
  </conditionalFormatting>
  <conditionalFormatting sqref="AK9:AK48">
    <cfRule type="containsText" dxfId="18" priority="10" operator="containsText" text="NO">
      <formula>NOT(ISERROR(SEARCH(("NO"),(AK9))))</formula>
    </cfRule>
  </conditionalFormatting>
  <conditionalFormatting sqref="Y9:AN9 Y46:AC46 AD46:AL48 AC47:AC48 Y10:AL45 AM10:AN48">
    <cfRule type="expression" dxfId="17" priority="11">
      <formula>IF(ISBLANK($Z$4), 0, SEARCH($Z$4,$Y9))</formula>
    </cfRule>
  </conditionalFormatting>
  <conditionalFormatting sqref="U6:U61">
    <cfRule type="containsText" dxfId="16" priority="12" operator="containsText" text="NO">
      <formula>NOT(ISERROR(SEARCH(("NO"),(U6))))</formula>
    </cfRule>
  </conditionalFormatting>
  <conditionalFormatting sqref="U6:U61">
    <cfRule type="containsText" dxfId="15" priority="13" operator="containsText" text="OK">
      <formula>NOT(ISERROR(SEARCH(("OK"),(U6))))</formula>
    </cfRule>
  </conditionalFormatting>
  <conditionalFormatting sqref="Y10:Y45">
    <cfRule type="expression" dxfId="14" priority="7">
      <formula>IF(AK10="YES",1,0)</formula>
    </cfRule>
  </conditionalFormatting>
  <conditionalFormatting sqref="Q6:R61">
    <cfRule type="cellIs" dxfId="13" priority="6" operator="lessThanOrEqual">
      <formula>0</formula>
    </cfRule>
  </conditionalFormatting>
  <conditionalFormatting sqref="P6:P61">
    <cfRule type="cellIs" dxfId="12" priority="4" operator="greaterThanOrEqual">
      <formula>1</formula>
    </cfRule>
    <cfRule type="cellIs" dxfId="11" priority="5" operator="lessThanOrEqual">
      <formula>0</formula>
    </cfRule>
  </conditionalFormatting>
  <conditionalFormatting sqref="Y9:AN48">
    <cfRule type="expression" dxfId="10" priority="2">
      <formula>IF(ISBLANK($AA$4), 0, SEARCH($AA$4,$Y9))</formula>
    </cfRule>
  </conditionalFormatting>
  <conditionalFormatting sqref="O6:O61">
    <cfRule type="cellIs" dxfId="9" priority="1" operator="greaterThanOrEqual">
      <formula>200</formula>
    </cfRule>
  </conditionalFormatting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36"/>
  <sheetViews>
    <sheetView topLeftCell="H10" zoomScale="85" zoomScaleNormal="85" workbookViewId="0">
      <selection activeCell="R28" sqref="R28"/>
    </sheetView>
  </sheetViews>
  <sheetFormatPr defaultRowHeight="15" x14ac:dyDescent="0.25"/>
  <cols>
    <col min="1" max="1" width="4.85546875" customWidth="1"/>
    <col min="2" max="2" width="5.140625" style="203" customWidth="1"/>
    <col min="3" max="3" width="27.5703125" style="214" customWidth="1"/>
    <col min="4" max="4" width="29.85546875" style="203" customWidth="1"/>
    <col min="5" max="5" width="27.28515625" customWidth="1"/>
    <col min="6" max="6" width="28" style="215" customWidth="1"/>
    <col min="13" max="13" width="4.85546875" customWidth="1"/>
    <col min="14" max="14" width="5.140625" customWidth="1"/>
    <col min="15" max="15" width="27.5703125" customWidth="1"/>
    <col min="16" max="16" width="29.85546875" customWidth="1"/>
    <col min="17" max="17" width="27.28515625" customWidth="1"/>
    <col min="18" max="18" width="28" customWidth="1"/>
  </cols>
  <sheetData>
    <row r="2" spans="1:23" x14ac:dyDescent="0.25">
      <c r="A2" s="330" t="s">
        <v>300</v>
      </c>
      <c r="B2" s="330"/>
      <c r="C2" s="330"/>
      <c r="D2" s="330"/>
      <c r="E2" s="330"/>
      <c r="F2" s="330"/>
      <c r="G2" s="330"/>
      <c r="H2" s="330"/>
      <c r="I2" s="330"/>
      <c r="J2" s="330"/>
      <c r="K2" s="330"/>
      <c r="L2" s="330"/>
    </row>
    <row r="3" spans="1:23" x14ac:dyDescent="0.25">
      <c r="A3" s="330"/>
      <c r="B3" s="330"/>
      <c r="C3" s="330"/>
      <c r="D3" s="330"/>
      <c r="E3" s="330"/>
      <c r="F3" s="330"/>
      <c r="G3" s="330"/>
      <c r="H3" s="330"/>
      <c r="I3" s="330"/>
      <c r="J3" s="330"/>
      <c r="K3" s="330"/>
      <c r="L3" s="330"/>
    </row>
    <row r="5" spans="1:23" x14ac:dyDescent="0.25">
      <c r="A5" s="315" t="s">
        <v>303</v>
      </c>
      <c r="B5" s="315"/>
      <c r="C5" s="315"/>
      <c r="D5" s="315"/>
      <c r="E5" s="315"/>
      <c r="F5" s="315"/>
      <c r="G5" s="315"/>
      <c r="H5" s="315"/>
      <c r="I5" s="315"/>
      <c r="J5" s="315"/>
      <c r="K5" s="315"/>
      <c r="M5" s="315" t="s">
        <v>324</v>
      </c>
      <c r="N5" s="315"/>
      <c r="O5" s="315"/>
      <c r="P5" s="315"/>
      <c r="Q5" s="315"/>
      <c r="R5" s="315"/>
      <c r="S5" s="315"/>
      <c r="T5" s="315"/>
      <c r="U5" s="315"/>
      <c r="V5" s="315"/>
      <c r="W5" s="315"/>
    </row>
    <row r="6" spans="1:23" x14ac:dyDescent="0.25">
      <c r="A6" s="315"/>
      <c r="B6" s="315"/>
      <c r="C6" s="315"/>
      <c r="D6" s="315"/>
      <c r="E6" s="315"/>
      <c r="F6" s="315"/>
      <c r="G6" s="315"/>
      <c r="H6" s="315"/>
      <c r="I6" s="315"/>
      <c r="J6" s="315"/>
      <c r="K6" s="315"/>
      <c r="M6" s="315"/>
      <c r="N6" s="315"/>
      <c r="O6" s="315"/>
      <c r="P6" s="315"/>
      <c r="Q6" s="315"/>
      <c r="R6" s="315"/>
      <c r="S6" s="315"/>
      <c r="T6" s="315"/>
      <c r="U6" s="315"/>
      <c r="V6" s="315"/>
      <c r="W6" s="315"/>
    </row>
    <row r="7" spans="1:23" x14ac:dyDescent="0.25">
      <c r="M7" s="249"/>
      <c r="N7" s="203"/>
      <c r="O7" s="214"/>
      <c r="P7" s="203"/>
      <c r="Q7" s="249"/>
      <c r="R7" s="215"/>
      <c r="S7" s="249"/>
      <c r="T7" s="249"/>
      <c r="U7" s="249"/>
      <c r="V7" s="249"/>
      <c r="W7" s="249"/>
    </row>
    <row r="8" spans="1:23" x14ac:dyDescent="0.25">
      <c r="B8" s="1" t="s">
        <v>1</v>
      </c>
      <c r="C8" s="216" t="s">
        <v>301</v>
      </c>
      <c r="D8" s="1" t="s">
        <v>19</v>
      </c>
      <c r="E8" s="217" t="s">
        <v>98</v>
      </c>
      <c r="F8" s="218" t="s">
        <v>65</v>
      </c>
      <c r="M8" s="249"/>
      <c r="N8" s="1" t="s">
        <v>1</v>
      </c>
      <c r="O8" s="216" t="s">
        <v>301</v>
      </c>
      <c r="P8" s="1" t="s">
        <v>19</v>
      </c>
      <c r="Q8" s="217" t="s">
        <v>98</v>
      </c>
      <c r="R8" s="218" t="s">
        <v>65</v>
      </c>
      <c r="S8" s="249"/>
      <c r="T8" s="249"/>
      <c r="U8" s="249"/>
      <c r="V8" s="249"/>
      <c r="W8" s="249"/>
    </row>
    <row r="9" spans="1:23" x14ac:dyDescent="0.25">
      <c r="B9" s="1">
        <v>1</v>
      </c>
      <c r="C9" s="216" t="s">
        <v>304</v>
      </c>
      <c r="D9" s="1" t="s">
        <v>305</v>
      </c>
      <c r="E9" s="219">
        <v>1657729.18</v>
      </c>
      <c r="F9" s="211" t="s">
        <v>123</v>
      </c>
      <c r="M9" s="249"/>
      <c r="N9" s="1">
        <v>1</v>
      </c>
      <c r="O9" s="216" t="s">
        <v>317</v>
      </c>
      <c r="P9" s="1" t="s">
        <v>318</v>
      </c>
      <c r="Q9" s="210">
        <v>2621144.27</v>
      </c>
      <c r="R9" s="211"/>
      <c r="S9" s="249"/>
      <c r="T9" s="249"/>
      <c r="U9" s="249"/>
      <c r="V9" s="249"/>
      <c r="W9" s="249"/>
    </row>
    <row r="10" spans="1:23" x14ac:dyDescent="0.25">
      <c r="B10" s="1">
        <v>2</v>
      </c>
      <c r="C10" s="216" t="s">
        <v>240</v>
      </c>
      <c r="D10" s="1" t="s">
        <v>241</v>
      </c>
      <c r="E10" s="220" t="s">
        <v>123</v>
      </c>
      <c r="F10" s="210">
        <v>21000</v>
      </c>
      <c r="M10" s="249"/>
      <c r="N10" s="1">
        <v>2</v>
      </c>
      <c r="O10" s="216" t="s">
        <v>319</v>
      </c>
      <c r="P10" s="1" t="s">
        <v>320</v>
      </c>
      <c r="Q10" s="210">
        <v>140000</v>
      </c>
      <c r="R10" s="210"/>
      <c r="S10" s="249"/>
      <c r="T10" s="253"/>
      <c r="U10" s="253"/>
      <c r="V10" s="253"/>
      <c r="W10" s="253"/>
    </row>
    <row r="11" spans="1:23" x14ac:dyDescent="0.25">
      <c r="B11" s="1">
        <v>3</v>
      </c>
      <c r="C11" s="216" t="s">
        <v>240</v>
      </c>
      <c r="D11" s="1" t="s">
        <v>242</v>
      </c>
      <c r="E11" s="220" t="s">
        <v>123</v>
      </c>
      <c r="F11" s="210">
        <v>25000</v>
      </c>
      <c r="M11" s="249"/>
      <c r="N11" s="1">
        <v>3</v>
      </c>
      <c r="O11" s="216">
        <v>43792</v>
      </c>
      <c r="P11" s="1" t="s">
        <v>321</v>
      </c>
      <c r="Q11" s="210">
        <v>80000</v>
      </c>
      <c r="R11" s="210"/>
      <c r="S11" s="249"/>
      <c r="T11" s="253"/>
      <c r="U11" s="253"/>
      <c r="V11" s="253"/>
      <c r="W11" s="253"/>
    </row>
    <row r="12" spans="1:23" ht="45" x14ac:dyDescent="0.25">
      <c r="B12" s="1">
        <v>4</v>
      </c>
      <c r="C12" s="209" t="s">
        <v>302</v>
      </c>
      <c r="D12" s="202" t="s">
        <v>310</v>
      </c>
      <c r="E12" s="210">
        <v>1214000</v>
      </c>
      <c r="F12" s="211" t="s">
        <v>123</v>
      </c>
      <c r="M12" s="249"/>
      <c r="N12" s="1">
        <v>4</v>
      </c>
      <c r="O12" s="209">
        <v>43792</v>
      </c>
      <c r="P12" s="66" t="s">
        <v>329</v>
      </c>
      <c r="Q12" s="210"/>
      <c r="R12" s="211">
        <v>45000</v>
      </c>
      <c r="S12" s="249"/>
      <c r="T12" s="253"/>
      <c r="U12" s="253"/>
      <c r="V12" s="253"/>
      <c r="W12" s="253"/>
    </row>
    <row r="13" spans="1:23" ht="30" x14ac:dyDescent="0.25">
      <c r="B13" s="1">
        <v>5</v>
      </c>
      <c r="C13" s="209">
        <v>43709</v>
      </c>
      <c r="D13" s="202" t="s">
        <v>263</v>
      </c>
      <c r="E13" s="210">
        <v>64000</v>
      </c>
      <c r="F13" s="211" t="s">
        <v>123</v>
      </c>
      <c r="M13" s="249"/>
      <c r="N13" s="1">
        <v>5</v>
      </c>
      <c r="O13" s="209">
        <v>43792</v>
      </c>
      <c r="P13" s="66" t="s">
        <v>323</v>
      </c>
      <c r="Q13" s="252"/>
      <c r="R13" s="211">
        <v>30000</v>
      </c>
      <c r="S13" s="249"/>
      <c r="T13" s="249"/>
      <c r="U13" s="249"/>
      <c r="V13" s="249"/>
      <c r="W13" s="249"/>
    </row>
    <row r="14" spans="1:23" x14ac:dyDescent="0.25">
      <c r="B14" s="1">
        <v>6</v>
      </c>
      <c r="C14" s="209">
        <v>43716</v>
      </c>
      <c r="D14" s="1" t="s">
        <v>265</v>
      </c>
      <c r="E14" s="210">
        <v>64000</v>
      </c>
      <c r="F14" s="211" t="s">
        <v>123</v>
      </c>
      <c r="M14" s="249"/>
      <c r="N14" s="1">
        <v>6</v>
      </c>
      <c r="O14" s="209">
        <v>43792</v>
      </c>
      <c r="P14" s="1" t="s">
        <v>322</v>
      </c>
      <c r="Q14" s="210">
        <v>25000</v>
      </c>
      <c r="R14" s="211"/>
      <c r="S14" s="249"/>
      <c r="T14" s="249"/>
      <c r="U14" s="249"/>
      <c r="V14" s="249"/>
      <c r="W14" s="249"/>
    </row>
    <row r="15" spans="1:23" x14ac:dyDescent="0.25">
      <c r="B15" s="1">
        <v>7</v>
      </c>
      <c r="C15" s="216">
        <v>43718</v>
      </c>
      <c r="D15" s="202" t="s">
        <v>286</v>
      </c>
      <c r="E15" s="210">
        <v>443000</v>
      </c>
      <c r="F15" s="211" t="s">
        <v>123</v>
      </c>
      <c r="M15" s="249"/>
      <c r="N15" s="1">
        <v>7</v>
      </c>
      <c r="O15" s="216" t="s">
        <v>332</v>
      </c>
      <c r="P15" s="250" t="s">
        <v>333</v>
      </c>
      <c r="Q15" s="210">
        <v>80000</v>
      </c>
      <c r="R15" s="211"/>
      <c r="S15" s="249"/>
      <c r="T15" s="249"/>
      <c r="U15" s="249"/>
      <c r="V15" s="249"/>
      <c r="W15" s="249"/>
    </row>
    <row r="16" spans="1:23" x14ac:dyDescent="0.25">
      <c r="B16" s="1">
        <v>8</v>
      </c>
      <c r="C16" s="216">
        <v>43719</v>
      </c>
      <c r="D16" s="1" t="s">
        <v>268</v>
      </c>
      <c r="E16" s="211" t="s">
        <v>123</v>
      </c>
      <c r="F16" s="210">
        <v>100000</v>
      </c>
      <c r="M16" s="249"/>
      <c r="N16" s="1">
        <v>8</v>
      </c>
      <c r="O16" s="216" t="s">
        <v>332</v>
      </c>
      <c r="P16" s="1" t="s">
        <v>334</v>
      </c>
      <c r="Q16" s="211">
        <v>100000</v>
      </c>
      <c r="R16" s="210"/>
      <c r="S16" s="249"/>
      <c r="T16" s="249"/>
      <c r="U16" s="249"/>
      <c r="V16" s="249"/>
      <c r="W16" s="249"/>
    </row>
    <row r="17" spans="2:23" x14ac:dyDescent="0.25">
      <c r="B17" s="1">
        <v>9</v>
      </c>
      <c r="C17" s="216">
        <v>43726</v>
      </c>
      <c r="D17" s="1" t="s">
        <v>273</v>
      </c>
      <c r="E17" s="210">
        <v>79000</v>
      </c>
      <c r="F17" s="211" t="s">
        <v>123</v>
      </c>
      <c r="M17" s="249"/>
      <c r="N17" s="1">
        <v>9</v>
      </c>
      <c r="O17" s="216" t="s">
        <v>332</v>
      </c>
      <c r="P17" s="1" t="s">
        <v>335</v>
      </c>
      <c r="Q17" s="210">
        <v>290000</v>
      </c>
      <c r="R17" s="211"/>
      <c r="S17" s="249"/>
      <c r="T17" s="249"/>
      <c r="U17" s="249"/>
      <c r="V17" s="249"/>
      <c r="W17" s="249"/>
    </row>
    <row r="18" spans="2:23" x14ac:dyDescent="0.25">
      <c r="B18" s="1">
        <v>10</v>
      </c>
      <c r="C18" s="216">
        <v>43726</v>
      </c>
      <c r="D18" s="202" t="s">
        <v>279</v>
      </c>
      <c r="E18" s="211" t="s">
        <v>123</v>
      </c>
      <c r="F18" s="210">
        <v>320000</v>
      </c>
      <c r="M18" s="249"/>
      <c r="N18" s="1">
        <v>10</v>
      </c>
      <c r="O18" s="216" t="s">
        <v>332</v>
      </c>
      <c r="P18" s="250" t="s">
        <v>336</v>
      </c>
      <c r="Q18" s="211">
        <v>20000</v>
      </c>
      <c r="R18" s="210"/>
      <c r="S18" s="249"/>
      <c r="T18" s="249"/>
      <c r="U18" s="249"/>
      <c r="V18" s="249"/>
      <c r="W18" s="249"/>
    </row>
    <row r="19" spans="2:23" x14ac:dyDescent="0.25">
      <c r="B19" s="1">
        <v>11</v>
      </c>
      <c r="C19" s="216">
        <v>43726</v>
      </c>
      <c r="D19" s="202" t="s">
        <v>283</v>
      </c>
      <c r="E19" s="211" t="s">
        <v>123</v>
      </c>
      <c r="F19" s="211">
        <v>8000</v>
      </c>
      <c r="M19" s="249"/>
      <c r="N19" s="1">
        <v>11</v>
      </c>
      <c r="O19" s="216" t="s">
        <v>332</v>
      </c>
      <c r="P19" s="250" t="s">
        <v>338</v>
      </c>
      <c r="Q19" s="211">
        <v>5000</v>
      </c>
      <c r="R19" s="211"/>
      <c r="S19" s="249"/>
      <c r="T19" s="249"/>
      <c r="U19" s="249"/>
      <c r="V19" s="249"/>
      <c r="W19" s="249"/>
    </row>
    <row r="20" spans="2:23" x14ac:dyDescent="0.25">
      <c r="B20" s="1">
        <v>12</v>
      </c>
      <c r="C20" s="216">
        <v>43728</v>
      </c>
      <c r="D20" s="202" t="s">
        <v>306</v>
      </c>
      <c r="E20" s="210" t="s">
        <v>123</v>
      </c>
      <c r="F20" s="211">
        <v>250000</v>
      </c>
      <c r="M20" s="249"/>
      <c r="N20" s="1">
        <v>12</v>
      </c>
      <c r="O20" s="216" t="s">
        <v>332</v>
      </c>
      <c r="P20" s="250" t="s">
        <v>339</v>
      </c>
      <c r="Q20" s="210">
        <v>5000</v>
      </c>
      <c r="R20" s="211"/>
      <c r="S20" s="249"/>
      <c r="T20" s="249"/>
      <c r="U20" s="249"/>
      <c r="V20" s="249"/>
      <c r="W20" s="249"/>
    </row>
    <row r="21" spans="2:23" x14ac:dyDescent="0.25">
      <c r="B21" s="1">
        <v>13</v>
      </c>
      <c r="C21" s="216">
        <v>43728</v>
      </c>
      <c r="D21" s="202" t="s">
        <v>307</v>
      </c>
      <c r="E21" s="211" t="s">
        <v>123</v>
      </c>
      <c r="F21" s="210">
        <v>10000</v>
      </c>
      <c r="M21" s="249"/>
      <c r="N21" s="1">
        <v>13</v>
      </c>
      <c r="O21" s="216" t="s">
        <v>332</v>
      </c>
      <c r="P21" s="250" t="s">
        <v>340</v>
      </c>
      <c r="Q21" s="211">
        <v>5000</v>
      </c>
      <c r="R21" s="210"/>
      <c r="S21" s="249"/>
      <c r="T21" s="249"/>
      <c r="U21" s="249"/>
      <c r="V21" s="249"/>
      <c r="W21" s="249"/>
    </row>
    <row r="22" spans="2:23" x14ac:dyDescent="0.25">
      <c r="B22" s="1">
        <v>14</v>
      </c>
      <c r="C22" s="216">
        <v>43729</v>
      </c>
      <c r="D22" s="202" t="s">
        <v>308</v>
      </c>
      <c r="E22" s="211" t="s">
        <v>123</v>
      </c>
      <c r="F22" s="211">
        <v>25000</v>
      </c>
      <c r="M22" s="249"/>
      <c r="N22" s="1">
        <v>14</v>
      </c>
      <c r="O22" s="216" t="s">
        <v>332</v>
      </c>
      <c r="P22" s="250" t="s">
        <v>341</v>
      </c>
      <c r="Q22" s="211">
        <v>5000</v>
      </c>
      <c r="R22" s="211"/>
      <c r="S22" s="249"/>
      <c r="T22" s="249"/>
      <c r="U22" s="249"/>
      <c r="V22" s="249"/>
      <c r="W22" s="249"/>
    </row>
    <row r="23" spans="2:23" x14ac:dyDescent="0.25">
      <c r="B23" s="1">
        <v>15</v>
      </c>
      <c r="C23" s="216">
        <v>43729</v>
      </c>
      <c r="D23" s="1" t="s">
        <v>293</v>
      </c>
      <c r="E23" s="210">
        <v>40000</v>
      </c>
      <c r="F23" s="211" t="s">
        <v>123</v>
      </c>
      <c r="M23" s="249"/>
      <c r="N23" s="1">
        <v>15</v>
      </c>
      <c r="O23" s="216" t="s">
        <v>332</v>
      </c>
      <c r="P23" s="1" t="s">
        <v>343</v>
      </c>
      <c r="Q23" s="210">
        <v>5000</v>
      </c>
      <c r="R23" s="211"/>
      <c r="S23" s="249"/>
      <c r="T23" s="249"/>
      <c r="U23" s="249"/>
      <c r="V23" s="249"/>
      <c r="W23" s="249"/>
    </row>
    <row r="24" spans="2:23" x14ac:dyDescent="0.25">
      <c r="B24" s="1">
        <v>16</v>
      </c>
      <c r="C24" s="216">
        <v>43729</v>
      </c>
      <c r="D24" s="202" t="s">
        <v>309</v>
      </c>
      <c r="E24" s="211" t="s">
        <v>123</v>
      </c>
      <c r="F24" s="210">
        <v>60000</v>
      </c>
      <c r="M24" s="249"/>
      <c r="N24" s="1">
        <v>16</v>
      </c>
      <c r="O24" s="216" t="s">
        <v>344</v>
      </c>
      <c r="P24" s="250" t="s">
        <v>341</v>
      </c>
      <c r="Q24" s="211">
        <v>95000</v>
      </c>
      <c r="R24" s="210"/>
      <c r="S24" s="249"/>
      <c r="T24" s="249"/>
      <c r="U24" s="249"/>
      <c r="V24" s="249"/>
      <c r="W24" s="249"/>
    </row>
    <row r="25" spans="2:23" x14ac:dyDescent="0.25">
      <c r="B25" s="1">
        <v>17</v>
      </c>
      <c r="C25" s="216">
        <v>43737</v>
      </c>
      <c r="D25" s="202" t="s">
        <v>311</v>
      </c>
      <c r="E25" s="210" t="s">
        <v>123</v>
      </c>
      <c r="F25" s="210">
        <v>50000</v>
      </c>
      <c r="M25" s="249"/>
      <c r="N25" s="1">
        <v>17</v>
      </c>
      <c r="O25" s="216" t="s">
        <v>344</v>
      </c>
      <c r="P25" s="250" t="s">
        <v>345</v>
      </c>
      <c r="Q25" s="210">
        <v>5000</v>
      </c>
      <c r="R25" s="210"/>
      <c r="S25" s="249"/>
      <c r="T25" s="249"/>
      <c r="U25" s="249"/>
      <c r="V25" s="249"/>
      <c r="W25" s="249"/>
    </row>
    <row r="26" spans="2:23" x14ac:dyDescent="0.25">
      <c r="B26" s="1">
        <v>18</v>
      </c>
      <c r="C26" s="216" t="s">
        <v>313</v>
      </c>
      <c r="D26" s="1" t="s">
        <v>315</v>
      </c>
      <c r="E26" s="210" t="s">
        <v>123</v>
      </c>
      <c r="F26" s="210">
        <v>40000</v>
      </c>
      <c r="M26" s="249"/>
      <c r="N26" s="1">
        <v>18</v>
      </c>
      <c r="O26" s="216" t="s">
        <v>344</v>
      </c>
      <c r="P26" s="1" t="s">
        <v>346</v>
      </c>
      <c r="Q26" s="210">
        <v>100000</v>
      </c>
      <c r="R26" s="210"/>
      <c r="S26" s="249"/>
      <c r="T26" s="249"/>
      <c r="U26" s="249"/>
      <c r="V26" s="249"/>
      <c r="W26" s="249"/>
    </row>
    <row r="27" spans="2:23" x14ac:dyDescent="0.25">
      <c r="B27" s="1">
        <v>19</v>
      </c>
      <c r="C27" s="216"/>
      <c r="D27" s="1"/>
      <c r="E27" s="210"/>
      <c r="F27" s="210"/>
      <c r="M27" s="249"/>
      <c r="N27" s="1">
        <v>19</v>
      </c>
      <c r="O27" s="280" t="s">
        <v>123</v>
      </c>
      <c r="P27" s="1" t="s">
        <v>367</v>
      </c>
      <c r="Q27" s="210"/>
      <c r="R27" s="210">
        <v>2000000</v>
      </c>
      <c r="S27" s="249"/>
      <c r="T27" s="249"/>
      <c r="U27" s="249"/>
      <c r="V27" s="249"/>
      <c r="W27" s="249"/>
    </row>
    <row r="28" spans="2:23" x14ac:dyDescent="0.25">
      <c r="B28" s="1">
        <v>20</v>
      </c>
      <c r="C28" s="216"/>
      <c r="D28" s="1"/>
      <c r="E28" s="210"/>
      <c r="F28" s="210"/>
      <c r="M28" s="249"/>
      <c r="N28" s="1">
        <v>20</v>
      </c>
      <c r="O28" s="276"/>
      <c r="P28" s="274"/>
      <c r="Q28" s="210"/>
      <c r="R28" s="210"/>
      <c r="S28" s="249"/>
      <c r="T28" s="249"/>
      <c r="U28" s="249"/>
      <c r="V28" s="249"/>
      <c r="W28" s="249"/>
    </row>
    <row r="29" spans="2:23" x14ac:dyDescent="0.25">
      <c r="B29" s="1">
        <v>21</v>
      </c>
      <c r="C29" s="216"/>
      <c r="D29" s="1"/>
      <c r="E29" s="210"/>
      <c r="F29" s="210"/>
      <c r="M29" s="249"/>
      <c r="N29" s="1">
        <v>21</v>
      </c>
      <c r="O29" s="216"/>
      <c r="P29" s="1"/>
      <c r="Q29" s="210"/>
      <c r="R29" s="210"/>
      <c r="S29" s="249"/>
      <c r="T29" s="249"/>
      <c r="U29" s="249"/>
      <c r="V29" s="249"/>
      <c r="W29" s="249"/>
    </row>
    <row r="30" spans="2:23" x14ac:dyDescent="0.25">
      <c r="B30" s="1">
        <v>22</v>
      </c>
      <c r="C30" s="216"/>
      <c r="D30" s="1"/>
      <c r="E30" s="210"/>
      <c r="F30" s="210"/>
      <c r="M30" s="249"/>
      <c r="N30" s="1">
        <v>22</v>
      </c>
      <c r="O30" s="216"/>
      <c r="P30" s="1"/>
      <c r="Q30" s="210"/>
      <c r="R30" s="210"/>
      <c r="S30" s="249"/>
      <c r="T30" s="249"/>
      <c r="U30" s="249"/>
      <c r="V30" s="249"/>
      <c r="W30" s="249"/>
    </row>
    <row r="31" spans="2:23" x14ac:dyDescent="0.25">
      <c r="B31" s="1">
        <v>23</v>
      </c>
      <c r="C31" s="216"/>
      <c r="D31" s="1"/>
      <c r="E31" s="210"/>
      <c r="F31" s="210"/>
      <c r="M31" s="249"/>
      <c r="N31" s="1">
        <v>23</v>
      </c>
      <c r="O31" s="216"/>
      <c r="P31" s="1"/>
      <c r="Q31" s="210"/>
      <c r="R31" s="210"/>
      <c r="S31" s="249"/>
      <c r="T31" s="249"/>
      <c r="U31" s="249"/>
      <c r="V31" s="249"/>
      <c r="W31" s="249"/>
    </row>
    <row r="32" spans="2:23" x14ac:dyDescent="0.25">
      <c r="B32" s="1">
        <v>24</v>
      </c>
      <c r="C32" s="216"/>
      <c r="D32" s="1"/>
      <c r="E32" s="57"/>
      <c r="F32" s="56"/>
      <c r="M32" s="249"/>
      <c r="N32" s="1">
        <v>24</v>
      </c>
      <c r="O32" s="216"/>
      <c r="P32" s="1"/>
      <c r="Q32" s="56"/>
      <c r="R32" s="56"/>
      <c r="S32" s="249"/>
      <c r="T32" s="249"/>
      <c r="U32" s="249"/>
      <c r="V32" s="249"/>
      <c r="W32" s="249"/>
    </row>
    <row r="33" spans="2:23" x14ac:dyDescent="0.25">
      <c r="B33" s="1">
        <v>25</v>
      </c>
      <c r="C33" s="216" t="s">
        <v>313</v>
      </c>
      <c r="D33" s="202" t="s">
        <v>299</v>
      </c>
      <c r="E33" s="57"/>
      <c r="F33" s="56">
        <v>41858</v>
      </c>
      <c r="M33" s="249"/>
      <c r="N33" s="1">
        <v>25</v>
      </c>
      <c r="O33" s="209" t="s">
        <v>359</v>
      </c>
      <c r="P33" s="250" t="s">
        <v>299</v>
      </c>
      <c r="Q33" s="56"/>
      <c r="R33" s="56"/>
      <c r="S33" s="249"/>
      <c r="T33" s="249"/>
      <c r="U33" s="249"/>
      <c r="V33" s="249"/>
      <c r="W33" s="249"/>
    </row>
    <row r="34" spans="2:23" ht="15.75" thickBot="1" x14ac:dyDescent="0.3">
      <c r="B34" s="194"/>
      <c r="C34" s="221" t="s">
        <v>313</v>
      </c>
      <c r="D34" s="222" t="s">
        <v>314</v>
      </c>
      <c r="E34" s="223">
        <f>SUM(E9:E33)</f>
        <v>3561729.1799999997</v>
      </c>
      <c r="F34" s="224">
        <f>SUM(F9:F33)</f>
        <v>950858</v>
      </c>
      <c r="M34" s="249"/>
      <c r="N34" s="194"/>
      <c r="O34" s="277" t="s">
        <v>359</v>
      </c>
      <c r="P34" s="222" t="s">
        <v>316</v>
      </c>
      <c r="Q34" s="223">
        <f>SUM(Q9:Q33)</f>
        <v>3581144.27</v>
      </c>
      <c r="R34" s="224">
        <f>SUM(R9:R33)</f>
        <v>2075000</v>
      </c>
      <c r="S34" s="249"/>
      <c r="T34" s="249"/>
      <c r="U34" s="249"/>
      <c r="V34" s="249"/>
      <c r="W34" s="249"/>
    </row>
    <row r="35" spans="2:23" x14ac:dyDescent="0.25">
      <c r="B35" s="335" t="s">
        <v>312</v>
      </c>
      <c r="C35" s="336"/>
      <c r="D35" s="337"/>
      <c r="E35" s="331">
        <f>E34-F34</f>
        <v>2610871.1799999997</v>
      </c>
      <c r="F35" s="332"/>
      <c r="M35" s="249"/>
      <c r="N35" s="335" t="s">
        <v>312</v>
      </c>
      <c r="O35" s="336"/>
      <c r="P35" s="337"/>
      <c r="Q35" s="331">
        <f>Q34-R34</f>
        <v>1506144.27</v>
      </c>
      <c r="R35" s="332"/>
      <c r="S35" s="249"/>
      <c r="T35" s="249"/>
      <c r="U35" s="249"/>
      <c r="V35" s="249"/>
      <c r="W35" s="249"/>
    </row>
    <row r="36" spans="2:23" ht="15.75" thickBot="1" x14ac:dyDescent="0.3">
      <c r="B36" s="338"/>
      <c r="C36" s="339"/>
      <c r="D36" s="340"/>
      <c r="E36" s="333"/>
      <c r="F36" s="334"/>
      <c r="M36" s="249"/>
      <c r="N36" s="338"/>
      <c r="O36" s="339"/>
      <c r="P36" s="340"/>
      <c r="Q36" s="333"/>
      <c r="R36" s="334"/>
      <c r="S36" s="249"/>
      <c r="T36" s="249"/>
      <c r="U36" s="249"/>
      <c r="V36" s="249"/>
      <c r="W36" s="249"/>
    </row>
  </sheetData>
  <mergeCells count="7">
    <mergeCell ref="A2:L3"/>
    <mergeCell ref="A5:K6"/>
    <mergeCell ref="E35:F36"/>
    <mergeCell ref="B35:D36"/>
    <mergeCell ref="M5:W6"/>
    <mergeCell ref="N35:P36"/>
    <mergeCell ref="Q35:R36"/>
  </mergeCell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P75"/>
  <sheetViews>
    <sheetView tabSelected="1" topLeftCell="A5" workbookViewId="0">
      <selection activeCell="C26" sqref="C26"/>
    </sheetView>
  </sheetViews>
  <sheetFormatPr defaultRowHeight="15" x14ac:dyDescent="0.25"/>
  <cols>
    <col min="2" max="2" width="3.85546875" customWidth="1"/>
    <col min="3" max="3" width="26.7109375" customWidth="1"/>
    <col min="4" max="4" width="20.28515625" customWidth="1"/>
    <col min="5" max="5" width="22.140625" customWidth="1"/>
    <col min="6" max="6" width="22.140625" style="281" customWidth="1"/>
    <col min="7" max="7" width="19" customWidth="1"/>
    <col min="8" max="8" width="16" customWidth="1"/>
    <col min="10" max="10" width="17.140625" customWidth="1"/>
    <col min="11" max="11" width="17" customWidth="1"/>
  </cols>
  <sheetData>
    <row r="3" spans="2:11" x14ac:dyDescent="0.25">
      <c r="B3" s="57" t="s">
        <v>1</v>
      </c>
      <c r="C3" s="57" t="s">
        <v>349</v>
      </c>
      <c r="D3" s="57" t="s">
        <v>92</v>
      </c>
      <c r="E3" s="275" t="s">
        <v>350</v>
      </c>
      <c r="F3" s="284" t="s">
        <v>378</v>
      </c>
      <c r="G3" s="57" t="s">
        <v>180</v>
      </c>
      <c r="J3" s="59" t="s">
        <v>373</v>
      </c>
      <c r="K3" s="286" t="s">
        <v>374</v>
      </c>
    </row>
    <row r="4" spans="2:11" x14ac:dyDescent="0.25">
      <c r="B4" s="57">
        <v>1</v>
      </c>
      <c r="C4" s="57" t="s">
        <v>351</v>
      </c>
      <c r="D4" s="59" t="s">
        <v>352</v>
      </c>
      <c r="E4" s="57" t="s">
        <v>353</v>
      </c>
      <c r="F4" s="59" t="s">
        <v>379</v>
      </c>
      <c r="G4" s="56">
        <f>IF(ISNUMBER(SEARCH("SENIOR DISKON",D4)),100000,IF(ISNUMBER(SEARCH("SENIOR",D4)),150000,IF(ISNUMBER(SEARCH("MABA",D4)),125000,0)))</f>
        <v>125000</v>
      </c>
      <c r="J4" s="59" t="s">
        <v>372</v>
      </c>
      <c r="K4" s="56">
        <v>100000</v>
      </c>
    </row>
    <row r="5" spans="2:11" x14ac:dyDescent="0.25">
      <c r="B5" s="57">
        <v>2</v>
      </c>
      <c r="C5" s="59" t="s">
        <v>354</v>
      </c>
      <c r="D5" s="59" t="s">
        <v>352</v>
      </c>
      <c r="E5" s="59" t="s">
        <v>353</v>
      </c>
      <c r="F5" s="59" t="s">
        <v>379</v>
      </c>
      <c r="G5" s="56">
        <f t="shared" ref="G5:G39" si="0">IF(ISNUMBER(SEARCH("SENIOR DISKON",D5)),100000,IF(ISNUMBER(SEARCH("SENIOR",D5)),150000,IF(ISNUMBER(SEARCH("MABA",D5)),125000,0)))</f>
        <v>125000</v>
      </c>
      <c r="J5" s="59" t="s">
        <v>361</v>
      </c>
      <c r="K5" s="56">
        <v>150000</v>
      </c>
    </row>
    <row r="6" spans="2:11" x14ac:dyDescent="0.25">
      <c r="B6" s="57">
        <v>3</v>
      </c>
      <c r="C6" s="59" t="s">
        <v>355</v>
      </c>
      <c r="D6" s="59" t="s">
        <v>352</v>
      </c>
      <c r="E6" s="59" t="s">
        <v>356</v>
      </c>
      <c r="F6" s="59" t="s">
        <v>379</v>
      </c>
      <c r="G6" s="56">
        <f t="shared" si="0"/>
        <v>125000</v>
      </c>
      <c r="J6" s="59" t="s">
        <v>352</v>
      </c>
      <c r="K6" s="56">
        <v>125000</v>
      </c>
    </row>
    <row r="7" spans="2:11" x14ac:dyDescent="0.25">
      <c r="B7" s="57">
        <v>4</v>
      </c>
      <c r="C7" s="59" t="s">
        <v>357</v>
      </c>
      <c r="D7" s="59" t="s">
        <v>352</v>
      </c>
      <c r="E7" s="59" t="s">
        <v>356</v>
      </c>
      <c r="F7" s="59" t="s">
        <v>379</v>
      </c>
      <c r="G7" s="56">
        <f t="shared" si="0"/>
        <v>125000</v>
      </c>
    </row>
    <row r="8" spans="2:11" x14ac:dyDescent="0.25">
      <c r="B8" s="57">
        <v>5</v>
      </c>
      <c r="C8" s="57" t="s">
        <v>360</v>
      </c>
      <c r="D8" s="57" t="s">
        <v>372</v>
      </c>
      <c r="E8" s="57" t="s">
        <v>353</v>
      </c>
      <c r="F8" s="59" t="s">
        <v>379</v>
      </c>
      <c r="G8" s="56">
        <f t="shared" si="0"/>
        <v>100000</v>
      </c>
    </row>
    <row r="9" spans="2:11" x14ac:dyDescent="0.25">
      <c r="B9" s="57">
        <v>6</v>
      </c>
      <c r="C9" s="57" t="s">
        <v>33</v>
      </c>
      <c r="D9" s="57" t="s">
        <v>361</v>
      </c>
      <c r="E9" s="57" t="s">
        <v>353</v>
      </c>
      <c r="F9" s="59" t="s">
        <v>379</v>
      </c>
      <c r="G9" s="56">
        <f t="shared" si="0"/>
        <v>150000</v>
      </c>
    </row>
    <row r="10" spans="2:11" x14ac:dyDescent="0.25">
      <c r="B10" s="57">
        <v>7</v>
      </c>
      <c r="C10" s="57" t="s">
        <v>363</v>
      </c>
      <c r="D10" s="57" t="s">
        <v>352</v>
      </c>
      <c r="E10" s="57" t="s">
        <v>353</v>
      </c>
      <c r="F10" s="59" t="s">
        <v>379</v>
      </c>
      <c r="G10" s="56">
        <f t="shared" si="0"/>
        <v>125000</v>
      </c>
    </row>
    <row r="11" spans="2:11" x14ac:dyDescent="0.25">
      <c r="B11" s="57">
        <v>8</v>
      </c>
      <c r="C11" s="57" t="s">
        <v>23</v>
      </c>
      <c r="D11" s="59" t="s">
        <v>372</v>
      </c>
      <c r="E11" s="57" t="s">
        <v>353</v>
      </c>
      <c r="F11" s="59" t="s">
        <v>379</v>
      </c>
      <c r="G11" s="56">
        <f t="shared" si="0"/>
        <v>100000</v>
      </c>
    </row>
    <row r="12" spans="2:11" x14ac:dyDescent="0.25">
      <c r="B12" s="57">
        <v>9</v>
      </c>
      <c r="C12" s="57" t="s">
        <v>56</v>
      </c>
      <c r="D12" s="59" t="s">
        <v>372</v>
      </c>
      <c r="E12" s="57" t="s">
        <v>353</v>
      </c>
      <c r="F12" s="59" t="s">
        <v>379</v>
      </c>
      <c r="G12" s="56">
        <f t="shared" si="0"/>
        <v>100000</v>
      </c>
    </row>
    <row r="13" spans="2:11" x14ac:dyDescent="0.25">
      <c r="B13" s="57">
        <v>10</v>
      </c>
      <c r="C13" s="57" t="s">
        <v>20</v>
      </c>
      <c r="D13" s="59" t="s">
        <v>372</v>
      </c>
      <c r="E13" s="57" t="s">
        <v>353</v>
      </c>
      <c r="F13" s="59" t="s">
        <v>379</v>
      </c>
      <c r="G13" s="56">
        <f t="shared" si="0"/>
        <v>100000</v>
      </c>
    </row>
    <row r="14" spans="2:11" x14ac:dyDescent="0.25">
      <c r="B14" s="57">
        <v>11</v>
      </c>
      <c r="C14" s="57" t="s">
        <v>83</v>
      </c>
      <c r="D14" s="57" t="s">
        <v>361</v>
      </c>
      <c r="E14" s="57" t="s">
        <v>353</v>
      </c>
      <c r="F14" s="59" t="s">
        <v>379</v>
      </c>
      <c r="G14" s="56">
        <f t="shared" si="0"/>
        <v>150000</v>
      </c>
    </row>
    <row r="15" spans="2:11" x14ac:dyDescent="0.25">
      <c r="B15" s="57">
        <v>12</v>
      </c>
      <c r="C15" s="57" t="s">
        <v>370</v>
      </c>
      <c r="D15" s="57" t="s">
        <v>352</v>
      </c>
      <c r="E15" s="57" t="s">
        <v>353</v>
      </c>
      <c r="F15" s="59" t="s">
        <v>379</v>
      </c>
      <c r="G15" s="56">
        <f t="shared" si="0"/>
        <v>125000</v>
      </c>
    </row>
    <row r="16" spans="2:11" x14ac:dyDescent="0.25">
      <c r="B16" s="57">
        <v>13</v>
      </c>
      <c r="C16" s="57" t="s">
        <v>152</v>
      </c>
      <c r="D16" s="57" t="s">
        <v>361</v>
      </c>
      <c r="E16" s="57" t="s">
        <v>353</v>
      </c>
      <c r="F16" s="59" t="s">
        <v>379</v>
      </c>
      <c r="G16" s="56">
        <f t="shared" si="0"/>
        <v>150000</v>
      </c>
    </row>
    <row r="17" spans="2:7" x14ac:dyDescent="0.25">
      <c r="B17" s="57">
        <v>14</v>
      </c>
      <c r="C17" s="57" t="s">
        <v>371</v>
      </c>
      <c r="D17" s="57" t="s">
        <v>352</v>
      </c>
      <c r="E17" s="57" t="s">
        <v>353</v>
      </c>
      <c r="F17" s="59" t="s">
        <v>379</v>
      </c>
      <c r="G17" s="56">
        <f t="shared" si="0"/>
        <v>125000</v>
      </c>
    </row>
    <row r="18" spans="2:7" x14ac:dyDescent="0.25">
      <c r="B18" s="57">
        <v>15</v>
      </c>
      <c r="C18" s="59" t="s">
        <v>375</v>
      </c>
      <c r="D18" s="59" t="s">
        <v>352</v>
      </c>
      <c r="E18" s="59" t="s">
        <v>353</v>
      </c>
      <c r="F18" s="59" t="s">
        <v>379</v>
      </c>
      <c r="G18" s="56">
        <f t="shared" si="0"/>
        <v>125000</v>
      </c>
    </row>
    <row r="19" spans="2:7" x14ac:dyDescent="0.25">
      <c r="B19" s="57">
        <v>16</v>
      </c>
      <c r="C19" s="59" t="s">
        <v>376</v>
      </c>
      <c r="D19" s="59" t="s">
        <v>372</v>
      </c>
      <c r="E19" s="59" t="s">
        <v>353</v>
      </c>
      <c r="F19" s="59" t="s">
        <v>379</v>
      </c>
      <c r="G19" s="56">
        <f t="shared" si="0"/>
        <v>100000</v>
      </c>
    </row>
    <row r="20" spans="2:7" x14ac:dyDescent="0.25">
      <c r="B20" s="57">
        <v>17</v>
      </c>
      <c r="C20" s="59" t="s">
        <v>54</v>
      </c>
      <c r="D20" s="59" t="s">
        <v>361</v>
      </c>
      <c r="E20" s="59" t="s">
        <v>353</v>
      </c>
      <c r="F20" s="59" t="s">
        <v>379</v>
      </c>
      <c r="G20" s="56">
        <f t="shared" si="0"/>
        <v>150000</v>
      </c>
    </row>
    <row r="21" spans="2:7" x14ac:dyDescent="0.25">
      <c r="B21" s="57">
        <v>18</v>
      </c>
      <c r="C21" s="59" t="s">
        <v>377</v>
      </c>
      <c r="D21" s="59" t="s">
        <v>352</v>
      </c>
      <c r="E21" s="59" t="s">
        <v>353</v>
      </c>
      <c r="F21" s="59" t="s">
        <v>379</v>
      </c>
      <c r="G21" s="56">
        <f t="shared" si="0"/>
        <v>125000</v>
      </c>
    </row>
    <row r="22" spans="2:7" x14ac:dyDescent="0.25">
      <c r="B22" s="57">
        <v>19</v>
      </c>
      <c r="C22" s="57" t="s">
        <v>380</v>
      </c>
      <c r="D22" s="57" t="s">
        <v>352</v>
      </c>
      <c r="E22" s="57" t="s">
        <v>353</v>
      </c>
      <c r="F22" s="57" t="s">
        <v>379</v>
      </c>
      <c r="G22" s="56">
        <f t="shared" si="0"/>
        <v>125000</v>
      </c>
    </row>
    <row r="23" spans="2:7" x14ac:dyDescent="0.25">
      <c r="B23" s="57">
        <v>20</v>
      </c>
      <c r="C23" s="57" t="s">
        <v>381</v>
      </c>
      <c r="D23" s="57" t="s">
        <v>361</v>
      </c>
      <c r="E23" s="57" t="s">
        <v>353</v>
      </c>
      <c r="F23" s="57" t="s">
        <v>379</v>
      </c>
      <c r="G23" s="56">
        <f t="shared" si="0"/>
        <v>150000</v>
      </c>
    </row>
    <row r="24" spans="2:7" x14ac:dyDescent="0.25">
      <c r="B24" s="57">
        <v>21</v>
      </c>
      <c r="C24" s="57" t="s">
        <v>382</v>
      </c>
      <c r="D24" s="57" t="s">
        <v>352</v>
      </c>
      <c r="E24" s="57" t="s">
        <v>353</v>
      </c>
      <c r="F24" s="57" t="s">
        <v>379</v>
      </c>
      <c r="G24" s="56">
        <f t="shared" si="0"/>
        <v>125000</v>
      </c>
    </row>
    <row r="25" spans="2:7" x14ac:dyDescent="0.25">
      <c r="B25" s="57">
        <v>22</v>
      </c>
      <c r="C25" s="57" t="s">
        <v>383</v>
      </c>
      <c r="D25" s="57" t="s">
        <v>352</v>
      </c>
      <c r="E25" s="57" t="s">
        <v>353</v>
      </c>
      <c r="F25" s="57" t="s">
        <v>379</v>
      </c>
      <c r="G25" s="56">
        <f t="shared" si="0"/>
        <v>125000</v>
      </c>
    </row>
    <row r="26" spans="2:7" x14ac:dyDescent="0.25">
      <c r="B26" s="57">
        <v>23</v>
      </c>
      <c r="C26" s="57"/>
      <c r="D26" s="57"/>
      <c r="E26" s="57"/>
      <c r="F26" s="57"/>
      <c r="G26" s="56">
        <f t="shared" si="0"/>
        <v>0</v>
      </c>
    </row>
    <row r="27" spans="2:7" x14ac:dyDescent="0.25">
      <c r="B27" s="57">
        <v>24</v>
      </c>
      <c r="C27" s="57"/>
      <c r="D27" s="57"/>
      <c r="E27" s="57"/>
      <c r="F27" s="57"/>
      <c r="G27" s="56">
        <f t="shared" si="0"/>
        <v>0</v>
      </c>
    </row>
    <row r="28" spans="2:7" x14ac:dyDescent="0.25">
      <c r="B28" s="57">
        <v>25</v>
      </c>
      <c r="C28" s="57"/>
      <c r="D28" s="57"/>
      <c r="E28" s="57"/>
      <c r="F28" s="57"/>
      <c r="G28" s="56">
        <f t="shared" si="0"/>
        <v>0</v>
      </c>
    </row>
    <row r="29" spans="2:7" x14ac:dyDescent="0.25">
      <c r="B29" s="57">
        <v>26</v>
      </c>
      <c r="C29" s="57"/>
      <c r="D29" s="57"/>
      <c r="E29" s="57"/>
      <c r="F29" s="57"/>
      <c r="G29" s="56">
        <f t="shared" si="0"/>
        <v>0</v>
      </c>
    </row>
    <row r="30" spans="2:7" x14ac:dyDescent="0.25">
      <c r="B30" s="57">
        <v>27</v>
      </c>
      <c r="C30" s="57"/>
      <c r="D30" s="57"/>
      <c r="E30" s="57"/>
      <c r="F30" s="57"/>
      <c r="G30" s="56">
        <f t="shared" si="0"/>
        <v>0</v>
      </c>
    </row>
    <row r="31" spans="2:7" x14ac:dyDescent="0.25">
      <c r="B31" s="57">
        <v>28</v>
      </c>
      <c r="C31" s="57"/>
      <c r="D31" s="57"/>
      <c r="E31" s="57"/>
      <c r="F31" s="57"/>
      <c r="G31" s="56">
        <f t="shared" si="0"/>
        <v>0</v>
      </c>
    </row>
    <row r="32" spans="2:7" x14ac:dyDescent="0.25">
      <c r="B32" s="57">
        <v>29</v>
      </c>
      <c r="C32" s="57"/>
      <c r="D32" s="57"/>
      <c r="E32" s="57"/>
      <c r="F32" s="57"/>
      <c r="G32" s="56">
        <f t="shared" si="0"/>
        <v>0</v>
      </c>
    </row>
    <row r="33" spans="2:16" x14ac:dyDescent="0.25">
      <c r="B33" s="57">
        <v>30</v>
      </c>
      <c r="C33" s="57"/>
      <c r="D33" s="57"/>
      <c r="E33" s="57"/>
      <c r="F33" s="57"/>
      <c r="G33" s="56">
        <f t="shared" si="0"/>
        <v>0</v>
      </c>
    </row>
    <row r="34" spans="2:16" x14ac:dyDescent="0.25">
      <c r="B34" s="57">
        <v>31</v>
      </c>
      <c r="C34" s="57"/>
      <c r="D34" s="57"/>
      <c r="E34" s="57"/>
      <c r="F34" s="57"/>
      <c r="G34" s="56">
        <f t="shared" si="0"/>
        <v>0</v>
      </c>
    </row>
    <row r="35" spans="2:16" x14ac:dyDescent="0.25">
      <c r="B35" s="57">
        <v>32</v>
      </c>
      <c r="C35" s="57"/>
      <c r="D35" s="57"/>
      <c r="E35" s="57"/>
      <c r="F35" s="57"/>
      <c r="G35" s="56">
        <f t="shared" si="0"/>
        <v>0</v>
      </c>
    </row>
    <row r="36" spans="2:16" x14ac:dyDescent="0.25">
      <c r="B36" s="57">
        <v>33</v>
      </c>
      <c r="C36" s="57"/>
      <c r="D36" s="57"/>
      <c r="E36" s="57"/>
      <c r="F36" s="57"/>
      <c r="G36" s="56">
        <f t="shared" si="0"/>
        <v>0</v>
      </c>
    </row>
    <row r="37" spans="2:16" x14ac:dyDescent="0.25">
      <c r="B37" s="57">
        <v>34</v>
      </c>
      <c r="C37" s="57"/>
      <c r="D37" s="57"/>
      <c r="E37" s="57"/>
      <c r="F37" s="57"/>
      <c r="G37" s="56">
        <f t="shared" si="0"/>
        <v>0</v>
      </c>
    </row>
    <row r="38" spans="2:16" x14ac:dyDescent="0.25">
      <c r="B38" s="57">
        <v>35</v>
      </c>
      <c r="C38" s="57"/>
      <c r="D38" s="57"/>
      <c r="E38" s="57"/>
      <c r="F38" s="57"/>
      <c r="G38" s="56">
        <f t="shared" si="0"/>
        <v>0</v>
      </c>
    </row>
    <row r="39" spans="2:16" ht="15.75" thickBot="1" x14ac:dyDescent="0.3">
      <c r="B39" s="141">
        <v>36</v>
      </c>
      <c r="C39" s="141"/>
      <c r="D39" s="141"/>
      <c r="E39" s="141"/>
      <c r="F39" s="141"/>
      <c r="G39" s="56">
        <f t="shared" si="0"/>
        <v>0</v>
      </c>
    </row>
    <row r="40" spans="2:16" ht="15.75" thickBot="1" x14ac:dyDescent="0.3">
      <c r="B40" s="343" t="s">
        <v>15</v>
      </c>
      <c r="C40" s="344"/>
      <c r="D40" s="344"/>
      <c r="E40" s="344"/>
      <c r="F40" s="345"/>
      <c r="G40" s="287">
        <f>SUM(G4:G39)</f>
        <v>2750000</v>
      </c>
    </row>
    <row r="44" spans="2:16" x14ac:dyDescent="0.25">
      <c r="B44" s="315" t="s">
        <v>366</v>
      </c>
      <c r="C44" s="315"/>
      <c r="D44" s="315"/>
      <c r="E44" s="315"/>
      <c r="F44" s="315"/>
      <c r="G44" s="315"/>
      <c r="H44" s="315"/>
      <c r="I44" s="315"/>
      <c r="J44" s="315"/>
      <c r="K44" s="315"/>
      <c r="L44" s="315"/>
      <c r="M44" s="315"/>
    </row>
    <row r="45" spans="2:16" x14ac:dyDescent="0.25">
      <c r="B45" s="315"/>
      <c r="C45" s="315"/>
      <c r="D45" s="315"/>
      <c r="E45" s="315"/>
      <c r="F45" s="315"/>
      <c r="G45" s="315"/>
      <c r="H45" s="315"/>
      <c r="I45" s="315"/>
      <c r="J45" s="315"/>
      <c r="K45" s="315"/>
      <c r="L45" s="315"/>
      <c r="M45" s="315"/>
    </row>
    <row r="46" spans="2:16" x14ac:dyDescent="0.25">
      <c r="B46" s="278"/>
      <c r="C46" s="203"/>
      <c r="D46" s="214"/>
      <c r="E46" s="203"/>
      <c r="F46" s="203"/>
      <c r="G46" s="278"/>
      <c r="H46" s="215"/>
      <c r="I46" s="278"/>
      <c r="J46" s="278"/>
      <c r="K46" s="278"/>
      <c r="L46" s="278"/>
      <c r="M46" s="278"/>
    </row>
    <row r="47" spans="2:16" x14ac:dyDescent="0.25">
      <c r="B47" s="278"/>
      <c r="C47" s="1" t="s">
        <v>1</v>
      </c>
      <c r="D47" s="216" t="s">
        <v>301</v>
      </c>
      <c r="E47" s="1" t="s">
        <v>19</v>
      </c>
      <c r="F47" s="1"/>
      <c r="G47" s="217" t="s">
        <v>98</v>
      </c>
      <c r="H47" s="218" t="s">
        <v>65</v>
      </c>
      <c r="I47" s="278"/>
      <c r="J47" s="341" t="s">
        <v>368</v>
      </c>
      <c r="K47" s="342"/>
      <c r="L47" s="342"/>
      <c r="M47" s="342"/>
      <c r="N47" s="342"/>
      <c r="O47" s="342"/>
      <c r="P47" s="342"/>
    </row>
    <row r="48" spans="2:16" x14ac:dyDescent="0.25">
      <c r="B48" s="278"/>
      <c r="C48" s="1">
        <v>1</v>
      </c>
      <c r="D48" s="280" t="s">
        <v>123</v>
      </c>
      <c r="E48" s="1" t="s">
        <v>364</v>
      </c>
      <c r="F48" s="1"/>
      <c r="G48" s="210">
        <v>2000000</v>
      </c>
      <c r="H48" s="211"/>
      <c r="I48" s="278"/>
      <c r="J48" s="342"/>
      <c r="K48" s="342"/>
      <c r="L48" s="342"/>
      <c r="M48" s="342"/>
      <c r="N48" s="342"/>
      <c r="O48" s="342"/>
      <c r="P48" s="342"/>
    </row>
    <row r="49" spans="2:16" x14ac:dyDescent="0.25">
      <c r="B49" s="278"/>
      <c r="C49" s="1">
        <v>2</v>
      </c>
      <c r="D49" s="216" t="s">
        <v>347</v>
      </c>
      <c r="E49" s="1" t="s">
        <v>348</v>
      </c>
      <c r="F49" s="1"/>
      <c r="G49" s="210"/>
      <c r="H49" s="210">
        <v>500000</v>
      </c>
      <c r="I49" s="278"/>
      <c r="J49" s="342"/>
      <c r="K49" s="342"/>
      <c r="L49" s="342"/>
      <c r="M49" s="342"/>
      <c r="N49" s="342"/>
      <c r="O49" s="342"/>
      <c r="P49" s="342"/>
    </row>
    <row r="50" spans="2:16" x14ac:dyDescent="0.25">
      <c r="B50" s="278"/>
      <c r="C50" s="1">
        <v>3</v>
      </c>
      <c r="D50" s="276" t="s">
        <v>123</v>
      </c>
      <c r="E50" s="279" t="s">
        <v>358</v>
      </c>
      <c r="F50" s="285"/>
      <c r="G50" s="210">
        <f>G40</f>
        <v>2750000</v>
      </c>
      <c r="H50" s="210"/>
      <c r="I50" s="278"/>
      <c r="J50" s="342"/>
      <c r="K50" s="342"/>
      <c r="L50" s="342"/>
      <c r="M50" s="342"/>
      <c r="N50" s="342"/>
      <c r="O50" s="342"/>
      <c r="P50" s="342"/>
    </row>
    <row r="51" spans="2:16" x14ac:dyDescent="0.25">
      <c r="B51" s="278"/>
      <c r="C51" s="1">
        <v>4</v>
      </c>
      <c r="D51" s="209"/>
      <c r="E51" s="66"/>
      <c r="F51" s="66"/>
      <c r="G51" s="210"/>
      <c r="H51" s="211"/>
      <c r="I51" s="278"/>
      <c r="J51" s="342"/>
      <c r="K51" s="342"/>
      <c r="L51" s="342"/>
      <c r="M51" s="342"/>
      <c r="N51" s="342"/>
      <c r="O51" s="342"/>
      <c r="P51" s="342"/>
    </row>
    <row r="52" spans="2:16" x14ac:dyDescent="0.25">
      <c r="B52" s="278"/>
      <c r="C52" s="1">
        <v>5</v>
      </c>
      <c r="D52" s="209"/>
      <c r="E52" s="66"/>
      <c r="F52" s="66"/>
      <c r="G52" s="252"/>
      <c r="H52" s="211"/>
      <c r="I52" s="278"/>
      <c r="J52" s="342"/>
      <c r="K52" s="342"/>
      <c r="L52" s="342"/>
      <c r="M52" s="342"/>
      <c r="N52" s="342"/>
      <c r="O52" s="342"/>
      <c r="P52" s="342"/>
    </row>
    <row r="53" spans="2:16" x14ac:dyDescent="0.25">
      <c r="B53" s="278"/>
      <c r="C53" s="1">
        <v>6</v>
      </c>
      <c r="D53" s="209"/>
      <c r="E53" s="1"/>
      <c r="F53" s="1"/>
      <c r="G53" s="210"/>
      <c r="H53" s="211"/>
      <c r="I53" s="278"/>
      <c r="J53" s="342"/>
      <c r="K53" s="342"/>
      <c r="L53" s="342"/>
      <c r="M53" s="342"/>
      <c r="N53" s="342"/>
      <c r="O53" s="342"/>
      <c r="P53" s="342"/>
    </row>
    <row r="54" spans="2:16" x14ac:dyDescent="0.25">
      <c r="B54" s="278"/>
      <c r="C54" s="1">
        <v>7</v>
      </c>
      <c r="D54" s="216"/>
      <c r="E54" s="279"/>
      <c r="F54" s="285"/>
      <c r="G54" s="210"/>
      <c r="H54" s="211"/>
      <c r="I54" s="278"/>
      <c r="J54" s="278"/>
      <c r="K54" s="278"/>
      <c r="L54" s="278"/>
      <c r="M54" s="278"/>
    </row>
    <row r="55" spans="2:16" x14ac:dyDescent="0.25">
      <c r="B55" s="278"/>
      <c r="C55" s="1">
        <v>8</v>
      </c>
      <c r="D55" s="216"/>
      <c r="E55" s="1"/>
      <c r="F55" s="1"/>
      <c r="G55" s="211"/>
      <c r="H55" s="210"/>
      <c r="I55" s="278"/>
      <c r="J55" s="278"/>
      <c r="K55" s="278"/>
      <c r="L55" s="278"/>
      <c r="M55" s="278"/>
    </row>
    <row r="56" spans="2:16" x14ac:dyDescent="0.25">
      <c r="B56" s="278"/>
      <c r="C56" s="1">
        <v>9</v>
      </c>
      <c r="D56" s="216"/>
      <c r="E56" s="1"/>
      <c r="F56" s="1"/>
      <c r="G56" s="210"/>
      <c r="H56" s="211"/>
      <c r="I56" s="278"/>
      <c r="J56" s="278"/>
      <c r="K56" s="278"/>
      <c r="L56" s="278"/>
      <c r="M56" s="278"/>
    </row>
    <row r="57" spans="2:16" x14ac:dyDescent="0.25">
      <c r="B57" s="278"/>
      <c r="C57" s="1">
        <v>10</v>
      </c>
      <c r="D57" s="216"/>
      <c r="E57" s="279"/>
      <c r="F57" s="285"/>
      <c r="G57" s="211"/>
      <c r="H57" s="210"/>
      <c r="I57" s="278"/>
      <c r="J57" s="278"/>
      <c r="K57" s="278"/>
      <c r="L57" s="278"/>
      <c r="M57" s="278"/>
    </row>
    <row r="58" spans="2:16" x14ac:dyDescent="0.25">
      <c r="B58" s="278"/>
      <c r="C58" s="1">
        <v>11</v>
      </c>
      <c r="D58" s="216"/>
      <c r="E58" s="279"/>
      <c r="F58" s="285"/>
      <c r="G58" s="211"/>
      <c r="H58" s="211"/>
      <c r="I58" s="278"/>
      <c r="J58" s="278"/>
      <c r="K58" s="278"/>
      <c r="L58" s="278"/>
      <c r="M58" s="278"/>
    </row>
    <row r="59" spans="2:16" x14ac:dyDescent="0.25">
      <c r="B59" s="278"/>
      <c r="C59" s="1">
        <v>12</v>
      </c>
      <c r="D59" s="216"/>
      <c r="E59" s="279"/>
      <c r="F59" s="285"/>
      <c r="G59" s="210"/>
      <c r="H59" s="211"/>
      <c r="I59" s="278"/>
      <c r="J59" s="278"/>
      <c r="K59" s="278"/>
      <c r="L59" s="278"/>
      <c r="M59" s="278"/>
    </row>
    <row r="60" spans="2:16" x14ac:dyDescent="0.25">
      <c r="B60" s="278"/>
      <c r="C60" s="1">
        <v>13</v>
      </c>
      <c r="D60" s="216"/>
      <c r="E60" s="279"/>
      <c r="F60" s="285"/>
      <c r="G60" s="211"/>
      <c r="H60" s="210"/>
      <c r="I60" s="278"/>
      <c r="J60" s="278"/>
      <c r="K60" s="278"/>
      <c r="L60" s="278"/>
      <c r="M60" s="278"/>
    </row>
    <row r="61" spans="2:16" x14ac:dyDescent="0.25">
      <c r="B61" s="278"/>
      <c r="C61" s="1">
        <v>14</v>
      </c>
      <c r="D61" s="216"/>
      <c r="E61" s="279"/>
      <c r="F61" s="285"/>
      <c r="G61" s="211"/>
      <c r="H61" s="211"/>
      <c r="I61" s="278"/>
      <c r="J61" s="278"/>
      <c r="K61" s="278"/>
      <c r="L61" s="278"/>
      <c r="M61" s="278"/>
    </row>
    <row r="62" spans="2:16" x14ac:dyDescent="0.25">
      <c r="B62" s="278"/>
      <c r="C62" s="1">
        <v>15</v>
      </c>
      <c r="D62" s="216"/>
      <c r="E62" s="1"/>
      <c r="F62" s="1"/>
      <c r="G62" s="210"/>
      <c r="H62" s="211"/>
      <c r="I62" s="278"/>
      <c r="J62" s="278"/>
      <c r="K62" s="278"/>
      <c r="L62" s="278"/>
      <c r="M62" s="278"/>
    </row>
    <row r="63" spans="2:16" x14ac:dyDescent="0.25">
      <c r="B63" s="278"/>
      <c r="C63" s="1">
        <v>16</v>
      </c>
      <c r="D63" s="216"/>
      <c r="E63" s="279"/>
      <c r="F63" s="285"/>
      <c r="G63" s="211"/>
      <c r="H63" s="210"/>
      <c r="I63" s="278"/>
      <c r="J63" s="278"/>
      <c r="K63" s="278"/>
      <c r="L63" s="278"/>
      <c r="M63" s="278"/>
    </row>
    <row r="64" spans="2:16" x14ac:dyDescent="0.25">
      <c r="B64" s="278"/>
      <c r="C64" s="1">
        <v>17</v>
      </c>
      <c r="D64" s="216"/>
      <c r="E64" s="279"/>
      <c r="F64" s="285"/>
      <c r="G64" s="210"/>
      <c r="H64" s="210"/>
      <c r="I64" s="278"/>
      <c r="J64" s="278"/>
      <c r="K64" s="278"/>
      <c r="L64" s="278"/>
      <c r="M64" s="278"/>
    </row>
    <row r="65" spans="2:13" x14ac:dyDescent="0.25">
      <c r="B65" s="278"/>
      <c r="C65" s="1">
        <v>18</v>
      </c>
      <c r="D65" s="216"/>
      <c r="E65" s="1"/>
      <c r="F65" s="1"/>
      <c r="G65" s="210"/>
      <c r="H65" s="210"/>
      <c r="I65" s="278"/>
      <c r="J65" s="278"/>
      <c r="K65" s="278"/>
      <c r="L65" s="278"/>
      <c r="M65" s="278"/>
    </row>
    <row r="66" spans="2:13" x14ac:dyDescent="0.25">
      <c r="B66" s="278"/>
      <c r="C66" s="1">
        <v>19</v>
      </c>
      <c r="D66" s="216"/>
      <c r="E66" s="1"/>
      <c r="F66" s="1"/>
      <c r="G66" s="210"/>
      <c r="H66" s="210"/>
      <c r="I66" s="278"/>
      <c r="J66" s="278"/>
      <c r="K66" s="278"/>
      <c r="L66" s="278"/>
      <c r="M66" s="278"/>
    </row>
    <row r="67" spans="2:13" x14ac:dyDescent="0.25">
      <c r="B67" s="278"/>
      <c r="C67" s="1">
        <v>20</v>
      </c>
      <c r="D67" s="276"/>
      <c r="E67" s="279"/>
      <c r="F67" s="285"/>
      <c r="G67" s="210"/>
      <c r="H67" s="210"/>
      <c r="I67" s="278"/>
      <c r="J67" s="278"/>
      <c r="K67" s="278"/>
      <c r="L67" s="278"/>
      <c r="M67" s="278"/>
    </row>
    <row r="68" spans="2:13" x14ac:dyDescent="0.25">
      <c r="B68" s="278"/>
      <c r="C68" s="1">
        <v>21</v>
      </c>
      <c r="D68" s="216"/>
      <c r="E68" s="1"/>
      <c r="F68" s="1"/>
      <c r="G68" s="210"/>
      <c r="H68" s="210"/>
      <c r="I68" s="278"/>
      <c r="J68" s="278"/>
      <c r="K68" s="278"/>
      <c r="L68" s="278"/>
      <c r="M68" s="278"/>
    </row>
    <row r="69" spans="2:13" x14ac:dyDescent="0.25">
      <c r="B69" s="278"/>
      <c r="C69" s="1">
        <v>22</v>
      </c>
      <c r="D69" s="216"/>
      <c r="E69" s="1"/>
      <c r="F69" s="1"/>
      <c r="G69" s="210"/>
      <c r="H69" s="210"/>
      <c r="I69" s="278"/>
      <c r="J69" s="278"/>
      <c r="K69" s="278"/>
      <c r="L69" s="278"/>
      <c r="M69" s="278"/>
    </row>
    <row r="70" spans="2:13" x14ac:dyDescent="0.25">
      <c r="B70" s="278"/>
      <c r="C70" s="1">
        <v>23</v>
      </c>
      <c r="D70" s="216"/>
      <c r="E70" s="1"/>
      <c r="F70" s="1"/>
      <c r="G70" s="210"/>
      <c r="H70" s="210"/>
      <c r="I70" s="278"/>
      <c r="J70" s="278"/>
      <c r="K70" s="278"/>
      <c r="L70" s="278"/>
      <c r="M70" s="278"/>
    </row>
    <row r="71" spans="2:13" x14ac:dyDescent="0.25">
      <c r="B71" s="278"/>
      <c r="C71" s="1">
        <v>24</v>
      </c>
      <c r="D71" s="216"/>
      <c r="E71" s="1"/>
      <c r="F71" s="1"/>
      <c r="G71" s="56"/>
      <c r="H71" s="56"/>
      <c r="I71" s="278"/>
      <c r="J71" s="278"/>
      <c r="K71" s="278"/>
      <c r="L71" s="278"/>
      <c r="M71" s="278"/>
    </row>
    <row r="72" spans="2:13" x14ac:dyDescent="0.25">
      <c r="B72" s="278"/>
      <c r="C72" s="1">
        <v>25</v>
      </c>
      <c r="D72" s="209" t="s">
        <v>359</v>
      </c>
      <c r="E72" s="279" t="s">
        <v>299</v>
      </c>
      <c r="F72" s="285"/>
      <c r="G72" s="56"/>
      <c r="H72" s="56"/>
      <c r="I72" s="278"/>
      <c r="J72" s="278"/>
      <c r="K72" s="278"/>
      <c r="L72" s="278"/>
      <c r="M72" s="278"/>
    </row>
    <row r="73" spans="2:13" ht="15.75" thickBot="1" x14ac:dyDescent="0.3">
      <c r="B73" s="278"/>
      <c r="C73" s="194"/>
      <c r="D73" s="277" t="s">
        <v>359</v>
      </c>
      <c r="E73" s="222"/>
      <c r="F73" s="222"/>
      <c r="G73" s="223">
        <f>SUM(G48:G72)</f>
        <v>4750000</v>
      </c>
      <c r="H73" s="224">
        <f>SUM(H48:H72)</f>
        <v>500000</v>
      </c>
      <c r="I73" s="278"/>
      <c r="J73" s="278"/>
      <c r="K73" s="278"/>
      <c r="L73" s="278"/>
      <c r="M73" s="278"/>
    </row>
    <row r="74" spans="2:13" x14ac:dyDescent="0.25">
      <c r="B74" s="278"/>
      <c r="C74" s="335" t="s">
        <v>365</v>
      </c>
      <c r="D74" s="336"/>
      <c r="E74" s="337"/>
      <c r="F74" s="282"/>
      <c r="G74" s="331">
        <f>G73-H73</f>
        <v>4250000</v>
      </c>
      <c r="H74" s="332"/>
      <c r="I74" s="278"/>
      <c r="J74" s="278"/>
      <c r="K74" s="278"/>
      <c r="L74" s="278"/>
      <c r="M74" s="278"/>
    </row>
    <row r="75" spans="2:13" ht="15.75" thickBot="1" x14ac:dyDescent="0.3">
      <c r="B75" s="278"/>
      <c r="C75" s="338"/>
      <c r="D75" s="339"/>
      <c r="E75" s="340"/>
      <c r="F75" s="283"/>
      <c r="G75" s="333"/>
      <c r="H75" s="334"/>
      <c r="I75" s="278"/>
      <c r="J75" s="278"/>
      <c r="K75" s="278"/>
      <c r="L75" s="278"/>
      <c r="M75" s="278"/>
    </row>
  </sheetData>
  <mergeCells count="5">
    <mergeCell ref="C74:E75"/>
    <mergeCell ref="G74:H75"/>
    <mergeCell ref="B44:M45"/>
    <mergeCell ref="J47:P53"/>
    <mergeCell ref="B40:F40"/>
  </mergeCells>
  <conditionalFormatting sqref="D4:D39">
    <cfRule type="expression" priority="5">
      <formula>IF(ISNUMBER(SEARCH("SENIOR DISKON",$G$4:$G$39)),"100000",IF(ISNUMBER(SEARCH("SENIOR",$G$4:$G$39)),"150000","125000"))</formula>
    </cfRule>
    <cfRule type="containsText" dxfId="8" priority="6" operator="containsText" text="SENIOR DISKON">
      <formula>NOT(ISERROR(SEARCH("SENIOR DISKON",D4)))</formula>
    </cfRule>
    <cfRule type="containsText" dxfId="7" priority="9" operator="containsText" text="SENIOR">
      <formula>NOT(ISERROR(SEARCH("SENIOR",D4)))</formula>
    </cfRule>
    <cfRule type="containsText" dxfId="6" priority="10" operator="containsText" text="MABA">
      <formula>NOT(ISERROR(SEARCH("MABA",D4)))</formula>
    </cfRule>
  </conditionalFormatting>
  <conditionalFormatting sqref="E4:F39">
    <cfRule type="containsText" dxfId="5" priority="7" operator="containsText" text="Tunai">
      <formula>NOT(ISERROR(SEARCH("Tunai",E4)))</formula>
    </cfRule>
    <cfRule type="containsText" dxfId="4" priority="8" operator="containsText" text="Transfer">
      <formula>NOT(ISERROR(SEARCH("Transfer",E4)))</formula>
    </cfRule>
  </conditionalFormatting>
  <conditionalFormatting sqref="G4:G39">
    <cfRule type="cellIs" dxfId="3" priority="2" operator="equal">
      <formula>150000</formula>
    </cfRule>
    <cfRule type="cellIs" dxfId="2" priority="3" operator="equal">
      <formula>100000</formula>
    </cfRule>
    <cfRule type="cellIs" dxfId="1" priority="4" operator="equal">
      <formula>125000</formula>
    </cfRule>
  </conditionalFormatting>
  <conditionalFormatting sqref="F4:F39">
    <cfRule type="cellIs" dxfId="0" priority="1" operator="equal">
      <formula>"LUNAS"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8"/>
  <sheetViews>
    <sheetView zoomScale="85" zoomScaleNormal="85" workbookViewId="0">
      <selection activeCell="R3" sqref="O3:R5"/>
    </sheetView>
  </sheetViews>
  <sheetFormatPr defaultRowHeight="15" x14ac:dyDescent="0.25"/>
  <cols>
    <col min="2" max="2" width="9.7109375" customWidth="1"/>
    <col min="7" max="7" width="19.7109375" customWidth="1"/>
    <col min="10" max="10" width="14.140625" customWidth="1"/>
    <col min="12" max="12" width="25.42578125" customWidth="1"/>
  </cols>
  <sheetData>
    <row r="1" spans="1:30" ht="15.75" thickBot="1" x14ac:dyDescent="0.3">
      <c r="A1" s="172"/>
      <c r="B1" s="173"/>
      <c r="C1" s="173"/>
      <c r="M1" s="24"/>
      <c r="N1" s="24"/>
    </row>
    <row r="2" spans="1:30" ht="15.75" thickBot="1" x14ac:dyDescent="0.3">
      <c r="A2" s="172"/>
      <c r="B2" s="173"/>
      <c r="C2" s="173"/>
      <c r="D2" s="403" t="s">
        <v>244</v>
      </c>
      <c r="E2" s="403"/>
      <c r="F2" s="403"/>
      <c r="G2" s="403"/>
      <c r="H2" s="403"/>
      <c r="I2" s="403"/>
      <c r="J2" s="403"/>
      <c r="K2" s="403"/>
      <c r="L2" s="403"/>
      <c r="M2" s="174"/>
      <c r="N2" s="24"/>
    </row>
    <row r="3" spans="1:30" ht="15.75" thickBot="1" x14ac:dyDescent="0.3">
      <c r="A3" s="175"/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176"/>
      <c r="U3" s="346" t="s">
        <v>195</v>
      </c>
      <c r="V3" s="347"/>
      <c r="W3" s="348" t="s">
        <v>19</v>
      </c>
      <c r="X3" s="347"/>
      <c r="Y3" s="347"/>
      <c r="Z3" s="347"/>
      <c r="AA3" s="347"/>
      <c r="AB3" s="347"/>
      <c r="AC3" s="347"/>
      <c r="AD3" s="349"/>
    </row>
    <row r="4" spans="1:30" x14ac:dyDescent="0.25">
      <c r="A4" s="175"/>
      <c r="B4" s="407" t="s">
        <v>193</v>
      </c>
      <c r="C4" s="408"/>
      <c r="D4" s="408"/>
      <c r="E4" s="408"/>
      <c r="F4" s="408"/>
      <c r="G4" s="70">
        <v>1004200</v>
      </c>
      <c r="H4" s="24"/>
      <c r="I4" s="355" t="s">
        <v>194</v>
      </c>
      <c r="J4" s="321"/>
      <c r="K4" s="321"/>
      <c r="L4" s="321"/>
      <c r="M4" s="176"/>
      <c r="U4" s="367" t="s">
        <v>196</v>
      </c>
      <c r="V4" s="321"/>
      <c r="W4" s="355" t="s">
        <v>198</v>
      </c>
      <c r="X4" s="321"/>
      <c r="Y4" s="321"/>
      <c r="Z4" s="321"/>
      <c r="AA4" s="321"/>
      <c r="AB4" s="321"/>
      <c r="AC4" s="321"/>
      <c r="AD4" s="350"/>
    </row>
    <row r="5" spans="1:30" x14ac:dyDescent="0.25">
      <c r="A5" s="175"/>
      <c r="B5" s="372" t="s">
        <v>235</v>
      </c>
      <c r="C5" s="321"/>
      <c r="D5" s="321"/>
      <c r="E5" s="321"/>
      <c r="F5" s="321"/>
      <c r="G5" s="152">
        <v>568329.18000000005</v>
      </c>
      <c r="H5" s="24"/>
      <c r="I5" s="374" t="s">
        <v>72</v>
      </c>
      <c r="J5" s="395"/>
      <c r="K5" s="397">
        <f>G7</f>
        <v>2332529.1800000002</v>
      </c>
      <c r="L5" s="398"/>
      <c r="M5" s="176"/>
      <c r="U5" s="368" t="s">
        <v>231</v>
      </c>
      <c r="V5" s="369"/>
      <c r="W5" s="374" t="s">
        <v>232</v>
      </c>
      <c r="X5" s="375"/>
      <c r="Y5" s="375"/>
      <c r="Z5" s="375"/>
      <c r="AA5" s="375"/>
      <c r="AB5" s="375"/>
      <c r="AC5" s="375"/>
      <c r="AD5" s="376"/>
    </row>
    <row r="6" spans="1:30" x14ac:dyDescent="0.25">
      <c r="A6" s="175"/>
      <c r="B6" s="365" t="s">
        <v>236</v>
      </c>
      <c r="C6" s="366"/>
      <c r="D6" s="366"/>
      <c r="E6" s="366"/>
      <c r="F6" s="366"/>
      <c r="G6" s="152">
        <v>760000</v>
      </c>
      <c r="H6" s="24"/>
      <c r="I6" s="396" t="s">
        <v>65</v>
      </c>
      <c r="J6" s="391"/>
      <c r="K6" s="399">
        <f>Pengeluaran!F30</f>
        <v>903300</v>
      </c>
      <c r="L6" s="400"/>
      <c r="M6" s="176"/>
      <c r="U6" s="370"/>
      <c r="V6" s="371"/>
      <c r="W6" s="356" t="s">
        <v>233</v>
      </c>
      <c r="X6" s="357"/>
      <c r="Y6" s="357"/>
      <c r="Z6" s="357"/>
      <c r="AA6" s="357"/>
      <c r="AB6" s="357"/>
      <c r="AC6" s="357"/>
      <c r="AD6" s="358"/>
    </row>
    <row r="7" spans="1:30" x14ac:dyDescent="0.25">
      <c r="A7" s="175"/>
      <c r="B7" s="377" t="s">
        <v>15</v>
      </c>
      <c r="C7" s="378"/>
      <c r="D7" s="378"/>
      <c r="E7" s="378"/>
      <c r="F7" s="391"/>
      <c r="G7" s="152">
        <f>SUM(G4:G6)</f>
        <v>2332529.1800000002</v>
      </c>
      <c r="H7" s="24"/>
      <c r="I7" s="396" t="s">
        <v>98</v>
      </c>
      <c r="J7" s="391"/>
      <c r="K7" s="401">
        <f>Pemasukkan!F31</f>
        <v>222000</v>
      </c>
      <c r="L7" s="402"/>
      <c r="M7" s="176"/>
      <c r="U7" s="353"/>
      <c r="V7" s="354"/>
      <c r="W7" s="355" t="s">
        <v>234</v>
      </c>
      <c r="X7" s="321"/>
      <c r="Y7" s="321"/>
      <c r="Z7" s="321"/>
      <c r="AA7" s="321"/>
      <c r="AB7" s="321"/>
      <c r="AC7" s="321"/>
      <c r="AD7" s="350"/>
    </row>
    <row r="8" spans="1:30" ht="15.75" thickBot="1" x14ac:dyDescent="0.3">
      <c r="A8" s="175"/>
      <c r="B8" s="405" t="s">
        <v>192</v>
      </c>
      <c r="C8" s="406"/>
      <c r="D8" s="406"/>
      <c r="E8" s="406"/>
      <c r="F8" s="406"/>
      <c r="G8" s="153">
        <f>K8</f>
        <v>1651229.1800000002</v>
      </c>
      <c r="H8" s="24"/>
      <c r="I8" s="374" t="s">
        <v>191</v>
      </c>
      <c r="J8" s="395"/>
      <c r="K8" s="386">
        <f>(K5-K6)+K7</f>
        <v>1651229.1800000002</v>
      </c>
      <c r="L8" s="387"/>
      <c r="M8" s="176"/>
      <c r="U8" s="361" t="s">
        <v>197</v>
      </c>
      <c r="V8" s="362"/>
      <c r="W8" s="356" t="s">
        <v>199</v>
      </c>
      <c r="X8" s="357"/>
      <c r="Y8" s="357"/>
      <c r="Z8" s="357"/>
      <c r="AA8" s="357"/>
      <c r="AB8" s="357"/>
      <c r="AC8" s="357"/>
      <c r="AD8" s="358"/>
    </row>
    <row r="9" spans="1:30" x14ac:dyDescent="0.25">
      <c r="A9" s="175"/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176"/>
      <c r="U9" s="363"/>
      <c r="V9" s="364"/>
      <c r="W9" s="356" t="s">
        <v>237</v>
      </c>
      <c r="X9" s="357"/>
      <c r="Y9" s="357"/>
      <c r="Z9" s="357"/>
      <c r="AA9" s="357"/>
      <c r="AB9" s="357"/>
      <c r="AC9" s="357"/>
      <c r="AD9" s="358"/>
    </row>
    <row r="10" spans="1:30" x14ac:dyDescent="0.25">
      <c r="A10" s="175"/>
      <c r="B10" s="321" t="s">
        <v>253</v>
      </c>
      <c r="C10" s="321"/>
      <c r="D10" s="321"/>
      <c r="E10" s="321"/>
      <c r="F10" s="321"/>
      <c r="G10" s="56">
        <f>G5</f>
        <v>568329.18000000005</v>
      </c>
      <c r="H10" s="24"/>
      <c r="I10" s="24"/>
      <c r="J10" s="24"/>
      <c r="K10" s="24"/>
      <c r="L10" s="24"/>
      <c r="M10" s="176"/>
      <c r="U10" s="365" t="s">
        <v>243</v>
      </c>
      <c r="V10" s="366"/>
      <c r="W10" s="321" t="s">
        <v>257</v>
      </c>
      <c r="X10" s="321"/>
      <c r="Y10" s="321"/>
      <c r="Z10" s="321"/>
      <c r="AA10" s="321"/>
      <c r="AB10" s="321"/>
      <c r="AC10" s="321"/>
      <c r="AD10" s="350"/>
    </row>
    <row r="11" spans="1:30" ht="15" customHeight="1" x14ac:dyDescent="0.25">
      <c r="A11" s="175"/>
      <c r="B11" s="321" t="s">
        <v>254</v>
      </c>
      <c r="C11" s="321"/>
      <c r="D11" s="321"/>
      <c r="E11" s="321"/>
      <c r="F11" s="321"/>
      <c r="G11" s="56">
        <v>1089400</v>
      </c>
      <c r="H11" s="24"/>
      <c r="I11" s="24"/>
      <c r="J11" s="24"/>
      <c r="K11" s="24"/>
      <c r="L11" s="24"/>
      <c r="M11" s="176"/>
      <c r="U11" s="365" t="s">
        <v>256</v>
      </c>
      <c r="V11" s="366"/>
      <c r="W11" s="359" t="s">
        <v>258</v>
      </c>
      <c r="X11" s="359"/>
      <c r="Y11" s="359"/>
      <c r="Z11" s="359"/>
      <c r="AA11" s="359"/>
      <c r="AB11" s="359"/>
      <c r="AC11" s="359"/>
      <c r="AD11" s="360"/>
    </row>
    <row r="12" spans="1:30" ht="15" customHeight="1" x14ac:dyDescent="0.25">
      <c r="A12" s="175"/>
      <c r="B12" s="404" t="s">
        <v>255</v>
      </c>
      <c r="C12" s="404"/>
      <c r="D12" s="404"/>
      <c r="E12" s="404"/>
      <c r="F12" s="404"/>
      <c r="G12" s="180">
        <f>SUM(G10:G11)</f>
        <v>1657729.1800000002</v>
      </c>
      <c r="H12" s="24"/>
      <c r="I12" s="24"/>
      <c r="J12" s="24"/>
      <c r="K12" s="24"/>
      <c r="L12" s="24"/>
      <c r="M12" s="176"/>
      <c r="U12" s="365"/>
      <c r="V12" s="366"/>
      <c r="W12" s="321"/>
      <c r="X12" s="321"/>
      <c r="Y12" s="321"/>
      <c r="Z12" s="321"/>
      <c r="AA12" s="321"/>
      <c r="AB12" s="321"/>
      <c r="AC12" s="321"/>
      <c r="AD12" s="350"/>
    </row>
    <row r="13" spans="1:30" ht="18" customHeight="1" thickBot="1" x14ac:dyDescent="0.3">
      <c r="A13" s="177"/>
      <c r="B13" s="178"/>
      <c r="C13" s="178"/>
      <c r="D13" s="178"/>
      <c r="E13" s="178"/>
      <c r="F13" s="178"/>
      <c r="G13" s="178"/>
      <c r="H13" s="178"/>
      <c r="I13" s="178"/>
      <c r="J13" s="178"/>
      <c r="K13" s="178"/>
      <c r="L13" s="178"/>
      <c r="M13" s="179"/>
      <c r="U13" s="365"/>
      <c r="V13" s="366"/>
      <c r="W13" s="321"/>
      <c r="X13" s="321"/>
      <c r="Y13" s="321"/>
      <c r="Z13" s="321"/>
      <c r="AA13" s="321"/>
      <c r="AB13" s="321"/>
      <c r="AC13" s="321"/>
      <c r="AD13" s="350"/>
    </row>
    <row r="14" spans="1:30" ht="15.75" thickBot="1" x14ac:dyDescent="0.3">
      <c r="U14" s="380"/>
      <c r="V14" s="381"/>
      <c r="W14" s="351"/>
      <c r="X14" s="351"/>
      <c r="Y14" s="351"/>
      <c r="Z14" s="351"/>
      <c r="AA14" s="351"/>
      <c r="AB14" s="351"/>
      <c r="AC14" s="351"/>
      <c r="AD14" s="352"/>
    </row>
    <row r="17" spans="1:19" ht="15.75" thickBot="1" x14ac:dyDescent="0.3"/>
    <row r="18" spans="1:19" x14ac:dyDescent="0.25">
      <c r="A18" s="172"/>
      <c r="B18" s="173"/>
      <c r="C18" s="173"/>
      <c r="D18" s="403" t="s">
        <v>249</v>
      </c>
      <c r="E18" s="403"/>
      <c r="F18" s="403"/>
      <c r="G18" s="403"/>
      <c r="H18" s="403"/>
      <c r="I18" s="403"/>
      <c r="J18" s="403"/>
      <c r="K18" s="403"/>
      <c r="L18" s="403"/>
      <c r="M18" s="174"/>
      <c r="O18" s="382" t="s">
        <v>250</v>
      </c>
      <c r="P18" s="383"/>
      <c r="Q18" s="383"/>
      <c r="R18" s="383"/>
      <c r="S18" s="384"/>
    </row>
    <row r="19" spans="1:19" x14ac:dyDescent="0.25">
      <c r="A19" s="175"/>
      <c r="M19" s="176"/>
      <c r="O19" s="372" t="s">
        <v>251</v>
      </c>
      <c r="P19" s="321"/>
      <c r="Q19" s="321"/>
      <c r="R19" s="321"/>
      <c r="S19" s="350"/>
    </row>
    <row r="20" spans="1:19" ht="15.75" thickBot="1" x14ac:dyDescent="0.3">
      <c r="A20" s="175"/>
      <c r="B20" s="200"/>
      <c r="C20" s="200"/>
      <c r="D20" s="200"/>
      <c r="E20" s="200"/>
      <c r="F20" s="200"/>
      <c r="G20" s="68"/>
      <c r="H20" s="24"/>
      <c r="I20" s="355" t="s">
        <v>194</v>
      </c>
      <c r="J20" s="321"/>
      <c r="K20" s="321"/>
      <c r="L20" s="321"/>
      <c r="M20" s="176"/>
      <c r="O20" s="372" t="s">
        <v>252</v>
      </c>
      <c r="P20" s="321"/>
      <c r="Q20" s="321"/>
      <c r="R20" s="321"/>
      <c r="S20" s="350"/>
    </row>
    <row r="21" spans="1:19" x14ac:dyDescent="0.25">
      <c r="A21" s="175"/>
      <c r="B21" s="388" t="s">
        <v>296</v>
      </c>
      <c r="C21" s="389"/>
      <c r="D21" s="389"/>
      <c r="E21" s="389"/>
      <c r="F21" s="390"/>
      <c r="G21" s="70">
        <f>G12</f>
        <v>1657729.1800000002</v>
      </c>
      <c r="H21" s="24"/>
      <c r="I21" s="374" t="s">
        <v>72</v>
      </c>
      <c r="J21" s="395"/>
      <c r="K21" s="397">
        <f>G22</f>
        <v>1657729.1800000002</v>
      </c>
      <c r="L21" s="398"/>
      <c r="M21" s="176"/>
      <c r="N21" s="170"/>
      <c r="O21" s="385" t="s">
        <v>259</v>
      </c>
      <c r="P21" s="375"/>
      <c r="Q21" s="375"/>
      <c r="R21" s="375"/>
      <c r="S21" s="376"/>
    </row>
    <row r="22" spans="1:19" x14ac:dyDescent="0.25">
      <c r="A22" s="175"/>
      <c r="B22" s="377" t="s">
        <v>15</v>
      </c>
      <c r="C22" s="378"/>
      <c r="D22" s="378"/>
      <c r="E22" s="378"/>
      <c r="F22" s="391"/>
      <c r="G22" s="152">
        <f>G21</f>
        <v>1657729.1800000002</v>
      </c>
      <c r="H22" s="24"/>
      <c r="I22" s="396" t="s">
        <v>65</v>
      </c>
      <c r="J22" s="391"/>
      <c r="K22" s="399">
        <f>Pengeluaran!L30</f>
        <v>779000</v>
      </c>
      <c r="L22" s="400"/>
      <c r="M22" s="176"/>
      <c r="N22" s="170"/>
      <c r="O22" s="377" t="s">
        <v>260</v>
      </c>
      <c r="P22" s="378"/>
      <c r="Q22" s="378"/>
      <c r="R22" s="378"/>
      <c r="S22" s="379"/>
    </row>
    <row r="23" spans="1:19" ht="15.75" thickBot="1" x14ac:dyDescent="0.3">
      <c r="A23" s="175"/>
      <c r="B23" s="392" t="s">
        <v>192</v>
      </c>
      <c r="C23" s="393"/>
      <c r="D23" s="393"/>
      <c r="E23" s="393"/>
      <c r="F23" s="394"/>
      <c r="G23" s="153">
        <f>K24</f>
        <v>1568729.1800000002</v>
      </c>
      <c r="H23" s="24"/>
      <c r="I23" s="396" t="s">
        <v>98</v>
      </c>
      <c r="J23" s="391"/>
      <c r="K23" s="401">
        <f>Pemasukkan!L31</f>
        <v>690000</v>
      </c>
      <c r="L23" s="402"/>
      <c r="M23" s="176"/>
      <c r="N23" s="170"/>
      <c r="O23" s="377" t="s">
        <v>261</v>
      </c>
      <c r="P23" s="378"/>
      <c r="Q23" s="378"/>
      <c r="R23" s="378"/>
      <c r="S23" s="379"/>
    </row>
    <row r="24" spans="1:19" x14ac:dyDescent="0.25">
      <c r="A24" s="175"/>
      <c r="B24" s="24"/>
      <c r="C24" s="24"/>
      <c r="D24" s="24"/>
      <c r="E24" s="24"/>
      <c r="F24" s="24"/>
      <c r="G24" s="24"/>
      <c r="H24" s="24"/>
      <c r="I24" s="374" t="s">
        <v>191</v>
      </c>
      <c r="J24" s="395"/>
      <c r="K24" s="386">
        <f>(K21-K22)+K23</f>
        <v>1568729.1800000002</v>
      </c>
      <c r="L24" s="387"/>
      <c r="M24" s="176"/>
      <c r="N24" s="170"/>
      <c r="O24" s="377" t="s">
        <v>262</v>
      </c>
      <c r="P24" s="378"/>
      <c r="Q24" s="378"/>
      <c r="R24" s="378"/>
      <c r="S24" s="379"/>
    </row>
    <row r="25" spans="1:19" x14ac:dyDescent="0.25">
      <c r="A25" s="175"/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176"/>
      <c r="N25" s="170"/>
      <c r="O25" s="372" t="s">
        <v>267</v>
      </c>
      <c r="P25" s="321"/>
      <c r="Q25" s="321"/>
      <c r="R25" s="321"/>
      <c r="S25" s="350"/>
    </row>
    <row r="26" spans="1:19" ht="15.75" thickBot="1" x14ac:dyDescent="0.3">
      <c r="A26" s="175"/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176"/>
      <c r="N26" s="170"/>
      <c r="O26" s="373"/>
      <c r="P26" s="351"/>
      <c r="Q26" s="351"/>
      <c r="R26" s="351"/>
      <c r="S26" s="352"/>
    </row>
    <row r="27" spans="1:19" ht="15.75" thickBot="1" x14ac:dyDescent="0.3">
      <c r="A27" s="177"/>
      <c r="B27" s="178"/>
      <c r="C27" s="178"/>
      <c r="D27" s="178"/>
      <c r="E27" s="178"/>
      <c r="F27" s="178"/>
      <c r="G27" s="178"/>
      <c r="H27" s="178"/>
      <c r="I27" s="178"/>
      <c r="J27" s="178"/>
      <c r="K27" s="178"/>
      <c r="L27" s="178"/>
      <c r="M27" s="179"/>
      <c r="N27" s="170"/>
    </row>
    <row r="28" spans="1:19" x14ac:dyDescent="0.25">
      <c r="A28" s="170"/>
      <c r="H28" s="170"/>
      <c r="I28" s="170"/>
      <c r="J28" s="170"/>
      <c r="K28" s="170"/>
      <c r="L28" s="170"/>
      <c r="M28" s="170"/>
      <c r="N28" s="170"/>
      <c r="O28" s="170"/>
      <c r="P28" s="170"/>
      <c r="Q28" s="170"/>
      <c r="R28" s="170"/>
      <c r="S28" s="170"/>
    </row>
  </sheetData>
  <mergeCells count="63">
    <mergeCell ref="D2:L2"/>
    <mergeCell ref="B11:F11"/>
    <mergeCell ref="B12:F12"/>
    <mergeCell ref="D18:L18"/>
    <mergeCell ref="B6:F6"/>
    <mergeCell ref="K8:L8"/>
    <mergeCell ref="I7:J7"/>
    <mergeCell ref="I8:J8"/>
    <mergeCell ref="B5:F5"/>
    <mergeCell ref="B8:F8"/>
    <mergeCell ref="B7:F7"/>
    <mergeCell ref="B4:F4"/>
    <mergeCell ref="B10:F10"/>
    <mergeCell ref="K7:L7"/>
    <mergeCell ref="I4:L4"/>
    <mergeCell ref="I5:J5"/>
    <mergeCell ref="K5:L5"/>
    <mergeCell ref="I6:J6"/>
    <mergeCell ref="K6:L6"/>
    <mergeCell ref="K21:L21"/>
    <mergeCell ref="K23:L23"/>
    <mergeCell ref="K22:L22"/>
    <mergeCell ref="K24:L24"/>
    <mergeCell ref="I20:L20"/>
    <mergeCell ref="B21:F21"/>
    <mergeCell ref="B22:F22"/>
    <mergeCell ref="B23:F23"/>
    <mergeCell ref="I21:J21"/>
    <mergeCell ref="I22:J22"/>
    <mergeCell ref="I23:J23"/>
    <mergeCell ref="I24:J24"/>
    <mergeCell ref="O26:S26"/>
    <mergeCell ref="W5:AD5"/>
    <mergeCell ref="W6:AD6"/>
    <mergeCell ref="O24:S24"/>
    <mergeCell ref="O19:S19"/>
    <mergeCell ref="O20:S20"/>
    <mergeCell ref="U14:V14"/>
    <mergeCell ref="O18:S18"/>
    <mergeCell ref="O21:S21"/>
    <mergeCell ref="O23:S23"/>
    <mergeCell ref="O22:S22"/>
    <mergeCell ref="W4:AD4"/>
    <mergeCell ref="W8:AD8"/>
    <mergeCell ref="U5:V5"/>
    <mergeCell ref="U6:V6"/>
    <mergeCell ref="O25:S25"/>
    <mergeCell ref="U3:V3"/>
    <mergeCell ref="W3:AD3"/>
    <mergeCell ref="W12:AD12"/>
    <mergeCell ref="W13:AD13"/>
    <mergeCell ref="W14:AD14"/>
    <mergeCell ref="U7:V7"/>
    <mergeCell ref="W7:AD7"/>
    <mergeCell ref="W9:AD9"/>
    <mergeCell ref="W10:AD10"/>
    <mergeCell ref="W11:AD11"/>
    <mergeCell ref="U8:V9"/>
    <mergeCell ref="U10:V10"/>
    <mergeCell ref="U11:V11"/>
    <mergeCell ref="U12:V12"/>
    <mergeCell ref="U13:V13"/>
    <mergeCell ref="U4:V4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M220"/>
  <sheetViews>
    <sheetView topLeftCell="G1" zoomScale="70" zoomScaleNormal="70" workbookViewId="0">
      <selection activeCell="K15" sqref="K15"/>
    </sheetView>
  </sheetViews>
  <sheetFormatPr defaultColWidth="14.42578125" defaultRowHeight="15" customHeight="1" x14ac:dyDescent="0.25"/>
  <cols>
    <col min="1" max="2" width="8.7109375" style="53" customWidth="1"/>
    <col min="3" max="3" width="6.85546875" style="53" customWidth="1"/>
    <col min="4" max="4" width="32.42578125" style="53" customWidth="1"/>
    <col min="5" max="5" width="23.7109375" style="53" customWidth="1"/>
    <col min="6" max="6" width="19.5703125" style="53" customWidth="1"/>
    <col min="7" max="7" width="79.7109375" style="53" customWidth="1"/>
    <col min="8" max="8" width="19.140625" style="53" customWidth="1"/>
    <col min="9" max="9" width="5.5703125" style="53" customWidth="1"/>
    <col min="10" max="10" width="34" style="53" customWidth="1"/>
    <col min="11" max="11" width="25.7109375" style="53" customWidth="1"/>
    <col min="12" max="12" width="21.7109375" style="53" customWidth="1"/>
    <col min="13" max="13" width="77.140625" style="53" customWidth="1"/>
    <col min="14" max="16384" width="14.42578125" style="53"/>
  </cols>
  <sheetData>
    <row r="2" spans="3:13" ht="15" customHeight="1" x14ac:dyDescent="0.25">
      <c r="C2" s="418" t="s">
        <v>186</v>
      </c>
      <c r="D2" s="419"/>
      <c r="E2" s="419"/>
      <c r="F2" s="419"/>
      <c r="G2" s="419"/>
      <c r="H2" s="419"/>
      <c r="I2" s="419"/>
      <c r="J2" s="419"/>
      <c r="K2" s="419"/>
    </row>
    <row r="3" spans="3:13" ht="15" customHeight="1" x14ac:dyDescent="0.25">
      <c r="C3" s="419"/>
      <c r="D3" s="419"/>
      <c r="E3" s="419"/>
      <c r="F3" s="419"/>
      <c r="G3" s="419"/>
      <c r="H3" s="419"/>
      <c r="I3" s="419"/>
      <c r="J3" s="419"/>
      <c r="K3" s="419"/>
    </row>
    <row r="5" spans="3:13" ht="15" customHeight="1" x14ac:dyDescent="0.25">
      <c r="C5" s="411" t="s">
        <v>247</v>
      </c>
      <c r="D5" s="411"/>
      <c r="E5" s="411"/>
      <c r="F5" s="411"/>
      <c r="G5" s="411"/>
      <c r="I5" s="411" t="s">
        <v>248</v>
      </c>
      <c r="J5" s="411"/>
      <c r="K5" s="411"/>
      <c r="L5" s="411"/>
      <c r="M5" s="411"/>
    </row>
    <row r="6" spans="3:13" ht="15" customHeight="1" x14ac:dyDescent="0.25">
      <c r="C6" s="58" t="s">
        <v>1</v>
      </c>
      <c r="D6" s="58" t="s">
        <v>98</v>
      </c>
      <c r="E6" s="58" t="s">
        <v>187</v>
      </c>
      <c r="F6" s="58" t="s">
        <v>180</v>
      </c>
      <c r="G6" s="58" t="s">
        <v>19</v>
      </c>
      <c r="I6" s="171" t="s">
        <v>1</v>
      </c>
      <c r="J6" s="171" t="s">
        <v>98</v>
      </c>
      <c r="K6" s="171" t="s">
        <v>187</v>
      </c>
      <c r="L6" s="171" t="s">
        <v>180</v>
      </c>
      <c r="M6" s="171" t="s">
        <v>19</v>
      </c>
    </row>
    <row r="7" spans="3:13" ht="46.5" customHeight="1" x14ac:dyDescent="0.25">
      <c r="C7" s="1">
        <v>1</v>
      </c>
      <c r="D7" s="58" t="s">
        <v>185</v>
      </c>
      <c r="E7" s="60" t="s">
        <v>188</v>
      </c>
      <c r="F7" s="64">
        <v>122000</v>
      </c>
      <c r="G7" s="66" t="s">
        <v>189</v>
      </c>
      <c r="I7" s="1">
        <v>1</v>
      </c>
      <c r="J7" s="192" t="s">
        <v>263</v>
      </c>
      <c r="K7" s="60">
        <v>43709</v>
      </c>
      <c r="L7" s="64">
        <v>64000</v>
      </c>
      <c r="M7" s="66" t="s">
        <v>264</v>
      </c>
    </row>
    <row r="8" spans="3:13" ht="17.25" customHeight="1" x14ac:dyDescent="0.25">
      <c r="C8" s="1">
        <v>2</v>
      </c>
      <c r="D8" s="1" t="s">
        <v>227</v>
      </c>
      <c r="E8" s="1" t="s">
        <v>226</v>
      </c>
      <c r="F8" s="64">
        <v>100000</v>
      </c>
      <c r="G8" s="1" t="s">
        <v>228</v>
      </c>
      <c r="I8" s="1">
        <v>2</v>
      </c>
      <c r="J8" s="1" t="s">
        <v>265</v>
      </c>
      <c r="K8" s="60">
        <v>43716</v>
      </c>
      <c r="L8" s="64">
        <v>64000</v>
      </c>
      <c r="M8" s="1" t="s">
        <v>266</v>
      </c>
    </row>
    <row r="9" spans="3:13" ht="15" customHeight="1" x14ac:dyDescent="0.25">
      <c r="C9" s="1">
        <v>3</v>
      </c>
      <c r="D9" s="1"/>
      <c r="E9" s="1"/>
      <c r="F9" s="64"/>
      <c r="G9" s="1"/>
      <c r="I9" s="1">
        <v>3</v>
      </c>
      <c r="J9" s="133" t="s">
        <v>286</v>
      </c>
      <c r="K9" s="199" t="s">
        <v>297</v>
      </c>
      <c r="L9" s="64">
        <v>443000</v>
      </c>
      <c r="M9" s="192" t="s">
        <v>286</v>
      </c>
    </row>
    <row r="10" spans="3:13" ht="15" customHeight="1" x14ac:dyDescent="0.25">
      <c r="C10" s="1">
        <v>4</v>
      </c>
      <c r="D10" s="1"/>
      <c r="E10" s="1"/>
      <c r="F10" s="64"/>
      <c r="G10" s="1"/>
      <c r="I10" s="1">
        <v>4</v>
      </c>
      <c r="J10" s="1" t="s">
        <v>273</v>
      </c>
      <c r="K10" s="60">
        <v>43726</v>
      </c>
      <c r="L10" s="64">
        <v>79000</v>
      </c>
      <c r="M10" s="1" t="s">
        <v>274</v>
      </c>
    </row>
    <row r="11" spans="3:13" ht="15" customHeight="1" x14ac:dyDescent="0.25">
      <c r="C11" s="1">
        <v>5</v>
      </c>
      <c r="D11" s="1"/>
      <c r="E11" s="1"/>
      <c r="F11" s="64"/>
      <c r="G11" s="1"/>
      <c r="I11" s="1">
        <v>5</v>
      </c>
      <c r="J11" s="23" t="s">
        <v>293</v>
      </c>
      <c r="K11" s="212" t="s">
        <v>294</v>
      </c>
      <c r="L11" s="67">
        <v>40000</v>
      </c>
      <c r="M11" s="23" t="s">
        <v>295</v>
      </c>
    </row>
    <row r="12" spans="3:13" ht="15" customHeight="1" x14ac:dyDescent="0.25">
      <c r="C12" s="1">
        <v>6</v>
      </c>
      <c r="D12" s="1"/>
      <c r="E12" s="1"/>
      <c r="F12" s="64"/>
      <c r="G12" s="1"/>
      <c r="I12" s="187">
        <v>6</v>
      </c>
      <c r="J12" s="204"/>
      <c r="K12" s="204"/>
      <c r="L12" s="204"/>
      <c r="M12" s="204"/>
    </row>
    <row r="13" spans="3:13" ht="15" customHeight="1" x14ac:dyDescent="0.25">
      <c r="C13" s="1">
        <v>7</v>
      </c>
      <c r="D13" s="1"/>
      <c r="E13" s="1"/>
      <c r="F13" s="64"/>
      <c r="G13" s="1"/>
      <c r="I13" s="1">
        <v>7</v>
      </c>
      <c r="J13" s="10"/>
      <c r="K13" s="213"/>
      <c r="L13" s="206"/>
      <c r="M13" s="10"/>
    </row>
    <row r="14" spans="3:13" ht="15" customHeight="1" x14ac:dyDescent="0.25">
      <c r="C14" s="1">
        <v>8</v>
      </c>
      <c r="D14" s="1"/>
      <c r="E14" s="1"/>
      <c r="F14" s="64"/>
      <c r="G14" s="1"/>
      <c r="I14" s="1">
        <v>8</v>
      </c>
      <c r="J14" s="1"/>
      <c r="K14" s="60"/>
      <c r="L14" s="64"/>
      <c r="M14" s="1"/>
    </row>
    <row r="15" spans="3:13" ht="15" customHeight="1" x14ac:dyDescent="0.25">
      <c r="C15" s="1">
        <v>9</v>
      </c>
      <c r="D15" s="1"/>
      <c r="E15" s="1"/>
      <c r="F15" s="64"/>
      <c r="G15" s="1"/>
      <c r="I15" s="1">
        <v>9</v>
      </c>
      <c r="J15" s="1"/>
      <c r="K15" s="60"/>
      <c r="L15" s="64"/>
      <c r="M15" s="1"/>
    </row>
    <row r="16" spans="3:13" ht="15" customHeight="1" x14ac:dyDescent="0.25">
      <c r="C16" s="1">
        <v>10</v>
      </c>
      <c r="D16" s="1"/>
      <c r="E16" s="1"/>
      <c r="F16" s="64"/>
      <c r="G16" s="1"/>
      <c r="I16" s="1">
        <v>10</v>
      </c>
      <c r="J16" s="1"/>
      <c r="K16" s="60"/>
      <c r="L16" s="64"/>
      <c r="M16" s="1"/>
    </row>
    <row r="17" spans="3:13" ht="15" customHeight="1" x14ac:dyDescent="0.25">
      <c r="C17" s="1">
        <v>11</v>
      </c>
      <c r="D17" s="1"/>
      <c r="E17" s="1"/>
      <c r="F17" s="64"/>
      <c r="G17" s="1"/>
      <c r="I17" s="1">
        <v>11</v>
      </c>
      <c r="J17" s="1"/>
      <c r="K17" s="60"/>
      <c r="L17" s="64"/>
      <c r="M17" s="1"/>
    </row>
    <row r="18" spans="3:13" ht="15" customHeight="1" x14ac:dyDescent="0.25">
      <c r="C18" s="1">
        <v>12</v>
      </c>
      <c r="D18" s="1"/>
      <c r="E18" s="1"/>
      <c r="F18" s="64"/>
      <c r="G18" s="1"/>
      <c r="I18" s="1">
        <v>12</v>
      </c>
      <c r="J18" s="1"/>
      <c r="K18" s="60"/>
      <c r="L18" s="64"/>
      <c r="M18" s="1"/>
    </row>
    <row r="19" spans="3:13" ht="15" customHeight="1" x14ac:dyDescent="0.25">
      <c r="C19" s="1">
        <v>13</v>
      </c>
      <c r="D19" s="1"/>
      <c r="E19" s="1"/>
      <c r="F19" s="64"/>
      <c r="G19" s="1"/>
      <c r="I19" s="1">
        <v>13</v>
      </c>
      <c r="J19" s="1"/>
      <c r="K19" s="60"/>
      <c r="L19" s="64"/>
      <c r="M19" s="1"/>
    </row>
    <row r="20" spans="3:13" ht="15" customHeight="1" x14ac:dyDescent="0.25">
      <c r="C20" s="1">
        <v>14</v>
      </c>
      <c r="D20" s="1"/>
      <c r="E20" s="1"/>
      <c r="F20" s="64"/>
      <c r="G20" s="1"/>
      <c r="I20" s="1">
        <v>14</v>
      </c>
      <c r="J20" s="1"/>
      <c r="K20" s="60"/>
      <c r="L20" s="64"/>
      <c r="M20" s="1"/>
    </row>
    <row r="21" spans="3:13" ht="15.75" customHeight="1" x14ac:dyDescent="0.25">
      <c r="C21" s="1">
        <v>15</v>
      </c>
      <c r="D21" s="1"/>
      <c r="E21" s="1"/>
      <c r="F21" s="64"/>
      <c r="G21" s="1"/>
      <c r="I21" s="1">
        <v>15</v>
      </c>
      <c r="J21" s="1"/>
      <c r="K21" s="60"/>
      <c r="L21" s="64"/>
      <c r="M21" s="1"/>
    </row>
    <row r="22" spans="3:13" ht="15.75" customHeight="1" x14ac:dyDescent="0.25">
      <c r="C22" s="1">
        <v>16</v>
      </c>
      <c r="D22" s="1"/>
      <c r="E22" s="1"/>
      <c r="F22" s="64"/>
      <c r="G22" s="1"/>
      <c r="I22" s="1">
        <v>16</v>
      </c>
      <c r="J22" s="1"/>
      <c r="K22" s="60"/>
      <c r="L22" s="64"/>
      <c r="M22" s="1"/>
    </row>
    <row r="23" spans="3:13" ht="15.75" customHeight="1" x14ac:dyDescent="0.25">
      <c r="C23" s="1">
        <v>17</v>
      </c>
      <c r="D23" s="1"/>
      <c r="E23" s="1"/>
      <c r="F23" s="64"/>
      <c r="G23" s="1"/>
      <c r="I23" s="1">
        <v>17</v>
      </c>
      <c r="J23" s="1"/>
      <c r="K23" s="60"/>
      <c r="L23" s="64"/>
      <c r="M23" s="1"/>
    </row>
    <row r="24" spans="3:13" ht="15.75" customHeight="1" x14ac:dyDescent="0.25">
      <c r="C24" s="1">
        <v>18</v>
      </c>
      <c r="D24" s="1"/>
      <c r="E24" s="1"/>
      <c r="F24" s="64"/>
      <c r="G24" s="1"/>
      <c r="I24" s="1">
        <v>18</v>
      </c>
      <c r="J24" s="1"/>
      <c r="K24" s="60"/>
      <c r="L24" s="64"/>
      <c r="M24" s="1"/>
    </row>
    <row r="25" spans="3:13" ht="15.75" customHeight="1" x14ac:dyDescent="0.25">
      <c r="C25" s="1">
        <v>19</v>
      </c>
      <c r="D25" s="1"/>
      <c r="E25" s="1"/>
      <c r="F25" s="64"/>
      <c r="G25" s="1"/>
      <c r="I25" s="1">
        <v>19</v>
      </c>
      <c r="J25" s="1"/>
      <c r="K25" s="60"/>
      <c r="L25" s="64"/>
      <c r="M25" s="1"/>
    </row>
    <row r="26" spans="3:13" ht="15.75" customHeight="1" thickBot="1" x14ac:dyDescent="0.3">
      <c r="C26" s="1">
        <v>20</v>
      </c>
      <c r="D26" s="1"/>
      <c r="E26" s="23"/>
      <c r="F26" s="67"/>
      <c r="G26" s="1"/>
      <c r="I26" s="1">
        <v>20</v>
      </c>
      <c r="J26" s="1"/>
      <c r="K26" s="60"/>
      <c r="L26" s="67"/>
      <c r="M26" s="1"/>
    </row>
    <row r="27" spans="3:13" ht="15.75" customHeight="1" thickBot="1" x14ac:dyDescent="0.3">
      <c r="C27" s="24"/>
      <c r="D27" s="24"/>
      <c r="E27" s="62" t="s">
        <v>15</v>
      </c>
      <c r="F27" s="63">
        <f>SUM(F7:F26)</f>
        <v>222000</v>
      </c>
      <c r="G27" s="24"/>
      <c r="I27" s="24"/>
      <c r="J27" s="24"/>
      <c r="K27" s="62" t="s">
        <v>15</v>
      </c>
      <c r="L27" s="63">
        <f>SUM(L7:L26)</f>
        <v>690000</v>
      </c>
      <c r="M27" s="24"/>
    </row>
    <row r="28" spans="3:13" ht="15.75" customHeight="1" thickBot="1" x14ac:dyDescent="0.3">
      <c r="I28" s="170"/>
      <c r="J28" s="170"/>
      <c r="K28" s="170"/>
      <c r="L28" s="170"/>
      <c r="M28" s="170"/>
    </row>
    <row r="29" spans="3:13" ht="15.75" customHeight="1" x14ac:dyDescent="0.25">
      <c r="D29" s="407" t="s">
        <v>72</v>
      </c>
      <c r="E29" s="408"/>
      <c r="F29" s="412">
        <f>'Hitung Pemasukan Pengeluaran'!G6</f>
        <v>760000</v>
      </c>
      <c r="G29" s="413"/>
      <c r="I29" s="170"/>
      <c r="J29" s="407" t="s">
        <v>72</v>
      </c>
      <c r="K29" s="408"/>
      <c r="L29" s="412">
        <f>'Hitung Pemasukan Pengeluaran'!G22</f>
        <v>1657729.1800000002</v>
      </c>
      <c r="M29" s="413"/>
    </row>
    <row r="30" spans="3:13" ht="15.75" customHeight="1" x14ac:dyDescent="0.25">
      <c r="D30" s="367" t="s">
        <v>65</v>
      </c>
      <c r="E30" s="321"/>
      <c r="F30" s="414">
        <f>Pengeluaran!F30</f>
        <v>903300</v>
      </c>
      <c r="G30" s="415"/>
      <c r="I30" s="170"/>
      <c r="J30" s="367" t="s">
        <v>65</v>
      </c>
      <c r="K30" s="321"/>
      <c r="L30" s="414">
        <f>Pengeluaran!L30</f>
        <v>779000</v>
      </c>
      <c r="M30" s="415"/>
    </row>
    <row r="31" spans="3:13" ht="15.75" customHeight="1" x14ac:dyDescent="0.25">
      <c r="D31" s="372" t="s">
        <v>98</v>
      </c>
      <c r="E31" s="321"/>
      <c r="F31" s="416">
        <f>F27</f>
        <v>222000</v>
      </c>
      <c r="G31" s="417"/>
      <c r="I31" s="170"/>
      <c r="J31" s="372" t="s">
        <v>98</v>
      </c>
      <c r="K31" s="321"/>
      <c r="L31" s="416">
        <f>L27</f>
        <v>690000</v>
      </c>
      <c r="M31" s="417"/>
    </row>
    <row r="32" spans="3:13" ht="15.75" customHeight="1" thickBot="1" x14ac:dyDescent="0.3">
      <c r="D32" s="405" t="s">
        <v>190</v>
      </c>
      <c r="E32" s="406"/>
      <c r="F32" s="409">
        <f>'Hitung Pemasukan Pengeluaran'!G8</f>
        <v>1651229.1800000002</v>
      </c>
      <c r="G32" s="410"/>
      <c r="I32" s="170"/>
      <c r="J32" s="405" t="s">
        <v>190</v>
      </c>
      <c r="K32" s="406"/>
      <c r="L32" s="409">
        <f>'Hitung Pemasukan Pengeluaran'!G23</f>
        <v>1568729.1800000002</v>
      </c>
      <c r="M32" s="410"/>
    </row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</sheetData>
  <mergeCells count="19">
    <mergeCell ref="C2:K3"/>
    <mergeCell ref="D29:E29"/>
    <mergeCell ref="F29:G29"/>
    <mergeCell ref="D30:E30"/>
    <mergeCell ref="F30:G30"/>
    <mergeCell ref="J29:K29"/>
    <mergeCell ref="L32:M32"/>
    <mergeCell ref="C5:G5"/>
    <mergeCell ref="I5:M5"/>
    <mergeCell ref="L29:M29"/>
    <mergeCell ref="J30:K30"/>
    <mergeCell ref="L30:M30"/>
    <mergeCell ref="J31:K31"/>
    <mergeCell ref="L31:M31"/>
    <mergeCell ref="D32:E32"/>
    <mergeCell ref="F32:G32"/>
    <mergeCell ref="D31:E31"/>
    <mergeCell ref="F31:G31"/>
    <mergeCell ref="J32:K32"/>
  </mergeCells>
  <pageMargins left="0.7" right="0.7" top="0.75" bottom="0.75" header="0" footer="0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M220"/>
  <sheetViews>
    <sheetView topLeftCell="H1" zoomScale="70" zoomScaleNormal="70" workbookViewId="0">
      <selection activeCell="L12" sqref="L12"/>
    </sheetView>
  </sheetViews>
  <sheetFormatPr defaultColWidth="14.42578125" defaultRowHeight="15" customHeight="1" x14ac:dyDescent="0.25"/>
  <cols>
    <col min="1" max="2" width="8.7109375" customWidth="1"/>
    <col min="3" max="3" width="6.85546875" customWidth="1"/>
    <col min="4" max="4" width="38.5703125" customWidth="1"/>
    <col min="5" max="5" width="23.7109375" customWidth="1"/>
    <col min="6" max="6" width="19.5703125" customWidth="1"/>
    <col min="7" max="7" width="35" customWidth="1"/>
    <col min="8" max="8" width="17.140625" customWidth="1"/>
    <col min="9" max="9" width="6.140625" customWidth="1"/>
    <col min="10" max="10" width="35.5703125" customWidth="1"/>
    <col min="11" max="11" width="26.7109375" customWidth="1"/>
    <col min="12" max="12" width="27.42578125" customWidth="1"/>
    <col min="13" max="13" width="38" customWidth="1"/>
  </cols>
  <sheetData>
    <row r="2" spans="3:13" ht="15" customHeight="1" x14ac:dyDescent="0.25">
      <c r="C2" s="424" t="s">
        <v>179</v>
      </c>
      <c r="D2" s="425"/>
      <c r="E2" s="425"/>
      <c r="F2" s="425"/>
      <c r="G2" s="425"/>
      <c r="H2" s="425"/>
      <c r="I2" s="425"/>
      <c r="J2" s="425"/>
      <c r="K2" s="425"/>
    </row>
    <row r="3" spans="3:13" ht="15" customHeight="1" x14ac:dyDescent="0.25">
      <c r="C3" s="425"/>
      <c r="D3" s="425"/>
      <c r="E3" s="425"/>
      <c r="F3" s="425"/>
      <c r="G3" s="425"/>
      <c r="H3" s="425"/>
      <c r="I3" s="425"/>
      <c r="J3" s="425"/>
      <c r="K3" s="425"/>
    </row>
    <row r="5" spans="3:13" ht="15" customHeight="1" x14ac:dyDescent="0.25">
      <c r="C5" s="411" t="s">
        <v>245</v>
      </c>
      <c r="D5" s="411"/>
      <c r="E5" s="411"/>
      <c r="F5" s="411"/>
      <c r="G5" s="411"/>
      <c r="I5" s="411" t="s">
        <v>246</v>
      </c>
      <c r="J5" s="411"/>
      <c r="K5" s="411"/>
      <c r="L5" s="411"/>
      <c r="M5" s="411"/>
    </row>
    <row r="6" spans="3:13" ht="15" customHeight="1" x14ac:dyDescent="0.25">
      <c r="C6" s="58" t="s">
        <v>1</v>
      </c>
      <c r="D6" s="58" t="s">
        <v>65</v>
      </c>
      <c r="E6" s="58" t="s">
        <v>182</v>
      </c>
      <c r="F6" s="58" t="s">
        <v>180</v>
      </c>
      <c r="G6" s="58" t="s">
        <v>19</v>
      </c>
      <c r="I6" s="171" t="s">
        <v>1</v>
      </c>
      <c r="J6" s="186" t="s">
        <v>65</v>
      </c>
      <c r="K6" s="171" t="s">
        <v>182</v>
      </c>
      <c r="L6" s="171" t="s">
        <v>180</v>
      </c>
      <c r="M6" s="171" t="s">
        <v>19</v>
      </c>
    </row>
    <row r="7" spans="3:13" ht="15" customHeight="1" x14ac:dyDescent="0.25">
      <c r="C7" s="57">
        <v>1</v>
      </c>
      <c r="D7" s="59" t="s">
        <v>181</v>
      </c>
      <c r="E7" s="60" t="s">
        <v>183</v>
      </c>
      <c r="F7" s="56">
        <v>750000</v>
      </c>
      <c r="G7" s="59" t="s">
        <v>184</v>
      </c>
      <c r="I7" s="1">
        <v>1</v>
      </c>
      <c r="J7" s="1" t="s">
        <v>241</v>
      </c>
      <c r="K7" s="1" t="s">
        <v>240</v>
      </c>
      <c r="L7" s="64">
        <v>21000</v>
      </c>
      <c r="M7" s="1"/>
    </row>
    <row r="8" spans="3:13" ht="15" customHeight="1" x14ac:dyDescent="0.25">
      <c r="C8" s="57">
        <v>2</v>
      </c>
      <c r="D8" s="141" t="s">
        <v>215</v>
      </c>
      <c r="E8" s="23" t="s">
        <v>216</v>
      </c>
      <c r="F8" s="61">
        <v>45000</v>
      </c>
      <c r="G8" s="141"/>
      <c r="I8" s="23">
        <v>2</v>
      </c>
      <c r="J8" s="23" t="s">
        <v>242</v>
      </c>
      <c r="K8" s="188" t="s">
        <v>240</v>
      </c>
      <c r="L8" s="64">
        <v>25000</v>
      </c>
      <c r="M8" s="23"/>
    </row>
    <row r="9" spans="3:13" ht="15" customHeight="1" x14ac:dyDescent="0.25">
      <c r="C9" s="142">
        <v>3</v>
      </c>
      <c r="D9" s="145" t="s">
        <v>222</v>
      </c>
      <c r="E9" s="146" t="s">
        <v>223</v>
      </c>
      <c r="F9" s="56">
        <v>100000</v>
      </c>
      <c r="G9" s="57"/>
      <c r="I9" s="187">
        <v>3</v>
      </c>
      <c r="J9" s="1" t="s">
        <v>268</v>
      </c>
      <c r="K9" s="189" t="s">
        <v>269</v>
      </c>
      <c r="L9" s="64">
        <v>100000</v>
      </c>
      <c r="M9" s="1" t="s">
        <v>270</v>
      </c>
    </row>
    <row r="10" spans="3:13" ht="15" customHeight="1" x14ac:dyDescent="0.25">
      <c r="C10" s="57">
        <v>4</v>
      </c>
      <c r="D10" s="143" t="s">
        <v>218</v>
      </c>
      <c r="E10" s="10" t="s">
        <v>219</v>
      </c>
      <c r="F10" s="144">
        <v>1000</v>
      </c>
      <c r="G10" s="143"/>
      <c r="I10" s="9">
        <v>4</v>
      </c>
      <c r="J10" s="197" t="s">
        <v>279</v>
      </c>
      <c r="K10" s="198" t="s">
        <v>282</v>
      </c>
      <c r="L10" s="64">
        <v>320000</v>
      </c>
      <c r="M10" s="191" t="s">
        <v>285</v>
      </c>
    </row>
    <row r="11" spans="3:13" ht="15" customHeight="1" x14ac:dyDescent="0.25">
      <c r="C11" s="57">
        <v>5</v>
      </c>
      <c r="D11" s="57" t="s">
        <v>220</v>
      </c>
      <c r="E11" s="1" t="s">
        <v>221</v>
      </c>
      <c r="F11" s="56">
        <v>800</v>
      </c>
      <c r="G11" s="57"/>
      <c r="I11" s="187">
        <v>5</v>
      </c>
      <c r="J11" s="191" t="s">
        <v>283</v>
      </c>
      <c r="K11" s="198" t="s">
        <v>282</v>
      </c>
      <c r="L11" s="64">
        <v>8000</v>
      </c>
      <c r="M11" s="192" t="s">
        <v>284</v>
      </c>
    </row>
    <row r="12" spans="3:13" ht="15" customHeight="1" x14ac:dyDescent="0.25">
      <c r="C12" s="57">
        <v>6</v>
      </c>
      <c r="D12" s="57" t="s">
        <v>239</v>
      </c>
      <c r="E12" s="1" t="s">
        <v>240</v>
      </c>
      <c r="F12" s="56">
        <v>6500</v>
      </c>
      <c r="G12" s="57"/>
      <c r="I12" s="1">
        <v>6</v>
      </c>
      <c r="J12" s="1" t="s">
        <v>298</v>
      </c>
      <c r="K12" s="190" t="s">
        <v>287</v>
      </c>
      <c r="L12" s="64">
        <v>250000</v>
      </c>
      <c r="M12" s="1" t="s">
        <v>288</v>
      </c>
    </row>
    <row r="13" spans="3:13" ht="15" customHeight="1" x14ac:dyDescent="0.25">
      <c r="C13" s="57"/>
      <c r="D13" s="57"/>
      <c r="E13" s="1"/>
      <c r="F13" s="56"/>
      <c r="G13" s="57"/>
      <c r="I13" s="1">
        <v>7</v>
      </c>
      <c r="J13" s="202" t="s">
        <v>307</v>
      </c>
      <c r="K13" s="201" t="s">
        <v>287</v>
      </c>
      <c r="L13" s="64">
        <v>10000</v>
      </c>
      <c r="M13" s="1"/>
    </row>
    <row r="14" spans="3:13" ht="15" customHeight="1" x14ac:dyDescent="0.25">
      <c r="C14" s="57"/>
      <c r="D14" s="57"/>
      <c r="E14" s="1"/>
      <c r="F14" s="56"/>
      <c r="G14" s="57"/>
      <c r="I14" s="1">
        <v>8</v>
      </c>
      <c r="J14" s="23" t="s">
        <v>289</v>
      </c>
      <c r="K14" s="205" t="s">
        <v>290</v>
      </c>
      <c r="L14" s="67">
        <v>25000</v>
      </c>
      <c r="M14" s="23" t="s">
        <v>288</v>
      </c>
    </row>
    <row r="15" spans="3:13" ht="15" customHeight="1" x14ac:dyDescent="0.25">
      <c r="C15" s="57">
        <v>9</v>
      </c>
      <c r="D15" s="57"/>
      <c r="E15" s="1"/>
      <c r="F15" s="56"/>
      <c r="G15" s="57"/>
      <c r="I15" s="187">
        <v>9</v>
      </c>
      <c r="J15" s="202" t="s">
        <v>291</v>
      </c>
      <c r="K15" s="201" t="s">
        <v>290</v>
      </c>
      <c r="L15" s="64">
        <v>20000</v>
      </c>
      <c r="M15" s="1" t="s">
        <v>292</v>
      </c>
    </row>
    <row r="16" spans="3:13" ht="15" customHeight="1" x14ac:dyDescent="0.25">
      <c r="C16" s="57">
        <v>10</v>
      </c>
      <c r="D16" s="57"/>
      <c r="E16" s="1"/>
      <c r="F16" s="56"/>
      <c r="G16" s="57"/>
      <c r="I16" s="187">
        <v>10</v>
      </c>
      <c r="J16" s="146"/>
      <c r="K16" s="207"/>
      <c r="L16" s="208"/>
      <c r="M16" s="146"/>
    </row>
    <row r="17" spans="3:13" ht="15" customHeight="1" x14ac:dyDescent="0.25">
      <c r="C17" s="57">
        <v>11</v>
      </c>
      <c r="D17" s="57"/>
      <c r="E17" s="1"/>
      <c r="F17" s="56"/>
      <c r="G17" s="57"/>
      <c r="I17" s="1">
        <v>11</v>
      </c>
      <c r="J17" s="10"/>
      <c r="K17" s="10"/>
      <c r="L17" s="206"/>
      <c r="M17" s="10"/>
    </row>
    <row r="18" spans="3:13" ht="15" customHeight="1" x14ac:dyDescent="0.25">
      <c r="C18" s="57">
        <v>12</v>
      </c>
      <c r="D18" s="57"/>
      <c r="E18" s="1"/>
      <c r="F18" s="56"/>
      <c r="G18" s="57"/>
      <c r="I18" s="1">
        <v>12</v>
      </c>
      <c r="J18" s="1"/>
      <c r="K18" s="1"/>
      <c r="L18" s="64"/>
      <c r="M18" s="1"/>
    </row>
    <row r="19" spans="3:13" ht="15" customHeight="1" x14ac:dyDescent="0.25">
      <c r="C19" s="57">
        <v>13</v>
      </c>
      <c r="D19" s="57"/>
      <c r="E19" s="1"/>
      <c r="F19" s="56"/>
      <c r="G19" s="57"/>
      <c r="I19" s="1">
        <v>13</v>
      </c>
      <c r="J19" s="1"/>
      <c r="K19" s="1"/>
      <c r="L19" s="64"/>
      <c r="M19" s="1"/>
    </row>
    <row r="20" spans="3:13" ht="15" customHeight="1" x14ac:dyDescent="0.25">
      <c r="C20" s="57">
        <v>14</v>
      </c>
      <c r="D20" s="57"/>
      <c r="E20" s="1"/>
      <c r="F20" s="56"/>
      <c r="G20" s="57"/>
      <c r="I20" s="1">
        <v>14</v>
      </c>
      <c r="J20" s="1"/>
      <c r="K20" s="1"/>
      <c r="L20" s="64"/>
      <c r="M20" s="1"/>
    </row>
    <row r="21" spans="3:13" ht="15.75" customHeight="1" x14ac:dyDescent="0.25">
      <c r="C21" s="57">
        <v>15</v>
      </c>
      <c r="D21" s="57"/>
      <c r="E21" s="1"/>
      <c r="F21" s="56"/>
      <c r="G21" s="57"/>
      <c r="I21" s="1">
        <v>15</v>
      </c>
      <c r="J21" s="1"/>
      <c r="K21" s="1"/>
      <c r="L21" s="64"/>
      <c r="M21" s="1"/>
    </row>
    <row r="22" spans="3:13" ht="15.75" customHeight="1" x14ac:dyDescent="0.25">
      <c r="C22" s="57">
        <v>16</v>
      </c>
      <c r="D22" s="57"/>
      <c r="E22" s="1"/>
      <c r="F22" s="56"/>
      <c r="G22" s="57"/>
      <c r="I22" s="1">
        <v>16</v>
      </c>
      <c r="J22" s="1"/>
      <c r="K22" s="1"/>
      <c r="L22" s="64"/>
      <c r="M22" s="1"/>
    </row>
    <row r="23" spans="3:13" ht="15.75" customHeight="1" x14ac:dyDescent="0.25">
      <c r="C23" s="57">
        <v>17</v>
      </c>
      <c r="D23" s="57"/>
      <c r="E23" s="1"/>
      <c r="F23" s="56"/>
      <c r="G23" s="57"/>
      <c r="I23" s="1">
        <v>17</v>
      </c>
      <c r="J23" s="1"/>
      <c r="K23" s="1"/>
      <c r="L23" s="64"/>
      <c r="M23" s="1"/>
    </row>
    <row r="24" spans="3:13" ht="15.75" customHeight="1" x14ac:dyDescent="0.25">
      <c r="C24" s="57">
        <v>18</v>
      </c>
      <c r="D24" s="57"/>
      <c r="E24" s="1"/>
      <c r="F24" s="56"/>
      <c r="G24" s="57"/>
      <c r="I24" s="1">
        <v>18</v>
      </c>
      <c r="J24" s="1"/>
      <c r="K24" s="1"/>
      <c r="L24" s="64"/>
      <c r="M24" s="1"/>
    </row>
    <row r="25" spans="3:13" ht="15.75" customHeight="1" x14ac:dyDescent="0.25">
      <c r="C25" s="57">
        <v>19</v>
      </c>
      <c r="D25" s="57"/>
      <c r="E25" s="1"/>
      <c r="F25" s="56"/>
      <c r="G25" s="57"/>
      <c r="I25" s="1">
        <v>19</v>
      </c>
      <c r="J25" s="1"/>
      <c r="K25" s="1"/>
      <c r="L25" s="64"/>
      <c r="M25" s="1"/>
    </row>
    <row r="26" spans="3:13" ht="15.75" customHeight="1" thickBot="1" x14ac:dyDescent="0.3">
      <c r="C26" s="57">
        <v>20</v>
      </c>
      <c r="D26" s="57"/>
      <c r="E26" s="23"/>
      <c r="F26" s="61"/>
      <c r="G26" s="57"/>
      <c r="I26" s="1">
        <v>20</v>
      </c>
      <c r="J26" s="1"/>
      <c r="K26" s="1"/>
      <c r="L26" s="64"/>
      <c r="M26" s="1"/>
    </row>
    <row r="27" spans="3:13" ht="15.75" customHeight="1" thickBot="1" x14ac:dyDescent="0.3">
      <c r="C27" s="24"/>
      <c r="D27" s="24"/>
      <c r="E27" s="62" t="s">
        <v>15</v>
      </c>
      <c r="F27" s="63">
        <f>SUM(F7:F26)</f>
        <v>903300</v>
      </c>
      <c r="G27" s="24"/>
      <c r="I27" s="57"/>
      <c r="J27" s="1"/>
      <c r="K27" s="59" t="s">
        <v>15</v>
      </c>
      <c r="L27" s="56">
        <f>SUM(L7:L26)</f>
        <v>779000</v>
      </c>
      <c r="M27" s="57"/>
    </row>
    <row r="28" spans="3:13" ht="15.75" customHeight="1" thickBot="1" x14ac:dyDescent="0.3">
      <c r="I28" s="170"/>
      <c r="J28" s="170"/>
      <c r="K28" s="170"/>
      <c r="L28" s="170"/>
      <c r="M28" s="170"/>
    </row>
    <row r="29" spans="3:13" ht="15.75" customHeight="1" x14ac:dyDescent="0.25">
      <c r="D29" s="346" t="s">
        <v>72</v>
      </c>
      <c r="E29" s="348"/>
      <c r="F29" s="422">
        <f>'Hitung Pemasukan Pengeluaran'!G6</f>
        <v>760000</v>
      </c>
      <c r="G29" s="423"/>
      <c r="I29" s="170"/>
      <c r="J29" s="346" t="s">
        <v>72</v>
      </c>
      <c r="K29" s="348"/>
      <c r="L29" s="422">
        <f>'Hitung Pemasukan Pengeluaran'!G22</f>
        <v>1657729.1800000002</v>
      </c>
      <c r="M29" s="423"/>
    </row>
    <row r="30" spans="3:13" ht="15.75" customHeight="1" x14ac:dyDescent="0.25">
      <c r="D30" s="372" t="s">
        <v>65</v>
      </c>
      <c r="E30" s="321"/>
      <c r="F30" s="414">
        <f>F27</f>
        <v>903300</v>
      </c>
      <c r="G30" s="415"/>
      <c r="I30" s="170"/>
      <c r="J30" s="372" t="s">
        <v>65</v>
      </c>
      <c r="K30" s="321"/>
      <c r="L30" s="414">
        <f>L27</f>
        <v>779000</v>
      </c>
      <c r="M30" s="415"/>
    </row>
    <row r="31" spans="3:13" ht="15.75" customHeight="1" x14ac:dyDescent="0.25">
      <c r="D31" s="372" t="s">
        <v>98</v>
      </c>
      <c r="E31" s="321"/>
      <c r="F31" s="416">
        <f>Pemasukkan!F27</f>
        <v>222000</v>
      </c>
      <c r="G31" s="417"/>
      <c r="I31" s="170"/>
      <c r="J31" s="372" t="s">
        <v>98</v>
      </c>
      <c r="K31" s="321"/>
      <c r="L31" s="416">
        <f>Pemasukkan!L27</f>
        <v>690000</v>
      </c>
      <c r="M31" s="417"/>
    </row>
    <row r="32" spans="3:13" ht="15.75" customHeight="1" thickBot="1" x14ac:dyDescent="0.3">
      <c r="D32" s="405" t="s">
        <v>191</v>
      </c>
      <c r="E32" s="406"/>
      <c r="F32" s="420">
        <f>'Hitung Pemasukan Pengeluaran'!G8</f>
        <v>1651229.1800000002</v>
      </c>
      <c r="G32" s="421"/>
      <c r="I32" s="170"/>
      <c r="J32" s="405" t="s">
        <v>191</v>
      </c>
      <c r="K32" s="406"/>
      <c r="L32" s="420">
        <f>'Hitung Pemasukan Pengeluaran'!G23</f>
        <v>1568729.1800000002</v>
      </c>
      <c r="M32" s="421"/>
    </row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</sheetData>
  <mergeCells count="19">
    <mergeCell ref="C2:K3"/>
    <mergeCell ref="D29:E29"/>
    <mergeCell ref="F29:G29"/>
    <mergeCell ref="D32:E32"/>
    <mergeCell ref="F32:G32"/>
    <mergeCell ref="D30:E30"/>
    <mergeCell ref="F30:G30"/>
    <mergeCell ref="D31:E31"/>
    <mergeCell ref="F31:G31"/>
    <mergeCell ref="J29:K29"/>
    <mergeCell ref="J32:K32"/>
    <mergeCell ref="L32:M32"/>
    <mergeCell ref="C5:G5"/>
    <mergeCell ref="I5:M5"/>
    <mergeCell ref="L29:M29"/>
    <mergeCell ref="J30:K30"/>
    <mergeCell ref="L30:M30"/>
    <mergeCell ref="J31:K31"/>
    <mergeCell ref="L31:M31"/>
  </mergeCells>
  <pageMargins left="0.7" right="0.7" top="0.75" bottom="0.75" header="0" footer="0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K32"/>
  <sheetViews>
    <sheetView zoomScale="70" zoomScaleNormal="70" workbookViewId="0">
      <selection activeCell="G9" sqref="G9"/>
    </sheetView>
  </sheetViews>
  <sheetFormatPr defaultRowHeight="15" x14ac:dyDescent="0.25"/>
  <cols>
    <col min="3" max="3" width="6.140625" customWidth="1"/>
    <col min="4" max="4" width="35.42578125" customWidth="1"/>
    <col min="5" max="5" width="32.140625" customWidth="1"/>
    <col min="6" max="6" width="31.5703125" customWidth="1"/>
    <col min="7" max="7" width="60.42578125" customWidth="1"/>
  </cols>
  <sheetData>
    <row r="2" spans="3:11" x14ac:dyDescent="0.25">
      <c r="C2" s="428" t="s">
        <v>230</v>
      </c>
      <c r="D2" s="429"/>
      <c r="E2" s="429"/>
      <c r="F2" s="429"/>
      <c r="G2" s="429"/>
      <c r="H2" s="429"/>
      <c r="I2" s="429"/>
      <c r="J2" s="429"/>
      <c r="K2" s="429"/>
    </row>
    <row r="3" spans="3:11" x14ac:dyDescent="0.25">
      <c r="C3" s="429"/>
      <c r="D3" s="429"/>
      <c r="E3" s="429"/>
      <c r="F3" s="429"/>
      <c r="G3" s="429"/>
      <c r="H3" s="429"/>
      <c r="I3" s="429"/>
      <c r="J3" s="429"/>
      <c r="K3" s="429"/>
    </row>
    <row r="4" spans="3:11" x14ac:dyDescent="0.25">
      <c r="C4" s="139"/>
      <c r="D4" s="139"/>
      <c r="E4" s="139"/>
      <c r="F4" s="139"/>
      <c r="G4" s="139"/>
      <c r="H4" s="139"/>
      <c r="I4" s="139"/>
      <c r="J4" s="139"/>
      <c r="K4" s="139"/>
    </row>
    <row r="5" spans="3:11" x14ac:dyDescent="0.25">
      <c r="C5" s="139"/>
      <c r="D5" s="139"/>
      <c r="E5" s="139"/>
      <c r="F5" s="139"/>
      <c r="G5" s="139"/>
      <c r="H5" s="139"/>
      <c r="I5" s="139"/>
      <c r="J5" s="139"/>
      <c r="K5" s="139"/>
    </row>
    <row r="6" spans="3:11" x14ac:dyDescent="0.25">
      <c r="C6" s="140" t="s">
        <v>1</v>
      </c>
      <c r="D6" s="140" t="s">
        <v>65</v>
      </c>
      <c r="E6" s="140" t="s">
        <v>187</v>
      </c>
      <c r="F6" s="140" t="s">
        <v>180</v>
      </c>
      <c r="G6" s="140" t="s">
        <v>19</v>
      </c>
      <c r="H6" s="139"/>
      <c r="I6" s="139"/>
      <c r="J6" s="139"/>
      <c r="K6" s="139"/>
    </row>
    <row r="7" spans="3:11" ht="41.25" customHeight="1" x14ac:dyDescent="0.25">
      <c r="C7" s="23">
        <v>1</v>
      </c>
      <c r="D7" s="23" t="s">
        <v>224</v>
      </c>
      <c r="E7" s="23" t="s">
        <v>223</v>
      </c>
      <c r="F7" s="67">
        <v>60000</v>
      </c>
      <c r="G7" s="148" t="s">
        <v>225</v>
      </c>
      <c r="H7" s="139"/>
      <c r="I7" s="139"/>
      <c r="J7" s="139"/>
      <c r="K7" s="139"/>
    </row>
    <row r="8" spans="3:11" ht="63" customHeight="1" x14ac:dyDescent="0.25">
      <c r="C8" s="1">
        <v>2</v>
      </c>
      <c r="D8" s="1" t="s">
        <v>271</v>
      </c>
      <c r="E8" s="190" t="s">
        <v>269</v>
      </c>
      <c r="F8" s="64">
        <v>160000</v>
      </c>
      <c r="G8" s="147" t="s">
        <v>272</v>
      </c>
      <c r="H8" s="139"/>
      <c r="I8" s="139"/>
      <c r="J8" s="139"/>
      <c r="K8" s="139"/>
    </row>
    <row r="9" spans="3:11" ht="45" x14ac:dyDescent="0.25">
      <c r="C9" s="10">
        <v>3</v>
      </c>
      <c r="D9" s="197" t="s">
        <v>326</v>
      </c>
      <c r="E9" s="254" t="s">
        <v>327</v>
      </c>
      <c r="F9" s="149">
        <v>6000</v>
      </c>
      <c r="G9" s="255" t="s">
        <v>328</v>
      </c>
      <c r="H9" s="139"/>
      <c r="I9" s="139"/>
      <c r="J9" s="139"/>
      <c r="K9" s="139"/>
    </row>
    <row r="10" spans="3:11" x14ac:dyDescent="0.25">
      <c r="C10" s="1">
        <v>4</v>
      </c>
      <c r="D10" s="1"/>
      <c r="E10" s="23"/>
      <c r="F10" s="67"/>
      <c r="G10" s="148"/>
      <c r="H10" s="139"/>
      <c r="I10" s="139"/>
      <c r="J10" s="139"/>
      <c r="K10" s="139"/>
    </row>
    <row r="11" spans="3:11" x14ac:dyDescent="0.25">
      <c r="C11" s="1">
        <v>5</v>
      </c>
      <c r="D11" s="1"/>
      <c r="E11" s="23"/>
      <c r="F11" s="67"/>
      <c r="G11" s="148"/>
      <c r="H11" s="139"/>
      <c r="I11" s="139"/>
      <c r="J11" s="139"/>
      <c r="K11" s="139"/>
    </row>
    <row r="12" spans="3:11" x14ac:dyDescent="0.25">
      <c r="C12" s="1">
        <v>6</v>
      </c>
      <c r="D12" s="1"/>
      <c r="E12" s="23"/>
      <c r="F12" s="67"/>
      <c r="G12" s="148"/>
      <c r="H12" s="139"/>
      <c r="I12" s="139"/>
      <c r="J12" s="139"/>
      <c r="K12" s="139"/>
    </row>
    <row r="13" spans="3:11" x14ac:dyDescent="0.25">
      <c r="C13" s="1">
        <v>7</v>
      </c>
      <c r="D13" s="1"/>
      <c r="E13" s="23"/>
      <c r="F13" s="67"/>
      <c r="G13" s="148"/>
      <c r="H13" s="139"/>
      <c r="I13" s="139"/>
      <c r="J13" s="139"/>
      <c r="K13" s="139"/>
    </row>
    <row r="14" spans="3:11" x14ac:dyDescent="0.25">
      <c r="C14" s="1">
        <v>8</v>
      </c>
      <c r="D14" s="1"/>
      <c r="E14" s="23"/>
      <c r="F14" s="67"/>
      <c r="G14" s="147"/>
      <c r="H14" s="139"/>
      <c r="I14" s="139"/>
      <c r="J14" s="139"/>
      <c r="K14" s="139"/>
    </row>
    <row r="15" spans="3:11" x14ac:dyDescent="0.25">
      <c r="C15" s="1">
        <v>9</v>
      </c>
      <c r="D15" s="1"/>
      <c r="E15" s="23"/>
      <c r="F15" s="67"/>
      <c r="G15" s="147"/>
      <c r="H15" s="139"/>
      <c r="I15" s="139"/>
      <c r="J15" s="139"/>
      <c r="K15" s="139"/>
    </row>
    <row r="16" spans="3:11" x14ac:dyDescent="0.25">
      <c r="C16" s="1">
        <v>10</v>
      </c>
      <c r="D16" s="1"/>
      <c r="E16" s="23"/>
      <c r="F16" s="67"/>
      <c r="G16" s="147"/>
      <c r="H16" s="139"/>
      <c r="I16" s="139"/>
      <c r="J16" s="139"/>
      <c r="K16" s="139"/>
    </row>
    <row r="17" spans="3:11" x14ac:dyDescent="0.25">
      <c r="C17" s="1">
        <v>11</v>
      </c>
      <c r="D17" s="1"/>
      <c r="E17" s="23"/>
      <c r="F17" s="67"/>
      <c r="G17" s="147"/>
      <c r="H17" s="139"/>
      <c r="I17" s="139"/>
      <c r="J17" s="139"/>
      <c r="K17" s="139"/>
    </row>
    <row r="18" spans="3:11" x14ac:dyDescent="0.25">
      <c r="C18" s="1">
        <v>12</v>
      </c>
      <c r="D18" s="1"/>
      <c r="E18" s="23"/>
      <c r="F18" s="67"/>
      <c r="G18" s="147"/>
      <c r="H18" s="139"/>
      <c r="I18" s="139"/>
      <c r="J18" s="139"/>
      <c r="K18" s="139"/>
    </row>
    <row r="19" spans="3:11" x14ac:dyDescent="0.25">
      <c r="C19" s="1">
        <v>13</v>
      </c>
      <c r="D19" s="1"/>
      <c r="E19" s="1"/>
      <c r="F19" s="67"/>
      <c r="G19" s="147"/>
      <c r="H19" s="139"/>
      <c r="I19" s="139"/>
      <c r="J19" s="139"/>
      <c r="K19" s="139"/>
    </row>
    <row r="20" spans="3:11" x14ac:dyDescent="0.25">
      <c r="C20" s="1">
        <v>14</v>
      </c>
      <c r="D20" s="1"/>
      <c r="E20" s="1"/>
      <c r="F20" s="67"/>
      <c r="G20" s="147"/>
      <c r="H20" s="139"/>
      <c r="I20" s="139"/>
      <c r="J20" s="139"/>
      <c r="K20" s="139"/>
    </row>
    <row r="21" spans="3:11" x14ac:dyDescent="0.25">
      <c r="C21" s="1">
        <v>15</v>
      </c>
      <c r="D21" s="1"/>
      <c r="E21" s="1"/>
      <c r="F21" s="67"/>
      <c r="G21" s="147"/>
      <c r="H21" s="139"/>
      <c r="I21" s="139"/>
      <c r="J21" s="139"/>
      <c r="K21" s="139"/>
    </row>
    <row r="22" spans="3:11" x14ac:dyDescent="0.25">
      <c r="C22" s="1">
        <v>16</v>
      </c>
      <c r="D22" s="1"/>
      <c r="E22" s="1"/>
      <c r="F22" s="67"/>
      <c r="G22" s="147"/>
      <c r="H22" s="139"/>
      <c r="I22" s="139"/>
      <c r="J22" s="139"/>
      <c r="K22" s="139"/>
    </row>
    <row r="23" spans="3:11" x14ac:dyDescent="0.25">
      <c r="C23" s="1">
        <v>17</v>
      </c>
      <c r="D23" s="1"/>
      <c r="E23" s="1"/>
      <c r="F23" s="67"/>
      <c r="G23" s="147"/>
      <c r="H23" s="139"/>
      <c r="I23" s="139"/>
      <c r="J23" s="139"/>
      <c r="K23" s="139"/>
    </row>
    <row r="24" spans="3:11" x14ac:dyDescent="0.25">
      <c r="C24" s="1">
        <v>18</v>
      </c>
      <c r="D24" s="1"/>
      <c r="E24" s="1"/>
      <c r="F24" s="67"/>
      <c r="G24" s="147"/>
      <c r="H24" s="139"/>
      <c r="I24" s="139"/>
      <c r="J24" s="139"/>
      <c r="K24" s="139"/>
    </row>
    <row r="25" spans="3:11" x14ac:dyDescent="0.25">
      <c r="C25" s="1">
        <v>19</v>
      </c>
      <c r="D25" s="1"/>
      <c r="E25" s="1"/>
      <c r="F25" s="67"/>
      <c r="G25" s="147"/>
      <c r="H25" s="139"/>
      <c r="I25" s="139"/>
      <c r="J25" s="139"/>
      <c r="K25" s="139"/>
    </row>
    <row r="26" spans="3:11" ht="15.75" thickBot="1" x14ac:dyDescent="0.3">
      <c r="C26" s="1">
        <v>20</v>
      </c>
      <c r="D26" s="1"/>
      <c r="E26" s="23"/>
      <c r="F26" s="67"/>
      <c r="G26" s="147"/>
      <c r="H26" s="139"/>
      <c r="I26" s="139"/>
      <c r="J26" s="139"/>
      <c r="K26" s="139"/>
    </row>
    <row r="27" spans="3:11" ht="15.75" thickBot="1" x14ac:dyDescent="0.3">
      <c r="C27" s="24"/>
      <c r="D27" s="24"/>
      <c r="E27" s="62" t="s">
        <v>15</v>
      </c>
      <c r="F27" s="63">
        <f>SUM(F7:F26)</f>
        <v>226000</v>
      </c>
      <c r="G27" s="24"/>
      <c r="H27" s="139"/>
      <c r="I27" s="139"/>
      <c r="J27" s="139"/>
      <c r="K27" s="139"/>
    </row>
    <row r="28" spans="3:11" x14ac:dyDescent="0.25">
      <c r="C28" s="139"/>
      <c r="D28" s="139"/>
      <c r="E28" s="139"/>
      <c r="F28" s="139"/>
      <c r="G28" s="139"/>
      <c r="H28" s="139"/>
      <c r="I28" s="139"/>
      <c r="J28" s="139"/>
      <c r="K28" s="139"/>
    </row>
    <row r="29" spans="3:11" ht="15.75" thickBot="1" x14ac:dyDescent="0.3">
      <c r="C29" s="139"/>
      <c r="D29" s="430"/>
      <c r="E29" s="430"/>
      <c r="F29" s="431"/>
      <c r="G29" s="431"/>
      <c r="H29" s="139"/>
      <c r="I29" s="139"/>
      <c r="J29" s="139"/>
      <c r="K29" s="139"/>
    </row>
    <row r="30" spans="3:11" ht="15.75" thickBot="1" x14ac:dyDescent="0.3">
      <c r="C30" s="24"/>
      <c r="D30" s="432" t="s">
        <v>229</v>
      </c>
      <c r="E30" s="433"/>
      <c r="F30" s="434">
        <f>F27</f>
        <v>226000</v>
      </c>
      <c r="G30" s="435"/>
      <c r="H30" s="139"/>
      <c r="I30" s="139"/>
      <c r="J30" s="139"/>
      <c r="K30" s="139"/>
    </row>
    <row r="31" spans="3:11" x14ac:dyDescent="0.25">
      <c r="C31" s="139"/>
      <c r="H31" s="139"/>
      <c r="I31" s="139"/>
      <c r="J31" s="139"/>
      <c r="K31" s="139"/>
    </row>
    <row r="32" spans="3:11" x14ac:dyDescent="0.25">
      <c r="C32" s="139"/>
      <c r="D32" s="426"/>
      <c r="E32" s="426"/>
      <c r="F32" s="427"/>
      <c r="G32" s="426"/>
      <c r="H32" s="139"/>
      <c r="I32" s="139"/>
      <c r="J32" s="139"/>
      <c r="K32" s="139"/>
    </row>
  </sheetData>
  <mergeCells count="7">
    <mergeCell ref="D32:E32"/>
    <mergeCell ref="F32:G32"/>
    <mergeCell ref="C2:K3"/>
    <mergeCell ref="D29:E29"/>
    <mergeCell ref="F29:G29"/>
    <mergeCell ref="D30:E30"/>
    <mergeCell ref="F30:G30"/>
  </mergeCells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3:K27"/>
  <sheetViews>
    <sheetView topLeftCell="B7" workbookViewId="0">
      <selection activeCell="F15" sqref="F15"/>
    </sheetView>
  </sheetViews>
  <sheetFormatPr defaultColWidth="14.42578125" defaultRowHeight="15" customHeight="1" x14ac:dyDescent="0.25"/>
  <sheetData>
    <row r="3" spans="2:11" ht="15" customHeight="1" thickBot="1" x14ac:dyDescent="0.3"/>
    <row r="4" spans="2:11" ht="15" customHeight="1" thickBot="1" x14ac:dyDescent="0.3">
      <c r="B4" s="26"/>
      <c r="C4" s="436" t="s">
        <v>122</v>
      </c>
      <c r="D4" s="437"/>
      <c r="E4" s="27"/>
      <c r="F4" s="33"/>
      <c r="G4" s="34"/>
      <c r="H4" s="436" t="s">
        <v>103</v>
      </c>
      <c r="I4" s="437"/>
      <c r="J4" s="35"/>
      <c r="K4" s="27"/>
    </row>
    <row r="5" spans="2:11" ht="15" customHeight="1" x14ac:dyDescent="0.25">
      <c r="B5" s="28"/>
      <c r="C5" s="24"/>
      <c r="D5" s="24"/>
      <c r="E5" s="29"/>
      <c r="F5" s="28"/>
      <c r="G5" s="24"/>
      <c r="H5" s="24"/>
      <c r="I5" s="24"/>
      <c r="J5" s="24"/>
      <c r="K5" s="29"/>
    </row>
    <row r="6" spans="2:11" ht="15" customHeight="1" x14ac:dyDescent="0.25">
      <c r="B6" s="28"/>
      <c r="C6" s="24"/>
      <c r="D6" s="24"/>
      <c r="E6" s="29"/>
      <c r="F6" s="28"/>
      <c r="G6" s="24"/>
      <c r="H6" s="24"/>
      <c r="I6" s="24"/>
      <c r="J6" s="24"/>
      <c r="K6" s="29"/>
    </row>
    <row r="7" spans="2:11" ht="15" customHeight="1" x14ac:dyDescent="0.25">
      <c r="B7" s="28"/>
      <c r="C7" s="24"/>
      <c r="D7" s="24"/>
      <c r="E7" s="29"/>
      <c r="F7" s="28"/>
      <c r="G7" s="24"/>
      <c r="H7" s="24"/>
      <c r="I7" s="24"/>
      <c r="J7" s="24"/>
      <c r="K7" s="29"/>
    </row>
    <row r="8" spans="2:11" ht="15" customHeight="1" x14ac:dyDescent="0.25">
      <c r="B8" s="28"/>
      <c r="C8" s="24"/>
      <c r="D8" s="24"/>
      <c r="E8" s="29"/>
      <c r="F8" s="28"/>
      <c r="G8" s="24"/>
      <c r="H8" s="24"/>
      <c r="I8" s="24"/>
      <c r="J8" s="24"/>
      <c r="K8" s="29"/>
    </row>
    <row r="9" spans="2:11" ht="15" customHeight="1" x14ac:dyDescent="0.25">
      <c r="B9" s="28"/>
      <c r="C9" s="24"/>
      <c r="D9" s="24"/>
      <c r="E9" s="29"/>
      <c r="F9" s="28"/>
      <c r="G9" s="24"/>
      <c r="H9" s="24"/>
      <c r="I9" s="24"/>
      <c r="J9" s="24"/>
      <c r="K9" s="29"/>
    </row>
    <row r="10" spans="2:11" ht="15" customHeight="1" x14ac:dyDescent="0.25">
      <c r="B10" s="28"/>
      <c r="C10" s="24"/>
      <c r="D10" s="24"/>
      <c r="E10" s="29"/>
      <c r="F10" s="28"/>
      <c r="G10" s="24"/>
      <c r="H10" s="24"/>
      <c r="I10" s="24"/>
      <c r="J10" s="24"/>
      <c r="K10" s="29"/>
    </row>
    <row r="11" spans="2:11" ht="15" customHeight="1" x14ac:dyDescent="0.25">
      <c r="B11" s="28"/>
      <c r="C11" s="24"/>
      <c r="D11" s="24"/>
      <c r="E11" s="29"/>
      <c r="F11" s="28"/>
      <c r="G11" s="24"/>
      <c r="H11" s="24"/>
      <c r="I11" s="24"/>
      <c r="J11" s="24"/>
      <c r="K11" s="29"/>
    </row>
    <row r="12" spans="2:11" ht="15" customHeight="1" x14ac:dyDescent="0.25">
      <c r="B12" s="28"/>
      <c r="C12" s="24"/>
      <c r="D12" s="24"/>
      <c r="E12" s="29"/>
      <c r="F12" s="28"/>
      <c r="G12" s="24"/>
      <c r="H12" s="24"/>
      <c r="I12" s="24"/>
      <c r="J12" s="24"/>
      <c r="K12" s="29"/>
    </row>
    <row r="13" spans="2:11" ht="15" customHeight="1" x14ac:dyDescent="0.25">
      <c r="B13" s="28"/>
      <c r="C13" s="24"/>
      <c r="D13" s="24"/>
      <c r="E13" s="29"/>
      <c r="F13" s="28"/>
      <c r="G13" s="24"/>
      <c r="H13" s="24"/>
      <c r="I13" s="24"/>
      <c r="J13" s="24"/>
      <c r="K13" s="29"/>
    </row>
    <row r="14" spans="2:11" ht="15" customHeight="1" thickBot="1" x14ac:dyDescent="0.3">
      <c r="B14" s="30"/>
      <c r="C14" s="31"/>
      <c r="D14" s="31"/>
      <c r="E14" s="32"/>
      <c r="F14" s="30"/>
      <c r="G14" s="31"/>
      <c r="H14" s="31"/>
      <c r="I14" s="31"/>
      <c r="J14" s="31"/>
      <c r="K14" s="32"/>
    </row>
    <row r="16" spans="2:11" ht="15" customHeight="1" thickBot="1" x14ac:dyDescent="0.3"/>
    <row r="17" spans="2:11" ht="15" customHeight="1" thickBot="1" x14ac:dyDescent="0.3">
      <c r="B17" s="26"/>
      <c r="C17" s="436" t="s">
        <v>144</v>
      </c>
      <c r="D17" s="437"/>
      <c r="E17" s="27"/>
      <c r="F17" s="26"/>
      <c r="G17" s="35"/>
      <c r="H17" s="436" t="s">
        <v>146</v>
      </c>
      <c r="I17" s="437"/>
      <c r="J17" s="35"/>
      <c r="K17" s="27"/>
    </row>
    <row r="18" spans="2:11" ht="15" customHeight="1" x14ac:dyDescent="0.25">
      <c r="B18" s="28"/>
      <c r="C18" s="24"/>
      <c r="D18" s="24"/>
      <c r="E18" s="29"/>
      <c r="F18" s="28"/>
      <c r="G18" s="24"/>
      <c r="H18" s="24"/>
      <c r="I18" s="24"/>
      <c r="J18" s="24"/>
      <c r="K18" s="29"/>
    </row>
    <row r="19" spans="2:11" ht="15" customHeight="1" x14ac:dyDescent="0.25">
      <c r="B19" s="28"/>
      <c r="C19" s="24"/>
      <c r="D19" s="24"/>
      <c r="E19" s="29"/>
      <c r="F19" s="28"/>
      <c r="G19" s="24"/>
      <c r="H19" s="24"/>
      <c r="I19" s="24"/>
      <c r="J19" s="24"/>
      <c r="K19" s="29"/>
    </row>
    <row r="20" spans="2:11" ht="15" customHeight="1" x14ac:dyDescent="0.25">
      <c r="B20" s="28"/>
      <c r="C20" s="24"/>
      <c r="D20" s="24"/>
      <c r="E20" s="29"/>
      <c r="F20" s="28"/>
      <c r="G20" s="24"/>
      <c r="H20" s="24"/>
      <c r="I20" s="24"/>
      <c r="J20" s="24"/>
      <c r="K20" s="29"/>
    </row>
    <row r="21" spans="2:11" ht="15" customHeight="1" x14ac:dyDescent="0.25">
      <c r="B21" s="28"/>
      <c r="C21" s="24"/>
      <c r="D21" s="24"/>
      <c r="E21" s="29"/>
      <c r="F21" s="28"/>
      <c r="G21" s="24"/>
      <c r="H21" s="24"/>
      <c r="I21" s="24"/>
      <c r="J21" s="24"/>
      <c r="K21" s="29"/>
    </row>
    <row r="22" spans="2:11" ht="15" customHeight="1" x14ac:dyDescent="0.25">
      <c r="B22" s="28"/>
      <c r="C22" s="24"/>
      <c r="D22" s="24"/>
      <c r="E22" s="29"/>
      <c r="F22" s="28"/>
      <c r="G22" s="24"/>
      <c r="H22" s="24"/>
      <c r="I22" s="24"/>
      <c r="J22" s="24"/>
      <c r="K22" s="29"/>
    </row>
    <row r="23" spans="2:11" ht="15" customHeight="1" x14ac:dyDescent="0.25">
      <c r="B23" s="28"/>
      <c r="C23" s="24"/>
      <c r="D23" s="24"/>
      <c r="E23" s="29"/>
      <c r="F23" s="28"/>
      <c r="G23" s="24"/>
      <c r="H23" s="24"/>
      <c r="I23" s="24"/>
      <c r="J23" s="24"/>
      <c r="K23" s="29"/>
    </row>
    <row r="24" spans="2:11" ht="15" customHeight="1" x14ac:dyDescent="0.25">
      <c r="B24" s="28"/>
      <c r="C24" s="24"/>
      <c r="D24" s="24"/>
      <c r="E24" s="29"/>
      <c r="F24" s="28"/>
      <c r="G24" s="24"/>
      <c r="H24" s="24"/>
      <c r="I24" s="24"/>
      <c r="J24" s="24"/>
      <c r="K24" s="29"/>
    </row>
    <row r="25" spans="2:11" ht="15" customHeight="1" x14ac:dyDescent="0.25">
      <c r="B25" s="28"/>
      <c r="C25" s="24"/>
      <c r="D25" s="24"/>
      <c r="E25" s="29"/>
      <c r="F25" s="28"/>
      <c r="G25" s="24"/>
      <c r="H25" s="24"/>
      <c r="I25" s="24"/>
      <c r="J25" s="24"/>
      <c r="K25" s="29"/>
    </row>
    <row r="26" spans="2:11" ht="15" customHeight="1" x14ac:dyDescent="0.25">
      <c r="B26" s="28"/>
      <c r="C26" s="24"/>
      <c r="D26" s="24"/>
      <c r="E26" s="29"/>
      <c r="F26" s="28"/>
      <c r="G26" s="24"/>
      <c r="H26" s="24"/>
      <c r="I26" s="24"/>
      <c r="J26" s="24"/>
      <c r="K26" s="29"/>
    </row>
    <row r="27" spans="2:11" ht="15" customHeight="1" thickBot="1" x14ac:dyDescent="0.3">
      <c r="B27" s="30"/>
      <c r="C27" s="31"/>
      <c r="D27" s="31"/>
      <c r="E27" s="32"/>
      <c r="F27" s="30"/>
      <c r="G27" s="31"/>
      <c r="H27" s="31"/>
      <c r="I27" s="31"/>
      <c r="J27" s="31"/>
      <c r="K27" s="32"/>
    </row>
  </sheetData>
  <sheetProtection password="F879" sheet="1" objects="1" scenarios="1"/>
  <mergeCells count="4">
    <mergeCell ref="C4:D4"/>
    <mergeCell ref="H4:I4"/>
    <mergeCell ref="C17:D17"/>
    <mergeCell ref="H17:I1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2018(NOT UPDATED)</vt:lpstr>
      <vt:lpstr>2019</vt:lpstr>
      <vt:lpstr>Sirkulasi</vt:lpstr>
      <vt:lpstr>Pembayaran Makrab 19</vt:lpstr>
      <vt:lpstr>Hitung Pemasukan Pengeluaran</vt:lpstr>
      <vt:lpstr>Pemasukkan</vt:lpstr>
      <vt:lpstr>Pengeluaran</vt:lpstr>
      <vt:lpstr>Inventaris</vt:lpstr>
      <vt:lpstr>Lampiran Polo</vt:lpstr>
      <vt:lpstr>Patch OH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Rafly</dc:creator>
  <cp:lastModifiedBy>Rafly Andrian Wicaksana</cp:lastModifiedBy>
  <cp:lastPrinted>2019-08-09T03:59:45Z</cp:lastPrinted>
  <dcterms:created xsi:type="dcterms:W3CDTF">2019-05-05T14:25:19Z</dcterms:created>
  <dcterms:modified xsi:type="dcterms:W3CDTF">2020-02-12T04:54:09Z</dcterms:modified>
</cp:coreProperties>
</file>