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2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X56" i="12" l="1"/>
  <c r="X45" i="12"/>
  <c r="X35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6" i="12"/>
  <c r="X37" i="12"/>
  <c r="X38" i="12"/>
  <c r="X39" i="12"/>
  <c r="X40" i="12"/>
  <c r="X41" i="12"/>
  <c r="X42" i="12"/>
  <c r="X43" i="12"/>
  <c r="X44" i="12"/>
  <c r="X46" i="12"/>
  <c r="X47" i="12"/>
  <c r="X48" i="12"/>
  <c r="X49" i="12"/>
  <c r="X50" i="12"/>
  <c r="X51" i="12"/>
  <c r="X52" i="12"/>
  <c r="X53" i="12"/>
  <c r="X54" i="12"/>
  <c r="X55" i="12"/>
  <c r="X57" i="12"/>
  <c r="X58" i="12"/>
  <c r="X59" i="12"/>
  <c r="X60" i="12"/>
  <c r="X61" i="12"/>
  <c r="X62" i="12"/>
  <c r="X7" i="12"/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G70" i="13"/>
  <c r="W71" i="11"/>
  <c r="V84" i="11"/>
  <c r="V85" i="11"/>
  <c r="G39" i="13"/>
  <c r="W42" i="11"/>
  <c r="V48" i="11"/>
  <c r="V49" i="11"/>
</calcChain>
</file>

<file path=xl/sharedStrings.xml><?xml version="1.0" encoding="utf-8"?>
<sst xmlns="http://schemas.openxmlformats.org/spreadsheetml/2006/main" count="1782" uniqueCount="522">
  <si>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</si>
  <si>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</si>
  <si>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</si>
  <si>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</si>
  <si>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</si>
  <si>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</si>
  <si>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</si>
  <si>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</si>
  <si>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</si>
  <si>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</si>
  <si>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</si>
  <si>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</si>
  <si>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</si>
  <si>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</si>
  <si>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</si>
  <si>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</si>
  <si>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</si>
  <si>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</si>
  <si>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</si>
  <si>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</si>
  <si>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</si>
  <si>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</si>
  <si>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</si>
  <si>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</si>
  <si>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</si>
  <si>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</si>
  <si>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</si>
  <si>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</si>
  <si>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</si>
  <si>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</si>
  <si>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</si>
  <si>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</si>
  <si>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</si>
  <si>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</si>
  <si>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</si>
  <si>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</si>
  <si>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</si>
  <si>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</si>
  <si>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</si>
  <si>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</si>
  <si>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</si>
  <si>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</si>
  <si>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</si>
  <si>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</si>
  <si>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</si>
  <si>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</si>
  <si>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</si>
  <si>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</si>
  <si>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</si>
  <si>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</si>
  <si>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</si>
  <si>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</si>
  <si>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</si>
  <si>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</si>
  <si>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</si>
  <si>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</si>
  <si>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</si>
  <si>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</si>
  <si>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</si>
  <si>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</si>
  <si>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</si>
  <si>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</si>
  <si>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</si>
  <si>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</si>
  <si>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</si>
  <si>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</si>
  <si>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</si>
  <si>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</si>
  <si>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</si>
  <si>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</si>
  <si>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</si>
  <si>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</si>
  <si>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</si>
  <si>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</si>
  <si>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</si>
  <si>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</si>
  <si>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</si>
  <si>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</si>
  <si>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</si>
  <si>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</si>
  <si>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</si>
  <si>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</si>
  <si>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</si>
  <si>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</si>
  <si>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</si>
  <si>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</si>
  <si>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</si>
  <si>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</si>
  <si>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</si>
  <si>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</si>
  <si>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</si>
  <si>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</si>
  <si>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</si>
  <si>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</si>
  <si>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</si>
  <si>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</si>
  <si>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</si>
  <si>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</si>
  <si>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</si>
  <si>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</si>
  <si>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</si>
  <si>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</si>
  <si>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</si>
  <si>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</si>
  <si>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</si>
  <si>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</si>
  <si>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</si>
  <si>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</si>
  <si>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</si>
  <si>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</si>
  <si>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</si>
  <si>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</si>
  <si>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</si>
  <si>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</si>
  <si>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</si>
  <si>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</si>
  <si>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</si>
  <si>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</si>
  <si>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</si>
  <si>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</si>
  <si>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</si>
  <si>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</si>
  <si>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</si>
  <si>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</si>
  <si>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</si>
  <si>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</si>
  <si>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</si>
  <si>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</si>
  <si>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</si>
  <si>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</si>
  <si>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</si>
  <si>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</si>
  <si>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</si>
  <si>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</si>
  <si>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</si>
  <si>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</si>
  <si>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</si>
  <si>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</si>
  <si>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</si>
  <si>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</si>
  <si>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</si>
  <si>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</si>
  <si>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</si>
  <si>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</si>
  <si>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</si>
  <si>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</si>
  <si>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</si>
  <si>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</si>
  <si>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</si>
  <si>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</si>
  <si>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</si>
  <si>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</si>
  <si>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</si>
  <si>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</si>
  <si>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</si>
  <si>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</si>
  <si>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</si>
  <si>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</si>
  <si>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</si>
  <si>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</si>
  <si>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</si>
  <si>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</si>
  <si>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</si>
  <si>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</si>
  <si>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</si>
  <si>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</si>
  <si>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</si>
  <si>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</si>
  <si>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</si>
  <si>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</si>
  <si>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</si>
  <si>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</si>
  <si>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</si>
  <si>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</si>
  <si>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</si>
  <si>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</si>
  <si>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</si>
  <si>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</si>
  <si>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</si>
  <si>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</si>
  <si>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</si>
  <si>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</si>
  <si>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</si>
  <si>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</si>
  <si>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</si>
  <si>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</si>
  <si>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</si>
  <si>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</si>
  <si>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</si>
  <si>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</si>
  <si>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</si>
  <si>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</si>
  <si>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</si>
  <si>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</si>
  <si>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</si>
  <si>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</si>
  <si>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</si>
  <si>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</si>
  <si>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</si>
  <si>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</si>
  <si>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</si>
  <si>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</si>
  <si>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</si>
  <si>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</si>
  <si>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</si>
  <si>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</si>
  <si>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</si>
  <si>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</si>
  <si>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</si>
  <si>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</si>
  <si>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</si>
  <si>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</si>
  <si>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</si>
  <si>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</si>
  <si>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</si>
  <si>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</si>
  <si>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</si>
  <si>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</si>
  <si>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</si>
  <si>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</si>
  <si>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</si>
  <si>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</si>
  <si>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</si>
  <si>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</si>
  <si>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</si>
  <si>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</si>
  <si>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</si>
  <si>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</si>
  <si>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</si>
  <si>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</si>
  <si>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</si>
  <si>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</si>
  <si>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</si>
  <si>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</si>
  <si>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</si>
  <si>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</si>
  <si>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</si>
  <si>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</si>
  <si>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</si>
  <si>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</si>
  <si>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</si>
  <si>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</si>
  <si>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</si>
  <si>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</si>
  <si>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</si>
  <si>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</si>
  <si>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</si>
  <si>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</si>
  <si>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</si>
  <si>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</si>
  <si>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</si>
  <si>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</si>
  <si>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</si>
  <si>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</si>
  <si>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</si>
  <si>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</si>
  <si>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</si>
  <si>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</si>
  <si>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</si>
  <si>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</si>
  <si>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</si>
  <si>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</si>
  <si>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</si>
  <si>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</si>
  <si>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</si>
  <si>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</si>
  <si>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</si>
  <si>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</si>
  <si>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</si>
  <si>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</si>
  <si>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</si>
  <si>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</si>
  <si>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</si>
  <si>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</si>
  <si>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</si>
  <si>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</si>
  <si>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</si>
  <si>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</si>
  <si>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</si>
  <si>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</si>
  <si>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</si>
  <si>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</si>
  <si>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</si>
  <si>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</si>
  <si>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</si>
  <si>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</si>
  <si>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</si>
  <si>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</si>
  <si>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</si>
  <si>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</si>
  <si>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</si>
  <si>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</si>
  <si>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</si>
  <si>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</si>
  <si>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</si>
  <si>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</si>
  <si>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</si>
  <si>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</si>
  <si>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</si>
  <si>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</si>
  <si>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</si>
  <si>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</si>
  <si>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</si>
  <si>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</si>
  <si>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</si>
  <si>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</si>
  <si>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</si>
  <si>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</si>
  <si>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</si>
  <si>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</si>
  <si>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</si>
  <si>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</si>
  <si>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</si>
  <si>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</si>
  <si>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</si>
  <si>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</si>
  <si>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</si>
  <si>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</si>
  <si>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</si>
  <si>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</si>
  <si>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</si>
  <si>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</si>
  <si>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</si>
  <si>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</si>
  <si>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</si>
  <si>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</si>
  <si>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</si>
  <si>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</si>
  <si>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</si>
  <si>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</si>
  <si>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</si>
  <si>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</si>
  <si>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</si>
  <si>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</si>
  <si>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</si>
  <si>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</si>
  <si>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</si>
  <si>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</si>
  <si>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</si>
  <si>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</si>
  <si>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</si>
  <si>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</si>
  <si>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</si>
  <si>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</si>
  <si>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</si>
  <si>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</si>
  <si>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</si>
  <si>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</si>
  <si>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</si>
  <si>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</si>
  <si>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</si>
  <si>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</si>
  <si>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</si>
  <si>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</si>
  <si>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</si>
  <si>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</si>
  <si>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</si>
  <si>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</si>
  <si>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</si>
  <si>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</si>
  <si>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</si>
  <si>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</si>
  <si>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</si>
  <si>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</si>
  <si>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</si>
  <si>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</si>
  <si>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</si>
  <si>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</si>
  <si>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</si>
  <si>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</si>
  <si>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</si>
  <si>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</si>
  <si>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</si>
  <si>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</si>
  <si>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</si>
  <si>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</si>
  <si>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</si>
  <si>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</si>
  <si>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</si>
  <si>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</si>
  <si>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</si>
  <si>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</si>
  <si>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</si>
  <si>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</si>
  <si>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</si>
  <si>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</si>
  <si>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</si>
  <si>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</si>
  <si>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</si>
  <si>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</si>
  <si>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</si>
  <si>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</si>
  <si>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</si>
  <si>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</si>
  <si>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</si>
  <si>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</si>
  <si>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</si>
  <si>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</si>
  <si>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</si>
  <si>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</si>
  <si>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</si>
  <si>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</si>
  <si>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</si>
  <si>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</si>
  <si>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</si>
  <si>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</si>
  <si>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</si>
  <si>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</si>
  <si>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</si>
  <si>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</si>
  <si>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</si>
  <si>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</si>
  <si>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</si>
  <si>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</si>
  <si>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</si>
  <si>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</si>
  <si>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</si>
  <si>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</si>
  <si>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</si>
  <si>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</si>
  <si>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</si>
  <si>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</si>
  <si>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</si>
  <si>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</si>
  <si>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</si>
  <si>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</si>
  <si>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</si>
  <si>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</si>
  <si>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</si>
  <si>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</si>
  <si>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</si>
  <si>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</si>
  <si>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</si>
  <si>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</si>
  <si>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</si>
  <si>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</si>
  <si>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</si>
  <si>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</si>
  <si>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</si>
  <si>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</si>
  <si>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</si>
  <si>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</si>
  <si>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</si>
  <si>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</si>
  <si>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</si>
  <si>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</si>
  <si>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</si>
  <si>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</si>
  <si>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</si>
  <si>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</si>
  <si>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</si>
  <si>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</si>
  <si>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</si>
  <si>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</si>
  <si>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</si>
  <si>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</si>
  <si>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</si>
  <si>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</si>
  <si>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</si>
  <si>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</si>
  <si>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</si>
  <si>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</si>
  <si>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</si>
  <si>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</si>
  <si>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</si>
  <si>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</si>
  <si>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</si>
  <si>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</si>
  <si>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</si>
  <si>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</si>
  <si>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</si>
  <si>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</si>
  <si>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</si>
  <si>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</si>
  <si>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</si>
  <si>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</si>
  <si>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</si>
  <si>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</si>
  <si>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</si>
  <si>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</si>
  <si>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</si>
  <si>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</si>
  <si>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</si>
  <si>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</si>
  <si>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</si>
  <si>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</si>
  <si>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</si>
  <si>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</si>
  <si>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</si>
  <si>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</si>
  <si>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</si>
  <si>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</si>
  <si>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</si>
  <si>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</si>
  <si>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</si>
  <si>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</si>
  <si>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</si>
  <si>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</si>
  <si>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</si>
  <si>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</si>
  <si>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</si>
  <si>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</si>
  <si>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</si>
  <si>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</si>
  <si>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</si>
  <si>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</si>
  <si>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</si>
  <si>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</si>
  <si>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</si>
  <si>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</si>
  <si>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</si>
  <si>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</si>
  <si>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</si>
  <si>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</si>
  <si>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</si>
  <si>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</si>
  <si>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</si>
  <si>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</si>
  <si>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</si>
  <si>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</si>
  <si>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</si>
  <si>
    <t>uang pemutihan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</si>
</sst>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167" fontId="4" fillId="0" borderId="24" xfId="0" applyNumberFormat="1" applyFont="1" applyFill="1" applyBorder="1" applyAlignment="1">
      <alignment horizontal="right"/>
    </xf>
    <xf numFmtId="0" fontId="0" fillId="0" borderId="16" xfId="0" applyFont="1" applyBorder="1" applyAlignment="1"/>
    <xf numFmtId="167" fontId="16" fillId="0" borderId="8" xfId="0" applyNumberFormat="1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75" fontId="0" fillId="0" borderId="0" xfId="0" applyNumberFormat="1" applyFont="1" applyAlignment="1"/>
    <xf numFmtId="0" fontId="0" fillId="0" borderId="12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36" t="s">
        <v>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</row>
    <row r="2" spans="1:21" x14ac:dyDescent="0.25">
      <c r="A2" s="438"/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</row>
    <row r="3" spans="1:21" x14ac:dyDescent="0.25">
      <c r="A3" s="438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</row>
    <row r="4" spans="1:21" x14ac:dyDescent="0.25">
      <c r="A4" s="438"/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</row>
    <row r="5" spans="1:21" x14ac:dyDescent="0.25">
      <c r="A5" s="438"/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  <c r="R5" s="439"/>
    </row>
    <row r="6" spans="1:21" x14ac:dyDescent="0.25">
      <c r="A6" s="438"/>
      <c r="B6" s="439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39"/>
      <c r="R6" s="43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4" t="s">
        <v>65</v>
      </c>
      <c r="K79" s="445"/>
      <c r="L79" s="445"/>
      <c r="M79" s="445"/>
      <c r="N79" s="446"/>
      <c r="P79" s="452" t="s">
        <v>66</v>
      </c>
      <c r="Q79" s="445"/>
      <c r="R79" s="445"/>
      <c r="S79" s="446"/>
    </row>
    <row r="80" spans="1:21" ht="15.75" customHeight="1" x14ac:dyDescent="0.25">
      <c r="J80" s="447" t="s">
        <v>67</v>
      </c>
      <c r="K80" s="439"/>
      <c r="L80" s="439"/>
      <c r="M80" s="439"/>
      <c r="N80" s="448"/>
      <c r="P80" s="447" t="s">
        <v>68</v>
      </c>
      <c r="Q80" s="439"/>
      <c r="R80" s="439"/>
      <c r="S80" s="448"/>
    </row>
    <row r="81" spans="10:19" ht="15.75" customHeight="1" x14ac:dyDescent="0.25">
      <c r="J81" s="449"/>
      <c r="K81" s="450"/>
      <c r="L81" s="450"/>
      <c r="M81" s="450"/>
      <c r="N81" s="451"/>
      <c r="P81" s="449"/>
      <c r="Q81" s="450"/>
      <c r="R81" s="450"/>
      <c r="S81" s="451"/>
    </row>
    <row r="82" spans="10:19" ht="15.75" customHeight="1" x14ac:dyDescent="0.25">
      <c r="J82" s="442" t="s">
        <v>19</v>
      </c>
      <c r="K82" s="443"/>
      <c r="L82" s="441"/>
      <c r="M82" s="442" t="s">
        <v>69</v>
      </c>
      <c r="N82" s="441"/>
      <c r="P82" s="442"/>
      <c r="Q82" s="441"/>
      <c r="R82" s="3" t="s">
        <v>19</v>
      </c>
      <c r="S82" s="3" t="s">
        <v>69</v>
      </c>
    </row>
    <row r="83" spans="10:19" ht="15.75" customHeight="1" x14ac:dyDescent="0.25">
      <c r="J83" s="453" t="s">
        <v>70</v>
      </c>
      <c r="K83" s="443"/>
      <c r="L83" s="441"/>
      <c r="M83" s="454">
        <v>7350000</v>
      </c>
      <c r="N83" s="441"/>
      <c r="P83" s="440" t="s">
        <v>71</v>
      </c>
      <c r="Q83" s="441"/>
      <c r="R83" s="4"/>
      <c r="S83" s="5">
        <v>40000</v>
      </c>
    </row>
    <row r="84" spans="10:19" ht="15.75" customHeight="1" x14ac:dyDescent="0.25">
      <c r="J84" s="453" t="s">
        <v>72</v>
      </c>
      <c r="K84" s="443"/>
      <c r="L84" s="441"/>
      <c r="M84" s="455">
        <v>1100000</v>
      </c>
      <c r="N84" s="441"/>
      <c r="P84" s="440" t="s">
        <v>73</v>
      </c>
      <c r="Q84" s="441"/>
      <c r="R84" s="6" t="s">
        <v>74</v>
      </c>
      <c r="S84" s="5">
        <v>30000</v>
      </c>
    </row>
    <row r="85" spans="10:19" ht="15.75" customHeight="1" x14ac:dyDescent="0.25">
      <c r="J85" s="453" t="s">
        <v>75</v>
      </c>
      <c r="K85" s="443"/>
      <c r="L85" s="441"/>
      <c r="M85" s="454">
        <f>M83+M84</f>
        <v>8450000</v>
      </c>
      <c r="N85" s="441"/>
      <c r="P85" s="440" t="s">
        <v>76</v>
      </c>
      <c r="Q85" s="441"/>
      <c r="R85" s="4"/>
      <c r="S85" s="5">
        <v>0</v>
      </c>
    </row>
    <row r="86" spans="10:19" ht="15.75" customHeight="1" x14ac:dyDescent="0.25">
      <c r="J86" s="453" t="s">
        <v>77</v>
      </c>
      <c r="K86" s="443"/>
      <c r="L86" s="441"/>
      <c r="M86" s="454">
        <v>8411850</v>
      </c>
      <c r="N86" s="441"/>
      <c r="P86" s="440" t="s">
        <v>78</v>
      </c>
      <c r="Q86" s="441"/>
      <c r="R86" s="4"/>
      <c r="S86" s="5">
        <f>S83-S84+S85</f>
        <v>10000</v>
      </c>
    </row>
    <row r="87" spans="10:19" ht="15.75" customHeight="1" x14ac:dyDescent="0.25">
      <c r="J87" s="453" t="s">
        <v>79</v>
      </c>
      <c r="K87" s="443"/>
      <c r="L87" s="441"/>
      <c r="M87" s="454">
        <f>M85-M86</f>
        <v>38150</v>
      </c>
      <c r="N87" s="441"/>
      <c r="P87" s="440" t="s">
        <v>80</v>
      </c>
      <c r="Q87" s="44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29" t="s">
        <v>230</v>
      </c>
      <c r="D2" s="630"/>
      <c r="E2" s="630"/>
      <c r="F2" s="630"/>
      <c r="G2" s="630"/>
      <c r="H2" s="630"/>
      <c r="I2" s="630"/>
      <c r="J2" s="630"/>
      <c r="K2" s="630"/>
    </row>
    <row r="3" spans="3:11" x14ac:dyDescent="0.25">
      <c r="C3" s="630"/>
      <c r="D3" s="630"/>
      <c r="E3" s="630"/>
      <c r="F3" s="630"/>
      <c r="G3" s="630"/>
      <c r="H3" s="630"/>
      <c r="I3" s="630"/>
      <c r="J3" s="630"/>
      <c r="K3" s="630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31"/>
      <c r="E29" s="631"/>
      <c r="F29" s="632"/>
      <c r="G29" s="632"/>
      <c r="H29" s="139"/>
      <c r="I29" s="139"/>
      <c r="J29" s="139"/>
      <c r="K29" s="139"/>
    </row>
    <row r="30" spans="3:11" ht="15.75" thickBot="1" x14ac:dyDescent="0.3">
      <c r="C30" s="24"/>
      <c r="D30" s="633" t="s">
        <v>229</v>
      </c>
      <c r="E30" s="634"/>
      <c r="F30" s="635">
        <f>F27</f>
        <v>226000</v>
      </c>
      <c r="G30" s="636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27"/>
      <c r="E32" s="627"/>
      <c r="F32" s="628"/>
      <c r="G32" s="627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37" t="s">
        <v>122</v>
      </c>
      <c r="D4" s="638"/>
      <c r="E4" s="27"/>
      <c r="F4" s="33"/>
      <c r="G4" s="34"/>
      <c r="H4" s="637" t="s">
        <v>103</v>
      </c>
      <c r="I4" s="638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37" t="s">
        <v>144</v>
      </c>
      <c r="D17" s="638"/>
      <c r="E17" s="27"/>
      <c r="F17" s="26"/>
      <c r="G17" s="35"/>
      <c r="H17" s="637" t="s">
        <v>146</v>
      </c>
      <c r="I17" s="638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40" t="s">
        <v>275</v>
      </c>
      <c r="C2" s="641"/>
      <c r="D2" s="641"/>
      <c r="E2" s="641"/>
      <c r="F2" s="641"/>
      <c r="G2" s="641"/>
      <c r="H2" s="641"/>
      <c r="I2" s="641"/>
      <c r="J2" s="641"/>
    </row>
    <row r="3" spans="2:10" x14ac:dyDescent="0.25">
      <c r="B3" s="641"/>
      <c r="C3" s="641"/>
      <c r="D3" s="641"/>
      <c r="E3" s="641"/>
      <c r="F3" s="641"/>
      <c r="G3" s="641"/>
      <c r="H3" s="641"/>
      <c r="I3" s="641"/>
      <c r="J3" s="641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495" t="s">
        <v>280</v>
      </c>
      <c r="I6" s="46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2">
        <f>F7-G7</f>
        <v>380000</v>
      </c>
      <c r="I7" s="466"/>
    </row>
    <row r="8" spans="2:10" ht="15.75" thickBot="1" x14ac:dyDescent="0.3">
      <c r="B8" s="194"/>
      <c r="C8" s="194"/>
      <c r="D8" s="194"/>
      <c r="E8" s="195"/>
      <c r="F8" s="195"/>
      <c r="G8" s="195"/>
      <c r="H8" s="639"/>
      <c r="I8" s="639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3">
        <f>H7</f>
        <v>380000</v>
      </c>
      <c r="I9" s="501"/>
    </row>
    <row r="10" spans="2:10" x14ac:dyDescent="0.25">
      <c r="B10" s="194"/>
      <c r="C10" s="194"/>
      <c r="D10" s="194"/>
      <c r="E10" s="195"/>
      <c r="F10" s="195"/>
      <c r="G10" s="195"/>
      <c r="H10" s="639"/>
      <c r="I10" s="639"/>
    </row>
    <row r="11" spans="2:10" x14ac:dyDescent="0.25">
      <c r="B11" s="194"/>
      <c r="C11" s="194"/>
      <c r="D11" s="194"/>
      <c r="E11" s="195"/>
      <c r="F11" s="195"/>
      <c r="G11" s="195"/>
      <c r="H11" s="639"/>
      <c r="I11" s="639"/>
    </row>
    <row r="12" spans="2:10" x14ac:dyDescent="0.25">
      <c r="B12" s="194"/>
      <c r="C12" s="194"/>
      <c r="D12" s="194"/>
      <c r="E12" s="195"/>
      <c r="F12" s="195"/>
      <c r="G12" s="195"/>
      <c r="H12" s="639"/>
      <c r="I12" s="639"/>
    </row>
    <row r="13" spans="2:10" x14ac:dyDescent="0.25">
      <c r="B13" s="194"/>
      <c r="C13" s="194"/>
      <c r="D13" s="194"/>
      <c r="E13" s="195"/>
      <c r="F13" s="195"/>
      <c r="G13" s="195"/>
      <c r="H13" s="639"/>
      <c r="I13" s="639"/>
    </row>
    <row r="14" spans="2:10" x14ac:dyDescent="0.25">
      <c r="B14" s="194"/>
      <c r="C14" s="194"/>
      <c r="D14" s="194"/>
      <c r="E14" s="195"/>
      <c r="F14" s="195"/>
      <c r="G14" s="195"/>
      <c r="H14" s="639"/>
      <c r="I14" s="639"/>
    </row>
    <row r="15" spans="2:10" x14ac:dyDescent="0.25">
      <c r="B15" s="194"/>
      <c r="C15" s="194"/>
      <c r="D15" s="194"/>
      <c r="E15" s="195"/>
      <c r="F15" s="195"/>
      <c r="G15" s="195"/>
      <c r="H15" s="639"/>
      <c r="I15" s="639"/>
    </row>
    <row r="16" spans="2:10" x14ac:dyDescent="0.25">
      <c r="B16" s="194"/>
      <c r="C16" s="194"/>
      <c r="D16" s="194"/>
      <c r="E16" s="195"/>
      <c r="F16" s="195"/>
      <c r="G16" s="195"/>
      <c r="H16" s="639"/>
      <c r="I16" s="639"/>
    </row>
    <row r="17" spans="2:9" x14ac:dyDescent="0.25">
      <c r="B17" s="194"/>
      <c r="C17" s="194"/>
      <c r="D17" s="194"/>
      <c r="E17" s="195"/>
      <c r="F17" s="195"/>
      <c r="G17" s="195"/>
      <c r="H17" s="639"/>
      <c r="I17" s="639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6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76" t="s">
        <v>81</v>
      </c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8"/>
      <c r="Q2" s="438"/>
      <c r="R2" s="438"/>
      <c r="S2" s="437"/>
      <c r="T2" s="437"/>
    </row>
    <row r="3" spans="1:65" ht="15.75" thickBot="1" x14ac:dyDescent="0.3">
      <c r="C3" s="438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68" t="s">
        <v>84</v>
      </c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77" t="s">
        <v>1</v>
      </c>
      <c r="Y6" s="477" t="s">
        <v>85</v>
      </c>
      <c r="Z6" s="466" t="s">
        <v>86</v>
      </c>
      <c r="AA6" s="467"/>
      <c r="AB6" s="467"/>
      <c r="AC6" s="467"/>
      <c r="AD6" s="467"/>
      <c r="AE6" s="467"/>
      <c r="AF6" s="467"/>
      <c r="AG6" s="467"/>
      <c r="AH6" s="467"/>
      <c r="AI6" s="467"/>
      <c r="AJ6" s="467"/>
      <c r="AK6" s="467"/>
      <c r="AL6" s="467"/>
      <c r="AM6" s="467"/>
      <c r="AN6" s="46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67"/>
      <c r="Y7" s="467"/>
      <c r="Z7" s="466" t="s">
        <v>87</v>
      </c>
      <c r="AA7" s="467"/>
      <c r="AB7" s="467"/>
      <c r="AC7" s="467"/>
      <c r="AD7" s="466" t="s">
        <v>88</v>
      </c>
      <c r="AE7" s="467"/>
      <c r="AF7" s="467"/>
      <c r="AG7" s="467"/>
      <c r="AH7" s="467"/>
      <c r="AI7" s="467"/>
      <c r="AJ7" s="467"/>
      <c r="AK7" s="467"/>
      <c r="AL7" s="467"/>
      <c r="AM7" s="467"/>
      <c r="AN7" s="46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67"/>
      <c r="Y8" s="46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4" t="s">
        <v>142</v>
      </c>
      <c r="AB49" s="46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60" t="s">
        <v>170</v>
      </c>
      <c r="AJ50" s="461"/>
      <c r="AK50" s="461"/>
      <c r="AL50" s="46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57" t="s">
        <v>176</v>
      </c>
      <c r="AJ51" s="458"/>
      <c r="AK51" s="458"/>
      <c r="AL51" s="45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63"/>
      <c r="AD55" s="463"/>
      <c r="AI55" s="460" t="s">
        <v>174</v>
      </c>
      <c r="AJ55" s="461"/>
      <c r="AK55" s="461"/>
      <c r="AL55" s="46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56" t="s">
        <v>168</v>
      </c>
      <c r="AJ56" s="456"/>
      <c r="AK56" s="456"/>
      <c r="AL56" s="45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69" t="s">
        <v>177</v>
      </c>
      <c r="D69" s="470"/>
      <c r="E69" s="470"/>
      <c r="F69" s="470"/>
      <c r="G69" s="471"/>
      <c r="I69" s="475" t="s">
        <v>178</v>
      </c>
      <c r="J69" s="475"/>
      <c r="K69" s="475"/>
      <c r="L69" s="475"/>
      <c r="M69" s="475"/>
    </row>
    <row r="70" spans="3:19" ht="18.75" customHeight="1" x14ac:dyDescent="0.25">
      <c r="C70" s="472"/>
      <c r="D70" s="473"/>
      <c r="E70" s="473"/>
      <c r="F70" s="473"/>
      <c r="G70" s="474"/>
      <c r="I70" s="475"/>
      <c r="J70" s="475"/>
      <c r="K70" s="475"/>
      <c r="L70" s="475"/>
      <c r="M70" s="47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56" t="s">
        <v>214</v>
      </c>
      <c r="Q76" s="45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2"/>
  <sheetViews>
    <sheetView tabSelected="1" zoomScale="60" zoomScaleNormal="60" workbookViewId="0">
      <selection activeCell="X61" sqref="X61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  <col min="24" max="24" width="32.7109375" customWidth="1"/>
  </cols>
  <sheetData>
    <row r="3" spans="1:24" x14ac:dyDescent="0.25">
      <c r="A3" s="296"/>
      <c r="B3" s="296"/>
      <c r="C3" s="476" t="s">
        <v>469</v>
      </c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8"/>
      <c r="Q3" s="438"/>
      <c r="R3" s="438"/>
      <c r="S3" s="437"/>
      <c r="T3" s="437"/>
      <c r="U3" s="296"/>
      <c r="V3" s="296"/>
    </row>
    <row r="4" spans="1:24" ht="15.75" thickBot="1" x14ac:dyDescent="0.3">
      <c r="A4" s="296"/>
      <c r="B4" s="296"/>
      <c r="C4" s="438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296"/>
      <c r="V4" s="296"/>
    </row>
    <row r="5" spans="1:24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4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  <c r="X6" s="645" t="s">
        <v>521</v>
      </c>
    </row>
    <row r="7" spans="1:24" x14ac:dyDescent="0.25">
      <c r="A7" s="11">
        <v>1</v>
      </c>
      <c r="B7" s="12" t="s">
        <v>20</v>
      </c>
      <c r="C7" s="72">
        <v>20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20</v>
      </c>
      <c r="P7" s="128">
        <f>'2019'!R6</f>
        <v>0</v>
      </c>
      <c r="Q7" s="129">
        <f>(240-SUM(C7:N7))</f>
        <v>220</v>
      </c>
      <c r="R7" s="130">
        <f>Q7+P7</f>
        <v>220</v>
      </c>
      <c r="S7" s="13">
        <f t="shared" ref="S7:S62" si="1">(240)-(O7)</f>
        <v>220</v>
      </c>
      <c r="T7" s="14">
        <f t="shared" ref="T7:T62" si="2">S7-60</f>
        <v>160</v>
      </c>
      <c r="U7" s="15" t="str">
        <f t="shared" ref="U7:U62" si="3">IF(T7&lt;=0,"OK","NO")</f>
        <v>NO</v>
      </c>
      <c r="V7" s="13"/>
      <c r="X7" s="644">
        <f>P7-60</f>
        <v>-60</v>
      </c>
    </row>
    <row r="8" spans="1:24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644">
        <f t="shared" ref="X8:X62" si="6">P8-60</f>
        <v>-60</v>
      </c>
    </row>
    <row r="9" spans="1:24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v>0</v>
      </c>
      <c r="Q9" s="129">
        <f t="shared" si="4"/>
        <v>240</v>
      </c>
      <c r="R9" s="130">
        <f t="shared" si="5"/>
        <v>240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  <c r="X9" s="644">
        <f t="shared" si="6"/>
        <v>-60</v>
      </c>
    </row>
    <row r="10" spans="1:24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  <c r="X10" s="644">
        <f t="shared" si="6"/>
        <v>-60</v>
      </c>
    </row>
    <row r="11" spans="1:24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  <c r="X11" s="644">
        <f t="shared" si="6"/>
        <v>280</v>
      </c>
    </row>
    <row r="12" spans="1:24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  <c r="X12" s="644">
        <f t="shared" si="6"/>
        <v>180</v>
      </c>
    </row>
    <row r="13" spans="1:24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644">
        <f t="shared" si="6"/>
        <v>270</v>
      </c>
    </row>
    <row r="14" spans="1:24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644">
        <f t="shared" si="6"/>
        <v>265</v>
      </c>
    </row>
    <row r="15" spans="1:24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  <c r="X15" s="644">
        <f t="shared" si="6"/>
        <v>300</v>
      </c>
    </row>
    <row r="16" spans="1:24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  <c r="X16" s="644">
        <f t="shared" si="6"/>
        <v>-10</v>
      </c>
    </row>
    <row r="17" spans="1:24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  <c r="X17" s="644">
        <f t="shared" si="6"/>
        <v>260</v>
      </c>
    </row>
    <row r="18" spans="1:24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  <c r="X18" s="644">
        <f t="shared" si="6"/>
        <v>60</v>
      </c>
    </row>
    <row r="19" spans="1:24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  <c r="X19" s="644">
        <f t="shared" si="6"/>
        <v>175</v>
      </c>
    </row>
    <row r="20" spans="1:24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  <c r="X20" s="644">
        <f t="shared" si="6"/>
        <v>300</v>
      </c>
    </row>
    <row r="21" spans="1:24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  <c r="X21" s="644">
        <f t="shared" si="6"/>
        <v>20</v>
      </c>
    </row>
    <row r="22" spans="1:24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  <c r="X22" s="644">
        <f t="shared" si="6"/>
        <v>295</v>
      </c>
    </row>
    <row r="23" spans="1:24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  <c r="X23" s="644">
        <f t="shared" si="6"/>
        <v>200</v>
      </c>
    </row>
    <row r="24" spans="1:24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644">
        <f t="shared" si="6"/>
        <v>280</v>
      </c>
    </row>
    <row r="25" spans="1:24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  <c r="X25" s="644">
        <f t="shared" si="6"/>
        <v>260</v>
      </c>
    </row>
    <row r="26" spans="1:24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  <c r="X26" s="644">
        <f t="shared" si="6"/>
        <v>180</v>
      </c>
    </row>
    <row r="27" spans="1:24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  <c r="X27" s="644">
        <f t="shared" si="6"/>
        <v>40</v>
      </c>
    </row>
    <row r="28" spans="1:24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  <c r="X28" s="644">
        <f t="shared" si="6"/>
        <v>195</v>
      </c>
    </row>
    <row r="29" spans="1:24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  <c r="X29" s="644">
        <f t="shared" si="6"/>
        <v>-60</v>
      </c>
    </row>
    <row r="30" spans="1:24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644">
        <f t="shared" si="6"/>
        <v>265</v>
      </c>
    </row>
    <row r="31" spans="1:24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644">
        <f t="shared" si="6"/>
        <v>280</v>
      </c>
    </row>
    <row r="32" spans="1:24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  <c r="X32" s="644">
        <f t="shared" si="6"/>
        <v>260</v>
      </c>
    </row>
    <row r="33" spans="1:24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X33" s="644">
        <f t="shared" si="6"/>
        <v>220</v>
      </c>
    </row>
    <row r="34" spans="1:24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  <c r="X34" s="644">
        <f t="shared" si="6"/>
        <v>-60</v>
      </c>
    </row>
    <row r="35" spans="1:24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  <c r="X35" s="644">
        <f t="shared" si="6"/>
        <v>215</v>
      </c>
    </row>
    <row r="36" spans="1:24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  <c r="X36" s="644">
        <f t="shared" si="6"/>
        <v>107</v>
      </c>
    </row>
    <row r="37" spans="1:24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  <c r="X37" s="644">
        <f t="shared" si="6"/>
        <v>80</v>
      </c>
    </row>
    <row r="38" spans="1:24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  <c r="X38" s="644">
        <f t="shared" si="6"/>
        <v>255</v>
      </c>
    </row>
    <row r="39" spans="1:24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7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  <c r="X39" s="644">
        <f t="shared" si="6"/>
        <v>280</v>
      </c>
    </row>
    <row r="40" spans="1:24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7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  <c r="X40" s="644">
        <f t="shared" si="6"/>
        <v>-20</v>
      </c>
    </row>
    <row r="41" spans="1:24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7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  <c r="X41" s="644">
        <f t="shared" si="6"/>
        <v>30</v>
      </c>
    </row>
    <row r="42" spans="1:24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7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  <c r="X42" s="644">
        <f t="shared" si="6"/>
        <v>225</v>
      </c>
    </row>
    <row r="43" spans="1:24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7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  <c r="X43" s="644">
        <f t="shared" si="6"/>
        <v>182.6</v>
      </c>
    </row>
    <row r="44" spans="1:24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7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  <c r="X44" s="644">
        <f t="shared" si="6"/>
        <v>-20</v>
      </c>
    </row>
    <row r="45" spans="1:24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7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  <c r="X45" s="644">
        <f>P45-60</f>
        <v>260</v>
      </c>
    </row>
    <row r="46" spans="1:24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7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  <c r="X46" s="644">
        <f t="shared" si="6"/>
        <v>175</v>
      </c>
    </row>
    <row r="47" spans="1:24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7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  <c r="X47" s="644">
        <f t="shared" si="6"/>
        <v>300</v>
      </c>
    </row>
    <row r="48" spans="1:24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7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  <c r="X48" s="644">
        <f t="shared" si="6"/>
        <v>295</v>
      </c>
    </row>
    <row r="49" spans="1:24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7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  <c r="X49" s="644">
        <f t="shared" si="6"/>
        <v>-60</v>
      </c>
    </row>
    <row r="50" spans="1:24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7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  <c r="X50" s="644">
        <f t="shared" si="6"/>
        <v>115</v>
      </c>
    </row>
    <row r="51" spans="1:24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7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  <c r="X51" s="644">
        <f t="shared" si="6"/>
        <v>150</v>
      </c>
    </row>
    <row r="52" spans="1:24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  <c r="X52" s="644">
        <f t="shared" si="6"/>
        <v>60</v>
      </c>
    </row>
    <row r="53" spans="1:24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7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  <c r="X53" s="644">
        <f t="shared" si="6"/>
        <v>60</v>
      </c>
    </row>
    <row r="54" spans="1:24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7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  <c r="X54" s="644">
        <f t="shared" si="6"/>
        <v>105</v>
      </c>
    </row>
    <row r="55" spans="1:24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7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  <c r="X55" s="644">
        <f t="shared" si="6"/>
        <v>180</v>
      </c>
    </row>
    <row r="56" spans="1:24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7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  <c r="X56" s="644">
        <f>P56-60</f>
        <v>180</v>
      </c>
    </row>
    <row r="57" spans="1:24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7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  <c r="X57" s="644">
        <f t="shared" si="6"/>
        <v>-60</v>
      </c>
    </row>
    <row r="58" spans="1:24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7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  <c r="X58" s="644">
        <f t="shared" si="6"/>
        <v>180</v>
      </c>
    </row>
    <row r="59" spans="1:24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7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  <c r="X59" s="644">
        <f t="shared" si="6"/>
        <v>180</v>
      </c>
    </row>
    <row r="60" spans="1:24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7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  <c r="X60" s="644">
        <f t="shared" si="6"/>
        <v>180</v>
      </c>
    </row>
    <row r="61" spans="1:24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7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  <c r="X61" s="644">
        <f t="shared" si="6"/>
        <v>174</v>
      </c>
    </row>
    <row r="62" spans="1:24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  <c r="X62" s="644">
        <f t="shared" si="6"/>
        <v>175</v>
      </c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78" t="s">
        <v>300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</row>
    <row r="3" spans="1:23" x14ac:dyDescent="0.25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</row>
    <row r="5" spans="1:23" x14ac:dyDescent="0.25">
      <c r="A5" s="475" t="s">
        <v>303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M5" s="489" t="s">
        <v>499</v>
      </c>
      <c r="N5" s="475"/>
      <c r="O5" s="475"/>
      <c r="P5" s="475"/>
      <c r="Q5" s="475"/>
      <c r="R5" s="475"/>
      <c r="S5" s="475"/>
      <c r="T5" s="475"/>
      <c r="U5" s="475"/>
      <c r="V5" s="475"/>
      <c r="W5" s="475"/>
    </row>
    <row r="6" spans="1:23" x14ac:dyDescent="0.25">
      <c r="A6" s="475"/>
      <c r="B6" s="475"/>
      <c r="C6" s="475"/>
      <c r="D6" s="475"/>
      <c r="E6" s="475"/>
      <c r="F6" s="475"/>
      <c r="G6" s="475"/>
      <c r="H6" s="475"/>
      <c r="I6" s="475"/>
      <c r="J6" s="475"/>
      <c r="K6" s="475"/>
      <c r="M6" s="475"/>
      <c r="N6" s="475"/>
      <c r="O6" s="475"/>
      <c r="P6" s="475"/>
      <c r="Q6" s="475"/>
      <c r="R6" s="475"/>
      <c r="S6" s="475"/>
      <c r="T6" s="475"/>
      <c r="U6" s="475"/>
      <c r="V6" s="475"/>
      <c r="W6" s="47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83" t="s">
        <v>312</v>
      </c>
      <c r="C35" s="484"/>
      <c r="D35" s="485"/>
      <c r="E35" s="479">
        <f>E34-F34</f>
        <v>2610871.1799999997</v>
      </c>
      <c r="F35" s="480"/>
      <c r="M35" s="249"/>
      <c r="N35" s="483" t="s">
        <v>312</v>
      </c>
      <c r="O35" s="484"/>
      <c r="P35" s="485"/>
      <c r="Q35" s="479">
        <f>Q34-R34</f>
        <v>1853144.27</v>
      </c>
      <c r="R35" s="480"/>
      <c r="S35" s="249"/>
      <c r="T35" s="249"/>
      <c r="U35" s="249"/>
      <c r="V35" s="249"/>
      <c r="W35" s="249"/>
    </row>
    <row r="36" spans="2:23" ht="15.75" thickBot="1" x14ac:dyDescent="0.3">
      <c r="B36" s="486"/>
      <c r="C36" s="487"/>
      <c r="D36" s="488"/>
      <c r="E36" s="481"/>
      <c r="F36" s="482"/>
      <c r="M36" s="249"/>
      <c r="N36" s="486"/>
      <c r="O36" s="487"/>
      <c r="P36" s="488"/>
      <c r="Q36" s="481"/>
      <c r="R36" s="482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H62" zoomScale="70" zoomScaleNormal="70" workbookViewId="0">
      <selection activeCell="L80" sqref="L80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75" t="s">
        <v>365</v>
      </c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497" t="s">
        <v>502</v>
      </c>
      <c r="S6" s="497"/>
      <c r="T6" s="498"/>
      <c r="U6" s="498"/>
      <c r="V6" s="498"/>
      <c r="W6" s="498"/>
      <c r="X6" s="498"/>
      <c r="Y6" s="498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498"/>
      <c r="S7" s="498"/>
      <c r="T7" s="498"/>
      <c r="U7" s="498"/>
      <c r="V7" s="498"/>
      <c r="W7" s="498"/>
      <c r="X7" s="498"/>
      <c r="Y7" s="498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498"/>
      <c r="S8" s="498"/>
      <c r="T8" s="498"/>
      <c r="U8" s="498"/>
      <c r="V8" s="498"/>
      <c r="W8" s="498"/>
      <c r="X8" s="498"/>
      <c r="Y8" s="498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498"/>
      <c r="S9" s="498"/>
      <c r="T9" s="498"/>
      <c r="U9" s="498"/>
      <c r="V9" s="498"/>
      <c r="W9" s="498"/>
      <c r="X9" s="498"/>
      <c r="Y9" s="498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498"/>
      <c r="S10" s="498"/>
      <c r="T10" s="498"/>
      <c r="U10" s="498"/>
      <c r="V10" s="498"/>
      <c r="W10" s="498"/>
      <c r="X10" s="498"/>
      <c r="Y10" s="498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498"/>
      <c r="S11" s="498"/>
      <c r="T11" s="498"/>
      <c r="U11" s="498"/>
      <c r="V11" s="498"/>
      <c r="W11" s="498"/>
      <c r="X11" s="498"/>
      <c r="Y11" s="498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498"/>
      <c r="S12" s="498"/>
      <c r="T12" s="498"/>
      <c r="U12" s="498"/>
      <c r="V12" s="498"/>
      <c r="W12" s="498"/>
      <c r="X12" s="498"/>
      <c r="Y12" s="498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03" t="s">
        <v>409</v>
      </c>
      <c r="S16" s="503"/>
      <c r="T16" s="503"/>
      <c r="U16" s="503"/>
      <c r="V16" s="503"/>
      <c r="W16" s="503"/>
      <c r="X16" s="253"/>
      <c r="AA16" s="510" t="s">
        <v>454</v>
      </c>
      <c r="AB16" s="510"/>
      <c r="AC16" s="510"/>
      <c r="AD16" s="510"/>
      <c r="AE16" s="510"/>
      <c r="AF16" s="510"/>
      <c r="AG16" s="510"/>
      <c r="AH16" s="510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90" t="s">
        <v>15</v>
      </c>
      <c r="AB25" s="491"/>
      <c r="AC25" s="491"/>
      <c r="AD25" s="491"/>
      <c r="AE25" s="492"/>
      <c r="AF25" s="511">
        <f>SUM(AH18:AH40)</f>
        <v>970000</v>
      </c>
      <c r="AG25" s="466"/>
      <c r="AH25" s="466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495" t="s">
        <v>15</v>
      </c>
      <c r="S42" s="495"/>
      <c r="T42" s="495"/>
      <c r="U42" s="495"/>
      <c r="V42" s="495"/>
      <c r="W42" s="56">
        <f ca="1">SUM(W18:W44)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510" t="s">
        <v>482</v>
      </c>
      <c r="AB44" s="510"/>
      <c r="AC44" s="510"/>
      <c r="AD44" s="510"/>
      <c r="AE44" s="510"/>
      <c r="AF44" s="510"/>
      <c r="AG44" s="514" t="s">
        <v>489</v>
      </c>
      <c r="AH44" s="515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90" t="s">
        <v>412</v>
      </c>
      <c r="T47" s="491"/>
      <c r="U47" s="492"/>
      <c r="V47" s="493">
        <v>2764000</v>
      </c>
      <c r="W47" s="494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90" t="s">
        <v>65</v>
      </c>
      <c r="T48" s="491"/>
      <c r="U48" s="492"/>
      <c r="V48" s="493">
        <f ca="1">W42</f>
        <v>2862450</v>
      </c>
      <c r="W48" s="494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90" t="s">
        <v>413</v>
      </c>
      <c r="T49" s="491"/>
      <c r="U49" s="492"/>
      <c r="V49" s="493">
        <f ca="1">V47-V48</f>
        <v>-98450</v>
      </c>
      <c r="W49" s="494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02" t="s">
        <v>416</v>
      </c>
      <c r="S52" s="502"/>
      <c r="T52" s="502"/>
      <c r="U52" s="502"/>
      <c r="V52" s="502"/>
      <c r="W52" s="502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499" t="s">
        <v>15</v>
      </c>
      <c r="C57" s="500"/>
      <c r="D57" s="500"/>
      <c r="E57" s="500"/>
      <c r="F57" s="501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16" t="s">
        <v>15</v>
      </c>
      <c r="AC64" s="517"/>
      <c r="AD64" s="517"/>
      <c r="AE64" s="518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495" t="s">
        <v>15</v>
      </c>
      <c r="S71" s="495"/>
      <c r="T71" s="495"/>
      <c r="U71" s="495"/>
      <c r="V71" s="495"/>
      <c r="W71" s="56">
        <f ca="1">SUM(W54:W80)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105000</v>
      </c>
      <c r="O75" s="141"/>
      <c r="P75" s="433">
        <f t="shared" si="12"/>
        <v>105000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490" t="s">
        <v>412</v>
      </c>
      <c r="T83" s="491"/>
      <c r="U83" s="492"/>
      <c r="V83" s="493">
        <v>500000</v>
      </c>
      <c r="W83" s="494"/>
    </row>
    <row r="84" spans="10:23" ht="15.75" thickBot="1" x14ac:dyDescent="0.3">
      <c r="J84" s="507" t="s">
        <v>299</v>
      </c>
      <c r="K84" s="508"/>
      <c r="L84" s="508"/>
      <c r="M84" s="508"/>
      <c r="N84" s="509"/>
      <c r="O84" s="434"/>
      <c r="P84" s="435">
        <v>393908</v>
      </c>
      <c r="R84" s="294"/>
      <c r="S84" s="490" t="s">
        <v>65</v>
      </c>
      <c r="T84" s="491"/>
      <c r="U84" s="492"/>
      <c r="V84" s="493">
        <f ca="1">W71</f>
        <v>759982</v>
      </c>
      <c r="W84" s="494"/>
    </row>
    <row r="85" spans="10:23" ht="15.75" thickBot="1" x14ac:dyDescent="0.3">
      <c r="J85" s="504" t="s">
        <v>364</v>
      </c>
      <c r="K85" s="505"/>
      <c r="L85" s="505"/>
      <c r="M85" s="505"/>
      <c r="N85" s="506"/>
      <c r="O85" s="388">
        <f>SUM(O7:O74)</f>
        <v>8350000</v>
      </c>
      <c r="P85" s="287">
        <f>SUM(P7:P84)</f>
        <v>7847990</v>
      </c>
      <c r="R85" s="294"/>
      <c r="S85" s="490" t="s">
        <v>413</v>
      </c>
      <c r="T85" s="491"/>
      <c r="U85" s="492"/>
      <c r="V85" s="493">
        <f ca="1">V83-V84</f>
        <v>-259982</v>
      </c>
      <c r="W85" s="494"/>
    </row>
    <row r="86" spans="10:23" x14ac:dyDescent="0.25">
      <c r="J86" s="504"/>
      <c r="K86" s="505"/>
      <c r="L86" s="505"/>
      <c r="M86" s="505"/>
      <c r="N86" s="506"/>
      <c r="O86" s="512">
        <f>O85-P85</f>
        <v>502010</v>
      </c>
      <c r="P86" s="480"/>
    </row>
    <row r="87" spans="10:23" ht="15.75" thickBot="1" x14ac:dyDescent="0.3">
      <c r="J87" s="486"/>
      <c r="K87" s="487"/>
      <c r="L87" s="487"/>
      <c r="M87" s="487"/>
      <c r="N87" s="488"/>
      <c r="O87" s="513"/>
      <c r="P87" s="482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496" t="s">
        <v>473</v>
      </c>
      <c r="S89" s="496"/>
      <c r="T89" s="496"/>
      <c r="U89" s="496"/>
      <c r="V89" s="496"/>
      <c r="W89" s="496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495" t="s">
        <v>15</v>
      </c>
      <c r="S97" s="495"/>
      <c r="T97" s="495"/>
      <c r="U97" s="495"/>
      <c r="V97" s="495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90" t="s">
        <v>412</v>
      </c>
      <c r="T120" s="491"/>
      <c r="U120" s="492"/>
      <c r="V120" s="493">
        <v>410000</v>
      </c>
      <c r="W120" s="494"/>
    </row>
    <row r="121" spans="10:23" x14ac:dyDescent="0.25">
      <c r="R121" s="313"/>
      <c r="S121" s="490" t="s">
        <v>65</v>
      </c>
      <c r="T121" s="491"/>
      <c r="U121" s="492"/>
      <c r="V121" s="493">
        <f>W97</f>
        <v>651000</v>
      </c>
      <c r="W121" s="494"/>
    </row>
    <row r="122" spans="10:23" x14ac:dyDescent="0.25">
      <c r="R122" s="313"/>
      <c r="S122" s="490" t="s">
        <v>413</v>
      </c>
      <c r="T122" s="491"/>
      <c r="U122" s="492"/>
      <c r="V122" s="493">
        <f>V120-V121</f>
        <v>-241000</v>
      </c>
      <c r="W122" s="494"/>
    </row>
  </sheetData>
  <mergeCells count="36"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S85:U85"/>
    <mergeCell ref="V85:W85"/>
    <mergeCell ref="R71:V71"/>
    <mergeCell ref="S83:U83"/>
    <mergeCell ref="V83:W83"/>
    <mergeCell ref="S84:U84"/>
    <mergeCell ref="V84:W8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F61" zoomScale="70" zoomScaleNormal="70" workbookViewId="0">
      <selection activeCell="L87" sqref="L87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40">
        <v>1</v>
      </c>
      <c r="C4" s="543" t="s">
        <v>506</v>
      </c>
      <c r="D4" s="56">
        <v>100000</v>
      </c>
      <c r="E4" s="57">
        <v>10</v>
      </c>
      <c r="F4" s="546">
        <f>(E4*D4)+(E5*D5)+(E6*D6)</f>
        <v>6350000</v>
      </c>
      <c r="G4" s="534"/>
    </row>
    <row r="5" spans="2:17" x14ac:dyDescent="0.25">
      <c r="B5" s="541"/>
      <c r="C5" s="544"/>
      <c r="D5" s="56">
        <v>125000</v>
      </c>
      <c r="E5" s="57">
        <v>20</v>
      </c>
      <c r="F5" s="547"/>
      <c r="G5" s="535"/>
    </row>
    <row r="6" spans="2:17" x14ac:dyDescent="0.25">
      <c r="B6" s="542"/>
      <c r="C6" s="545"/>
      <c r="D6" s="56">
        <v>150000</v>
      </c>
      <c r="E6" s="57">
        <v>19</v>
      </c>
      <c r="F6" s="548"/>
      <c r="G6" s="536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37" t="s">
        <v>15</v>
      </c>
      <c r="C9" s="537"/>
      <c r="D9" s="537"/>
      <c r="E9" s="537"/>
      <c r="F9" s="538">
        <f>SUM(F4:F8)</f>
        <v>8350000</v>
      </c>
      <c r="G9" s="538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39" t="s">
        <v>514</v>
      </c>
      <c r="C13" s="503"/>
      <c r="D13" s="503"/>
      <c r="E13" s="503"/>
      <c r="F13" s="503"/>
      <c r="G13" s="503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49" t="s">
        <v>15</v>
      </c>
      <c r="C39" s="549"/>
      <c r="D39" s="549"/>
      <c r="E39" s="549"/>
      <c r="F39" s="549"/>
      <c r="G39" s="417">
        <f ca="1">SUM(G15:G41)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50" t="s">
        <v>513</v>
      </c>
      <c r="C41" s="502"/>
      <c r="D41" s="502"/>
      <c r="E41" s="502"/>
      <c r="F41" s="502"/>
      <c r="G41" s="502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49" t="s">
        <v>15</v>
      </c>
      <c r="C60" s="549"/>
      <c r="D60" s="549"/>
      <c r="E60" s="549"/>
      <c r="F60" s="549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51" t="s">
        <v>515</v>
      </c>
      <c r="C62" s="496"/>
      <c r="D62" s="496"/>
      <c r="E62" s="496"/>
      <c r="F62" s="496"/>
      <c r="G62" s="496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49" t="s">
        <v>15</v>
      </c>
      <c r="C70" s="549"/>
      <c r="D70" s="549"/>
      <c r="E70" s="549"/>
      <c r="F70" s="549"/>
      <c r="G70" s="417">
        <f ca="1">SUM(G64:G90)</f>
        <v>601000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33" t="s">
        <v>474</v>
      </c>
      <c r="C72" s="510"/>
      <c r="D72" s="510"/>
      <c r="E72" s="510"/>
      <c r="F72" s="510"/>
      <c r="G72" s="510"/>
      <c r="H72" s="510"/>
      <c r="I72" s="510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19" t="s">
        <v>15</v>
      </c>
      <c r="C81" s="520"/>
      <c r="D81" s="520"/>
      <c r="E81" s="520"/>
      <c r="F81" s="521"/>
      <c r="G81" s="522">
        <f>SUM(I74:I96)</f>
        <v>970000</v>
      </c>
      <c r="H81" s="523"/>
      <c r="I81" s="523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510" t="s">
        <v>482</v>
      </c>
      <c r="C85" s="510"/>
      <c r="D85" s="510"/>
      <c r="E85" s="510"/>
      <c r="F85" s="510"/>
      <c r="G85" s="510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507" t="s">
        <v>299</v>
      </c>
      <c r="L90" s="508"/>
      <c r="M90" s="508"/>
      <c r="N90" s="508"/>
      <c r="O90" s="509"/>
      <c r="P90" s="434"/>
      <c r="Q90" s="435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24" t="s">
        <v>364</v>
      </c>
      <c r="L91" s="525"/>
      <c r="M91" s="525"/>
      <c r="N91" s="525"/>
      <c r="O91" s="526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30" t="s">
        <v>15</v>
      </c>
      <c r="D92" s="531"/>
      <c r="E92" s="531"/>
      <c r="F92" s="532"/>
      <c r="G92" s="426">
        <f>SUM(G87:G91)</f>
        <v>769000</v>
      </c>
      <c r="K92" s="524"/>
      <c r="L92" s="525"/>
      <c r="M92" s="525"/>
      <c r="N92" s="525"/>
      <c r="O92" s="526"/>
      <c r="P92" s="512">
        <f>P91-Q91</f>
        <v>502010</v>
      </c>
      <c r="Q92" s="480"/>
    </row>
    <row r="93" spans="2:17" ht="15.75" thickBot="1" x14ac:dyDescent="0.3">
      <c r="B93" s="398"/>
      <c r="C93" s="385"/>
      <c r="D93" s="385"/>
      <c r="E93" s="385"/>
      <c r="F93" s="385"/>
      <c r="G93" s="68"/>
      <c r="K93" s="527"/>
      <c r="L93" s="528"/>
      <c r="M93" s="528"/>
      <c r="N93" s="528"/>
      <c r="O93" s="529"/>
      <c r="P93" s="513"/>
      <c r="Q93" s="482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  <mergeCell ref="P92:Q93"/>
    <mergeCell ref="B81:F81"/>
    <mergeCell ref="G81:I81"/>
    <mergeCell ref="K90:O90"/>
    <mergeCell ref="K91:O93"/>
    <mergeCell ref="B85:G85"/>
    <mergeCell ref="C92:F9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52" t="s">
        <v>244</v>
      </c>
      <c r="E2" s="552"/>
      <c r="F2" s="552"/>
      <c r="G2" s="552"/>
      <c r="H2" s="552"/>
      <c r="I2" s="552"/>
      <c r="J2" s="552"/>
      <c r="K2" s="552"/>
      <c r="L2" s="55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98" t="s">
        <v>195</v>
      </c>
      <c r="V3" s="599"/>
      <c r="W3" s="600" t="s">
        <v>19</v>
      </c>
      <c r="X3" s="599"/>
      <c r="Y3" s="599"/>
      <c r="Z3" s="599"/>
      <c r="AA3" s="599"/>
      <c r="AB3" s="599"/>
      <c r="AC3" s="599"/>
      <c r="AD3" s="601"/>
    </row>
    <row r="4" spans="1:30" x14ac:dyDescent="0.25">
      <c r="A4" s="175"/>
      <c r="B4" s="565" t="s">
        <v>193</v>
      </c>
      <c r="C4" s="566"/>
      <c r="D4" s="566"/>
      <c r="E4" s="566"/>
      <c r="F4" s="566"/>
      <c r="G4" s="70">
        <v>1004200</v>
      </c>
      <c r="H4" s="24"/>
      <c r="I4" s="495" t="s">
        <v>194</v>
      </c>
      <c r="J4" s="466"/>
      <c r="K4" s="466"/>
      <c r="L4" s="466"/>
      <c r="M4" s="176"/>
      <c r="U4" s="610" t="s">
        <v>196</v>
      </c>
      <c r="V4" s="466"/>
      <c r="W4" s="495" t="s">
        <v>198</v>
      </c>
      <c r="X4" s="466"/>
      <c r="Y4" s="466"/>
      <c r="Z4" s="466"/>
      <c r="AA4" s="466"/>
      <c r="AB4" s="466"/>
      <c r="AC4" s="466"/>
      <c r="AD4" s="587"/>
    </row>
    <row r="5" spans="1:30" x14ac:dyDescent="0.25">
      <c r="A5" s="175"/>
      <c r="B5" s="560" t="s">
        <v>235</v>
      </c>
      <c r="C5" s="466"/>
      <c r="D5" s="466"/>
      <c r="E5" s="466"/>
      <c r="F5" s="466"/>
      <c r="G5" s="152">
        <v>568329.18000000005</v>
      </c>
      <c r="H5" s="24"/>
      <c r="I5" s="490" t="s">
        <v>72</v>
      </c>
      <c r="J5" s="492"/>
      <c r="K5" s="569">
        <f>G7</f>
        <v>2332529.1800000002</v>
      </c>
      <c r="L5" s="570"/>
      <c r="M5" s="176"/>
      <c r="U5" s="594" t="s">
        <v>231</v>
      </c>
      <c r="V5" s="595"/>
      <c r="W5" s="490" t="s">
        <v>232</v>
      </c>
      <c r="X5" s="491"/>
      <c r="Y5" s="491"/>
      <c r="Z5" s="491"/>
      <c r="AA5" s="491"/>
      <c r="AB5" s="491"/>
      <c r="AC5" s="491"/>
      <c r="AD5" s="582"/>
    </row>
    <row r="6" spans="1:30" x14ac:dyDescent="0.25">
      <c r="A6" s="175"/>
      <c r="B6" s="554" t="s">
        <v>236</v>
      </c>
      <c r="C6" s="555"/>
      <c r="D6" s="555"/>
      <c r="E6" s="555"/>
      <c r="F6" s="555"/>
      <c r="G6" s="152">
        <v>760000</v>
      </c>
      <c r="H6" s="24"/>
      <c r="I6" s="558" t="s">
        <v>65</v>
      </c>
      <c r="J6" s="559"/>
      <c r="K6" s="571">
        <f>Pengeluaran!F30</f>
        <v>903300</v>
      </c>
      <c r="L6" s="572"/>
      <c r="M6" s="176"/>
      <c r="U6" s="596"/>
      <c r="V6" s="597"/>
      <c r="W6" s="583" t="s">
        <v>233</v>
      </c>
      <c r="X6" s="584"/>
      <c r="Y6" s="584"/>
      <c r="Z6" s="584"/>
      <c r="AA6" s="584"/>
      <c r="AB6" s="584"/>
      <c r="AC6" s="584"/>
      <c r="AD6" s="585"/>
    </row>
    <row r="7" spans="1:30" x14ac:dyDescent="0.25">
      <c r="A7" s="175"/>
      <c r="B7" s="563" t="s">
        <v>15</v>
      </c>
      <c r="C7" s="564"/>
      <c r="D7" s="564"/>
      <c r="E7" s="564"/>
      <c r="F7" s="559"/>
      <c r="G7" s="152">
        <f>SUM(G4:G6)</f>
        <v>2332529.1800000002</v>
      </c>
      <c r="H7" s="24"/>
      <c r="I7" s="558" t="s">
        <v>98</v>
      </c>
      <c r="J7" s="559"/>
      <c r="K7" s="567">
        <f>Pemasukkan!F31</f>
        <v>222000</v>
      </c>
      <c r="L7" s="568"/>
      <c r="M7" s="176"/>
      <c r="U7" s="602"/>
      <c r="V7" s="603"/>
      <c r="W7" s="495" t="s">
        <v>234</v>
      </c>
      <c r="X7" s="466"/>
      <c r="Y7" s="466"/>
      <c r="Z7" s="466"/>
      <c r="AA7" s="466"/>
      <c r="AB7" s="466"/>
      <c r="AC7" s="466"/>
      <c r="AD7" s="587"/>
    </row>
    <row r="8" spans="1:30" ht="15.75" thickBot="1" x14ac:dyDescent="0.3">
      <c r="A8" s="175"/>
      <c r="B8" s="561" t="s">
        <v>192</v>
      </c>
      <c r="C8" s="562"/>
      <c r="D8" s="562"/>
      <c r="E8" s="562"/>
      <c r="F8" s="562"/>
      <c r="G8" s="153">
        <f>K8</f>
        <v>1651229.1800000002</v>
      </c>
      <c r="H8" s="24"/>
      <c r="I8" s="490" t="s">
        <v>191</v>
      </c>
      <c r="J8" s="492"/>
      <c r="K8" s="556">
        <f>(K5-K6)+K7</f>
        <v>1651229.1800000002</v>
      </c>
      <c r="L8" s="557"/>
      <c r="M8" s="176"/>
      <c r="U8" s="606" t="s">
        <v>197</v>
      </c>
      <c r="V8" s="607"/>
      <c r="W8" s="583" t="s">
        <v>199</v>
      </c>
      <c r="X8" s="584"/>
      <c r="Y8" s="584"/>
      <c r="Z8" s="584"/>
      <c r="AA8" s="584"/>
      <c r="AB8" s="584"/>
      <c r="AC8" s="584"/>
      <c r="AD8" s="585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608"/>
      <c r="V9" s="609"/>
      <c r="W9" s="583" t="s">
        <v>237</v>
      </c>
      <c r="X9" s="584"/>
      <c r="Y9" s="584"/>
      <c r="Z9" s="584"/>
      <c r="AA9" s="584"/>
      <c r="AB9" s="584"/>
      <c r="AC9" s="584"/>
      <c r="AD9" s="585"/>
    </row>
    <row r="10" spans="1:30" x14ac:dyDescent="0.25">
      <c r="A10" s="175"/>
      <c r="B10" s="466" t="s">
        <v>253</v>
      </c>
      <c r="C10" s="466"/>
      <c r="D10" s="466"/>
      <c r="E10" s="466"/>
      <c r="F10" s="466"/>
      <c r="G10" s="56">
        <f>G5</f>
        <v>568329.18000000005</v>
      </c>
      <c r="H10" s="24"/>
      <c r="I10" s="24"/>
      <c r="J10" s="24"/>
      <c r="K10" s="24"/>
      <c r="L10" s="24"/>
      <c r="M10" s="176"/>
      <c r="U10" s="554" t="s">
        <v>243</v>
      </c>
      <c r="V10" s="555"/>
      <c r="W10" s="466" t="s">
        <v>257</v>
      </c>
      <c r="X10" s="466"/>
      <c r="Y10" s="466"/>
      <c r="Z10" s="466"/>
      <c r="AA10" s="466"/>
      <c r="AB10" s="466"/>
      <c r="AC10" s="466"/>
      <c r="AD10" s="587"/>
    </row>
    <row r="11" spans="1:30" ht="15" customHeight="1" x14ac:dyDescent="0.25">
      <c r="A11" s="175"/>
      <c r="B11" s="466" t="s">
        <v>254</v>
      </c>
      <c r="C11" s="466"/>
      <c r="D11" s="466"/>
      <c r="E11" s="466"/>
      <c r="F11" s="466"/>
      <c r="G11" s="56">
        <v>1089400</v>
      </c>
      <c r="H11" s="24"/>
      <c r="I11" s="24"/>
      <c r="J11" s="24"/>
      <c r="K11" s="24"/>
      <c r="L11" s="24"/>
      <c r="M11" s="176"/>
      <c r="U11" s="554" t="s">
        <v>256</v>
      </c>
      <c r="V11" s="555"/>
      <c r="W11" s="604" t="s">
        <v>258</v>
      </c>
      <c r="X11" s="604"/>
      <c r="Y11" s="604"/>
      <c r="Z11" s="604"/>
      <c r="AA11" s="604"/>
      <c r="AB11" s="604"/>
      <c r="AC11" s="604"/>
      <c r="AD11" s="605"/>
    </row>
    <row r="12" spans="1:30" ht="15" customHeight="1" x14ac:dyDescent="0.25">
      <c r="A12" s="175"/>
      <c r="B12" s="553" t="s">
        <v>255</v>
      </c>
      <c r="C12" s="553"/>
      <c r="D12" s="553"/>
      <c r="E12" s="553"/>
      <c r="F12" s="55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54"/>
      <c r="V12" s="555"/>
      <c r="W12" s="466"/>
      <c r="X12" s="466"/>
      <c r="Y12" s="466"/>
      <c r="Z12" s="466"/>
      <c r="AA12" s="466"/>
      <c r="AB12" s="466"/>
      <c r="AC12" s="466"/>
      <c r="AD12" s="587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54"/>
      <c r="V13" s="555"/>
      <c r="W13" s="466"/>
      <c r="X13" s="466"/>
      <c r="Y13" s="466"/>
      <c r="Z13" s="466"/>
      <c r="AA13" s="466"/>
      <c r="AB13" s="466"/>
      <c r="AC13" s="466"/>
      <c r="AD13" s="587"/>
    </row>
    <row r="14" spans="1:30" ht="15.75" thickBot="1" x14ac:dyDescent="0.3">
      <c r="U14" s="588"/>
      <c r="V14" s="589"/>
      <c r="W14" s="580"/>
      <c r="X14" s="580"/>
      <c r="Y14" s="580"/>
      <c r="Z14" s="580"/>
      <c r="AA14" s="580"/>
      <c r="AB14" s="580"/>
      <c r="AC14" s="580"/>
      <c r="AD14" s="581"/>
    </row>
    <row r="17" spans="1:19" ht="15.75" thickBot="1" x14ac:dyDescent="0.3"/>
    <row r="18" spans="1:19" x14ac:dyDescent="0.25">
      <c r="A18" s="172"/>
      <c r="B18" s="173"/>
      <c r="C18" s="173"/>
      <c r="D18" s="552" t="s">
        <v>249</v>
      </c>
      <c r="E18" s="552"/>
      <c r="F18" s="552"/>
      <c r="G18" s="552"/>
      <c r="H18" s="552"/>
      <c r="I18" s="552"/>
      <c r="J18" s="552"/>
      <c r="K18" s="552"/>
      <c r="L18" s="552"/>
      <c r="M18" s="174"/>
      <c r="O18" s="590" t="s">
        <v>250</v>
      </c>
      <c r="P18" s="591"/>
      <c r="Q18" s="591"/>
      <c r="R18" s="591"/>
      <c r="S18" s="592"/>
    </row>
    <row r="19" spans="1:19" x14ac:dyDescent="0.25">
      <c r="A19" s="175"/>
      <c r="M19" s="176"/>
      <c r="O19" s="560" t="s">
        <v>251</v>
      </c>
      <c r="P19" s="466"/>
      <c r="Q19" s="466"/>
      <c r="R19" s="466"/>
      <c r="S19" s="587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495" t="s">
        <v>194</v>
      </c>
      <c r="J20" s="466"/>
      <c r="K20" s="466"/>
      <c r="L20" s="466"/>
      <c r="M20" s="176"/>
      <c r="O20" s="560" t="s">
        <v>252</v>
      </c>
      <c r="P20" s="466"/>
      <c r="Q20" s="466"/>
      <c r="R20" s="466"/>
      <c r="S20" s="587"/>
    </row>
    <row r="21" spans="1:19" x14ac:dyDescent="0.25">
      <c r="A21" s="175"/>
      <c r="B21" s="573" t="s">
        <v>296</v>
      </c>
      <c r="C21" s="574"/>
      <c r="D21" s="574"/>
      <c r="E21" s="574"/>
      <c r="F21" s="575"/>
      <c r="G21" s="70">
        <f>G12</f>
        <v>1657729.1800000002</v>
      </c>
      <c r="H21" s="24"/>
      <c r="I21" s="490" t="s">
        <v>72</v>
      </c>
      <c r="J21" s="492"/>
      <c r="K21" s="569">
        <f>G22</f>
        <v>1657729.1800000002</v>
      </c>
      <c r="L21" s="570"/>
      <c r="M21" s="176"/>
      <c r="N21" s="170"/>
      <c r="O21" s="593" t="s">
        <v>259</v>
      </c>
      <c r="P21" s="491"/>
      <c r="Q21" s="491"/>
      <c r="R21" s="491"/>
      <c r="S21" s="582"/>
    </row>
    <row r="22" spans="1:19" x14ac:dyDescent="0.25">
      <c r="A22" s="175"/>
      <c r="B22" s="563" t="s">
        <v>15</v>
      </c>
      <c r="C22" s="564"/>
      <c r="D22" s="564"/>
      <c r="E22" s="564"/>
      <c r="F22" s="559"/>
      <c r="G22" s="152">
        <f>G21</f>
        <v>1657729.1800000002</v>
      </c>
      <c r="H22" s="24"/>
      <c r="I22" s="558" t="s">
        <v>65</v>
      </c>
      <c r="J22" s="559"/>
      <c r="K22" s="571">
        <f>Pengeluaran!L30</f>
        <v>779000</v>
      </c>
      <c r="L22" s="572"/>
      <c r="M22" s="176"/>
      <c r="N22" s="170"/>
      <c r="O22" s="563" t="s">
        <v>260</v>
      </c>
      <c r="P22" s="564"/>
      <c r="Q22" s="564"/>
      <c r="R22" s="564"/>
      <c r="S22" s="586"/>
    </row>
    <row r="23" spans="1:19" ht="15.75" thickBot="1" x14ac:dyDescent="0.3">
      <c r="A23" s="175"/>
      <c r="B23" s="576" t="s">
        <v>192</v>
      </c>
      <c r="C23" s="577"/>
      <c r="D23" s="577"/>
      <c r="E23" s="577"/>
      <c r="F23" s="578"/>
      <c r="G23" s="153">
        <f>K24</f>
        <v>1568729.1800000002</v>
      </c>
      <c r="H23" s="24"/>
      <c r="I23" s="558" t="s">
        <v>98</v>
      </c>
      <c r="J23" s="559"/>
      <c r="K23" s="567">
        <f>Pemasukkan!L31</f>
        <v>690000</v>
      </c>
      <c r="L23" s="568"/>
      <c r="M23" s="176"/>
      <c r="N23" s="170"/>
      <c r="O23" s="563" t="s">
        <v>261</v>
      </c>
      <c r="P23" s="564"/>
      <c r="Q23" s="564"/>
      <c r="R23" s="564"/>
      <c r="S23" s="58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90" t="s">
        <v>191</v>
      </c>
      <c r="J24" s="492"/>
      <c r="K24" s="556">
        <f>(K21-K22)+K23</f>
        <v>1568729.1800000002</v>
      </c>
      <c r="L24" s="557"/>
      <c r="M24" s="176"/>
      <c r="N24" s="170"/>
      <c r="O24" s="563" t="s">
        <v>262</v>
      </c>
      <c r="P24" s="564"/>
      <c r="Q24" s="564"/>
      <c r="R24" s="564"/>
      <c r="S24" s="58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60" t="s">
        <v>267</v>
      </c>
      <c r="P25" s="466"/>
      <c r="Q25" s="466"/>
      <c r="R25" s="466"/>
      <c r="S25" s="587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79"/>
      <c r="P26" s="580"/>
      <c r="Q26" s="580"/>
      <c r="R26" s="580"/>
      <c r="S26" s="581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11" t="s">
        <v>186</v>
      </c>
      <c r="D2" s="612"/>
      <c r="E2" s="612"/>
      <c r="F2" s="612"/>
      <c r="G2" s="612"/>
      <c r="H2" s="612"/>
      <c r="I2" s="612"/>
      <c r="J2" s="612"/>
      <c r="K2" s="612"/>
    </row>
    <row r="3" spans="3:13" ht="15" customHeight="1" x14ac:dyDescent="0.25">
      <c r="C3" s="612"/>
      <c r="D3" s="612"/>
      <c r="E3" s="612"/>
      <c r="F3" s="612"/>
      <c r="G3" s="612"/>
      <c r="H3" s="612"/>
      <c r="I3" s="612"/>
      <c r="J3" s="612"/>
      <c r="K3" s="612"/>
    </row>
    <row r="5" spans="3:13" ht="15" customHeight="1" x14ac:dyDescent="0.25">
      <c r="C5" s="619" t="s">
        <v>247</v>
      </c>
      <c r="D5" s="619"/>
      <c r="E5" s="619"/>
      <c r="F5" s="619"/>
      <c r="G5" s="619"/>
      <c r="I5" s="619" t="s">
        <v>248</v>
      </c>
      <c r="J5" s="619"/>
      <c r="K5" s="619"/>
      <c r="L5" s="619"/>
      <c r="M5" s="61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65" t="s">
        <v>72</v>
      </c>
      <c r="E29" s="566"/>
      <c r="F29" s="613">
        <f>'Hitung Pemasukan Pengeluaran'!G6</f>
        <v>760000</v>
      </c>
      <c r="G29" s="614"/>
      <c r="I29" s="170"/>
      <c r="J29" s="565" t="s">
        <v>72</v>
      </c>
      <c r="K29" s="566"/>
      <c r="L29" s="613">
        <f>'Hitung Pemasukan Pengeluaran'!G22</f>
        <v>1657729.1800000002</v>
      </c>
      <c r="M29" s="614"/>
    </row>
    <row r="30" spans="3:13" ht="15.75" customHeight="1" x14ac:dyDescent="0.25">
      <c r="D30" s="610" t="s">
        <v>65</v>
      </c>
      <c r="E30" s="466"/>
      <c r="F30" s="615">
        <f>Pengeluaran!F30</f>
        <v>903300</v>
      </c>
      <c r="G30" s="616"/>
      <c r="I30" s="170"/>
      <c r="J30" s="610" t="s">
        <v>65</v>
      </c>
      <c r="K30" s="466"/>
      <c r="L30" s="615">
        <f>Pengeluaran!L30</f>
        <v>779000</v>
      </c>
      <c r="M30" s="616"/>
    </row>
    <row r="31" spans="3:13" ht="15.75" customHeight="1" x14ac:dyDescent="0.25">
      <c r="D31" s="560" t="s">
        <v>98</v>
      </c>
      <c r="E31" s="466"/>
      <c r="F31" s="538">
        <f>F27</f>
        <v>222000</v>
      </c>
      <c r="G31" s="620"/>
      <c r="I31" s="170"/>
      <c r="J31" s="560" t="s">
        <v>98</v>
      </c>
      <c r="K31" s="466"/>
      <c r="L31" s="538">
        <f>L27</f>
        <v>690000</v>
      </c>
      <c r="M31" s="620"/>
    </row>
    <row r="32" spans="3:13" ht="15.75" customHeight="1" thickBot="1" x14ac:dyDescent="0.3">
      <c r="D32" s="561" t="s">
        <v>190</v>
      </c>
      <c r="E32" s="562"/>
      <c r="F32" s="617">
        <f>'Hitung Pemasukan Pengeluaran'!G8</f>
        <v>1651229.1800000002</v>
      </c>
      <c r="G32" s="618"/>
      <c r="I32" s="170"/>
      <c r="J32" s="561" t="s">
        <v>190</v>
      </c>
      <c r="K32" s="562"/>
      <c r="L32" s="617">
        <f>'Hitung Pemasukan Pengeluaran'!G23</f>
        <v>1568729.1800000002</v>
      </c>
      <c r="M32" s="6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21" t="s">
        <v>179</v>
      </c>
      <c r="D2" s="622"/>
      <c r="E2" s="622"/>
      <c r="F2" s="622"/>
      <c r="G2" s="622"/>
      <c r="H2" s="622"/>
      <c r="I2" s="622"/>
      <c r="J2" s="622"/>
      <c r="K2" s="622"/>
    </row>
    <row r="3" spans="3:13" ht="15" customHeight="1" x14ac:dyDescent="0.25">
      <c r="C3" s="622"/>
      <c r="D3" s="622"/>
      <c r="E3" s="622"/>
      <c r="F3" s="622"/>
      <c r="G3" s="622"/>
      <c r="H3" s="622"/>
      <c r="I3" s="622"/>
      <c r="J3" s="622"/>
      <c r="K3" s="622"/>
    </row>
    <row r="5" spans="3:13" ht="15" customHeight="1" x14ac:dyDescent="0.25">
      <c r="C5" s="619" t="s">
        <v>245</v>
      </c>
      <c r="D5" s="619"/>
      <c r="E5" s="619"/>
      <c r="F5" s="619"/>
      <c r="G5" s="619"/>
      <c r="I5" s="619" t="s">
        <v>246</v>
      </c>
      <c r="J5" s="619"/>
      <c r="K5" s="619"/>
      <c r="L5" s="619"/>
      <c r="M5" s="6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98" t="s">
        <v>72</v>
      </c>
      <c r="E29" s="600"/>
      <c r="F29" s="623">
        <f>'Hitung Pemasukan Pengeluaran'!G6</f>
        <v>760000</v>
      </c>
      <c r="G29" s="624"/>
      <c r="I29" s="170"/>
      <c r="J29" s="598" t="s">
        <v>72</v>
      </c>
      <c r="K29" s="600"/>
      <c r="L29" s="623">
        <f>'Hitung Pemasukan Pengeluaran'!G22</f>
        <v>1657729.1800000002</v>
      </c>
      <c r="M29" s="624"/>
    </row>
    <row r="30" spans="3:13" ht="15.75" customHeight="1" x14ac:dyDescent="0.25">
      <c r="D30" s="560" t="s">
        <v>65</v>
      </c>
      <c r="E30" s="466"/>
      <c r="F30" s="615">
        <f>F27</f>
        <v>903300</v>
      </c>
      <c r="G30" s="616"/>
      <c r="I30" s="170"/>
      <c r="J30" s="560" t="s">
        <v>65</v>
      </c>
      <c r="K30" s="466"/>
      <c r="L30" s="615">
        <f>L27</f>
        <v>779000</v>
      </c>
      <c r="M30" s="616"/>
    </row>
    <row r="31" spans="3:13" ht="15.75" customHeight="1" x14ac:dyDescent="0.25">
      <c r="D31" s="560" t="s">
        <v>98</v>
      </c>
      <c r="E31" s="466"/>
      <c r="F31" s="538">
        <f>Pemasukkan!F27</f>
        <v>222000</v>
      </c>
      <c r="G31" s="620"/>
      <c r="I31" s="170"/>
      <c r="J31" s="560" t="s">
        <v>98</v>
      </c>
      <c r="K31" s="466"/>
      <c r="L31" s="538">
        <f>Pemasukkan!L27</f>
        <v>690000</v>
      </c>
      <c r="M31" s="620"/>
    </row>
    <row r="32" spans="3:13" ht="15.75" customHeight="1" thickBot="1" x14ac:dyDescent="0.3">
      <c r="D32" s="561" t="s">
        <v>191</v>
      </c>
      <c r="E32" s="562"/>
      <c r="F32" s="625">
        <f>'Hitung Pemasukan Pengeluaran'!G8</f>
        <v>1651229.1800000002</v>
      </c>
      <c r="G32" s="626"/>
      <c r="I32" s="170"/>
      <c r="J32" s="561" t="s">
        <v>191</v>
      </c>
      <c r="K32" s="562"/>
      <c r="L32" s="625">
        <f>'Hitung Pemasukan Pengeluaran'!G23</f>
        <v>1568729.1800000002</v>
      </c>
      <c r="M32" s="62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USER</cp:lastModifiedBy>
  <cp:lastPrinted>2019-08-09T03:59:45Z</cp:lastPrinted>
  <dcterms:created xsi:type="dcterms:W3CDTF">2019-05-05T14:25:19Z</dcterms:created>
  <dcterms:modified xsi:type="dcterms:W3CDTF">2020-04-03T09:17:15Z</dcterms:modified>
</cp:coreProperties>
</file>