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  <fileRecoveryPr repairLoad="1"/>
</workbook>
</file>

<file path=xl/calcChain.xml><?xml version="1.0" encoding="utf-8"?>
<calcChain xmlns="http://schemas.openxmlformats.org/spreadsheetml/2006/main">
  <c r="P8" i="11" l="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7" i="11"/>
  <c r="G45" i="11" l="1"/>
  <c r="G46" i="11"/>
  <c r="G47" i="11"/>
  <c r="G48" i="11"/>
  <c r="G49" i="11"/>
  <c r="G50" i="11"/>
  <c r="G51" i="11"/>
  <c r="G52" i="11"/>
  <c r="G53" i="11"/>
  <c r="G54" i="11"/>
  <c r="G55" i="11"/>
  <c r="G56" i="11"/>
  <c r="G33" i="11" l="1"/>
  <c r="G34" i="11"/>
  <c r="G35" i="11"/>
  <c r="G36" i="11"/>
  <c r="G37" i="11"/>
  <c r="G38" i="11"/>
  <c r="G39" i="11"/>
  <c r="G40" i="11"/>
  <c r="G41" i="11"/>
  <c r="G42" i="11"/>
  <c r="G43" i="11"/>
  <c r="G44" i="11"/>
  <c r="G5" i="11" l="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4" i="11"/>
  <c r="S54" i="1" l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S52" i="1"/>
  <c r="S5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P32" i="11" l="1"/>
  <c r="G57" i="11" l="1"/>
  <c r="O9" i="11" s="1"/>
  <c r="O32" i="11" s="1"/>
  <c r="O33" i="11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<sst xmlns="http://schemas.openxmlformats.org/spreadsheetml/2006/main" count="1076" uniqueCount="406">
  <si>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</si>
  <si>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</si>
  <si>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</si>
  <si>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</si>
  <si>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</si>
  <si>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</si>
  <si>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</si>
  <si>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</si>
  <si>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</si>
  <si>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</si>
  <si>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</si>
  <si>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</si>
  <si>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</si>
  <si>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</si>
  <si>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</si>
  <si>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</si>
  <si>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</si>
  <si>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</si>
  <si>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</si>
  <si>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</si>
  <si>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</si>
  <si>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</si>
  <si>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</si>
  <si>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</si>
  <si>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</si>
  <si>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</si>
  <si>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</si>
  <si>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</si>
  <si>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</si>
  <si>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</si>
  <si>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</si>
  <si>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</si>
  <si>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</si>
  <si>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</si>
  <si>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</si>
  <si>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</si>
  <si>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</si>
  <si>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</si>
  <si>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</si>
  <si>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</si>
  <si>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</si>
  <si>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</si>
  <si>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</si>
  <si>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</si>
  <si>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</si>
  <si>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</si>
  <si>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</si>
  <si>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</si>
  <si>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</si>
  <si>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</si>
  <si>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</si>
  <si>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</si>
  <si>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</si>
  <si>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</si>
  <si>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</si>
  <si>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</si>
  <si>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</si>
  <si>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</si>
  <si>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</si>
  <si>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</si>
  <si>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</si>
  <si>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</si>
  <si>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</si>
  <si>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</si>
  <si>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</si>
  <si>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</si>
  <si>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</si>
  <si>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</si>
  <si>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</si>
  <si>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</si>
  <si>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</si>
  <si>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</si>
  <si>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</si>
  <si>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</si>
  <si>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</si>
  <si>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</si>
  <si>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</si>
  <si>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</si>
  <si>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</si>
  <si>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</si>
  <si>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</si>
  <si>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</si>
  <si>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</si>
  <si>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</si>
  <si>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</si>
  <si>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</si>
  <si>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</si>
  <si>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</si>
  <si>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</si>
  <si>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</si>
  <si>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</si>
  <si>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</si>
  <si>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</si>
  <si>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</si>
  <si>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</si>
  <si>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</si>
  <si>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</si>
  <si>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</si>
  <si>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</si>
  <si>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</si>
  <si>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</si>
  <si>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</si>
  <si>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</si>
  <si>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</si>
  <si>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</si>
  <si>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</si>
  <si>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</si>
  <si>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</si>
  <si>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</si>
  <si>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</si>
  <si>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</si>
  <si>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</si>
  <si>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</si>
  <si>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</si>
  <si>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</si>
  <si>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</si>
  <si>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</si>
  <si>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</si>
  <si>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</si>
  <si>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</si>
  <si>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</si>
  <si>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</si>
  <si>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</si>
  <si>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</si>
  <si>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</si>
  <si>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</si>
  <si>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</si>
  <si>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</si>
  <si>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</si>
  <si>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</si>
  <si>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</si>
  <si>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</si>
  <si>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</si>
  <si>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</si>
  <si>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</si>
  <si>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</si>
  <si>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</si>
  <si>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</si>
  <si>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</si>
  <si>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</si>
  <si>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</si>
  <si>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</si>
  <si>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</si>
  <si>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</si>
  <si>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</si>
  <si>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</si>
  <si>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</si>
  <si>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</si>
  <si>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</si>
  <si>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</si>
  <si>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</si>
  <si>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</si>
  <si>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</si>
  <si>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</si>
  <si>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</si>
  <si>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</si>
  <si>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</si>
  <si>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</si>
  <si>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</si>
  <si>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</si>
  <si>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</si>
  <si>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</si>
  <si>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</si>
  <si>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</si>
  <si>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</si>
  <si>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</si>
  <si>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</si>
  <si>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</si>
  <si>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</si>
  <si>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</si>
  <si>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</si>
  <si>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</si>
  <si>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</si>
  <si>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</si>
  <si>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</si>
  <si>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</si>
  <si>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</si>
  <si>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</si>
  <si>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</si>
  <si>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</si>
  <si>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</si>
  <si>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</si>
  <si>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</si>
  <si>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</si>
  <si>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</si>
  <si>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</si>
  <si>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</si>
  <si>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</si>
  <si>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</si>
  <si>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</si>
  <si>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</si>
  <si>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</si>
  <si>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</si>
  <si>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</si>
  <si>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</si>
  <si>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</si>
  <si>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</si>
  <si>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</si>
  <si>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</si>
  <si>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</si>
  <si>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</si>
  <si>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</si>
  <si>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</si>
  <si>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</si>
  <si>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</si>
  <si>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</si>
  <si>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</si>
  <si>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</si>
  <si>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</si>
  <si>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</si>
  <si>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</si>
  <si>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</si>
  <si>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</si>
  <si>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</si>
  <si>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</si>
  <si>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</si>
  <si>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</si>
  <si>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</si>
  <si>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</si>
  <si>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</si>
  <si>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</si>
  <si>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</si>
  <si>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</si>
  <si>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</si>
  <si>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</si>
  <si>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</si>
  <si>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</si>
  <si>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</si>
  <si>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</si>
  <si>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</si>
  <si>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</si>
  <si>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</si>
  <si>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</si>
  <si>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</si>
  <si>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</si>
  <si>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</si>
  <si>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</si>
  <si>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</si>
  <si>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</si>
  <si>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</si>
  <si>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</si>
  <si>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</si>
  <si>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</si>
  <si>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</si>
  <si>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</si>
  <si>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</si>
  <si>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</si>
  <si>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</si>
  <si>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</si>
  <si>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</si>
  <si>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</si>
  <si>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</si>
  <si>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</si>
  <si>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</si>
  <si>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</si>
  <si>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</si>
  <si>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</si>
  <si>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</si>
  <si>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</si>
  <si>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</si>
  <si>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</si>
  <si>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</si>
  <si>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</si>
  <si>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</si>
  <si>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</si>
  <si>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</si>
  <si>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</si>
  <si>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</si>
  <si>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</si>
  <si>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</si>
  <si>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</si>
  <si>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</si>
  <si>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</si>
  <si>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</si>
  <si>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</si>
  <si>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</si>
  <si>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</si>
  <si>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</si>
  <si>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</si>
  <si>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</si>
  <si>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</si>
  <si>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</si>
  <si>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</si>
  <si>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</si>
  <si>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</si>
  <si>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</si>
  <si>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</si>
  <si>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</si>
  <si>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</si>
  <si>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</si>
  <si>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</si>
  <si>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</si>
  <si>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</si>
  <si>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</si>
  <si>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</si>
  <si>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</si>
  <si>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</si>
  <si>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</si>
  <si>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</si>
  <si>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</si>
  <si>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</si>
  <si>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</si>
  <si>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</si>
  <si>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</si>
  <si>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</si>
  <si>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</si>
  <si>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</si>
  <si>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</si>
  <si>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</si>
  <si>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</si>
  <si>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</si>
  <si>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</si>
  <si>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</si>
  <si>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</si>
  <si>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</si>
  <si>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</si>
  <si>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</si>
  <si>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</si>
  <si>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</si>
  <si>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</si>
  <si>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</si>
  <si>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</si>
  <si>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</si>
  <si>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</si>
  <si>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</si>
  <si>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</si>
  <si>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</si>
  <si>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</si>
  <si>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</si>
  <si>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</si>
  <si>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</si>
  <si>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</si>
  <si>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</si>
  <si>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</si>
  <si>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</si>
  <si>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</si>
  <si>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</si>
  <si>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</si>
  <si>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</si>
  <si>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</si>
  <si>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</si>
  <si>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</si>
  <si>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</si>
  <si>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</si>
  <si>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</si>
  <si>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</si>
  <si>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</si>
  <si>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</si>
  <si>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</si>
  <si>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</si>
  <si>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</si>
  <si>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</si>
  <si>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</si>
  <si>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</si>
  <si>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</si>
  <si>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</si>
  <si>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</si>
  <si>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</si>
  <si>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</si>
  <si>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</si>
  <si>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</si>
  <si>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</si>
  <si>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</si>
  <si>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Khairul</t>
  </si>
  <si>
    <t>Sumbangan KAS</t>
  </si>
  <si>
    <t>Total Uang Makrab</t>
  </si>
  <si>
    <t>Uang KAS Makrab</t>
  </si>
  <si>
    <t>Sumbangan Makrab</t>
  </si>
  <si>
    <t>UANG SUMBANGAN KAS UNTUK MAKRAB BELOM DI TARIK DARI ATM</t>
  </si>
  <si>
    <t>Raynord</t>
  </si>
  <si>
    <t>Ino</t>
  </si>
  <si>
    <t>SENIOR DISKON</t>
  </si>
  <si>
    <t>Pasha Rizki</t>
  </si>
  <si>
    <t>Joshua</t>
  </si>
  <si>
    <t>Arnanto Riswan Yuna</t>
  </si>
  <si>
    <t>Status</t>
  </si>
  <si>
    <t>LUNAS</t>
  </si>
  <si>
    <t xml:space="preserve">Satrio Bagus Sujiwo </t>
  </si>
  <si>
    <t>Adhyasa Haris Rabbani</t>
  </si>
  <si>
    <t>Faishal Fadel Muhammad</t>
  </si>
  <si>
    <t>Nursagita I</t>
  </si>
  <si>
    <t>Sulthon Muhamad Arief</t>
  </si>
  <si>
    <t>Ilham Rasyid Adrian</t>
  </si>
  <si>
    <t>Arifullah</t>
  </si>
  <si>
    <t>Yusuf</t>
  </si>
  <si>
    <t>14 Februari 2020</t>
  </si>
  <si>
    <t>Print Kertas Pembayaran</t>
  </si>
  <si>
    <t>Print Keperluan TM</t>
  </si>
  <si>
    <t>15 Februari 2020</t>
  </si>
  <si>
    <t>Tiket Masuk Mobil ke Kleresede</t>
  </si>
  <si>
    <t>Gagas</t>
  </si>
  <si>
    <t>Ghazi</t>
  </si>
  <si>
    <t>16 Februari 2020</t>
  </si>
  <si>
    <t>16Februari 2020</t>
  </si>
  <si>
    <t>Print MAP A3(Rapli Talangi)</t>
  </si>
  <si>
    <t>Rompi Marshall</t>
  </si>
  <si>
    <t>Muhammad Duta AC Permana</t>
  </si>
  <si>
    <t>17 Februari 2020</t>
  </si>
  <si>
    <t>Modal Perkap(trf angga)</t>
  </si>
  <si>
    <t>18 Februari 2020</t>
  </si>
  <si>
    <t>Yusuf KAS(trf)</t>
  </si>
  <si>
    <t>19 Februari 2020</t>
  </si>
  <si>
    <t>Antoni KAS(trf)</t>
  </si>
  <si>
    <t>Biaya Admin Gelang Marshall</t>
  </si>
  <si>
    <t>Modal Print (Adit)</t>
  </si>
  <si>
    <t>Gelang Marshall(Tokped)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</si>
</sst>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5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22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51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177" fontId="4" fillId="0" borderId="4" xfId="0" quotePrefix="1" applyNumberFormat="1" applyFont="1" applyBorder="1" applyAlignment="1">
      <alignment horizontal="center" vertical="center"/>
    </xf>
    <xf numFmtId="177" fontId="4" fillId="15" borderId="2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177" fontId="0" fillId="0" borderId="4" xfId="0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Fill="1" applyBorder="1" applyAlignment="1">
      <alignment horizontal="center" vertical="center"/>
    </xf>
    <xf numFmtId="167" fontId="0" fillId="13" borderId="25" xfId="0" applyNumberFormat="1" applyFont="1" applyFill="1" applyBorder="1" applyAlignment="1"/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 wrapText="1"/>
    </xf>
    <xf numFmtId="167" fontId="4" fillId="15" borderId="24" xfId="0" applyNumberFormat="1" applyFont="1" applyFill="1" applyBorder="1" applyAlignment="1">
      <alignment horizontal="center" vertical="center"/>
    </xf>
    <xf numFmtId="167" fontId="4" fillId="26" borderId="66" xfId="0" applyNumberFormat="1" applyFont="1" applyFill="1" applyBorder="1" applyAlignment="1">
      <alignment horizontal="center" vertical="center"/>
    </xf>
    <xf numFmtId="167" fontId="4" fillId="26" borderId="70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165" fontId="0" fillId="6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4" borderId="5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4" fillId="20" borderId="0" xfId="0" applyFont="1" applyFill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28A8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8A86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D49" zoomScale="70" zoomScaleNormal="70" workbookViewId="0">
      <selection activeCell="R54" sqref="R54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302" t="s">
        <v>0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</row>
    <row r="2" spans="1:21" x14ac:dyDescent="0.25">
      <c r="A2" s="304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</row>
    <row r="3" spans="1:21" x14ac:dyDescent="0.25">
      <c r="A3" s="304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</row>
    <row r="4" spans="1:21" x14ac:dyDescent="0.25">
      <c r="A4" s="304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</row>
    <row r="5" spans="1:21" x14ac:dyDescent="0.25">
      <c r="A5" s="304"/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/>
    </row>
    <row r="6" spans="1:21" x14ac:dyDescent="0.25">
      <c r="A6" s="304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69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69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69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6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6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6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6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6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6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6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6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6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97">
        <f t="shared" si="1"/>
        <v>150</v>
      </c>
      <c r="S52" s="89">
        <f t="shared" si="0"/>
        <v>90</v>
      </c>
      <c r="T52" s="103" t="str">
        <f t="shared" si="3"/>
        <v>NO</v>
      </c>
      <c r="U52" s="96" t="s">
        <v>213</v>
      </c>
    </row>
    <row r="53" spans="1:21" ht="15.75" customHeight="1" x14ac:dyDescent="0.25">
      <c r="A53" s="123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97">
        <f t="shared" si="1"/>
        <v>160</v>
      </c>
      <c r="S53" s="89">
        <f t="shared" si="0"/>
        <v>100</v>
      </c>
      <c r="T53" s="103" t="str">
        <f t="shared" si="3"/>
        <v>NO</v>
      </c>
      <c r="U53" s="84"/>
    </row>
    <row r="54" spans="1:21" ht="15.75" customHeight="1" x14ac:dyDescent="0.25">
      <c r="A54" s="124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97">
        <f t="shared" si="1"/>
        <v>0</v>
      </c>
      <c r="S54" s="89">
        <f>R54-60</f>
        <v>-60</v>
      </c>
      <c r="T54" s="103" t="str">
        <f t="shared" si="3"/>
        <v>OK</v>
      </c>
      <c r="U54" s="89"/>
    </row>
    <row r="55" spans="1:21" ht="15.75" customHeight="1" x14ac:dyDescent="0.25">
      <c r="A55" s="123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97">
        <f t="shared" si="1"/>
        <v>200</v>
      </c>
      <c r="S55" s="89">
        <f t="shared" si="0"/>
        <v>140</v>
      </c>
      <c r="T55" s="103" t="str">
        <f t="shared" si="3"/>
        <v>NO</v>
      </c>
      <c r="U55" s="96" t="s">
        <v>202</v>
      </c>
    </row>
    <row r="56" spans="1:21" ht="15.75" customHeight="1" x14ac:dyDescent="0.25">
      <c r="A56" s="124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7">SUM(N56+O56-P56)</f>
        <v>0</v>
      </c>
      <c r="R56" s="97">
        <f t="shared" si="1"/>
        <v>180</v>
      </c>
      <c r="S56" s="89">
        <f t="shared" si="0"/>
        <v>120</v>
      </c>
      <c r="T56" s="103" t="str">
        <f t="shared" si="3"/>
        <v>NO</v>
      </c>
      <c r="U56" s="89"/>
    </row>
    <row r="57" spans="1:21" ht="15.75" customHeight="1" x14ac:dyDescent="0.25">
      <c r="A57" s="123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7"/>
        <v>0</v>
      </c>
      <c r="R57" s="97">
        <f t="shared" si="1"/>
        <v>180</v>
      </c>
      <c r="S57" s="89">
        <f t="shared" si="0"/>
        <v>120</v>
      </c>
      <c r="T57" s="103" t="str">
        <f t="shared" si="3"/>
        <v>NO</v>
      </c>
      <c r="U57" s="89"/>
    </row>
    <row r="58" spans="1:21" ht="15.75" customHeight="1" x14ac:dyDescent="0.25">
      <c r="A58" s="124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7"/>
        <v>0</v>
      </c>
      <c r="R58" s="97">
        <f t="shared" si="1"/>
        <v>180</v>
      </c>
      <c r="S58" s="89">
        <f t="shared" si="0"/>
        <v>120</v>
      </c>
      <c r="T58" s="103" t="str">
        <f t="shared" si="3"/>
        <v>NO</v>
      </c>
      <c r="U58" s="89"/>
    </row>
    <row r="59" spans="1:21" ht="15.75" customHeight="1" x14ac:dyDescent="0.25">
      <c r="A59" s="123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7"/>
        <v>0</v>
      </c>
      <c r="R59" s="97">
        <f t="shared" si="1"/>
        <v>180</v>
      </c>
      <c r="S59" s="89">
        <f t="shared" si="0"/>
        <v>120</v>
      </c>
      <c r="T59" s="103" t="str">
        <f t="shared" si="3"/>
        <v>NO</v>
      </c>
      <c r="U59" s="89"/>
    </row>
    <row r="60" spans="1:21" ht="15.75" customHeight="1" x14ac:dyDescent="0.25">
      <c r="A60" s="124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7"/>
        <v>0</v>
      </c>
      <c r="R60" s="97">
        <f t="shared" si="1"/>
        <v>180</v>
      </c>
      <c r="S60" s="89">
        <f t="shared" si="0"/>
        <v>120</v>
      </c>
      <c r="T60" s="103" t="str">
        <f t="shared" si="3"/>
        <v>NO</v>
      </c>
      <c r="U60" s="89"/>
    </row>
    <row r="61" spans="1:21" ht="15.75" customHeight="1" x14ac:dyDescent="0.25">
      <c r="A61" s="123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7"/>
        <v>0</v>
      </c>
      <c r="R61" s="97">
        <f t="shared" si="1"/>
        <v>180</v>
      </c>
      <c r="S61" s="89">
        <f t="shared" si="0"/>
        <v>120</v>
      </c>
      <c r="T61" s="103" t="str">
        <f t="shared" si="3"/>
        <v>NO</v>
      </c>
      <c r="U61" s="89"/>
    </row>
    <row r="62" spans="1:21" ht="15.75" customHeight="1" x14ac:dyDescent="0.25">
      <c r="A62" s="124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7"/>
        <v>0</v>
      </c>
      <c r="R62" s="97">
        <f t="shared" si="1"/>
        <v>180</v>
      </c>
      <c r="S62" s="89">
        <f t="shared" si="0"/>
        <v>120</v>
      </c>
      <c r="T62" s="103" t="str">
        <f t="shared" si="3"/>
        <v>NO</v>
      </c>
      <c r="U62" s="89"/>
    </row>
    <row r="63" spans="1:21" ht="15.75" customHeight="1" x14ac:dyDescent="0.25">
      <c r="A63" s="123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7"/>
        <v>0</v>
      </c>
      <c r="R63" s="97">
        <f t="shared" si="1"/>
        <v>180</v>
      </c>
      <c r="S63" s="89">
        <f t="shared" si="0"/>
        <v>120</v>
      </c>
      <c r="T63" s="103" t="str">
        <f t="shared" si="3"/>
        <v>NO</v>
      </c>
      <c r="U63" s="89"/>
    </row>
    <row r="64" spans="1:21" ht="15.75" customHeight="1" x14ac:dyDescent="0.25">
      <c r="A64" s="124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7"/>
        <v>0</v>
      </c>
      <c r="R64" s="97">
        <f t="shared" si="1"/>
        <v>180</v>
      </c>
      <c r="S64" s="89">
        <f t="shared" si="0"/>
        <v>120</v>
      </c>
      <c r="T64" s="103" t="str">
        <f t="shared" si="3"/>
        <v>NO</v>
      </c>
      <c r="U64" s="89"/>
    </row>
    <row r="65" spans="1:21" ht="15.75" customHeight="1" x14ac:dyDescent="0.25">
      <c r="A65" s="123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7"/>
        <v>0</v>
      </c>
      <c r="R65" s="97">
        <f t="shared" si="1"/>
        <v>180</v>
      </c>
      <c r="S65" s="89">
        <f t="shared" si="0"/>
        <v>120</v>
      </c>
      <c r="T65" s="103" t="str">
        <f t="shared" si="3"/>
        <v>NO</v>
      </c>
      <c r="U65" s="89"/>
    </row>
    <row r="66" spans="1:21" ht="15.75" customHeight="1" x14ac:dyDescent="0.25">
      <c r="A66" s="124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7"/>
        <v>0</v>
      </c>
      <c r="R66" s="97">
        <f t="shared" si="1"/>
        <v>180</v>
      </c>
      <c r="S66" s="89">
        <f t="shared" si="0"/>
        <v>120</v>
      </c>
      <c r="T66" s="103" t="str">
        <f t="shared" si="3"/>
        <v>NO</v>
      </c>
      <c r="U66" s="89"/>
    </row>
    <row r="67" spans="1:21" ht="15.75" customHeight="1" x14ac:dyDescent="0.25">
      <c r="A67" s="123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7"/>
        <v>0</v>
      </c>
      <c r="R67" s="97">
        <f t="shared" si="1"/>
        <v>180</v>
      </c>
      <c r="S67" s="89">
        <f t="shared" si="0"/>
        <v>120</v>
      </c>
      <c r="T67" s="103" t="str">
        <f t="shared" si="3"/>
        <v>NO</v>
      </c>
      <c r="U67" s="89"/>
    </row>
    <row r="68" spans="1:21" ht="15.75" customHeight="1" x14ac:dyDescent="0.25">
      <c r="A68" s="124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7"/>
        <v>0</v>
      </c>
      <c r="R68" s="97">
        <f t="shared" si="1"/>
        <v>180</v>
      </c>
      <c r="S68" s="89">
        <f t="shared" si="0"/>
        <v>120</v>
      </c>
      <c r="T68" s="103" t="str">
        <f t="shared" si="3"/>
        <v>NO</v>
      </c>
      <c r="U68" s="89"/>
    </row>
    <row r="69" spans="1:21" ht="15.75" customHeight="1" x14ac:dyDescent="0.25">
      <c r="A69" s="123">
        <v>60</v>
      </c>
      <c r="B69" s="89"/>
      <c r="C69" s="125" t="s">
        <v>21</v>
      </c>
      <c r="D69" s="125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7"/>
        <v>0</v>
      </c>
      <c r="R69" s="97">
        <f t="shared" si="1"/>
        <v>180</v>
      </c>
      <c r="S69" s="89">
        <f t="shared" si="0"/>
        <v>120</v>
      </c>
      <c r="T69" s="103" t="str">
        <f t="shared" si="3"/>
        <v>NO</v>
      </c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307" t="s">
        <v>65</v>
      </c>
      <c r="K79" s="308"/>
      <c r="L79" s="308"/>
      <c r="M79" s="308"/>
      <c r="N79" s="309"/>
      <c r="P79" s="315" t="s">
        <v>66</v>
      </c>
      <c r="Q79" s="308"/>
      <c r="R79" s="308"/>
      <c r="S79" s="309"/>
    </row>
    <row r="80" spans="1:21" ht="15.75" customHeight="1" x14ac:dyDescent="0.25">
      <c r="J80" s="310" t="s">
        <v>67</v>
      </c>
      <c r="K80" s="305"/>
      <c r="L80" s="305"/>
      <c r="M80" s="305"/>
      <c r="N80" s="311"/>
      <c r="P80" s="310" t="s">
        <v>68</v>
      </c>
      <c r="Q80" s="305"/>
      <c r="R80" s="305"/>
      <c r="S80" s="311"/>
    </row>
    <row r="81" spans="10:19" ht="15.75" customHeight="1" x14ac:dyDescent="0.25">
      <c r="J81" s="312"/>
      <c r="K81" s="313"/>
      <c r="L81" s="313"/>
      <c r="M81" s="313"/>
      <c r="N81" s="314"/>
      <c r="P81" s="312"/>
      <c r="Q81" s="313"/>
      <c r="R81" s="313"/>
      <c r="S81" s="314"/>
    </row>
    <row r="82" spans="10:19" ht="15.75" customHeight="1" x14ac:dyDescent="0.25">
      <c r="J82" s="306" t="s">
        <v>19</v>
      </c>
      <c r="K82" s="297"/>
      <c r="L82" s="298"/>
      <c r="M82" s="306" t="s">
        <v>69</v>
      </c>
      <c r="N82" s="298"/>
      <c r="P82" s="306"/>
      <c r="Q82" s="298"/>
      <c r="R82" s="3" t="s">
        <v>19</v>
      </c>
      <c r="S82" s="3" t="s">
        <v>69</v>
      </c>
    </row>
    <row r="83" spans="10:19" ht="15.75" customHeight="1" x14ac:dyDescent="0.25">
      <c r="J83" s="296" t="s">
        <v>70</v>
      </c>
      <c r="K83" s="297"/>
      <c r="L83" s="298"/>
      <c r="M83" s="299">
        <v>7350000</v>
      </c>
      <c r="N83" s="298"/>
      <c r="P83" s="300" t="s">
        <v>71</v>
      </c>
      <c r="Q83" s="298"/>
      <c r="R83" s="4"/>
      <c r="S83" s="5">
        <v>40000</v>
      </c>
    </row>
    <row r="84" spans="10:19" ht="15.75" customHeight="1" x14ac:dyDescent="0.25">
      <c r="J84" s="296" t="s">
        <v>72</v>
      </c>
      <c r="K84" s="297"/>
      <c r="L84" s="298"/>
      <c r="M84" s="301">
        <v>1100000</v>
      </c>
      <c r="N84" s="298"/>
      <c r="P84" s="300" t="s">
        <v>73</v>
      </c>
      <c r="Q84" s="298"/>
      <c r="R84" s="6" t="s">
        <v>74</v>
      </c>
      <c r="S84" s="5">
        <v>30000</v>
      </c>
    </row>
    <row r="85" spans="10:19" ht="15.75" customHeight="1" x14ac:dyDescent="0.25">
      <c r="J85" s="296" t="s">
        <v>75</v>
      </c>
      <c r="K85" s="297"/>
      <c r="L85" s="298"/>
      <c r="M85" s="299">
        <f>M83+M84</f>
        <v>8450000</v>
      </c>
      <c r="N85" s="298"/>
      <c r="P85" s="300" t="s">
        <v>76</v>
      </c>
      <c r="Q85" s="298"/>
      <c r="R85" s="4"/>
      <c r="S85" s="5">
        <v>0</v>
      </c>
    </row>
    <row r="86" spans="10:19" ht="15.75" customHeight="1" x14ac:dyDescent="0.25">
      <c r="J86" s="296" t="s">
        <v>77</v>
      </c>
      <c r="K86" s="297"/>
      <c r="L86" s="298"/>
      <c r="M86" s="299">
        <v>8411850</v>
      </c>
      <c r="N86" s="298"/>
      <c r="P86" s="300" t="s">
        <v>78</v>
      </c>
      <c r="Q86" s="298"/>
      <c r="R86" s="4"/>
      <c r="S86" s="5">
        <f>S83-S84+S85</f>
        <v>10000</v>
      </c>
    </row>
    <row r="87" spans="10:19" ht="15.75" customHeight="1" x14ac:dyDescent="0.25">
      <c r="J87" s="296" t="s">
        <v>79</v>
      </c>
      <c r="K87" s="297"/>
      <c r="L87" s="298"/>
      <c r="M87" s="299">
        <f>M85-M86</f>
        <v>38150</v>
      </c>
      <c r="N87" s="298"/>
      <c r="P87" s="300" t="s">
        <v>80</v>
      </c>
      <c r="Q87" s="29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23"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  <mergeCell ref="J85:L85"/>
    <mergeCell ref="M85:N85"/>
    <mergeCell ref="P85:Q85"/>
    <mergeCell ref="J84:L84"/>
    <mergeCell ref="M84:N84"/>
    <mergeCell ref="J87:L87"/>
    <mergeCell ref="M86:N86"/>
    <mergeCell ref="J86:L86"/>
    <mergeCell ref="M87:N87"/>
    <mergeCell ref="P87:Q87"/>
    <mergeCell ref="P86:Q86"/>
  </mergeCells>
  <conditionalFormatting sqref="T10:T69">
    <cfRule type="cellIs" dxfId="25" priority="4" operator="equal">
      <formula>"NO"</formula>
    </cfRule>
    <cfRule type="cellIs" dxfId="24" priority="5" operator="equal">
      <formula>"OK"</formula>
    </cfRule>
  </conditionalFormatting>
  <conditionalFormatting sqref="S10:S69">
    <cfRule type="cellIs" dxfId="23" priority="2" operator="greaterThanOrEqual">
      <formula>1</formula>
    </cfRule>
  </conditionalFormatting>
  <conditionalFormatting sqref="S10:S69">
    <cfRule type="cellIs" dxfId="22" priority="3" operator="lessThanOrEqual">
      <formula>0</formula>
    </cfRule>
  </conditionalFormatting>
  <conditionalFormatting sqref="B12">
    <cfRule type="cellIs" dxfId="2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47" t="s">
        <v>275</v>
      </c>
      <c r="C2" s="448"/>
      <c r="D2" s="448"/>
      <c r="E2" s="448"/>
      <c r="F2" s="448"/>
      <c r="G2" s="448"/>
      <c r="H2" s="448"/>
      <c r="I2" s="448"/>
      <c r="J2" s="448"/>
    </row>
    <row r="3" spans="2:10" x14ac:dyDescent="0.25">
      <c r="B3" s="448"/>
      <c r="C3" s="448"/>
      <c r="D3" s="448"/>
      <c r="E3" s="448"/>
      <c r="F3" s="448"/>
      <c r="G3" s="448"/>
      <c r="H3" s="448"/>
      <c r="I3" s="448"/>
      <c r="J3" s="448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63" t="s">
        <v>280</v>
      </c>
      <c r="I6" s="329"/>
    </row>
    <row r="7" spans="2:10" x14ac:dyDescent="0.25">
      <c r="B7" s="1">
        <v>1</v>
      </c>
      <c r="C7" s="1" t="s">
        <v>279</v>
      </c>
      <c r="D7" s="1">
        <v>39</v>
      </c>
      <c r="E7" s="193">
        <v>15000</v>
      </c>
      <c r="F7" s="193">
        <f>D7*E7</f>
        <v>585000</v>
      </c>
      <c r="G7" s="193">
        <v>205000</v>
      </c>
      <c r="H7" s="449">
        <f>F7-G7</f>
        <v>380000</v>
      </c>
      <c r="I7" s="329"/>
    </row>
    <row r="8" spans="2:10" ht="15.75" thickBot="1" x14ac:dyDescent="0.3">
      <c r="B8" s="194"/>
      <c r="C8" s="194"/>
      <c r="D8" s="194"/>
      <c r="E8" s="195"/>
      <c r="F8" s="195"/>
      <c r="G8" s="195"/>
      <c r="H8" s="446"/>
      <c r="I8" s="446"/>
    </row>
    <row r="9" spans="2:10" ht="15.75" thickBot="1" x14ac:dyDescent="0.3">
      <c r="B9" s="194"/>
      <c r="C9" s="194"/>
      <c r="D9" s="194"/>
      <c r="E9" s="195"/>
      <c r="F9" s="195"/>
      <c r="G9" s="196" t="s">
        <v>281</v>
      </c>
      <c r="H9" s="450">
        <f>H7</f>
        <v>380000</v>
      </c>
      <c r="I9" s="353"/>
    </row>
    <row r="10" spans="2:10" x14ac:dyDescent="0.25">
      <c r="B10" s="194"/>
      <c r="C10" s="194"/>
      <c r="D10" s="194"/>
      <c r="E10" s="195"/>
      <c r="F10" s="195"/>
      <c r="G10" s="195"/>
      <c r="H10" s="446"/>
      <c r="I10" s="446"/>
    </row>
    <row r="11" spans="2:10" x14ac:dyDescent="0.25">
      <c r="B11" s="194"/>
      <c r="C11" s="194"/>
      <c r="D11" s="194"/>
      <c r="E11" s="195"/>
      <c r="F11" s="195"/>
      <c r="G11" s="195"/>
      <c r="H11" s="446"/>
      <c r="I11" s="446"/>
    </row>
    <row r="12" spans="2:10" x14ac:dyDescent="0.25">
      <c r="B12" s="194"/>
      <c r="C12" s="194"/>
      <c r="D12" s="194"/>
      <c r="E12" s="195"/>
      <c r="F12" s="195"/>
      <c r="G12" s="195"/>
      <c r="H12" s="446"/>
      <c r="I12" s="446"/>
    </row>
    <row r="13" spans="2:10" x14ac:dyDescent="0.25">
      <c r="B13" s="194"/>
      <c r="C13" s="194"/>
      <c r="D13" s="194"/>
      <c r="E13" s="195"/>
      <c r="F13" s="195"/>
      <c r="G13" s="195"/>
      <c r="H13" s="446"/>
      <c r="I13" s="446"/>
    </row>
    <row r="14" spans="2:10" x14ac:dyDescent="0.25">
      <c r="B14" s="194"/>
      <c r="C14" s="194"/>
      <c r="D14" s="194"/>
      <c r="E14" s="195"/>
      <c r="F14" s="195"/>
      <c r="G14" s="195"/>
      <c r="H14" s="446"/>
      <c r="I14" s="446"/>
    </row>
    <row r="15" spans="2:10" x14ac:dyDescent="0.25">
      <c r="B15" s="194"/>
      <c r="C15" s="194"/>
      <c r="D15" s="194"/>
      <c r="E15" s="195"/>
      <c r="F15" s="195"/>
      <c r="G15" s="195"/>
      <c r="H15" s="446"/>
      <c r="I15" s="446"/>
    </row>
    <row r="16" spans="2:10" x14ac:dyDescent="0.25">
      <c r="B16" s="194"/>
      <c r="C16" s="194"/>
      <c r="D16" s="194"/>
      <c r="E16" s="195"/>
      <c r="F16" s="195"/>
      <c r="G16" s="195"/>
      <c r="H16" s="446"/>
      <c r="I16" s="446"/>
    </row>
    <row r="17" spans="2:9" x14ac:dyDescent="0.25">
      <c r="B17" s="194"/>
      <c r="C17" s="194"/>
      <c r="D17" s="194"/>
      <c r="E17" s="195"/>
      <c r="F17" s="195"/>
      <c r="G17" s="195"/>
      <c r="H17" s="446"/>
      <c r="I17" s="446"/>
    </row>
  </sheetData>
  <mergeCells count="13">
    <mergeCell ref="H13:I13"/>
    <mergeCell ref="H14:I14"/>
    <mergeCell ref="H15:I15"/>
    <mergeCell ref="H16:I16"/>
    <mergeCell ref="H17:I17"/>
    <mergeCell ref="H12:I12"/>
    <mergeCell ref="B2:J3"/>
    <mergeCell ref="H6:I6"/>
    <mergeCell ref="H7:I7"/>
    <mergeCell ref="H8:I8"/>
    <mergeCell ref="H9:I9"/>
    <mergeCell ref="H10:I10"/>
    <mergeCell ref="H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A7" colorId="8" zoomScale="70" zoomScaleNormal="70" workbookViewId="0">
      <selection activeCell="E28" sqref="E28:N28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4" t="s">
        <v>81</v>
      </c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4"/>
      <c r="Q2" s="304"/>
      <c r="R2" s="304"/>
      <c r="S2" s="303"/>
      <c r="T2" s="303"/>
    </row>
    <row r="3" spans="1:65" ht="15.75" thickBot="1" x14ac:dyDescent="0.3">
      <c r="C3" s="304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Y3" s="7"/>
    </row>
    <row r="4" spans="1:65" ht="15.75" thickBot="1" x14ac:dyDescent="0.3">
      <c r="A4" s="8" t="s">
        <v>82</v>
      </c>
      <c r="B4" s="71" t="s">
        <v>45</v>
      </c>
      <c r="Q4" s="131"/>
      <c r="R4" s="131"/>
      <c r="Y4" s="8" t="s">
        <v>82</v>
      </c>
      <c r="Z4" s="22"/>
      <c r="AA4" s="131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30" t="s">
        <v>84</v>
      </c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28">
        <v>0</v>
      </c>
      <c r="Q6" s="129">
        <f>(240-SUM(C6:N6))</f>
        <v>0</v>
      </c>
      <c r="R6" s="130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25" t="s">
        <v>1</v>
      </c>
      <c r="Y6" s="325" t="s">
        <v>85</v>
      </c>
      <c r="Z6" s="329" t="s">
        <v>86</v>
      </c>
      <c r="AA6" s="326"/>
      <c r="AB6" s="326"/>
      <c r="AC6" s="326"/>
      <c r="AD6" s="326"/>
      <c r="AE6" s="326"/>
      <c r="AF6" s="326"/>
      <c r="AG6" s="326"/>
      <c r="AH6" s="326"/>
      <c r="AI6" s="326"/>
      <c r="AJ6" s="326"/>
      <c r="AK6" s="326"/>
      <c r="AL6" s="326"/>
      <c r="AM6" s="326"/>
      <c r="AN6" s="326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28">
        <v>0</v>
      </c>
      <c r="Q7" s="129">
        <f t="shared" ref="Q7:Q61" si="4">(240-SUM(C7:N7))</f>
        <v>0</v>
      </c>
      <c r="R7" s="130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26"/>
      <c r="Y7" s="326"/>
      <c r="Z7" s="329" t="s">
        <v>87</v>
      </c>
      <c r="AA7" s="326"/>
      <c r="AB7" s="326"/>
      <c r="AC7" s="326"/>
      <c r="AD7" s="329" t="s">
        <v>88</v>
      </c>
      <c r="AE7" s="326"/>
      <c r="AF7" s="326"/>
      <c r="AG7" s="326"/>
      <c r="AH7" s="326"/>
      <c r="AI7" s="326"/>
      <c r="AJ7" s="326"/>
      <c r="AK7" s="326"/>
      <c r="AL7" s="326"/>
      <c r="AM7" s="326"/>
      <c r="AN7" s="326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28">
        <f>'2018(NOT UPDATED)'!S12</f>
        <v>51</v>
      </c>
      <c r="Q8" s="129">
        <f t="shared" si="4"/>
        <v>240</v>
      </c>
      <c r="R8" s="130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26"/>
      <c r="Y8" s="326"/>
      <c r="Z8" s="151" t="s">
        <v>19</v>
      </c>
      <c r="AA8" s="151" t="s">
        <v>89</v>
      </c>
      <c r="AB8" s="151" t="s">
        <v>75</v>
      </c>
      <c r="AC8" s="151" t="s">
        <v>90</v>
      </c>
      <c r="AD8" s="151" t="s">
        <v>19</v>
      </c>
      <c r="AE8" s="151" t="s">
        <v>91</v>
      </c>
      <c r="AF8" s="151" t="s">
        <v>92</v>
      </c>
      <c r="AG8" s="151" t="s">
        <v>89</v>
      </c>
      <c r="AH8" s="151" t="s">
        <v>93</v>
      </c>
      <c r="AI8" s="151" t="s">
        <v>94</v>
      </c>
      <c r="AJ8" s="151" t="s">
        <v>75</v>
      </c>
      <c r="AK8" s="151" t="s">
        <v>95</v>
      </c>
      <c r="AL8" s="151" t="s">
        <v>96</v>
      </c>
      <c r="AM8" s="151" t="s">
        <v>97</v>
      </c>
      <c r="AN8" s="151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28">
        <f>'2018(NOT UPDATED)'!S13</f>
        <v>0</v>
      </c>
      <c r="Q9" s="129">
        <f t="shared" si="4"/>
        <v>0</v>
      </c>
      <c r="R9" s="130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4" t="s">
        <v>32</v>
      </c>
      <c r="Z9" s="136" t="s">
        <v>99</v>
      </c>
      <c r="AA9" s="136" t="s">
        <v>100</v>
      </c>
      <c r="AB9" s="136">
        <v>1</v>
      </c>
      <c r="AC9" s="155">
        <f t="shared" ref="AC9:AC48" si="6">(AB9*10000)</f>
        <v>10000</v>
      </c>
      <c r="AD9" s="136"/>
      <c r="AE9" s="136"/>
      <c r="AF9" s="154"/>
      <c r="AG9" s="135"/>
      <c r="AH9" s="156"/>
      <c r="AI9" s="157"/>
      <c r="AJ9" s="136">
        <v>0</v>
      </c>
      <c r="AK9" s="136" t="s">
        <v>101</v>
      </c>
      <c r="AL9" s="155"/>
      <c r="AM9" s="158">
        <f>IF(AD9="XXL", 82000*AJ9, IF(AD9="XXXL", 89000*AJ9, 75000*AJ9))</f>
        <v>0</v>
      </c>
      <c r="AN9" s="159">
        <f t="shared" ref="AN9:AN48" si="7">IF(AK9="YES",(AL9-AM9),0)</f>
        <v>0</v>
      </c>
      <c r="BM9" s="132"/>
    </row>
    <row r="10" spans="1:65" s="235" customFormat="1" x14ac:dyDescent="0.25">
      <c r="A10" s="226">
        <v>5</v>
      </c>
      <c r="B10" s="227" t="s">
        <v>26</v>
      </c>
      <c r="C10" s="228"/>
      <c r="D10" s="228"/>
      <c r="E10" s="229"/>
      <c r="F10" s="229"/>
      <c r="G10" s="229"/>
      <c r="H10" s="228"/>
      <c r="I10" s="229"/>
      <c r="J10" s="229"/>
      <c r="K10" s="229"/>
      <c r="L10" s="229"/>
      <c r="M10" s="229"/>
      <c r="N10" s="229"/>
      <c r="O10" s="230">
        <f t="shared" si="0"/>
        <v>0</v>
      </c>
      <c r="P10" s="231">
        <f>'2018(NOT UPDATED)'!S14</f>
        <v>100</v>
      </c>
      <c r="Q10" s="129">
        <f t="shared" si="4"/>
        <v>240</v>
      </c>
      <c r="R10" s="232">
        <f t="shared" si="5"/>
        <v>340</v>
      </c>
      <c r="S10" s="230">
        <f t="shared" si="1"/>
        <v>240</v>
      </c>
      <c r="T10" s="233">
        <f t="shared" si="2"/>
        <v>180</v>
      </c>
      <c r="U10" s="234" t="str">
        <f t="shared" si="3"/>
        <v>NO</v>
      </c>
      <c r="V10" s="230"/>
      <c r="X10" s="236">
        <v>2</v>
      </c>
      <c r="Y10" s="237" t="s">
        <v>64</v>
      </c>
      <c r="Z10" s="238" t="s">
        <v>99</v>
      </c>
      <c r="AA10" s="238" t="s">
        <v>100</v>
      </c>
      <c r="AB10" s="238">
        <v>1</v>
      </c>
      <c r="AC10" s="239">
        <f t="shared" si="6"/>
        <v>10000</v>
      </c>
      <c r="AD10" s="238" t="s">
        <v>102</v>
      </c>
      <c r="AE10" s="238"/>
      <c r="AF10" s="237">
        <v>2018</v>
      </c>
      <c r="AG10" s="238" t="s">
        <v>103</v>
      </c>
      <c r="AH10" s="240">
        <v>0.85555555555555551</v>
      </c>
      <c r="AI10" s="241" t="s">
        <v>104</v>
      </c>
      <c r="AJ10" s="238">
        <v>1</v>
      </c>
      <c r="AK10" s="238" t="s">
        <v>105</v>
      </c>
      <c r="AL10" s="239">
        <v>100000</v>
      </c>
      <c r="AM10" s="242">
        <f t="shared" ref="AM10:AM48" si="8">IF(AD10="XXL", 82000*AJ10, IF(AD10="XXXL", 89000*AJ10, 75000*AJ10))</f>
        <v>82000</v>
      </c>
      <c r="AN10" s="243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28">
        <v>0</v>
      </c>
      <c r="Q11" s="129">
        <f t="shared" si="4"/>
        <v>240</v>
      </c>
      <c r="R11" s="130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2"/>
      <c r="X11" s="133">
        <v>3</v>
      </c>
      <c r="Y11" s="154" t="s">
        <v>49</v>
      </c>
      <c r="Z11" s="136"/>
      <c r="AA11" s="136"/>
      <c r="AB11" s="136"/>
      <c r="AC11" s="155">
        <f t="shared" si="6"/>
        <v>0</v>
      </c>
      <c r="AD11" s="136" t="s">
        <v>102</v>
      </c>
      <c r="AE11" s="136"/>
      <c r="AF11" s="154">
        <v>2017</v>
      </c>
      <c r="AG11" s="135" t="s">
        <v>106</v>
      </c>
      <c r="AH11" s="156" t="s">
        <v>107</v>
      </c>
      <c r="AI11" s="134" t="s">
        <v>153</v>
      </c>
      <c r="AJ11" s="136">
        <v>1</v>
      </c>
      <c r="AK11" s="136" t="s">
        <v>105</v>
      </c>
      <c r="AL11" s="155">
        <v>100000</v>
      </c>
      <c r="AM11" s="158">
        <f t="shared" si="8"/>
        <v>82000</v>
      </c>
      <c r="AN11" s="159">
        <f t="shared" si="7"/>
        <v>18000</v>
      </c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</row>
    <row r="12" spans="1:65" s="235" customFormat="1" x14ac:dyDescent="0.25">
      <c r="A12" s="226">
        <v>7</v>
      </c>
      <c r="B12" s="227" t="s">
        <v>28</v>
      </c>
      <c r="C12" s="228"/>
      <c r="D12" s="228"/>
      <c r="E12" s="229"/>
      <c r="F12" s="229"/>
      <c r="G12" s="229"/>
      <c r="H12" s="228"/>
      <c r="I12" s="229"/>
      <c r="J12" s="229"/>
      <c r="K12" s="229"/>
      <c r="L12" s="229"/>
      <c r="M12" s="229"/>
      <c r="N12" s="229"/>
      <c r="O12" s="230">
        <f t="shared" si="0"/>
        <v>0</v>
      </c>
      <c r="P12" s="231">
        <f>'2018(NOT UPDATED)'!S16</f>
        <v>90</v>
      </c>
      <c r="Q12" s="129">
        <f t="shared" si="4"/>
        <v>240</v>
      </c>
      <c r="R12" s="232">
        <f t="shared" si="5"/>
        <v>330</v>
      </c>
      <c r="S12" s="230">
        <f t="shared" si="1"/>
        <v>240</v>
      </c>
      <c r="T12" s="233">
        <f t="shared" si="2"/>
        <v>180</v>
      </c>
      <c r="U12" s="234" t="str">
        <f t="shared" si="3"/>
        <v>NO</v>
      </c>
      <c r="V12" s="230"/>
      <c r="X12" s="236">
        <v>4</v>
      </c>
      <c r="Y12" s="237" t="s">
        <v>59</v>
      </c>
      <c r="Z12" s="238"/>
      <c r="AA12" s="238"/>
      <c r="AB12" s="238"/>
      <c r="AC12" s="239">
        <f t="shared" si="6"/>
        <v>0</v>
      </c>
      <c r="AD12" s="238" t="s">
        <v>108</v>
      </c>
      <c r="AE12" s="238"/>
      <c r="AF12" s="237">
        <v>2016</v>
      </c>
      <c r="AG12" s="244" t="s">
        <v>165</v>
      </c>
      <c r="AH12" s="240">
        <v>0.625</v>
      </c>
      <c r="AI12" s="241" t="s">
        <v>171</v>
      </c>
      <c r="AJ12" s="238">
        <v>1</v>
      </c>
      <c r="AK12" s="238" t="s">
        <v>105</v>
      </c>
      <c r="AL12" s="239">
        <v>90000</v>
      </c>
      <c r="AM12" s="242">
        <f t="shared" si="8"/>
        <v>75000</v>
      </c>
      <c r="AN12" s="243">
        <f t="shared" si="7"/>
        <v>15000</v>
      </c>
    </row>
    <row r="13" spans="1:65" s="235" customFormat="1" x14ac:dyDescent="0.25">
      <c r="A13" s="226">
        <v>8</v>
      </c>
      <c r="B13" s="227" t="s">
        <v>29</v>
      </c>
      <c r="C13" s="228"/>
      <c r="D13" s="228"/>
      <c r="E13" s="229"/>
      <c r="F13" s="229"/>
      <c r="G13" s="229"/>
      <c r="H13" s="228"/>
      <c r="I13" s="229"/>
      <c r="J13" s="229"/>
      <c r="K13" s="229"/>
      <c r="L13" s="229"/>
      <c r="M13" s="229"/>
      <c r="N13" s="229"/>
      <c r="O13" s="230">
        <f t="shared" si="0"/>
        <v>0</v>
      </c>
      <c r="P13" s="231">
        <f>'2018(NOT UPDATED)'!S17</f>
        <v>85</v>
      </c>
      <c r="Q13" s="129">
        <f t="shared" si="4"/>
        <v>240</v>
      </c>
      <c r="R13" s="232">
        <f t="shared" si="5"/>
        <v>325</v>
      </c>
      <c r="S13" s="230">
        <f t="shared" si="1"/>
        <v>240</v>
      </c>
      <c r="T13" s="233">
        <f t="shared" si="2"/>
        <v>180</v>
      </c>
      <c r="U13" s="234" t="str">
        <f t="shared" si="3"/>
        <v>NO</v>
      </c>
      <c r="V13" s="230"/>
      <c r="X13" s="236">
        <v>5</v>
      </c>
      <c r="Y13" s="237" t="s">
        <v>44</v>
      </c>
      <c r="Z13" s="238"/>
      <c r="AA13" s="238"/>
      <c r="AB13" s="238"/>
      <c r="AC13" s="239">
        <f t="shared" si="6"/>
        <v>0</v>
      </c>
      <c r="AD13" s="238" t="s">
        <v>109</v>
      </c>
      <c r="AE13" s="238"/>
      <c r="AF13" s="237">
        <v>2017</v>
      </c>
      <c r="AG13" s="244" t="s">
        <v>165</v>
      </c>
      <c r="AH13" s="240">
        <v>0.625</v>
      </c>
      <c r="AI13" s="241" t="s">
        <v>172</v>
      </c>
      <c r="AJ13" s="238">
        <v>1</v>
      </c>
      <c r="AK13" s="238" t="s">
        <v>105</v>
      </c>
      <c r="AL13" s="239">
        <v>90000</v>
      </c>
      <c r="AM13" s="242">
        <f t="shared" si="8"/>
        <v>75000</v>
      </c>
      <c r="AN13" s="243">
        <f t="shared" si="7"/>
        <v>15000</v>
      </c>
    </row>
    <row r="14" spans="1:65" s="235" customFormat="1" x14ac:dyDescent="0.25">
      <c r="A14" s="226">
        <v>9</v>
      </c>
      <c r="B14" s="227" t="s">
        <v>30</v>
      </c>
      <c r="C14" s="228"/>
      <c r="D14" s="228"/>
      <c r="E14" s="229"/>
      <c r="F14" s="229"/>
      <c r="G14" s="229"/>
      <c r="H14" s="228"/>
      <c r="I14" s="229"/>
      <c r="J14" s="229"/>
      <c r="K14" s="229"/>
      <c r="L14" s="229"/>
      <c r="M14" s="229"/>
      <c r="N14" s="229"/>
      <c r="O14" s="230">
        <f t="shared" si="0"/>
        <v>0</v>
      </c>
      <c r="P14" s="231">
        <f>'2018(NOT UPDATED)'!S18</f>
        <v>120</v>
      </c>
      <c r="Q14" s="129">
        <f t="shared" si="4"/>
        <v>240</v>
      </c>
      <c r="R14" s="232">
        <f t="shared" si="5"/>
        <v>360</v>
      </c>
      <c r="S14" s="230">
        <f t="shared" si="1"/>
        <v>240</v>
      </c>
      <c r="T14" s="233">
        <f t="shared" si="2"/>
        <v>180</v>
      </c>
      <c r="U14" s="234" t="str">
        <f t="shared" si="3"/>
        <v>NO</v>
      </c>
      <c r="V14" s="230"/>
      <c r="X14" s="236">
        <v>6</v>
      </c>
      <c r="Y14" s="237" t="s">
        <v>110</v>
      </c>
      <c r="Z14" s="238"/>
      <c r="AA14" s="238"/>
      <c r="AB14" s="238"/>
      <c r="AC14" s="239">
        <f t="shared" si="6"/>
        <v>0</v>
      </c>
      <c r="AD14" s="238" t="s">
        <v>109</v>
      </c>
      <c r="AE14" s="238"/>
      <c r="AF14" s="237">
        <v>2017</v>
      </c>
      <c r="AG14" s="244" t="s">
        <v>156</v>
      </c>
      <c r="AH14" s="240">
        <v>0.76180555555555562</v>
      </c>
      <c r="AI14" s="245" t="s">
        <v>161</v>
      </c>
      <c r="AJ14" s="238">
        <v>1</v>
      </c>
      <c r="AK14" s="238" t="s">
        <v>105</v>
      </c>
      <c r="AL14" s="239">
        <v>90000</v>
      </c>
      <c r="AM14" s="242">
        <f t="shared" si="8"/>
        <v>75000</v>
      </c>
      <c r="AN14" s="243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28">
        <f>'2018(NOT UPDATED)'!S19</f>
        <v>50</v>
      </c>
      <c r="Q15" s="129">
        <f t="shared" si="4"/>
        <v>0</v>
      </c>
      <c r="R15" s="130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2"/>
      <c r="X15" s="133">
        <v>7</v>
      </c>
      <c r="Y15" s="154" t="s">
        <v>34</v>
      </c>
      <c r="Z15" s="136"/>
      <c r="AA15" s="136"/>
      <c r="AB15" s="136"/>
      <c r="AC15" s="155">
        <f t="shared" si="6"/>
        <v>0</v>
      </c>
      <c r="AD15" s="136" t="s">
        <v>109</v>
      </c>
      <c r="AE15" s="136"/>
      <c r="AF15" s="154">
        <v>2017</v>
      </c>
      <c r="AG15" s="136" t="s">
        <v>103</v>
      </c>
      <c r="AH15" s="156">
        <v>0.91180555555555554</v>
      </c>
      <c r="AI15" s="160" t="s">
        <v>111</v>
      </c>
      <c r="AJ15" s="136">
        <v>1</v>
      </c>
      <c r="AK15" s="136" t="s">
        <v>105</v>
      </c>
      <c r="AL15" s="155">
        <v>90000</v>
      </c>
      <c r="AM15" s="158">
        <f t="shared" si="8"/>
        <v>75000</v>
      </c>
      <c r="AN15" s="159">
        <f t="shared" si="7"/>
        <v>15000</v>
      </c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</row>
    <row r="16" spans="1:65" s="235" customFormat="1" x14ac:dyDescent="0.25">
      <c r="A16" s="226">
        <v>11</v>
      </c>
      <c r="B16" s="227" t="s">
        <v>32</v>
      </c>
      <c r="C16" s="228"/>
      <c r="D16" s="228"/>
      <c r="E16" s="229"/>
      <c r="F16" s="229"/>
      <c r="G16" s="229"/>
      <c r="H16" s="228"/>
      <c r="I16" s="229"/>
      <c r="J16" s="229"/>
      <c r="K16" s="229"/>
      <c r="L16" s="229"/>
      <c r="M16" s="229"/>
      <c r="N16" s="229"/>
      <c r="O16" s="230">
        <f t="shared" si="0"/>
        <v>0</v>
      </c>
      <c r="P16" s="231">
        <f>'2018(NOT UPDATED)'!S20</f>
        <v>80</v>
      </c>
      <c r="Q16" s="129">
        <f t="shared" si="4"/>
        <v>240</v>
      </c>
      <c r="R16" s="232">
        <f t="shared" si="5"/>
        <v>320</v>
      </c>
      <c r="S16" s="230">
        <f t="shared" si="1"/>
        <v>240</v>
      </c>
      <c r="T16" s="233">
        <f t="shared" si="2"/>
        <v>180</v>
      </c>
      <c r="U16" s="234" t="str">
        <f t="shared" si="3"/>
        <v>NO</v>
      </c>
      <c r="V16" s="230"/>
      <c r="X16" s="236">
        <v>8</v>
      </c>
      <c r="Y16" s="237" t="s">
        <v>31</v>
      </c>
      <c r="Z16" s="238"/>
      <c r="AA16" s="238"/>
      <c r="AB16" s="238"/>
      <c r="AC16" s="239">
        <f t="shared" si="6"/>
        <v>0</v>
      </c>
      <c r="AD16" s="238" t="s">
        <v>108</v>
      </c>
      <c r="AE16" s="238"/>
      <c r="AF16" s="237">
        <v>2016</v>
      </c>
      <c r="AG16" s="244"/>
      <c r="AH16" s="240"/>
      <c r="AI16" s="241"/>
      <c r="AJ16" s="238">
        <v>0</v>
      </c>
      <c r="AK16" s="238" t="s">
        <v>101</v>
      </c>
      <c r="AL16" s="239"/>
      <c r="AM16" s="242">
        <f t="shared" si="8"/>
        <v>0</v>
      </c>
      <c r="AN16" s="243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28">
        <f>'2018(NOT UPDATED)'!S21</f>
        <v>0</v>
      </c>
      <c r="Q17" s="129">
        <f t="shared" si="4"/>
        <v>120</v>
      </c>
      <c r="R17" s="130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2"/>
      <c r="X17" s="133">
        <v>9</v>
      </c>
      <c r="Y17" s="154" t="s">
        <v>112</v>
      </c>
      <c r="Z17" s="136"/>
      <c r="AA17" s="136"/>
      <c r="AB17" s="136"/>
      <c r="AC17" s="155">
        <f t="shared" si="6"/>
        <v>0</v>
      </c>
      <c r="AD17" s="136" t="s">
        <v>113</v>
      </c>
      <c r="AE17" s="136"/>
      <c r="AF17" s="154">
        <v>2011</v>
      </c>
      <c r="AG17" s="135"/>
      <c r="AH17" s="156"/>
      <c r="AI17" s="160"/>
      <c r="AJ17" s="136">
        <v>0</v>
      </c>
      <c r="AK17" s="136" t="s">
        <v>101</v>
      </c>
      <c r="AL17" s="155"/>
      <c r="AM17" s="158">
        <f t="shared" si="8"/>
        <v>0</v>
      </c>
      <c r="AN17" s="159">
        <f t="shared" si="7"/>
        <v>0</v>
      </c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28">
        <f>'2018(NOT UPDATED)'!S22</f>
        <v>40</v>
      </c>
      <c r="Q18" s="129">
        <f t="shared" si="4"/>
        <v>195</v>
      </c>
      <c r="R18" s="130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2"/>
      <c r="X18" s="133">
        <v>10</v>
      </c>
      <c r="Y18" s="154" t="s">
        <v>114</v>
      </c>
      <c r="Z18" s="136"/>
      <c r="AA18" s="136"/>
      <c r="AB18" s="136"/>
      <c r="AC18" s="155">
        <f t="shared" si="6"/>
        <v>0</v>
      </c>
      <c r="AD18" s="136" t="s">
        <v>115</v>
      </c>
      <c r="AE18" s="136" t="s">
        <v>116</v>
      </c>
      <c r="AF18" s="154">
        <v>2017</v>
      </c>
      <c r="AG18" s="135" t="s">
        <v>106</v>
      </c>
      <c r="AH18" s="156">
        <v>0.61597222222222225</v>
      </c>
      <c r="AI18" s="134" t="s">
        <v>154</v>
      </c>
      <c r="AJ18" s="136">
        <v>1</v>
      </c>
      <c r="AK18" s="136" t="s">
        <v>105</v>
      </c>
      <c r="AL18" s="155">
        <v>100000</v>
      </c>
      <c r="AM18" s="158">
        <f t="shared" si="8"/>
        <v>89000</v>
      </c>
      <c r="AN18" s="159">
        <f t="shared" si="7"/>
        <v>11000</v>
      </c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</row>
    <row r="19" spans="1:65" s="235" customFormat="1" x14ac:dyDescent="0.25">
      <c r="A19" s="226">
        <v>14</v>
      </c>
      <c r="B19" s="227" t="s">
        <v>35</v>
      </c>
      <c r="C19" s="228"/>
      <c r="D19" s="228"/>
      <c r="E19" s="229"/>
      <c r="F19" s="229"/>
      <c r="G19" s="229"/>
      <c r="H19" s="228"/>
      <c r="I19" s="229"/>
      <c r="J19" s="229"/>
      <c r="K19" s="229"/>
      <c r="L19" s="229"/>
      <c r="M19" s="229"/>
      <c r="N19" s="229"/>
      <c r="O19" s="230">
        <f t="shared" si="0"/>
        <v>0</v>
      </c>
      <c r="P19" s="231">
        <f>'2018(NOT UPDATED)'!S23</f>
        <v>120</v>
      </c>
      <c r="Q19" s="129">
        <f t="shared" si="4"/>
        <v>240</v>
      </c>
      <c r="R19" s="232">
        <f t="shared" si="5"/>
        <v>360</v>
      </c>
      <c r="S19" s="230">
        <f t="shared" si="1"/>
        <v>240</v>
      </c>
      <c r="T19" s="233">
        <f t="shared" si="2"/>
        <v>180</v>
      </c>
      <c r="U19" s="234" t="str">
        <f t="shared" si="3"/>
        <v>NO</v>
      </c>
      <c r="V19" s="230"/>
      <c r="X19" s="236">
        <v>11</v>
      </c>
      <c r="Y19" s="237" t="s">
        <v>43</v>
      </c>
      <c r="Z19" s="238"/>
      <c r="AA19" s="238"/>
      <c r="AB19" s="238"/>
      <c r="AC19" s="239">
        <f t="shared" si="6"/>
        <v>0</v>
      </c>
      <c r="AD19" s="238" t="s">
        <v>115</v>
      </c>
      <c r="AE19" s="238"/>
      <c r="AF19" s="237">
        <v>2017</v>
      </c>
      <c r="AG19" s="244" t="s">
        <v>146</v>
      </c>
      <c r="AH19" s="240">
        <v>0.84166666666666667</v>
      </c>
      <c r="AI19" s="245" t="s">
        <v>149</v>
      </c>
      <c r="AJ19" s="238">
        <v>1</v>
      </c>
      <c r="AK19" s="238" t="s">
        <v>105</v>
      </c>
      <c r="AL19" s="239">
        <v>100000</v>
      </c>
      <c r="AM19" s="242">
        <f t="shared" si="8"/>
        <v>89000</v>
      </c>
      <c r="AN19" s="243">
        <f t="shared" si="7"/>
        <v>11000</v>
      </c>
    </row>
    <row r="20" spans="1:65" s="132" customFormat="1" x14ac:dyDescent="0.25">
      <c r="A20" s="181">
        <v>15</v>
      </c>
      <c r="B20" s="182" t="s">
        <v>37</v>
      </c>
      <c r="C20" s="136">
        <v>20</v>
      </c>
      <c r="D20" s="136">
        <v>20</v>
      </c>
      <c r="E20" s="136">
        <v>20</v>
      </c>
      <c r="F20" s="136">
        <v>20</v>
      </c>
      <c r="G20" s="136">
        <v>20</v>
      </c>
      <c r="H20" s="136">
        <v>20</v>
      </c>
      <c r="I20" s="183">
        <v>20</v>
      </c>
      <c r="J20" s="183">
        <v>20</v>
      </c>
      <c r="K20" s="183">
        <v>20</v>
      </c>
      <c r="L20" s="183">
        <v>20</v>
      </c>
      <c r="M20" s="183">
        <v>20</v>
      </c>
      <c r="N20" s="183">
        <v>20</v>
      </c>
      <c r="O20" s="133">
        <f t="shared" si="0"/>
        <v>240</v>
      </c>
      <c r="P20" s="130">
        <f>'2018(NOT UPDATED)'!S24</f>
        <v>80</v>
      </c>
      <c r="Q20" s="129">
        <f t="shared" si="4"/>
        <v>0</v>
      </c>
      <c r="R20" s="130">
        <f t="shared" si="5"/>
        <v>80</v>
      </c>
      <c r="S20" s="133">
        <f t="shared" si="1"/>
        <v>0</v>
      </c>
      <c r="T20" s="184">
        <f t="shared" si="2"/>
        <v>-60</v>
      </c>
      <c r="U20" s="185" t="str">
        <f t="shared" si="3"/>
        <v>OK</v>
      </c>
      <c r="V20" s="133"/>
      <c r="X20" s="133">
        <v>12</v>
      </c>
      <c r="Y20" s="154" t="s">
        <v>117</v>
      </c>
      <c r="Z20" s="136"/>
      <c r="AA20" s="136"/>
      <c r="AB20" s="136"/>
      <c r="AC20" s="155">
        <f t="shared" si="6"/>
        <v>0</v>
      </c>
      <c r="AD20" s="136" t="s">
        <v>113</v>
      </c>
      <c r="AE20" s="136"/>
      <c r="AF20" s="154">
        <v>2016</v>
      </c>
      <c r="AG20" s="135"/>
      <c r="AH20" s="156"/>
      <c r="AI20" s="160"/>
      <c r="AJ20" s="136">
        <v>0</v>
      </c>
      <c r="AK20" s="136" t="s">
        <v>101</v>
      </c>
      <c r="AL20" s="155"/>
      <c r="AM20" s="158">
        <f t="shared" si="8"/>
        <v>0</v>
      </c>
      <c r="AN20" s="159">
        <f t="shared" si="7"/>
        <v>0</v>
      </c>
    </row>
    <row r="21" spans="1:65" s="235" customFormat="1" ht="15.75" customHeight="1" x14ac:dyDescent="0.25">
      <c r="A21" s="226">
        <v>16</v>
      </c>
      <c r="B21" s="227" t="s">
        <v>38</v>
      </c>
      <c r="C21" s="228"/>
      <c r="D21" s="228">
        <v>5</v>
      </c>
      <c r="E21" s="229"/>
      <c r="F21" s="229"/>
      <c r="G21" s="229"/>
      <c r="H21" s="228"/>
      <c r="I21" s="229"/>
      <c r="J21" s="229"/>
      <c r="K21" s="229"/>
      <c r="L21" s="229"/>
      <c r="M21" s="229"/>
      <c r="N21" s="229"/>
      <c r="O21" s="230">
        <f t="shared" si="0"/>
        <v>5</v>
      </c>
      <c r="P21" s="231">
        <f>'2018(NOT UPDATED)'!S25</f>
        <v>120</v>
      </c>
      <c r="Q21" s="129">
        <f t="shared" si="4"/>
        <v>235</v>
      </c>
      <c r="R21" s="232">
        <f t="shared" si="5"/>
        <v>355</v>
      </c>
      <c r="S21" s="230">
        <f t="shared" si="1"/>
        <v>235</v>
      </c>
      <c r="T21" s="233">
        <f t="shared" si="2"/>
        <v>175</v>
      </c>
      <c r="U21" s="234" t="str">
        <f t="shared" si="3"/>
        <v>NO</v>
      </c>
      <c r="V21" s="230"/>
      <c r="X21" s="236">
        <v>13</v>
      </c>
      <c r="Y21" s="237" t="s">
        <v>23</v>
      </c>
      <c r="Z21" s="238"/>
      <c r="AA21" s="238"/>
      <c r="AB21" s="238"/>
      <c r="AC21" s="239">
        <f t="shared" si="6"/>
        <v>0</v>
      </c>
      <c r="AD21" s="238" t="s">
        <v>109</v>
      </c>
      <c r="AE21" s="238"/>
      <c r="AF21" s="237">
        <v>2011</v>
      </c>
      <c r="AG21" s="238" t="s">
        <v>103</v>
      </c>
      <c r="AH21" s="240">
        <v>0.95625000000000004</v>
      </c>
      <c r="AI21" s="241" t="s">
        <v>118</v>
      </c>
      <c r="AJ21" s="238">
        <v>1</v>
      </c>
      <c r="AK21" s="238" t="s">
        <v>105</v>
      </c>
      <c r="AL21" s="239">
        <v>90000</v>
      </c>
      <c r="AM21" s="242">
        <f t="shared" si="8"/>
        <v>75000</v>
      </c>
      <c r="AN21" s="243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28">
        <f>'2018(NOT UPDATED)'!S26</f>
        <v>20</v>
      </c>
      <c r="Q22" s="129">
        <f t="shared" si="4"/>
        <v>240</v>
      </c>
      <c r="R22" s="130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2"/>
      <c r="X22" s="133">
        <v>14</v>
      </c>
      <c r="Y22" s="154" t="s">
        <v>53</v>
      </c>
      <c r="Z22" s="136"/>
      <c r="AA22" s="136"/>
      <c r="AB22" s="136"/>
      <c r="AC22" s="155">
        <f t="shared" si="6"/>
        <v>0</v>
      </c>
      <c r="AD22" s="136" t="s">
        <v>115</v>
      </c>
      <c r="AE22" s="136"/>
      <c r="AF22" s="154">
        <v>2017</v>
      </c>
      <c r="AG22" s="135" t="s">
        <v>156</v>
      </c>
      <c r="AH22" s="156">
        <v>0.45555555555555555</v>
      </c>
      <c r="AI22" s="160" t="s">
        <v>159</v>
      </c>
      <c r="AJ22" s="136">
        <v>1</v>
      </c>
      <c r="AK22" s="136" t="s">
        <v>105</v>
      </c>
      <c r="AL22" s="155">
        <v>100000</v>
      </c>
      <c r="AM22" s="158">
        <f t="shared" si="8"/>
        <v>89000</v>
      </c>
      <c r="AN22" s="159">
        <f t="shared" si="7"/>
        <v>11000</v>
      </c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</row>
    <row r="23" spans="1:65" s="235" customFormat="1" ht="15.75" customHeight="1" x14ac:dyDescent="0.25">
      <c r="A23" s="226">
        <v>18</v>
      </c>
      <c r="B23" s="227" t="s">
        <v>40</v>
      </c>
      <c r="C23" s="228"/>
      <c r="D23" s="228"/>
      <c r="E23" s="229"/>
      <c r="F23" s="229"/>
      <c r="G23" s="229"/>
      <c r="H23" s="228"/>
      <c r="I23" s="229"/>
      <c r="J23" s="229"/>
      <c r="K23" s="229"/>
      <c r="L23" s="229"/>
      <c r="M23" s="229"/>
      <c r="N23" s="229"/>
      <c r="O23" s="230">
        <f t="shared" si="0"/>
        <v>0</v>
      </c>
      <c r="P23" s="231">
        <f>'2018(NOT UPDATED)'!S27</f>
        <v>100</v>
      </c>
      <c r="Q23" s="129">
        <f t="shared" si="4"/>
        <v>240</v>
      </c>
      <c r="R23" s="232">
        <f t="shared" si="5"/>
        <v>340</v>
      </c>
      <c r="S23" s="230">
        <f t="shared" si="1"/>
        <v>240</v>
      </c>
      <c r="T23" s="233">
        <f t="shared" si="2"/>
        <v>180</v>
      </c>
      <c r="U23" s="234" t="str">
        <f t="shared" si="3"/>
        <v>NO</v>
      </c>
      <c r="V23" s="230"/>
      <c r="X23" s="236">
        <v>15</v>
      </c>
      <c r="Y23" s="237" t="s">
        <v>119</v>
      </c>
      <c r="Z23" s="238"/>
      <c r="AA23" s="238"/>
      <c r="AB23" s="238"/>
      <c r="AC23" s="239">
        <f t="shared" si="6"/>
        <v>0</v>
      </c>
      <c r="AD23" s="238" t="s">
        <v>115</v>
      </c>
      <c r="AE23" s="238"/>
      <c r="AF23" s="237">
        <v>2017</v>
      </c>
      <c r="AG23" s="244" t="s">
        <v>156</v>
      </c>
      <c r="AH23" s="240">
        <v>0.38194444444444442</v>
      </c>
      <c r="AI23" s="245" t="s">
        <v>158</v>
      </c>
      <c r="AJ23" s="238">
        <v>1</v>
      </c>
      <c r="AK23" s="238" t="s">
        <v>105</v>
      </c>
      <c r="AL23" s="239">
        <v>100000</v>
      </c>
      <c r="AM23" s="242">
        <f t="shared" si="8"/>
        <v>89000</v>
      </c>
      <c r="AN23" s="243">
        <f t="shared" si="7"/>
        <v>11000</v>
      </c>
    </row>
    <row r="24" spans="1:65" s="235" customFormat="1" ht="15.75" customHeight="1" x14ac:dyDescent="0.25">
      <c r="A24" s="226">
        <v>19</v>
      </c>
      <c r="B24" s="227" t="s">
        <v>41</v>
      </c>
      <c r="C24" s="228"/>
      <c r="D24" s="228"/>
      <c r="E24" s="229"/>
      <c r="F24" s="229"/>
      <c r="G24" s="229"/>
      <c r="H24" s="228"/>
      <c r="I24" s="229"/>
      <c r="J24" s="229"/>
      <c r="K24" s="229"/>
      <c r="L24" s="229"/>
      <c r="M24" s="229"/>
      <c r="N24" s="229"/>
      <c r="O24" s="230">
        <f t="shared" si="0"/>
        <v>0</v>
      </c>
      <c r="P24" s="231">
        <f>'2018(NOT UPDATED)'!S28</f>
        <v>80</v>
      </c>
      <c r="Q24" s="129">
        <f t="shared" si="4"/>
        <v>240</v>
      </c>
      <c r="R24" s="232">
        <f t="shared" si="5"/>
        <v>320</v>
      </c>
      <c r="S24" s="230">
        <f t="shared" si="1"/>
        <v>240</v>
      </c>
      <c r="T24" s="233">
        <f t="shared" si="2"/>
        <v>180</v>
      </c>
      <c r="U24" s="234" t="str">
        <f t="shared" si="3"/>
        <v>NO</v>
      </c>
      <c r="V24" s="230"/>
      <c r="X24" s="236">
        <v>16</v>
      </c>
      <c r="Y24" s="237" t="s">
        <v>56</v>
      </c>
      <c r="Z24" s="238"/>
      <c r="AA24" s="238"/>
      <c r="AB24" s="238"/>
      <c r="AC24" s="239">
        <f t="shared" si="6"/>
        <v>0</v>
      </c>
      <c r="AD24" s="238" t="s">
        <v>108</v>
      </c>
      <c r="AE24" s="238"/>
      <c r="AF24" s="237">
        <v>2016</v>
      </c>
      <c r="AG24" s="244" t="s">
        <v>106</v>
      </c>
      <c r="AH24" s="240">
        <v>0.70833333333333337</v>
      </c>
      <c r="AI24" s="241" t="s">
        <v>120</v>
      </c>
      <c r="AJ24" s="238">
        <v>1</v>
      </c>
      <c r="AK24" s="238" t="s">
        <v>105</v>
      </c>
      <c r="AL24" s="239">
        <v>90000</v>
      </c>
      <c r="AM24" s="242">
        <f t="shared" si="8"/>
        <v>75000</v>
      </c>
      <c r="AN24" s="243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28">
        <f>'2018(NOT UPDATED)'!S29</f>
        <v>0</v>
      </c>
      <c r="Q25" s="129">
        <f t="shared" si="4"/>
        <v>240</v>
      </c>
      <c r="R25" s="130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2"/>
      <c r="X25" s="133">
        <v>17</v>
      </c>
      <c r="Y25" s="154" t="s">
        <v>30</v>
      </c>
      <c r="Z25" s="136"/>
      <c r="AA25" s="136"/>
      <c r="AB25" s="136"/>
      <c r="AC25" s="155">
        <f t="shared" si="6"/>
        <v>0</v>
      </c>
      <c r="AD25" s="136" t="s">
        <v>109</v>
      </c>
      <c r="AE25" s="136"/>
      <c r="AF25" s="154">
        <v>2016</v>
      </c>
      <c r="AG25" s="135" t="s">
        <v>144</v>
      </c>
      <c r="AH25" s="156">
        <v>0.62777777777777777</v>
      </c>
      <c r="AI25" s="160" t="s">
        <v>148</v>
      </c>
      <c r="AJ25" s="136">
        <v>1</v>
      </c>
      <c r="AK25" s="136" t="s">
        <v>105</v>
      </c>
      <c r="AL25" s="155">
        <v>90000</v>
      </c>
      <c r="AM25" s="158">
        <f t="shared" si="8"/>
        <v>75000</v>
      </c>
      <c r="AN25" s="159">
        <f t="shared" si="7"/>
        <v>15000</v>
      </c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32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28">
        <v>0</v>
      </c>
      <c r="Q26" s="129">
        <f t="shared" si="4"/>
        <v>100</v>
      </c>
      <c r="R26" s="130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2"/>
      <c r="X26" s="133">
        <v>18</v>
      </c>
      <c r="Y26" s="154" t="s">
        <v>121</v>
      </c>
      <c r="Z26" s="136"/>
      <c r="AA26" s="136"/>
      <c r="AB26" s="136"/>
      <c r="AC26" s="155">
        <f t="shared" si="6"/>
        <v>0</v>
      </c>
      <c r="AD26" s="136" t="s">
        <v>108</v>
      </c>
      <c r="AE26" s="136"/>
      <c r="AF26" s="154">
        <v>2017</v>
      </c>
      <c r="AG26" s="135" t="s">
        <v>122</v>
      </c>
      <c r="AH26" s="156">
        <v>0.71944444444444444</v>
      </c>
      <c r="AI26" s="160" t="s">
        <v>123</v>
      </c>
      <c r="AJ26" s="136">
        <v>1</v>
      </c>
      <c r="AK26" s="136" t="s">
        <v>105</v>
      </c>
      <c r="AL26" s="155">
        <v>90000</v>
      </c>
      <c r="AM26" s="158">
        <f t="shared" si="8"/>
        <v>75000</v>
      </c>
      <c r="AN26" s="159">
        <f t="shared" si="7"/>
        <v>15000</v>
      </c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32"/>
      <c r="BL26" s="132"/>
      <c r="BM26" s="132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28">
        <f>'2018(NOT UPDATED)'!S31</f>
        <v>40</v>
      </c>
      <c r="Q27" s="129">
        <f t="shared" si="4"/>
        <v>218</v>
      </c>
      <c r="R27" s="130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2"/>
      <c r="X27" s="133">
        <v>19</v>
      </c>
      <c r="Y27" s="154" t="s">
        <v>83</v>
      </c>
      <c r="Z27" s="136"/>
      <c r="AA27" s="136"/>
      <c r="AB27" s="136"/>
      <c r="AC27" s="155">
        <f t="shared" si="6"/>
        <v>0</v>
      </c>
      <c r="AD27" s="136" t="s">
        <v>124</v>
      </c>
      <c r="AE27" s="136"/>
      <c r="AF27" s="154">
        <v>2018</v>
      </c>
      <c r="AG27" s="136" t="s">
        <v>103</v>
      </c>
      <c r="AH27" s="156">
        <v>0.87291666666666667</v>
      </c>
      <c r="AI27" s="134" t="s">
        <v>155</v>
      </c>
      <c r="AJ27" s="136">
        <v>1</v>
      </c>
      <c r="AK27" s="136" t="s">
        <v>105</v>
      </c>
      <c r="AL27" s="155">
        <v>90000</v>
      </c>
      <c r="AM27" s="158">
        <f t="shared" si="8"/>
        <v>75000</v>
      </c>
      <c r="AN27" s="159">
        <f t="shared" si="7"/>
        <v>15000</v>
      </c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20</v>
      </c>
      <c r="F28" s="72">
        <v>20</v>
      </c>
      <c r="G28" s="72">
        <v>20</v>
      </c>
      <c r="H28" s="72">
        <v>20</v>
      </c>
      <c r="I28" s="72">
        <v>20</v>
      </c>
      <c r="J28" s="72">
        <v>20</v>
      </c>
      <c r="K28" s="72">
        <v>20</v>
      </c>
      <c r="L28" s="72">
        <v>20</v>
      </c>
      <c r="M28" s="72">
        <v>20</v>
      </c>
      <c r="N28" s="72">
        <v>20</v>
      </c>
      <c r="O28" s="13">
        <f t="shared" si="0"/>
        <v>240</v>
      </c>
      <c r="P28" s="128">
        <v>0</v>
      </c>
      <c r="Q28" s="129">
        <f t="shared" si="4"/>
        <v>0</v>
      </c>
      <c r="R28" s="130">
        <f t="shared" si="5"/>
        <v>0</v>
      </c>
      <c r="S28" s="13">
        <f t="shared" si="1"/>
        <v>0</v>
      </c>
      <c r="T28" s="14">
        <f t="shared" si="2"/>
        <v>-60</v>
      </c>
      <c r="U28" s="15" t="str">
        <f t="shared" si="3"/>
        <v>OK</v>
      </c>
      <c r="V28" s="13"/>
      <c r="W28" s="132"/>
      <c r="X28" s="133">
        <v>20</v>
      </c>
      <c r="Y28" s="154" t="s">
        <v>63</v>
      </c>
      <c r="Z28" s="136"/>
      <c r="AA28" s="136"/>
      <c r="AB28" s="136"/>
      <c r="AC28" s="155">
        <f t="shared" si="6"/>
        <v>0</v>
      </c>
      <c r="AD28" s="136" t="s">
        <v>108</v>
      </c>
      <c r="AE28" s="136"/>
      <c r="AF28" s="154">
        <v>2015</v>
      </c>
      <c r="AG28" s="135" t="s">
        <v>156</v>
      </c>
      <c r="AH28" s="156">
        <v>0.87777777777777777</v>
      </c>
      <c r="AI28" s="134" t="s">
        <v>162</v>
      </c>
      <c r="AJ28" s="136">
        <v>1</v>
      </c>
      <c r="AK28" s="136" t="s">
        <v>105</v>
      </c>
      <c r="AL28" s="155">
        <v>90000</v>
      </c>
      <c r="AM28" s="158">
        <f t="shared" si="8"/>
        <v>75000</v>
      </c>
      <c r="AN28" s="159">
        <f t="shared" si="7"/>
        <v>15000</v>
      </c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</row>
    <row r="29" spans="1:65" s="235" customFormat="1" ht="15.75" customHeight="1" x14ac:dyDescent="0.25">
      <c r="A29" s="226">
        <v>24</v>
      </c>
      <c r="B29" s="227" t="s">
        <v>46</v>
      </c>
      <c r="C29" s="228"/>
      <c r="D29" s="228"/>
      <c r="E29" s="229"/>
      <c r="F29" s="229"/>
      <c r="G29" s="229"/>
      <c r="H29" s="228"/>
      <c r="I29" s="229"/>
      <c r="J29" s="229"/>
      <c r="K29" s="229"/>
      <c r="L29" s="229"/>
      <c r="M29" s="229"/>
      <c r="N29" s="229"/>
      <c r="O29" s="230">
        <f t="shared" si="0"/>
        <v>0</v>
      </c>
      <c r="P29" s="231">
        <f>'2018(NOT UPDATED)'!S33</f>
        <v>85</v>
      </c>
      <c r="Q29" s="129">
        <f t="shared" si="4"/>
        <v>240</v>
      </c>
      <c r="R29" s="232">
        <f t="shared" si="5"/>
        <v>325</v>
      </c>
      <c r="S29" s="230">
        <f t="shared" si="1"/>
        <v>240</v>
      </c>
      <c r="T29" s="233">
        <f t="shared" si="2"/>
        <v>180</v>
      </c>
      <c r="U29" s="234" t="str">
        <f t="shared" si="3"/>
        <v>NO</v>
      </c>
      <c r="V29" s="230"/>
      <c r="X29" s="236">
        <v>21</v>
      </c>
      <c r="Y29" s="237" t="s">
        <v>25</v>
      </c>
      <c r="Z29" s="238"/>
      <c r="AA29" s="238"/>
      <c r="AB29" s="238"/>
      <c r="AC29" s="239">
        <f t="shared" si="6"/>
        <v>0</v>
      </c>
      <c r="AD29" s="238" t="s">
        <v>113</v>
      </c>
      <c r="AE29" s="238"/>
      <c r="AF29" s="237">
        <v>2014</v>
      </c>
      <c r="AG29" s="244" t="s">
        <v>156</v>
      </c>
      <c r="AH29" s="240">
        <v>0.35486111111111113</v>
      </c>
      <c r="AI29" s="245" t="s">
        <v>157</v>
      </c>
      <c r="AJ29" s="238">
        <v>1</v>
      </c>
      <c r="AK29" s="238" t="s">
        <v>105</v>
      </c>
      <c r="AL29" s="239">
        <v>90000</v>
      </c>
      <c r="AM29" s="242">
        <f t="shared" si="8"/>
        <v>75000</v>
      </c>
      <c r="AN29" s="243">
        <f t="shared" si="7"/>
        <v>15000</v>
      </c>
    </row>
    <row r="30" spans="1:65" s="235" customFormat="1" ht="15.75" customHeight="1" x14ac:dyDescent="0.25">
      <c r="A30" s="226">
        <v>25</v>
      </c>
      <c r="B30" s="227" t="s">
        <v>47</v>
      </c>
      <c r="C30" s="228"/>
      <c r="D30" s="228"/>
      <c r="E30" s="229"/>
      <c r="F30" s="229"/>
      <c r="G30" s="229"/>
      <c r="H30" s="228"/>
      <c r="I30" s="229"/>
      <c r="J30" s="229"/>
      <c r="K30" s="229"/>
      <c r="L30" s="229"/>
      <c r="M30" s="229"/>
      <c r="N30" s="229"/>
      <c r="O30" s="230">
        <f t="shared" si="0"/>
        <v>0</v>
      </c>
      <c r="P30" s="231">
        <f>'2018(NOT UPDATED)'!S34</f>
        <v>100</v>
      </c>
      <c r="Q30" s="129">
        <f t="shared" si="4"/>
        <v>240</v>
      </c>
      <c r="R30" s="232">
        <f t="shared" si="5"/>
        <v>340</v>
      </c>
      <c r="S30" s="230">
        <f t="shared" si="1"/>
        <v>240</v>
      </c>
      <c r="T30" s="233">
        <f t="shared" si="2"/>
        <v>180</v>
      </c>
      <c r="U30" s="234" t="str">
        <f t="shared" si="3"/>
        <v>NO</v>
      </c>
      <c r="V30" s="230"/>
      <c r="X30" s="236">
        <v>22</v>
      </c>
      <c r="Y30" s="237" t="s">
        <v>125</v>
      </c>
      <c r="Z30" s="238"/>
      <c r="AA30" s="238"/>
      <c r="AB30" s="238"/>
      <c r="AC30" s="239">
        <f t="shared" si="6"/>
        <v>0</v>
      </c>
      <c r="AD30" s="238" t="s">
        <v>108</v>
      </c>
      <c r="AE30" s="238"/>
      <c r="AF30" s="237">
        <v>2013</v>
      </c>
      <c r="AG30" s="238" t="s">
        <v>103</v>
      </c>
      <c r="AH30" s="240">
        <v>0.95763888888888893</v>
      </c>
      <c r="AI30" s="241" t="s">
        <v>126</v>
      </c>
      <c r="AJ30" s="238">
        <v>1</v>
      </c>
      <c r="AK30" s="238" t="s">
        <v>105</v>
      </c>
      <c r="AL30" s="239">
        <v>90000</v>
      </c>
      <c r="AM30" s="242">
        <f t="shared" si="8"/>
        <v>75000</v>
      </c>
      <c r="AN30" s="243">
        <f t="shared" si="7"/>
        <v>15000</v>
      </c>
    </row>
    <row r="31" spans="1:65" s="235" customFormat="1" ht="15.75" customHeight="1" x14ac:dyDescent="0.25">
      <c r="A31" s="226">
        <v>26</v>
      </c>
      <c r="B31" s="227" t="s">
        <v>48</v>
      </c>
      <c r="C31" s="228"/>
      <c r="D31" s="228"/>
      <c r="E31" s="229"/>
      <c r="F31" s="229"/>
      <c r="G31" s="229"/>
      <c r="H31" s="228"/>
      <c r="I31" s="229"/>
      <c r="J31" s="229"/>
      <c r="K31" s="229"/>
      <c r="L31" s="229"/>
      <c r="M31" s="229"/>
      <c r="N31" s="229"/>
      <c r="O31" s="230">
        <f t="shared" si="0"/>
        <v>0</v>
      </c>
      <c r="P31" s="231">
        <f>'2018(NOT UPDATED)'!S35</f>
        <v>80</v>
      </c>
      <c r="Q31" s="129">
        <f t="shared" si="4"/>
        <v>240</v>
      </c>
      <c r="R31" s="232">
        <f t="shared" si="5"/>
        <v>320</v>
      </c>
      <c r="S31" s="230">
        <f t="shared" si="1"/>
        <v>240</v>
      </c>
      <c r="T31" s="233">
        <f t="shared" si="2"/>
        <v>180</v>
      </c>
      <c r="U31" s="234" t="str">
        <f t="shared" si="3"/>
        <v>NO</v>
      </c>
      <c r="V31" s="230"/>
      <c r="X31" s="236">
        <v>23</v>
      </c>
      <c r="Y31" s="237" t="s">
        <v>127</v>
      </c>
      <c r="Z31" s="238"/>
      <c r="AA31" s="238"/>
      <c r="AB31" s="238"/>
      <c r="AC31" s="239">
        <f t="shared" si="6"/>
        <v>0</v>
      </c>
      <c r="AD31" s="238" t="s">
        <v>109</v>
      </c>
      <c r="AE31" s="238"/>
      <c r="AF31" s="237">
        <v>2017</v>
      </c>
      <c r="AG31" s="244" t="s">
        <v>146</v>
      </c>
      <c r="AH31" s="240">
        <v>0.4694444444444445</v>
      </c>
      <c r="AI31" s="241" t="s">
        <v>147</v>
      </c>
      <c r="AJ31" s="238">
        <v>1</v>
      </c>
      <c r="AK31" s="238" t="s">
        <v>105</v>
      </c>
      <c r="AL31" s="239">
        <v>90000</v>
      </c>
      <c r="AM31" s="242">
        <f t="shared" si="8"/>
        <v>75000</v>
      </c>
      <c r="AN31" s="243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28">
        <f>'2018(NOT UPDATED)'!S36</f>
        <v>40</v>
      </c>
      <c r="Q32" s="129">
        <f t="shared" si="4"/>
        <v>240</v>
      </c>
      <c r="R32" s="130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2"/>
      <c r="X32" s="133">
        <v>24</v>
      </c>
      <c r="Y32" s="154" t="s">
        <v>61</v>
      </c>
      <c r="Z32" s="136"/>
      <c r="AA32" s="136"/>
      <c r="AB32" s="136"/>
      <c r="AC32" s="155">
        <f t="shared" si="6"/>
        <v>0</v>
      </c>
      <c r="AD32" s="136" t="s">
        <v>113</v>
      </c>
      <c r="AE32" s="136"/>
      <c r="AF32" s="154">
        <v>2016</v>
      </c>
      <c r="AG32" s="136" t="s">
        <v>128</v>
      </c>
      <c r="AH32" s="156">
        <v>0.8569444444444444</v>
      </c>
      <c r="AI32" s="160" t="s">
        <v>129</v>
      </c>
      <c r="AJ32" s="136">
        <v>1</v>
      </c>
      <c r="AK32" s="136" t="s">
        <v>105</v>
      </c>
      <c r="AL32" s="155">
        <v>90000</v>
      </c>
      <c r="AM32" s="158">
        <f t="shared" si="8"/>
        <v>75000</v>
      </c>
      <c r="AN32" s="159">
        <f t="shared" si="7"/>
        <v>15000</v>
      </c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32"/>
      <c r="BL32" s="132"/>
      <c r="BM32" s="132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28">
        <v>0</v>
      </c>
      <c r="Q33" s="129">
        <f t="shared" si="4"/>
        <v>0</v>
      </c>
      <c r="R33" s="130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2"/>
      <c r="X33" s="133">
        <v>25</v>
      </c>
      <c r="Y33" s="154" t="s">
        <v>33</v>
      </c>
      <c r="Z33" s="136"/>
      <c r="AA33" s="136"/>
      <c r="AB33" s="136"/>
      <c r="AC33" s="155">
        <f t="shared" si="6"/>
        <v>0</v>
      </c>
      <c r="AD33" s="136" t="s">
        <v>124</v>
      </c>
      <c r="AE33" s="136"/>
      <c r="AF33" s="154">
        <v>2017</v>
      </c>
      <c r="AG33" s="135" t="s">
        <v>144</v>
      </c>
      <c r="AH33" s="156">
        <v>0.65138888888888891</v>
      </c>
      <c r="AI33" s="134" t="s">
        <v>145</v>
      </c>
      <c r="AJ33" s="136">
        <v>1</v>
      </c>
      <c r="AK33" s="136" t="s">
        <v>105</v>
      </c>
      <c r="AL33" s="155">
        <v>90000</v>
      </c>
      <c r="AM33" s="158">
        <f t="shared" si="8"/>
        <v>75000</v>
      </c>
      <c r="AN33" s="159">
        <f t="shared" si="7"/>
        <v>15000</v>
      </c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32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28">
        <f>'2018(NOT UPDATED)'!S38</f>
        <v>40</v>
      </c>
      <c r="Q34" s="129">
        <f t="shared" si="4"/>
        <v>235</v>
      </c>
      <c r="R34" s="130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2"/>
      <c r="X34" s="133">
        <v>26</v>
      </c>
      <c r="Y34" s="154" t="s">
        <v>130</v>
      </c>
      <c r="Z34" s="136"/>
      <c r="AA34" s="136"/>
      <c r="AB34" s="136"/>
      <c r="AC34" s="155">
        <f t="shared" si="6"/>
        <v>0</v>
      </c>
      <c r="AD34" s="136" t="s">
        <v>109</v>
      </c>
      <c r="AE34" s="136"/>
      <c r="AF34" s="154">
        <v>2018</v>
      </c>
      <c r="AG34" s="135" t="s">
        <v>156</v>
      </c>
      <c r="AH34" s="156">
        <v>1.0416666666666666E-2</v>
      </c>
      <c r="AI34" s="134" t="s">
        <v>163</v>
      </c>
      <c r="AJ34" s="136">
        <v>1</v>
      </c>
      <c r="AK34" s="136" t="s">
        <v>105</v>
      </c>
      <c r="AL34" s="155">
        <v>90000</v>
      </c>
      <c r="AM34" s="158">
        <f t="shared" si="8"/>
        <v>75000</v>
      </c>
      <c r="AN34" s="159">
        <f t="shared" si="7"/>
        <v>15000</v>
      </c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32"/>
      <c r="BL34" s="132"/>
      <c r="BM34" s="132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28">
        <f>'2018(NOT UPDATED)'!S39</f>
        <v>10</v>
      </c>
      <c r="Q35" s="129">
        <f t="shared" si="4"/>
        <v>157</v>
      </c>
      <c r="R35" s="130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2"/>
      <c r="X35" s="133">
        <v>27</v>
      </c>
      <c r="Y35" s="154" t="s">
        <v>131</v>
      </c>
      <c r="Z35" s="136"/>
      <c r="AA35" s="136"/>
      <c r="AB35" s="136"/>
      <c r="AC35" s="155">
        <f t="shared" si="6"/>
        <v>0</v>
      </c>
      <c r="AD35" s="136" t="s">
        <v>109</v>
      </c>
      <c r="AE35" s="136"/>
      <c r="AF35" s="154">
        <v>2018</v>
      </c>
      <c r="AG35" s="135" t="s">
        <v>146</v>
      </c>
      <c r="AH35" s="156">
        <v>0.85625000000000007</v>
      </c>
      <c r="AI35" s="134" t="s">
        <v>151</v>
      </c>
      <c r="AJ35" s="136">
        <v>1</v>
      </c>
      <c r="AK35" s="136" t="s">
        <v>105</v>
      </c>
      <c r="AL35" s="155">
        <v>90000</v>
      </c>
      <c r="AM35" s="158">
        <f t="shared" si="8"/>
        <v>75000</v>
      </c>
      <c r="AN35" s="159">
        <f t="shared" si="7"/>
        <v>15000</v>
      </c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28">
        <v>0</v>
      </c>
      <c r="Q36" s="129">
        <f t="shared" si="4"/>
        <v>140</v>
      </c>
      <c r="R36" s="130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2"/>
      <c r="X36" s="133">
        <v>28</v>
      </c>
      <c r="Y36" s="154" t="s">
        <v>132</v>
      </c>
      <c r="Z36" s="136"/>
      <c r="AA36" s="136"/>
      <c r="AB36" s="136"/>
      <c r="AC36" s="155">
        <f t="shared" si="6"/>
        <v>0</v>
      </c>
      <c r="AD36" s="136" t="s">
        <v>113</v>
      </c>
      <c r="AE36" s="136"/>
      <c r="AF36" s="154">
        <v>2018</v>
      </c>
      <c r="AG36" s="135" t="s">
        <v>156</v>
      </c>
      <c r="AH36" s="156">
        <v>0.70833333333333337</v>
      </c>
      <c r="AI36" s="160" t="s">
        <v>160</v>
      </c>
      <c r="AJ36" s="136">
        <v>1</v>
      </c>
      <c r="AK36" s="136" t="s">
        <v>105</v>
      </c>
      <c r="AL36" s="155">
        <v>90000</v>
      </c>
      <c r="AM36" s="158">
        <f t="shared" si="8"/>
        <v>75000</v>
      </c>
      <c r="AN36" s="159">
        <f t="shared" si="7"/>
        <v>15000</v>
      </c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</row>
    <row r="37" spans="1:65" s="235" customFormat="1" ht="15.75" customHeight="1" x14ac:dyDescent="0.25">
      <c r="A37" s="226">
        <v>32</v>
      </c>
      <c r="B37" s="227" t="s">
        <v>54</v>
      </c>
      <c r="C37" s="228"/>
      <c r="D37" s="228"/>
      <c r="E37" s="229"/>
      <c r="F37" s="229">
        <v>5</v>
      </c>
      <c r="G37" s="229"/>
      <c r="H37" s="228"/>
      <c r="I37" s="229"/>
      <c r="J37" s="229"/>
      <c r="K37" s="229"/>
      <c r="L37" s="229"/>
      <c r="M37" s="229"/>
      <c r="N37" s="229"/>
      <c r="O37" s="230">
        <f t="shared" si="0"/>
        <v>5</v>
      </c>
      <c r="P37" s="231">
        <f>'2018(NOT UPDATED)'!S41</f>
        <v>80</v>
      </c>
      <c r="Q37" s="129">
        <f t="shared" si="4"/>
        <v>235</v>
      </c>
      <c r="R37" s="232">
        <f t="shared" si="5"/>
        <v>315</v>
      </c>
      <c r="S37" s="230">
        <f t="shared" si="1"/>
        <v>235</v>
      </c>
      <c r="T37" s="233">
        <f t="shared" si="2"/>
        <v>175</v>
      </c>
      <c r="U37" s="234" t="str">
        <f t="shared" si="3"/>
        <v>NO</v>
      </c>
      <c r="V37" s="230"/>
      <c r="X37" s="236">
        <v>29</v>
      </c>
      <c r="Y37" s="237" t="s">
        <v>51</v>
      </c>
      <c r="Z37" s="238"/>
      <c r="AA37" s="238"/>
      <c r="AB37" s="238"/>
      <c r="AC37" s="239">
        <f t="shared" si="6"/>
        <v>0</v>
      </c>
      <c r="AD37" s="238" t="s">
        <v>113</v>
      </c>
      <c r="AE37" s="238"/>
      <c r="AF37" s="237">
        <v>2017</v>
      </c>
      <c r="AG37" s="244" t="s">
        <v>156</v>
      </c>
      <c r="AH37" s="240">
        <v>0.95486111111111116</v>
      </c>
      <c r="AI37" s="241" t="s">
        <v>164</v>
      </c>
      <c r="AJ37" s="238">
        <v>1</v>
      </c>
      <c r="AK37" s="238" t="s">
        <v>105</v>
      </c>
      <c r="AL37" s="239">
        <v>90000</v>
      </c>
      <c r="AM37" s="242">
        <f t="shared" si="8"/>
        <v>75000</v>
      </c>
      <c r="AN37" s="243">
        <f t="shared" si="7"/>
        <v>15000</v>
      </c>
    </row>
    <row r="38" spans="1:65" s="235" customFormat="1" ht="15.75" customHeight="1" x14ac:dyDescent="0.25">
      <c r="A38" s="226">
        <v>33</v>
      </c>
      <c r="B38" s="227" t="s">
        <v>55</v>
      </c>
      <c r="C38" s="228"/>
      <c r="D38" s="228"/>
      <c r="E38" s="229"/>
      <c r="F38" s="229"/>
      <c r="G38" s="229"/>
      <c r="H38" s="228"/>
      <c r="I38" s="229"/>
      <c r="J38" s="229"/>
      <c r="K38" s="229"/>
      <c r="L38" s="229"/>
      <c r="M38" s="229"/>
      <c r="N38" s="229"/>
      <c r="O38" s="230">
        <f t="shared" ref="O38:O60" si="9">SUM(C38:N38)</f>
        <v>0</v>
      </c>
      <c r="P38" s="231">
        <f>'2018(NOT UPDATED)'!S42</f>
        <v>100</v>
      </c>
      <c r="Q38" s="129">
        <f t="shared" si="4"/>
        <v>240</v>
      </c>
      <c r="R38" s="232">
        <f t="shared" si="5"/>
        <v>340</v>
      </c>
      <c r="S38" s="230">
        <f t="shared" ref="S38:S61" si="10">(240)-(O38)</f>
        <v>240</v>
      </c>
      <c r="T38" s="233">
        <f t="shared" si="2"/>
        <v>180</v>
      </c>
      <c r="U38" s="234" t="str">
        <f t="shared" si="3"/>
        <v>NO</v>
      </c>
      <c r="V38" s="230"/>
      <c r="X38" s="236">
        <v>30</v>
      </c>
      <c r="Y38" s="237" t="s">
        <v>37</v>
      </c>
      <c r="Z38" s="238"/>
      <c r="AA38" s="238"/>
      <c r="AB38" s="238"/>
      <c r="AC38" s="239">
        <f t="shared" si="6"/>
        <v>0</v>
      </c>
      <c r="AD38" s="238" t="s">
        <v>108</v>
      </c>
      <c r="AE38" s="238"/>
      <c r="AF38" s="237">
        <v>2016</v>
      </c>
      <c r="AG38" s="238" t="s">
        <v>103</v>
      </c>
      <c r="AH38" s="240">
        <v>0.85416666666666663</v>
      </c>
      <c r="AI38" s="241" t="s">
        <v>133</v>
      </c>
      <c r="AJ38" s="238">
        <v>1</v>
      </c>
      <c r="AK38" s="238" t="s">
        <v>105</v>
      </c>
      <c r="AL38" s="239">
        <v>90000</v>
      </c>
      <c r="AM38" s="242">
        <f t="shared" si="8"/>
        <v>75000</v>
      </c>
      <c r="AN38" s="243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28">
        <v>0</v>
      </c>
      <c r="Q39" s="129">
        <f t="shared" si="4"/>
        <v>40</v>
      </c>
      <c r="R39" s="130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2"/>
      <c r="X39" s="133">
        <v>31</v>
      </c>
      <c r="Y39" s="154" t="s">
        <v>134</v>
      </c>
      <c r="Z39" s="136"/>
      <c r="AA39" s="136"/>
      <c r="AB39" s="136"/>
      <c r="AC39" s="155">
        <f t="shared" si="6"/>
        <v>0</v>
      </c>
      <c r="AD39" s="136" t="s">
        <v>108</v>
      </c>
      <c r="AE39" s="136"/>
      <c r="AF39" s="154">
        <v>2018</v>
      </c>
      <c r="AG39" s="136" t="s">
        <v>103</v>
      </c>
      <c r="AH39" s="156">
        <v>0.8569444444444444</v>
      </c>
      <c r="AI39" s="160" t="s">
        <v>135</v>
      </c>
      <c r="AJ39" s="136">
        <v>1</v>
      </c>
      <c r="AK39" s="136" t="s">
        <v>105</v>
      </c>
      <c r="AL39" s="155">
        <v>90000</v>
      </c>
      <c r="AM39" s="158">
        <f t="shared" si="8"/>
        <v>75000</v>
      </c>
      <c r="AN39" s="159" t="s">
        <v>167</v>
      </c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28">
        <v>0</v>
      </c>
      <c r="Q40" s="129">
        <f t="shared" si="4"/>
        <v>90</v>
      </c>
      <c r="R40" s="130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2"/>
      <c r="X40" s="133">
        <v>32</v>
      </c>
      <c r="Y40" s="154" t="s">
        <v>52</v>
      </c>
      <c r="Z40" s="136"/>
      <c r="AA40" s="136"/>
      <c r="AB40" s="136"/>
      <c r="AC40" s="155">
        <f t="shared" si="6"/>
        <v>0</v>
      </c>
      <c r="AD40" s="136" t="s">
        <v>108</v>
      </c>
      <c r="AE40" s="136"/>
      <c r="AF40" s="154">
        <v>2018</v>
      </c>
      <c r="AG40" s="135"/>
      <c r="AH40" s="156"/>
      <c r="AI40" s="160"/>
      <c r="AJ40" s="136">
        <v>0</v>
      </c>
      <c r="AK40" s="136" t="s">
        <v>101</v>
      </c>
      <c r="AL40" s="155"/>
      <c r="AM40" s="158">
        <f t="shared" si="8"/>
        <v>0</v>
      </c>
      <c r="AN40" s="159">
        <f t="shared" si="7"/>
        <v>0</v>
      </c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28">
        <f>'2018(NOT UPDATED)'!S45</f>
        <v>45</v>
      </c>
      <c r="Q41" s="129">
        <f t="shared" si="4"/>
        <v>240</v>
      </c>
      <c r="R41" s="130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2"/>
      <c r="X41" s="133">
        <v>33</v>
      </c>
      <c r="Y41" s="154" t="s">
        <v>136</v>
      </c>
      <c r="Z41" s="136"/>
      <c r="AA41" s="136"/>
      <c r="AB41" s="136"/>
      <c r="AC41" s="155">
        <f t="shared" si="6"/>
        <v>0</v>
      </c>
      <c r="AD41" s="136" t="s">
        <v>102</v>
      </c>
      <c r="AE41" s="136"/>
      <c r="AF41" s="154">
        <v>2012</v>
      </c>
      <c r="AG41" s="136" t="s">
        <v>103</v>
      </c>
      <c r="AH41" s="156">
        <v>0.87708333333333333</v>
      </c>
      <c r="AI41" s="160" t="s">
        <v>137</v>
      </c>
      <c r="AJ41" s="136">
        <v>1</v>
      </c>
      <c r="AK41" s="136" t="s">
        <v>105</v>
      </c>
      <c r="AL41" s="155">
        <v>100000</v>
      </c>
      <c r="AM41" s="158">
        <f t="shared" si="8"/>
        <v>82000</v>
      </c>
      <c r="AN41" s="159">
        <f>IF(AK41="YES",(AL41-AM41),0)</f>
        <v>18000</v>
      </c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28">
        <f>'2018(NOT UPDATED)'!S46</f>
        <v>40</v>
      </c>
      <c r="Q42" s="129">
        <f t="shared" si="4"/>
        <v>202.6</v>
      </c>
      <c r="R42" s="130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2"/>
      <c r="X42" s="133">
        <v>34</v>
      </c>
      <c r="Y42" s="154" t="s">
        <v>138</v>
      </c>
      <c r="Z42" s="136"/>
      <c r="AA42" s="136"/>
      <c r="AB42" s="136"/>
      <c r="AC42" s="155">
        <f t="shared" si="6"/>
        <v>0</v>
      </c>
      <c r="AD42" s="136" t="s">
        <v>108</v>
      </c>
      <c r="AE42" s="136" t="s">
        <v>169</v>
      </c>
      <c r="AF42" s="154">
        <v>2018</v>
      </c>
      <c r="AG42" s="135" t="s">
        <v>165</v>
      </c>
      <c r="AH42" s="156">
        <v>0.47986111111111113</v>
      </c>
      <c r="AI42" s="160" t="s">
        <v>166</v>
      </c>
      <c r="AJ42" s="136">
        <v>1</v>
      </c>
      <c r="AK42" s="136" t="s">
        <v>105</v>
      </c>
      <c r="AL42" s="155">
        <v>90000</v>
      </c>
      <c r="AM42" s="158">
        <f t="shared" si="8"/>
        <v>75000</v>
      </c>
      <c r="AN42" s="159">
        <f t="shared" si="7"/>
        <v>15000</v>
      </c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48">
        <v>20</v>
      </c>
      <c r="K43" s="248">
        <v>20</v>
      </c>
      <c r="L43" s="248">
        <v>20</v>
      </c>
      <c r="M43" s="72"/>
      <c r="N43" s="72"/>
      <c r="O43" s="13">
        <f t="shared" si="9"/>
        <v>200</v>
      </c>
      <c r="P43" s="128">
        <v>0</v>
      </c>
      <c r="Q43" s="129">
        <f t="shared" si="4"/>
        <v>40</v>
      </c>
      <c r="R43" s="130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2"/>
      <c r="X43" s="133">
        <v>35</v>
      </c>
      <c r="Y43" s="154" t="s">
        <v>139</v>
      </c>
      <c r="Z43" s="136"/>
      <c r="AA43" s="136"/>
      <c r="AB43" s="136"/>
      <c r="AC43" s="155">
        <f t="shared" si="6"/>
        <v>0</v>
      </c>
      <c r="AD43" s="136" t="s">
        <v>108</v>
      </c>
      <c r="AE43" s="136"/>
      <c r="AF43" s="154">
        <v>2016</v>
      </c>
      <c r="AG43" s="135" t="s">
        <v>146</v>
      </c>
      <c r="AH43" s="156">
        <v>0.60833333333333328</v>
      </c>
      <c r="AI43" s="160">
        <v>2016</v>
      </c>
      <c r="AJ43" s="136">
        <v>1</v>
      </c>
      <c r="AK43" s="136" t="s">
        <v>105</v>
      </c>
      <c r="AL43" s="155">
        <v>90000</v>
      </c>
      <c r="AM43" s="158">
        <f t="shared" si="8"/>
        <v>75000</v>
      </c>
      <c r="AN43" s="159">
        <f t="shared" si="7"/>
        <v>15000</v>
      </c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</row>
    <row r="44" spans="1:65" s="235" customFormat="1" ht="15.75" customHeight="1" x14ac:dyDescent="0.25">
      <c r="A44" s="226">
        <v>39</v>
      </c>
      <c r="B44" s="227" t="s">
        <v>60</v>
      </c>
      <c r="C44" s="228"/>
      <c r="D44" s="228"/>
      <c r="E44" s="229"/>
      <c r="F44" s="229"/>
      <c r="G44" s="229"/>
      <c r="H44" s="228"/>
      <c r="I44" s="229"/>
      <c r="J44" s="229"/>
      <c r="K44" s="229"/>
      <c r="L44" s="229"/>
      <c r="M44" s="229"/>
      <c r="N44" s="229"/>
      <c r="O44" s="230">
        <f t="shared" si="9"/>
        <v>0</v>
      </c>
      <c r="P44" s="231">
        <f>'2018(NOT UPDATED)'!S48</f>
        <v>80</v>
      </c>
      <c r="Q44" s="129">
        <f t="shared" si="4"/>
        <v>240</v>
      </c>
      <c r="R44" s="232">
        <f t="shared" si="5"/>
        <v>320</v>
      </c>
      <c r="S44" s="230">
        <f t="shared" si="10"/>
        <v>240</v>
      </c>
      <c r="T44" s="233">
        <f t="shared" si="2"/>
        <v>180</v>
      </c>
      <c r="U44" s="234" t="str">
        <f t="shared" si="3"/>
        <v>NO</v>
      </c>
      <c r="V44" s="230"/>
      <c r="X44" s="236">
        <v>36</v>
      </c>
      <c r="Y44" s="237" t="s">
        <v>20</v>
      </c>
      <c r="Z44" s="238"/>
      <c r="AA44" s="238"/>
      <c r="AB44" s="238"/>
      <c r="AC44" s="239">
        <f t="shared" si="6"/>
        <v>0</v>
      </c>
      <c r="AD44" s="238" t="s">
        <v>108</v>
      </c>
      <c r="AE44" s="238"/>
      <c r="AF44" s="237">
        <v>2013</v>
      </c>
      <c r="AG44" s="238" t="s">
        <v>103</v>
      </c>
      <c r="AH44" s="240">
        <v>0.87569444444444444</v>
      </c>
      <c r="AI44" s="241" t="s">
        <v>140</v>
      </c>
      <c r="AJ44" s="238">
        <v>1</v>
      </c>
      <c r="AK44" s="238" t="s">
        <v>105</v>
      </c>
      <c r="AL44" s="239">
        <v>90000</v>
      </c>
      <c r="AM44" s="242">
        <f t="shared" si="8"/>
        <v>75000</v>
      </c>
      <c r="AN44" s="243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28">
        <v>0</v>
      </c>
      <c r="Q45" s="129">
        <f t="shared" si="4"/>
        <v>235</v>
      </c>
      <c r="R45" s="130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2"/>
      <c r="X45" s="133">
        <v>37</v>
      </c>
      <c r="Y45" s="154" t="s">
        <v>141</v>
      </c>
      <c r="Z45" s="136"/>
      <c r="AA45" s="136"/>
      <c r="AB45" s="136"/>
      <c r="AC45" s="155">
        <f t="shared" si="6"/>
        <v>0</v>
      </c>
      <c r="AD45" s="136" t="s">
        <v>109</v>
      </c>
      <c r="AE45" s="136"/>
      <c r="AF45" s="154">
        <v>2010</v>
      </c>
      <c r="AG45" s="135" t="s">
        <v>146</v>
      </c>
      <c r="AH45" s="156">
        <v>0.84722222222222221</v>
      </c>
      <c r="AI45" s="134" t="s">
        <v>150</v>
      </c>
      <c r="AJ45" s="136">
        <v>1</v>
      </c>
      <c r="AK45" s="136" t="s">
        <v>105</v>
      </c>
      <c r="AL45" s="155">
        <v>90000</v>
      </c>
      <c r="AM45" s="158">
        <f t="shared" si="8"/>
        <v>75000</v>
      </c>
      <c r="AN45" s="159">
        <f t="shared" si="7"/>
        <v>15000</v>
      </c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  <c r="BA45" s="132"/>
      <c r="BB45" s="132"/>
      <c r="BC45" s="132"/>
      <c r="BD45" s="132"/>
      <c r="BE45" s="132"/>
      <c r="BF45" s="132"/>
      <c r="BG45" s="132"/>
      <c r="BH45" s="132"/>
      <c r="BI45" s="132"/>
      <c r="BJ45" s="132"/>
      <c r="BK45" s="132"/>
      <c r="BL45" s="132"/>
    </row>
    <row r="46" spans="1:65" s="235" customFormat="1" ht="15.75" customHeight="1" x14ac:dyDescent="0.25">
      <c r="A46" s="226">
        <v>41</v>
      </c>
      <c r="B46" s="227" t="s">
        <v>62</v>
      </c>
      <c r="C46" s="228"/>
      <c r="D46" s="228"/>
      <c r="E46" s="229"/>
      <c r="F46" s="229"/>
      <c r="G46" s="229"/>
      <c r="H46" s="228"/>
      <c r="I46" s="229"/>
      <c r="J46" s="229"/>
      <c r="K46" s="229"/>
      <c r="L46" s="229"/>
      <c r="M46" s="229"/>
      <c r="N46" s="229"/>
      <c r="O46" s="230">
        <f t="shared" si="9"/>
        <v>0</v>
      </c>
      <c r="P46" s="231">
        <f>'2018(NOT UPDATED)'!S50</f>
        <v>120</v>
      </c>
      <c r="Q46" s="129">
        <f t="shared" si="4"/>
        <v>240</v>
      </c>
      <c r="R46" s="232">
        <f t="shared" si="5"/>
        <v>360</v>
      </c>
      <c r="S46" s="230">
        <f t="shared" si="10"/>
        <v>240</v>
      </c>
      <c r="T46" s="227">
        <f t="shared" si="2"/>
        <v>180</v>
      </c>
      <c r="U46" s="234" t="str">
        <f t="shared" si="3"/>
        <v>NO</v>
      </c>
      <c r="V46" s="230"/>
      <c r="X46" s="236">
        <v>38</v>
      </c>
      <c r="Y46" s="237" t="s">
        <v>152</v>
      </c>
      <c r="Z46" s="238"/>
      <c r="AA46" s="238"/>
      <c r="AB46" s="238"/>
      <c r="AC46" s="239">
        <f t="shared" si="6"/>
        <v>0</v>
      </c>
      <c r="AD46" s="238" t="s">
        <v>115</v>
      </c>
      <c r="AE46" s="238"/>
      <c r="AF46" s="237">
        <v>2015</v>
      </c>
      <c r="AG46" s="244"/>
      <c r="AH46" s="240"/>
      <c r="AI46" s="245"/>
      <c r="AJ46" s="238">
        <v>0</v>
      </c>
      <c r="AK46" s="238" t="s">
        <v>101</v>
      </c>
      <c r="AL46" s="239"/>
      <c r="AM46" s="242">
        <f t="shared" si="8"/>
        <v>0</v>
      </c>
      <c r="AN46" s="243">
        <f t="shared" si="7"/>
        <v>0</v>
      </c>
    </row>
    <row r="47" spans="1:65" s="235" customFormat="1" ht="15.75" customHeight="1" x14ac:dyDescent="0.25">
      <c r="A47" s="226">
        <v>42</v>
      </c>
      <c r="B47" s="227" t="s">
        <v>63</v>
      </c>
      <c r="C47" s="228"/>
      <c r="D47" s="228"/>
      <c r="E47" s="229"/>
      <c r="F47" s="229">
        <v>5</v>
      </c>
      <c r="G47" s="229"/>
      <c r="H47" s="228"/>
      <c r="I47" s="229"/>
      <c r="J47" s="229"/>
      <c r="K47" s="229"/>
      <c r="L47" s="229"/>
      <c r="M47" s="229"/>
      <c r="N47" s="229"/>
      <c r="O47" s="230">
        <f t="shared" si="9"/>
        <v>5</v>
      </c>
      <c r="P47" s="231">
        <f>'2018(NOT UPDATED)'!S51</f>
        <v>120</v>
      </c>
      <c r="Q47" s="129">
        <f t="shared" si="4"/>
        <v>235</v>
      </c>
      <c r="R47" s="232">
        <f t="shared" si="5"/>
        <v>355</v>
      </c>
      <c r="S47" s="230">
        <f t="shared" si="10"/>
        <v>235</v>
      </c>
      <c r="T47" s="227">
        <f t="shared" si="2"/>
        <v>175</v>
      </c>
      <c r="U47" s="234" t="str">
        <f t="shared" si="3"/>
        <v>NO</v>
      </c>
      <c r="V47" s="230"/>
      <c r="X47" s="236">
        <v>39</v>
      </c>
      <c r="Y47" s="237" t="s">
        <v>27</v>
      </c>
      <c r="Z47" s="237"/>
      <c r="AA47" s="246"/>
      <c r="AB47" s="246"/>
      <c r="AC47" s="239">
        <f t="shared" si="6"/>
        <v>0</v>
      </c>
      <c r="AD47" s="238" t="s">
        <v>108</v>
      </c>
      <c r="AE47" s="238"/>
      <c r="AF47" s="237">
        <v>2016</v>
      </c>
      <c r="AG47" s="244"/>
      <c r="AH47" s="240"/>
      <c r="AI47" s="245"/>
      <c r="AJ47" s="238">
        <v>0</v>
      </c>
      <c r="AK47" s="238" t="s">
        <v>101</v>
      </c>
      <c r="AL47" s="239"/>
      <c r="AM47" s="242">
        <f t="shared" si="8"/>
        <v>0</v>
      </c>
      <c r="AN47" s="243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7">
        <v>20</v>
      </c>
      <c r="K48" s="247">
        <v>20</v>
      </c>
      <c r="L48" s="247">
        <v>20</v>
      </c>
      <c r="M48" s="247">
        <v>20</v>
      </c>
      <c r="N48" s="247">
        <v>20</v>
      </c>
      <c r="O48" s="13">
        <f t="shared" si="9"/>
        <v>240</v>
      </c>
      <c r="P48" s="128">
        <v>0</v>
      </c>
      <c r="Q48" s="129">
        <f t="shared" si="4"/>
        <v>0</v>
      </c>
      <c r="R48" s="130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362</v>
      </c>
      <c r="X48" s="57"/>
      <c r="Y48" s="59"/>
      <c r="Z48" s="59"/>
      <c r="AA48" s="59"/>
      <c r="AB48" s="59"/>
      <c r="AC48" s="162">
        <f t="shared" si="6"/>
        <v>0</v>
      </c>
      <c r="AD48" s="163"/>
      <c r="AE48" s="163"/>
      <c r="AF48" s="164"/>
      <c r="AG48" s="165"/>
      <c r="AH48" s="166"/>
      <c r="AI48" s="167"/>
      <c r="AJ48" s="163">
        <v>0</v>
      </c>
      <c r="AK48" s="150" t="s">
        <v>101</v>
      </c>
      <c r="AL48" s="168"/>
      <c r="AM48" s="161">
        <f t="shared" si="8"/>
        <v>0</v>
      </c>
      <c r="AN48" s="169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28"/>
      <c r="Q49" s="129">
        <f t="shared" si="4"/>
        <v>175</v>
      </c>
      <c r="R49" s="130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27" t="s">
        <v>142</v>
      </c>
      <c r="AB49" s="328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28"/>
      <c r="Q50" s="129">
        <f t="shared" si="4"/>
        <v>210</v>
      </c>
      <c r="R50" s="130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34" t="s">
        <v>170</v>
      </c>
      <c r="AJ50" s="335"/>
      <c r="AK50" s="335"/>
      <c r="AL50" s="336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5">
        <v>20</v>
      </c>
      <c r="E51" s="225">
        <v>20</v>
      </c>
      <c r="F51" s="225">
        <v>20</v>
      </c>
      <c r="G51" s="225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28"/>
      <c r="Q51" s="129">
        <f t="shared" si="4"/>
        <v>120</v>
      </c>
      <c r="R51" s="130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31" t="s">
        <v>176</v>
      </c>
      <c r="AJ51" s="332"/>
      <c r="AK51" s="332"/>
      <c r="AL51" s="333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28"/>
      <c r="Q52" s="129">
        <f t="shared" si="4"/>
        <v>120</v>
      </c>
      <c r="R52" s="130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28"/>
      <c r="Q53" s="129">
        <f t="shared" si="4"/>
        <v>165</v>
      </c>
      <c r="R53" s="130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28"/>
      <c r="Q54" s="129">
        <f t="shared" si="4"/>
        <v>240</v>
      </c>
      <c r="R54" s="130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7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28"/>
      <c r="Q55" s="129">
        <f t="shared" si="4"/>
        <v>240</v>
      </c>
      <c r="R55" s="130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37"/>
      <c r="AD55" s="337"/>
      <c r="AI55" s="334" t="s">
        <v>174</v>
      </c>
      <c r="AJ55" s="335"/>
      <c r="AK55" s="335"/>
      <c r="AL55" s="336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1">
        <v>20</v>
      </c>
      <c r="E56" s="251">
        <v>20</v>
      </c>
      <c r="F56" s="65">
        <v>20</v>
      </c>
      <c r="G56" s="284">
        <v>20</v>
      </c>
      <c r="H56" s="284">
        <v>20</v>
      </c>
      <c r="I56" s="284">
        <v>20</v>
      </c>
      <c r="J56" s="284">
        <v>20</v>
      </c>
      <c r="K56" s="284">
        <v>20</v>
      </c>
      <c r="L56" s="284">
        <v>20</v>
      </c>
      <c r="M56" s="284">
        <v>20</v>
      </c>
      <c r="N56" s="284">
        <v>20</v>
      </c>
      <c r="O56" s="13">
        <f t="shared" si="9"/>
        <v>240</v>
      </c>
      <c r="P56" s="128">
        <v>0</v>
      </c>
      <c r="Q56" s="129">
        <f t="shared" si="4"/>
        <v>0</v>
      </c>
      <c r="R56" s="130">
        <f t="shared" si="5"/>
        <v>0</v>
      </c>
      <c r="S56" s="13">
        <f t="shared" si="10"/>
        <v>0</v>
      </c>
      <c r="T56" s="12">
        <f t="shared" si="2"/>
        <v>-60</v>
      </c>
      <c r="U56" s="20" t="str">
        <f t="shared" si="3"/>
        <v>OK</v>
      </c>
      <c r="V56" s="2"/>
      <c r="AI56" s="316" t="s">
        <v>168</v>
      </c>
      <c r="AJ56" s="316"/>
      <c r="AK56" s="316"/>
      <c r="AL56" s="316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28"/>
      <c r="Q57" s="129">
        <f t="shared" si="4"/>
        <v>240</v>
      </c>
      <c r="R57" s="130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28"/>
      <c r="Q58" s="129">
        <f t="shared" si="4"/>
        <v>240</v>
      </c>
      <c r="R58" s="130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58" t="s">
        <v>205</v>
      </c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60">
        <f t="shared" si="9"/>
        <v>0</v>
      </c>
      <c r="P59" s="261"/>
      <c r="Q59" s="262">
        <f t="shared" si="4"/>
        <v>240</v>
      </c>
      <c r="R59" s="263">
        <f t="shared" si="5"/>
        <v>240</v>
      </c>
      <c r="S59" s="260">
        <f t="shared" si="10"/>
        <v>240</v>
      </c>
      <c r="T59" s="18">
        <f t="shared" si="2"/>
        <v>180</v>
      </c>
      <c r="U59" s="264" t="str">
        <f t="shared" si="3"/>
        <v>NO</v>
      </c>
      <c r="V59" s="265"/>
    </row>
    <row r="60" spans="1:41" ht="15.75" customHeight="1" x14ac:dyDescent="0.25">
      <c r="A60" s="146">
        <v>58</v>
      </c>
      <c r="B60" s="266" t="s">
        <v>325</v>
      </c>
      <c r="C60" s="267">
        <v>6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68">
        <f t="shared" si="9"/>
        <v>6</v>
      </c>
      <c r="P60" s="269"/>
      <c r="Q60" s="270">
        <f t="shared" si="4"/>
        <v>234</v>
      </c>
      <c r="R60" s="271">
        <f t="shared" si="5"/>
        <v>234</v>
      </c>
      <c r="S60" s="268">
        <f t="shared" si="10"/>
        <v>234</v>
      </c>
      <c r="T60" s="272">
        <f t="shared" si="2"/>
        <v>174</v>
      </c>
      <c r="U60" s="273" t="str">
        <f t="shared" si="3"/>
        <v>NO</v>
      </c>
      <c r="V60" s="266"/>
    </row>
    <row r="61" spans="1:41" ht="15.75" customHeight="1" x14ac:dyDescent="0.25">
      <c r="A61" s="146">
        <v>59</v>
      </c>
      <c r="B61" s="204" t="s">
        <v>342</v>
      </c>
      <c r="C61" s="204">
        <v>5</v>
      </c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69"/>
      <c r="Q61" s="270">
        <f t="shared" si="4"/>
        <v>235</v>
      </c>
      <c r="R61" s="271">
        <f t="shared" si="5"/>
        <v>235</v>
      </c>
      <c r="S61" s="268">
        <f t="shared" si="10"/>
        <v>240</v>
      </c>
      <c r="T61" s="272">
        <f t="shared" si="2"/>
        <v>180</v>
      </c>
      <c r="U61" s="273" t="str">
        <f t="shared" si="3"/>
        <v>NO</v>
      </c>
      <c r="V61" s="204"/>
    </row>
    <row r="62" spans="1:41" s="256" customFormat="1" ht="15.75" customHeight="1" x14ac:dyDescent="0.25"/>
    <row r="63" spans="1:41" s="256" customFormat="1" ht="15.75" customHeight="1" x14ac:dyDescent="0.25"/>
    <row r="64" spans="1:41" s="256" customFormat="1" ht="15.75" customHeight="1" x14ac:dyDescent="0.25"/>
    <row r="65" spans="3:19" s="256" customFormat="1" ht="15.75" customHeight="1" x14ac:dyDescent="0.25"/>
    <row r="66" spans="3:19" s="256" customFormat="1" ht="15.75" customHeight="1" x14ac:dyDescent="0.25"/>
    <row r="67" spans="3:19" s="256" customFormat="1" ht="15.75" customHeight="1" x14ac:dyDescent="0.25"/>
    <row r="68" spans="3:19" ht="15.75" customHeight="1" x14ac:dyDescent="0.25"/>
    <row r="69" spans="3:19" ht="15.75" customHeight="1" x14ac:dyDescent="0.25">
      <c r="C69" s="317" t="s">
        <v>177</v>
      </c>
      <c r="D69" s="318"/>
      <c r="E69" s="318"/>
      <c r="F69" s="318"/>
      <c r="G69" s="319"/>
      <c r="I69" s="323" t="s">
        <v>178</v>
      </c>
      <c r="J69" s="323"/>
      <c r="K69" s="323"/>
      <c r="L69" s="323"/>
      <c r="M69" s="323"/>
    </row>
    <row r="70" spans="3:19" ht="18.75" customHeight="1" x14ac:dyDescent="0.25">
      <c r="C70" s="320"/>
      <c r="D70" s="321"/>
      <c r="E70" s="321"/>
      <c r="F70" s="321"/>
      <c r="G70" s="322"/>
      <c r="I70" s="323"/>
      <c r="J70" s="323"/>
      <c r="K70" s="323"/>
      <c r="L70" s="323"/>
      <c r="M70" s="323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16" t="s">
        <v>214</v>
      </c>
      <c r="Q76" s="316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7">
        <f>MAX(R6:R59)</f>
        <v>360</v>
      </c>
      <c r="Q77" s="138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0"/>
      <c r="B85" s="17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AI56:AL56"/>
    <mergeCell ref="AI51:AL51"/>
    <mergeCell ref="AI50:AL50"/>
    <mergeCell ref="AI55:AL55"/>
    <mergeCell ref="AC55:AD55"/>
    <mergeCell ref="AA49:AB49"/>
    <mergeCell ref="Z7:AC7"/>
    <mergeCell ref="AD7:AN7"/>
    <mergeCell ref="X5:AN5"/>
    <mergeCell ref="Z6:AN6"/>
    <mergeCell ref="P76:Q76"/>
    <mergeCell ref="C69:G70"/>
    <mergeCell ref="I69:M70"/>
    <mergeCell ref="C2:T3"/>
    <mergeCell ref="Y6:Y8"/>
    <mergeCell ref="X6:X8"/>
  </mergeCells>
  <conditionalFormatting sqref="B6:V61">
    <cfRule type="expression" dxfId="20" priority="8">
      <formula>IF(ISBLANK($B$4), 0, SEARCH($B$4,$B6))</formula>
    </cfRule>
  </conditionalFormatting>
  <conditionalFormatting sqref="AK9:AK48">
    <cfRule type="containsText" dxfId="19" priority="9" operator="containsText" text="YES">
      <formula>NOT(ISERROR(SEARCH(("YES"),(AK9))))</formula>
    </cfRule>
  </conditionalFormatting>
  <conditionalFormatting sqref="AK9:AK48">
    <cfRule type="containsText" dxfId="18" priority="10" operator="containsText" text="NO">
      <formula>NOT(ISERROR(SEARCH(("NO"),(AK9))))</formula>
    </cfRule>
  </conditionalFormatting>
  <conditionalFormatting sqref="Y9:AN9 Y46:AC46 AD46:AL48 AC47:AC48 Y10:AL45 AM10:AN48">
    <cfRule type="expression" dxfId="17" priority="11">
      <formula>IF(ISBLANK($Z$4), 0, SEARCH($Z$4,$Y9))</formula>
    </cfRule>
  </conditionalFormatting>
  <conditionalFormatting sqref="U6:U61">
    <cfRule type="containsText" dxfId="16" priority="12" operator="containsText" text="NO">
      <formula>NOT(ISERROR(SEARCH(("NO"),(U6))))</formula>
    </cfRule>
  </conditionalFormatting>
  <conditionalFormatting sqref="U6:U61">
    <cfRule type="containsText" dxfId="15" priority="13" operator="containsText" text="OK">
      <formula>NOT(ISERROR(SEARCH(("OK"),(U6))))</formula>
    </cfRule>
  </conditionalFormatting>
  <conditionalFormatting sqref="Y10:Y45">
    <cfRule type="expression" dxfId="14" priority="7">
      <formula>IF(AK10="YES",1,0)</formula>
    </cfRule>
  </conditionalFormatting>
  <conditionalFormatting sqref="Q6:R61">
    <cfRule type="cellIs" dxfId="13" priority="6" operator="lessThanOrEqual">
      <formula>0</formula>
    </cfRule>
  </conditionalFormatting>
  <conditionalFormatting sqref="P6:P61">
    <cfRule type="cellIs" dxfId="12" priority="4" operator="greaterThanOrEqual">
      <formula>1</formula>
    </cfRule>
    <cfRule type="cellIs" dxfId="11" priority="5" operator="lessThanOrEqual">
      <formula>0</formula>
    </cfRule>
  </conditionalFormatting>
  <conditionalFormatting sqref="Y9:AN48">
    <cfRule type="expression" dxfId="10" priority="2">
      <formula>IF(ISBLANK($AA$4), 0, SEARCH($AA$4,$Y9))</formula>
    </cfRule>
  </conditionalFormatting>
  <conditionalFormatting sqref="O6:O61">
    <cfRule type="cellIs" dxfId="9" priority="1" operator="greaterThanOrEqual">
      <formula>200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3" zoomScale="85" zoomScaleNormal="85" workbookViewId="0">
      <selection activeCell="Q30" sqref="Q30"/>
    </sheetView>
  </sheetViews>
  <sheetFormatPr defaultRowHeight="15" x14ac:dyDescent="0.25"/>
  <cols>
    <col min="1" max="1" width="4.85546875" customWidth="1"/>
    <col min="2" max="2" width="5.140625" style="203" customWidth="1"/>
    <col min="3" max="3" width="27.5703125" style="214" customWidth="1"/>
    <col min="4" max="4" width="29.85546875" style="203" customWidth="1"/>
    <col min="5" max="5" width="27.28515625" customWidth="1"/>
    <col min="6" max="6" width="28" style="215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38" t="s">
        <v>300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</row>
    <row r="3" spans="1:23" x14ac:dyDescent="0.25">
      <c r="A3" s="338"/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</row>
    <row r="5" spans="1:23" x14ac:dyDescent="0.25">
      <c r="A5" s="323" t="s">
        <v>303</v>
      </c>
      <c r="B5" s="323"/>
      <c r="C5" s="323"/>
      <c r="D5" s="323"/>
      <c r="E5" s="323"/>
      <c r="F5" s="323"/>
      <c r="G5" s="323"/>
      <c r="H5" s="323"/>
      <c r="I5" s="323"/>
      <c r="J5" s="323"/>
      <c r="K5" s="323"/>
      <c r="M5" s="323" t="s">
        <v>324</v>
      </c>
      <c r="N5" s="323"/>
      <c r="O5" s="323"/>
      <c r="P5" s="323"/>
      <c r="Q5" s="323"/>
      <c r="R5" s="323"/>
      <c r="S5" s="323"/>
      <c r="T5" s="323"/>
      <c r="U5" s="323"/>
      <c r="V5" s="323"/>
      <c r="W5" s="323"/>
    </row>
    <row r="6" spans="1:23" x14ac:dyDescent="0.25">
      <c r="A6" s="323"/>
      <c r="B6" s="323"/>
      <c r="C6" s="323"/>
      <c r="D6" s="323"/>
      <c r="E6" s="323"/>
      <c r="F6" s="323"/>
      <c r="G6" s="323"/>
      <c r="H6" s="323"/>
      <c r="I6" s="323"/>
      <c r="J6" s="323"/>
      <c r="K6" s="323"/>
      <c r="M6" s="323"/>
      <c r="N6" s="323"/>
      <c r="O6" s="323"/>
      <c r="P6" s="323"/>
      <c r="Q6" s="323"/>
      <c r="R6" s="323"/>
      <c r="S6" s="323"/>
      <c r="T6" s="323"/>
      <c r="U6" s="323"/>
      <c r="V6" s="323"/>
      <c r="W6" s="323"/>
    </row>
    <row r="7" spans="1:23" x14ac:dyDescent="0.25">
      <c r="M7" s="249"/>
      <c r="N7" s="203"/>
      <c r="O7" s="214"/>
      <c r="P7" s="203"/>
      <c r="Q7" s="249"/>
      <c r="R7" s="215"/>
      <c r="S7" s="249"/>
      <c r="T7" s="249"/>
      <c r="U7" s="249"/>
      <c r="V7" s="249"/>
      <c r="W7" s="249"/>
    </row>
    <row r="8" spans="1:23" x14ac:dyDescent="0.25">
      <c r="B8" s="1" t="s">
        <v>1</v>
      </c>
      <c r="C8" s="216" t="s">
        <v>301</v>
      </c>
      <c r="D8" s="1" t="s">
        <v>19</v>
      </c>
      <c r="E8" s="217" t="s">
        <v>98</v>
      </c>
      <c r="F8" s="218" t="s">
        <v>65</v>
      </c>
      <c r="M8" s="249"/>
      <c r="N8" s="1" t="s">
        <v>1</v>
      </c>
      <c r="O8" s="216" t="s">
        <v>301</v>
      </c>
      <c r="P8" s="1" t="s">
        <v>19</v>
      </c>
      <c r="Q8" s="217" t="s">
        <v>98</v>
      </c>
      <c r="R8" s="218" t="s">
        <v>65</v>
      </c>
      <c r="S8" s="249"/>
      <c r="T8" s="249"/>
      <c r="U8" s="249"/>
      <c r="V8" s="249"/>
      <c r="W8" s="249"/>
    </row>
    <row r="9" spans="1:23" x14ac:dyDescent="0.25">
      <c r="B9" s="1">
        <v>1</v>
      </c>
      <c r="C9" s="216" t="s">
        <v>304</v>
      </c>
      <c r="D9" s="1" t="s">
        <v>305</v>
      </c>
      <c r="E9" s="219">
        <v>1657729.18</v>
      </c>
      <c r="F9" s="211" t="s">
        <v>123</v>
      </c>
      <c r="M9" s="249"/>
      <c r="N9" s="1">
        <v>1</v>
      </c>
      <c r="O9" s="216" t="s">
        <v>317</v>
      </c>
      <c r="P9" s="1" t="s">
        <v>318</v>
      </c>
      <c r="Q9" s="210">
        <v>2621144.27</v>
      </c>
      <c r="R9" s="211"/>
      <c r="S9" s="249"/>
      <c r="T9" s="249"/>
      <c r="U9" s="249"/>
      <c r="V9" s="249"/>
      <c r="W9" s="249"/>
    </row>
    <row r="10" spans="1:23" x14ac:dyDescent="0.25">
      <c r="B10" s="1">
        <v>2</v>
      </c>
      <c r="C10" s="216" t="s">
        <v>240</v>
      </c>
      <c r="D10" s="1" t="s">
        <v>241</v>
      </c>
      <c r="E10" s="220" t="s">
        <v>123</v>
      </c>
      <c r="F10" s="210">
        <v>21000</v>
      </c>
      <c r="M10" s="249"/>
      <c r="N10" s="1">
        <v>2</v>
      </c>
      <c r="O10" s="216" t="s">
        <v>319</v>
      </c>
      <c r="P10" s="1" t="s">
        <v>320</v>
      </c>
      <c r="Q10" s="210">
        <v>140000</v>
      </c>
      <c r="R10" s="210"/>
      <c r="S10" s="249"/>
      <c r="T10" s="253"/>
      <c r="U10" s="253"/>
      <c r="V10" s="253"/>
      <c r="W10" s="253"/>
    </row>
    <row r="11" spans="1:23" x14ac:dyDescent="0.25">
      <c r="B11" s="1">
        <v>3</v>
      </c>
      <c r="C11" s="216" t="s">
        <v>240</v>
      </c>
      <c r="D11" s="1" t="s">
        <v>242</v>
      </c>
      <c r="E11" s="220" t="s">
        <v>123</v>
      </c>
      <c r="F11" s="210">
        <v>25000</v>
      </c>
      <c r="M11" s="249"/>
      <c r="N11" s="1">
        <v>3</v>
      </c>
      <c r="O11" s="216">
        <v>43792</v>
      </c>
      <c r="P11" s="1" t="s">
        <v>321</v>
      </c>
      <c r="Q11" s="210">
        <v>80000</v>
      </c>
      <c r="R11" s="210"/>
      <c r="S11" s="249"/>
      <c r="T11" s="253"/>
      <c r="U11" s="253"/>
      <c r="V11" s="253"/>
      <c r="W11" s="253"/>
    </row>
    <row r="12" spans="1:23" ht="45" x14ac:dyDescent="0.25">
      <c r="B12" s="1">
        <v>4</v>
      </c>
      <c r="C12" s="209" t="s">
        <v>302</v>
      </c>
      <c r="D12" s="202" t="s">
        <v>310</v>
      </c>
      <c r="E12" s="210">
        <v>1214000</v>
      </c>
      <c r="F12" s="211" t="s">
        <v>123</v>
      </c>
      <c r="M12" s="249"/>
      <c r="N12" s="1">
        <v>4</v>
      </c>
      <c r="O12" s="209">
        <v>43792</v>
      </c>
      <c r="P12" s="66" t="s">
        <v>329</v>
      </c>
      <c r="Q12" s="210"/>
      <c r="R12" s="211">
        <v>45000</v>
      </c>
      <c r="S12" s="249"/>
      <c r="T12" s="253"/>
      <c r="U12" s="253"/>
      <c r="V12" s="253"/>
      <c r="W12" s="253"/>
    </row>
    <row r="13" spans="1:23" ht="30" x14ac:dyDescent="0.25">
      <c r="B13" s="1">
        <v>5</v>
      </c>
      <c r="C13" s="209">
        <v>43709</v>
      </c>
      <c r="D13" s="202" t="s">
        <v>263</v>
      </c>
      <c r="E13" s="210">
        <v>64000</v>
      </c>
      <c r="F13" s="211" t="s">
        <v>123</v>
      </c>
      <c r="M13" s="249"/>
      <c r="N13" s="1">
        <v>5</v>
      </c>
      <c r="O13" s="209">
        <v>43792</v>
      </c>
      <c r="P13" s="66" t="s">
        <v>323</v>
      </c>
      <c r="Q13" s="252"/>
      <c r="R13" s="211">
        <v>30000</v>
      </c>
      <c r="S13" s="249"/>
      <c r="T13" s="249"/>
      <c r="U13" s="249"/>
      <c r="V13" s="249"/>
      <c r="W13" s="249"/>
    </row>
    <row r="14" spans="1:23" x14ac:dyDescent="0.25">
      <c r="B14" s="1">
        <v>6</v>
      </c>
      <c r="C14" s="209">
        <v>43716</v>
      </c>
      <c r="D14" s="1" t="s">
        <v>265</v>
      </c>
      <c r="E14" s="210">
        <v>64000</v>
      </c>
      <c r="F14" s="211" t="s">
        <v>123</v>
      </c>
      <c r="M14" s="249"/>
      <c r="N14" s="1">
        <v>6</v>
      </c>
      <c r="O14" s="209">
        <v>43792</v>
      </c>
      <c r="P14" s="1" t="s">
        <v>322</v>
      </c>
      <c r="Q14" s="210">
        <v>25000</v>
      </c>
      <c r="R14" s="211"/>
      <c r="S14" s="249"/>
      <c r="T14" s="249"/>
      <c r="U14" s="249"/>
      <c r="V14" s="249"/>
      <c r="W14" s="249"/>
    </row>
    <row r="15" spans="1:23" x14ac:dyDescent="0.25">
      <c r="B15" s="1">
        <v>7</v>
      </c>
      <c r="C15" s="216">
        <v>43718</v>
      </c>
      <c r="D15" s="202" t="s">
        <v>286</v>
      </c>
      <c r="E15" s="210">
        <v>443000</v>
      </c>
      <c r="F15" s="211" t="s">
        <v>123</v>
      </c>
      <c r="M15" s="249"/>
      <c r="N15" s="1">
        <v>7</v>
      </c>
      <c r="O15" s="216" t="s">
        <v>332</v>
      </c>
      <c r="P15" s="250" t="s">
        <v>333</v>
      </c>
      <c r="Q15" s="210">
        <v>80000</v>
      </c>
      <c r="R15" s="211"/>
      <c r="S15" s="249"/>
      <c r="T15" s="249"/>
      <c r="U15" s="249"/>
      <c r="V15" s="249"/>
      <c r="W15" s="249"/>
    </row>
    <row r="16" spans="1:23" x14ac:dyDescent="0.25">
      <c r="B16" s="1">
        <v>8</v>
      </c>
      <c r="C16" s="216">
        <v>43719</v>
      </c>
      <c r="D16" s="1" t="s">
        <v>268</v>
      </c>
      <c r="E16" s="211" t="s">
        <v>123</v>
      </c>
      <c r="F16" s="210">
        <v>100000</v>
      </c>
      <c r="M16" s="249"/>
      <c r="N16" s="1">
        <v>8</v>
      </c>
      <c r="O16" s="216" t="s">
        <v>332</v>
      </c>
      <c r="P16" s="1" t="s">
        <v>334</v>
      </c>
      <c r="Q16" s="211">
        <v>100000</v>
      </c>
      <c r="R16" s="210"/>
      <c r="S16" s="249"/>
      <c r="T16" s="249"/>
      <c r="U16" s="249"/>
      <c r="V16" s="249"/>
      <c r="W16" s="249"/>
    </row>
    <row r="17" spans="2:23" x14ac:dyDescent="0.25">
      <c r="B17" s="1">
        <v>9</v>
      </c>
      <c r="C17" s="216">
        <v>43726</v>
      </c>
      <c r="D17" s="1" t="s">
        <v>273</v>
      </c>
      <c r="E17" s="210">
        <v>79000</v>
      </c>
      <c r="F17" s="211" t="s">
        <v>123</v>
      </c>
      <c r="M17" s="249"/>
      <c r="N17" s="1">
        <v>9</v>
      </c>
      <c r="O17" s="216" t="s">
        <v>332</v>
      </c>
      <c r="P17" s="1" t="s">
        <v>335</v>
      </c>
      <c r="Q17" s="210">
        <v>290000</v>
      </c>
      <c r="R17" s="211"/>
      <c r="S17" s="249"/>
      <c r="T17" s="249"/>
      <c r="U17" s="249"/>
      <c r="V17" s="249"/>
      <c r="W17" s="249"/>
    </row>
    <row r="18" spans="2:23" x14ac:dyDescent="0.25">
      <c r="B18" s="1">
        <v>10</v>
      </c>
      <c r="C18" s="216">
        <v>43726</v>
      </c>
      <c r="D18" s="202" t="s">
        <v>279</v>
      </c>
      <c r="E18" s="211" t="s">
        <v>123</v>
      </c>
      <c r="F18" s="210">
        <v>320000</v>
      </c>
      <c r="M18" s="249"/>
      <c r="N18" s="1">
        <v>10</v>
      </c>
      <c r="O18" s="216" t="s">
        <v>332</v>
      </c>
      <c r="P18" s="250" t="s">
        <v>336</v>
      </c>
      <c r="Q18" s="211">
        <v>20000</v>
      </c>
      <c r="R18" s="210"/>
      <c r="S18" s="249"/>
      <c r="T18" s="249"/>
      <c r="U18" s="249"/>
      <c r="V18" s="249"/>
      <c r="W18" s="249"/>
    </row>
    <row r="19" spans="2:23" x14ac:dyDescent="0.25">
      <c r="B19" s="1">
        <v>11</v>
      </c>
      <c r="C19" s="216">
        <v>43726</v>
      </c>
      <c r="D19" s="202" t="s">
        <v>283</v>
      </c>
      <c r="E19" s="211" t="s">
        <v>123</v>
      </c>
      <c r="F19" s="211">
        <v>8000</v>
      </c>
      <c r="M19" s="249"/>
      <c r="N19" s="1">
        <v>11</v>
      </c>
      <c r="O19" s="216" t="s">
        <v>332</v>
      </c>
      <c r="P19" s="250" t="s">
        <v>338</v>
      </c>
      <c r="Q19" s="211">
        <v>5000</v>
      </c>
      <c r="R19" s="211"/>
      <c r="S19" s="249"/>
      <c r="T19" s="249"/>
      <c r="U19" s="249"/>
      <c r="V19" s="249"/>
      <c r="W19" s="249"/>
    </row>
    <row r="20" spans="2:23" x14ac:dyDescent="0.25">
      <c r="B20" s="1">
        <v>12</v>
      </c>
      <c r="C20" s="216">
        <v>43728</v>
      </c>
      <c r="D20" s="202" t="s">
        <v>306</v>
      </c>
      <c r="E20" s="210" t="s">
        <v>123</v>
      </c>
      <c r="F20" s="211">
        <v>250000</v>
      </c>
      <c r="M20" s="249"/>
      <c r="N20" s="1">
        <v>12</v>
      </c>
      <c r="O20" s="216" t="s">
        <v>332</v>
      </c>
      <c r="P20" s="250" t="s">
        <v>339</v>
      </c>
      <c r="Q20" s="210">
        <v>5000</v>
      </c>
      <c r="R20" s="211"/>
      <c r="S20" s="249"/>
      <c r="T20" s="249"/>
      <c r="U20" s="249"/>
      <c r="V20" s="249"/>
      <c r="W20" s="249"/>
    </row>
    <row r="21" spans="2:23" x14ac:dyDescent="0.25">
      <c r="B21" s="1">
        <v>13</v>
      </c>
      <c r="C21" s="216">
        <v>43728</v>
      </c>
      <c r="D21" s="202" t="s">
        <v>307</v>
      </c>
      <c r="E21" s="211" t="s">
        <v>123</v>
      </c>
      <c r="F21" s="210">
        <v>10000</v>
      </c>
      <c r="M21" s="249"/>
      <c r="N21" s="1">
        <v>13</v>
      </c>
      <c r="O21" s="216" t="s">
        <v>332</v>
      </c>
      <c r="P21" s="250" t="s">
        <v>340</v>
      </c>
      <c r="Q21" s="211">
        <v>5000</v>
      </c>
      <c r="R21" s="210"/>
      <c r="S21" s="249"/>
      <c r="T21" s="249"/>
      <c r="U21" s="249"/>
      <c r="V21" s="249"/>
      <c r="W21" s="249"/>
    </row>
    <row r="22" spans="2:23" x14ac:dyDescent="0.25">
      <c r="B22" s="1">
        <v>14</v>
      </c>
      <c r="C22" s="216">
        <v>43729</v>
      </c>
      <c r="D22" s="202" t="s">
        <v>308</v>
      </c>
      <c r="E22" s="211" t="s">
        <v>123</v>
      </c>
      <c r="F22" s="211">
        <v>25000</v>
      </c>
      <c r="M22" s="249"/>
      <c r="N22" s="1">
        <v>14</v>
      </c>
      <c r="O22" s="216" t="s">
        <v>332</v>
      </c>
      <c r="P22" s="250" t="s">
        <v>341</v>
      </c>
      <c r="Q22" s="211">
        <v>5000</v>
      </c>
      <c r="R22" s="211"/>
      <c r="S22" s="249"/>
      <c r="T22" s="249"/>
      <c r="U22" s="249"/>
      <c r="V22" s="249"/>
      <c r="W22" s="249"/>
    </row>
    <row r="23" spans="2:23" x14ac:dyDescent="0.25">
      <c r="B23" s="1">
        <v>15</v>
      </c>
      <c r="C23" s="216">
        <v>43729</v>
      </c>
      <c r="D23" s="1" t="s">
        <v>293</v>
      </c>
      <c r="E23" s="210">
        <v>40000</v>
      </c>
      <c r="F23" s="211" t="s">
        <v>123</v>
      </c>
      <c r="M23" s="249"/>
      <c r="N23" s="1">
        <v>15</v>
      </c>
      <c r="O23" s="216" t="s">
        <v>332</v>
      </c>
      <c r="P23" s="1" t="s">
        <v>343</v>
      </c>
      <c r="Q23" s="210">
        <v>5000</v>
      </c>
      <c r="R23" s="211"/>
      <c r="S23" s="249"/>
      <c r="T23" s="249"/>
      <c r="U23" s="249"/>
      <c r="V23" s="249"/>
      <c r="W23" s="249"/>
    </row>
    <row r="24" spans="2:23" x14ac:dyDescent="0.25">
      <c r="B24" s="1">
        <v>16</v>
      </c>
      <c r="C24" s="216">
        <v>43729</v>
      </c>
      <c r="D24" s="202" t="s">
        <v>309</v>
      </c>
      <c r="E24" s="211" t="s">
        <v>123</v>
      </c>
      <c r="F24" s="210">
        <v>60000</v>
      </c>
      <c r="M24" s="249"/>
      <c r="N24" s="1">
        <v>16</v>
      </c>
      <c r="O24" s="216" t="s">
        <v>344</v>
      </c>
      <c r="P24" s="250" t="s">
        <v>341</v>
      </c>
      <c r="Q24" s="211">
        <v>95000</v>
      </c>
      <c r="R24" s="210"/>
      <c r="S24" s="249"/>
      <c r="T24" s="249"/>
      <c r="U24" s="249"/>
      <c r="V24" s="249"/>
      <c r="W24" s="249"/>
    </row>
    <row r="25" spans="2:23" x14ac:dyDescent="0.25">
      <c r="B25" s="1">
        <v>17</v>
      </c>
      <c r="C25" s="216">
        <v>43737</v>
      </c>
      <c r="D25" s="202" t="s">
        <v>311</v>
      </c>
      <c r="E25" s="210" t="s">
        <v>123</v>
      </c>
      <c r="F25" s="210">
        <v>50000</v>
      </c>
      <c r="M25" s="249"/>
      <c r="N25" s="1">
        <v>17</v>
      </c>
      <c r="O25" s="216" t="s">
        <v>344</v>
      </c>
      <c r="P25" s="250" t="s">
        <v>345</v>
      </c>
      <c r="Q25" s="210">
        <v>5000</v>
      </c>
      <c r="R25" s="210"/>
      <c r="S25" s="249"/>
      <c r="T25" s="249"/>
      <c r="U25" s="249"/>
      <c r="V25" s="249"/>
      <c r="W25" s="249"/>
    </row>
    <row r="26" spans="2:23" x14ac:dyDescent="0.25">
      <c r="B26" s="1">
        <v>18</v>
      </c>
      <c r="C26" s="216" t="s">
        <v>313</v>
      </c>
      <c r="D26" s="1" t="s">
        <v>315</v>
      </c>
      <c r="E26" s="210" t="s">
        <v>123</v>
      </c>
      <c r="F26" s="210">
        <v>40000</v>
      </c>
      <c r="M26" s="249"/>
      <c r="N26" s="1">
        <v>18</v>
      </c>
      <c r="O26" s="216" t="s">
        <v>344</v>
      </c>
      <c r="P26" s="1" t="s">
        <v>346</v>
      </c>
      <c r="Q26" s="210">
        <v>100000</v>
      </c>
      <c r="R26" s="210"/>
      <c r="S26" s="249"/>
      <c r="T26" s="249"/>
      <c r="U26" s="249"/>
      <c r="V26" s="249"/>
      <c r="W26" s="249"/>
    </row>
    <row r="27" spans="2:23" x14ac:dyDescent="0.25">
      <c r="B27" s="1">
        <v>19</v>
      </c>
      <c r="C27" s="216"/>
      <c r="D27" s="1"/>
      <c r="E27" s="210"/>
      <c r="F27" s="210"/>
      <c r="M27" s="249"/>
      <c r="N27" s="1">
        <v>19</v>
      </c>
      <c r="O27" s="279" t="s">
        <v>123</v>
      </c>
      <c r="P27" s="1" t="s">
        <v>367</v>
      </c>
      <c r="Q27" s="210"/>
      <c r="R27" s="210">
        <v>2000000</v>
      </c>
      <c r="S27" s="249"/>
      <c r="T27" s="249"/>
      <c r="U27" s="249"/>
      <c r="V27" s="249"/>
      <c r="W27" s="249"/>
    </row>
    <row r="28" spans="2:23" x14ac:dyDescent="0.25">
      <c r="B28" s="1">
        <v>20</v>
      </c>
      <c r="C28" s="216"/>
      <c r="D28" s="1"/>
      <c r="E28" s="210"/>
      <c r="F28" s="210"/>
      <c r="M28" s="249"/>
      <c r="N28" s="1">
        <v>20</v>
      </c>
      <c r="O28" s="275" t="s">
        <v>401</v>
      </c>
      <c r="P28" s="274" t="s">
        <v>400</v>
      </c>
      <c r="Q28" s="210">
        <v>160000</v>
      </c>
      <c r="R28" s="210"/>
      <c r="S28" s="249"/>
      <c r="T28" s="249"/>
      <c r="U28" s="249"/>
      <c r="V28" s="249"/>
      <c r="W28" s="249"/>
    </row>
    <row r="29" spans="2:23" x14ac:dyDescent="0.25">
      <c r="B29" s="1">
        <v>21</v>
      </c>
      <c r="C29" s="216"/>
      <c r="D29" s="1"/>
      <c r="E29" s="210"/>
      <c r="F29" s="210"/>
      <c r="M29" s="249"/>
      <c r="N29" s="1">
        <v>21</v>
      </c>
      <c r="O29" s="216" t="s">
        <v>401</v>
      </c>
      <c r="P29" s="1" t="s">
        <v>402</v>
      </c>
      <c r="Q29" s="210">
        <v>187000</v>
      </c>
      <c r="R29" s="210"/>
      <c r="S29" s="249"/>
      <c r="T29" s="249"/>
      <c r="U29" s="249"/>
      <c r="V29" s="249"/>
      <c r="W29" s="249"/>
    </row>
    <row r="30" spans="2:23" x14ac:dyDescent="0.25">
      <c r="B30" s="1">
        <v>22</v>
      </c>
      <c r="C30" s="216"/>
      <c r="D30" s="1"/>
      <c r="E30" s="210"/>
      <c r="F30" s="210"/>
      <c r="M30" s="249"/>
      <c r="N30" s="1">
        <v>22</v>
      </c>
      <c r="O30" s="216"/>
      <c r="P30" s="1"/>
      <c r="Q30" s="210"/>
      <c r="R30" s="210"/>
      <c r="S30" s="249"/>
      <c r="T30" s="249"/>
      <c r="U30" s="249"/>
      <c r="V30" s="249"/>
      <c r="W30" s="249"/>
    </row>
    <row r="31" spans="2:23" x14ac:dyDescent="0.25">
      <c r="B31" s="1">
        <v>23</v>
      </c>
      <c r="C31" s="216"/>
      <c r="D31" s="1"/>
      <c r="E31" s="210"/>
      <c r="F31" s="210"/>
      <c r="M31" s="249"/>
      <c r="N31" s="1">
        <v>23</v>
      </c>
      <c r="O31" s="216"/>
      <c r="P31" s="1"/>
      <c r="Q31" s="210"/>
      <c r="R31" s="210"/>
      <c r="S31" s="249"/>
      <c r="T31" s="249"/>
      <c r="U31" s="249"/>
      <c r="V31" s="249"/>
      <c r="W31" s="249"/>
    </row>
    <row r="32" spans="2:23" x14ac:dyDescent="0.25">
      <c r="B32" s="1">
        <v>24</v>
      </c>
      <c r="C32" s="216"/>
      <c r="D32" s="1"/>
      <c r="E32" s="57"/>
      <c r="F32" s="56"/>
      <c r="M32" s="249"/>
      <c r="N32" s="1">
        <v>24</v>
      </c>
      <c r="O32" s="216"/>
      <c r="P32" s="1"/>
      <c r="Q32" s="56"/>
      <c r="R32" s="56"/>
      <c r="S32" s="249"/>
      <c r="T32" s="249"/>
      <c r="U32" s="249"/>
      <c r="V32" s="249"/>
      <c r="W32" s="249"/>
    </row>
    <row r="33" spans="2:23" x14ac:dyDescent="0.25">
      <c r="B33" s="1">
        <v>25</v>
      </c>
      <c r="C33" s="216" t="s">
        <v>313</v>
      </c>
      <c r="D33" s="202" t="s">
        <v>299</v>
      </c>
      <c r="E33" s="57"/>
      <c r="F33" s="56">
        <v>41858</v>
      </c>
      <c r="M33" s="249"/>
      <c r="N33" s="1">
        <v>25</v>
      </c>
      <c r="O33" s="209" t="s">
        <v>359</v>
      </c>
      <c r="P33" s="250" t="s">
        <v>299</v>
      </c>
      <c r="Q33" s="56"/>
      <c r="R33" s="56"/>
      <c r="S33" s="249"/>
      <c r="T33" s="249"/>
      <c r="U33" s="249"/>
      <c r="V33" s="249"/>
      <c r="W33" s="249"/>
    </row>
    <row r="34" spans="2:23" ht="15.75" thickBot="1" x14ac:dyDescent="0.3">
      <c r="B34" s="194"/>
      <c r="C34" s="221" t="s">
        <v>313</v>
      </c>
      <c r="D34" s="222" t="s">
        <v>314</v>
      </c>
      <c r="E34" s="223">
        <f>SUM(E9:E33)</f>
        <v>3561729.1799999997</v>
      </c>
      <c r="F34" s="224">
        <f>SUM(F9:F33)</f>
        <v>950858</v>
      </c>
      <c r="M34" s="249"/>
      <c r="N34" s="194"/>
      <c r="O34" s="276" t="s">
        <v>359</v>
      </c>
      <c r="P34" s="222" t="s">
        <v>316</v>
      </c>
      <c r="Q34" s="223">
        <f>SUM(Q9:Q33)</f>
        <v>3928144.27</v>
      </c>
      <c r="R34" s="224">
        <f>SUM(R9:R33)</f>
        <v>2075000</v>
      </c>
      <c r="S34" s="249"/>
      <c r="T34" s="249"/>
      <c r="U34" s="249"/>
      <c r="V34" s="249"/>
      <c r="W34" s="249"/>
    </row>
    <row r="35" spans="2:23" x14ac:dyDescent="0.25">
      <c r="B35" s="343" t="s">
        <v>312</v>
      </c>
      <c r="C35" s="344"/>
      <c r="D35" s="345"/>
      <c r="E35" s="339">
        <f>E34-F34</f>
        <v>2610871.1799999997</v>
      </c>
      <c r="F35" s="340"/>
      <c r="M35" s="249"/>
      <c r="N35" s="343" t="s">
        <v>312</v>
      </c>
      <c r="O35" s="344"/>
      <c r="P35" s="345"/>
      <c r="Q35" s="339">
        <f>Q34-R34</f>
        <v>1853144.27</v>
      </c>
      <c r="R35" s="340"/>
      <c r="S35" s="249"/>
      <c r="T35" s="249"/>
      <c r="U35" s="249"/>
      <c r="V35" s="249"/>
      <c r="W35" s="249"/>
    </row>
    <row r="36" spans="2:23" ht="15.75" thickBot="1" x14ac:dyDescent="0.3">
      <c r="B36" s="346"/>
      <c r="C36" s="347"/>
      <c r="D36" s="348"/>
      <c r="E36" s="341"/>
      <c r="F36" s="342"/>
      <c r="M36" s="249"/>
      <c r="N36" s="346"/>
      <c r="O36" s="347"/>
      <c r="P36" s="348"/>
      <c r="Q36" s="341"/>
      <c r="R36" s="342"/>
      <c r="S36" s="249"/>
      <c r="T36" s="249"/>
      <c r="U36" s="249"/>
      <c r="V36" s="249"/>
      <c r="W36" s="249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7"/>
  <sheetViews>
    <sheetView tabSelected="1" topLeftCell="J4" zoomScale="80" zoomScaleNormal="80" workbookViewId="0">
      <selection activeCell="N18" sqref="N18"/>
    </sheetView>
  </sheetViews>
  <sheetFormatPr defaultRowHeight="15" x14ac:dyDescent="0.25"/>
  <cols>
    <col min="2" max="2" width="3.85546875" customWidth="1"/>
    <col min="3" max="3" width="29.5703125" customWidth="1"/>
    <col min="4" max="4" width="20.28515625" customWidth="1"/>
    <col min="5" max="5" width="22.140625" customWidth="1"/>
    <col min="6" max="6" width="22.140625" style="280" customWidth="1"/>
    <col min="7" max="7" width="19" customWidth="1"/>
    <col min="8" max="8" width="16" customWidth="1"/>
    <col min="10" max="10" width="17.140625" customWidth="1"/>
    <col min="11" max="11" width="17" customWidth="1"/>
    <col min="12" max="12" width="33.42578125" customWidth="1"/>
    <col min="13" max="13" width="8.42578125" style="286" customWidth="1"/>
    <col min="14" max="14" width="18.85546875" style="215" customWidth="1"/>
    <col min="15" max="15" width="28.140625" customWidth="1"/>
    <col min="16" max="16" width="32.5703125" customWidth="1"/>
  </cols>
  <sheetData>
    <row r="3" spans="2:24" x14ac:dyDescent="0.25">
      <c r="B3" s="1" t="s">
        <v>1</v>
      </c>
      <c r="C3" s="1" t="s">
        <v>349</v>
      </c>
      <c r="D3" s="1" t="s">
        <v>92</v>
      </c>
      <c r="E3" s="133" t="s">
        <v>350</v>
      </c>
      <c r="F3" s="281" t="s">
        <v>375</v>
      </c>
      <c r="G3" s="1" t="s">
        <v>180</v>
      </c>
      <c r="I3" s="323" t="s">
        <v>366</v>
      </c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</row>
    <row r="4" spans="2:24" x14ac:dyDescent="0.25">
      <c r="B4" s="57">
        <v>1</v>
      </c>
      <c r="C4" s="57" t="s">
        <v>351</v>
      </c>
      <c r="D4" s="59" t="s">
        <v>352</v>
      </c>
      <c r="E4" s="57" t="s">
        <v>353</v>
      </c>
      <c r="F4" s="59" t="s">
        <v>376</v>
      </c>
      <c r="G4" s="56">
        <f>IF(ISNUMBER(SEARCH("SENIOR DISKON",D4)),100000,IF(ISNUMBER(SEARCH("SENIOR",D4)),150000,IF(ISNUMBER(SEARCH("MABA",D4)),125000,0)))</f>
        <v>125000</v>
      </c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</row>
    <row r="5" spans="2:24" x14ac:dyDescent="0.25">
      <c r="B5" s="57">
        <v>2</v>
      </c>
      <c r="C5" s="59" t="s">
        <v>354</v>
      </c>
      <c r="D5" s="59" t="s">
        <v>352</v>
      </c>
      <c r="E5" s="59" t="s">
        <v>353</v>
      </c>
      <c r="F5" s="59" t="s">
        <v>376</v>
      </c>
      <c r="G5" s="56">
        <f t="shared" ref="G5:G56" si="0">IF(ISNUMBER(SEARCH("SENIOR DISKON",D5)),100000,IF(ISNUMBER(SEARCH("SENIOR",D5)),150000,IF(ISNUMBER(SEARCH("MABA",D5)),125000,0)))</f>
        <v>125000</v>
      </c>
      <c r="I5" s="277"/>
      <c r="J5" s="203"/>
      <c r="K5" s="214"/>
      <c r="L5" s="203"/>
      <c r="M5" s="203"/>
      <c r="N5" s="290"/>
      <c r="O5" s="277"/>
      <c r="P5" s="215"/>
      <c r="Q5" s="277"/>
      <c r="R5" s="277"/>
      <c r="S5" s="277"/>
      <c r="T5" s="277"/>
      <c r="U5" s="277"/>
    </row>
    <row r="6" spans="2:24" x14ac:dyDescent="0.25">
      <c r="B6" s="57">
        <v>3</v>
      </c>
      <c r="C6" s="59" t="s">
        <v>355</v>
      </c>
      <c r="D6" s="59" t="s">
        <v>352</v>
      </c>
      <c r="E6" s="59" t="s">
        <v>356</v>
      </c>
      <c r="F6" s="59" t="s">
        <v>376</v>
      </c>
      <c r="G6" s="56">
        <f t="shared" si="0"/>
        <v>125000</v>
      </c>
      <c r="I6" s="277"/>
      <c r="J6" s="1" t="s">
        <v>1</v>
      </c>
      <c r="K6" s="216" t="s">
        <v>301</v>
      </c>
      <c r="L6" s="1" t="s">
        <v>19</v>
      </c>
      <c r="M6" s="1" t="s">
        <v>75</v>
      </c>
      <c r="N6" s="64" t="s">
        <v>276</v>
      </c>
      <c r="O6" s="217" t="s">
        <v>98</v>
      </c>
      <c r="P6" s="218" t="s">
        <v>65</v>
      </c>
      <c r="Q6" s="277"/>
      <c r="R6" s="349" t="s">
        <v>368</v>
      </c>
      <c r="S6" s="350"/>
      <c r="T6" s="350"/>
      <c r="U6" s="350"/>
      <c r="V6" s="350"/>
      <c r="W6" s="350"/>
      <c r="X6" s="350"/>
    </row>
    <row r="7" spans="2:24" x14ac:dyDescent="0.25">
      <c r="B7" s="57">
        <v>4</v>
      </c>
      <c r="C7" s="59" t="s">
        <v>357</v>
      </c>
      <c r="D7" s="59" t="s">
        <v>352</v>
      </c>
      <c r="E7" s="59" t="s">
        <v>356</v>
      </c>
      <c r="F7" s="59" t="s">
        <v>376</v>
      </c>
      <c r="G7" s="56">
        <f t="shared" si="0"/>
        <v>125000</v>
      </c>
      <c r="I7" s="277"/>
      <c r="J7" s="1">
        <v>1</v>
      </c>
      <c r="K7" s="279" t="s">
        <v>123</v>
      </c>
      <c r="L7" s="1" t="s">
        <v>364</v>
      </c>
      <c r="M7" s="1">
        <v>1</v>
      </c>
      <c r="N7" s="64"/>
      <c r="O7" s="210">
        <v>2000000</v>
      </c>
      <c r="P7" s="211">
        <f>M7*N7</f>
        <v>0</v>
      </c>
      <c r="Q7" s="277"/>
      <c r="R7" s="350"/>
      <c r="S7" s="350"/>
      <c r="T7" s="350"/>
      <c r="U7" s="350"/>
      <c r="V7" s="350"/>
      <c r="W7" s="350"/>
      <c r="X7" s="350"/>
    </row>
    <row r="8" spans="2:24" x14ac:dyDescent="0.25">
      <c r="B8" s="57">
        <v>5</v>
      </c>
      <c r="C8" s="57" t="s">
        <v>360</v>
      </c>
      <c r="D8" s="57" t="s">
        <v>371</v>
      </c>
      <c r="E8" s="57" t="s">
        <v>353</v>
      </c>
      <c r="F8" s="59" t="s">
        <v>376</v>
      </c>
      <c r="G8" s="56">
        <f t="shared" si="0"/>
        <v>100000</v>
      </c>
      <c r="I8" s="277"/>
      <c r="J8" s="1">
        <v>2</v>
      </c>
      <c r="K8" s="216" t="s">
        <v>347</v>
      </c>
      <c r="L8" s="1" t="s">
        <v>348</v>
      </c>
      <c r="M8" s="1">
        <v>1</v>
      </c>
      <c r="N8" s="64">
        <v>500000</v>
      </c>
      <c r="O8" s="210"/>
      <c r="P8" s="211">
        <f t="shared" ref="P8:P31" si="1">M8*N8</f>
        <v>500000</v>
      </c>
      <c r="Q8" s="277"/>
      <c r="R8" s="350"/>
      <c r="S8" s="350"/>
      <c r="T8" s="350"/>
      <c r="U8" s="350"/>
      <c r="V8" s="350"/>
      <c r="W8" s="350"/>
      <c r="X8" s="350"/>
    </row>
    <row r="9" spans="2:24" x14ac:dyDescent="0.25">
      <c r="B9" s="57">
        <v>6</v>
      </c>
      <c r="C9" s="57" t="s">
        <v>33</v>
      </c>
      <c r="D9" s="57" t="s">
        <v>361</v>
      </c>
      <c r="E9" s="57" t="s">
        <v>353</v>
      </c>
      <c r="F9" s="59" t="s">
        <v>376</v>
      </c>
      <c r="G9" s="56">
        <f t="shared" si="0"/>
        <v>150000</v>
      </c>
      <c r="I9" s="277"/>
      <c r="J9" s="1">
        <v>3</v>
      </c>
      <c r="K9" s="275" t="s">
        <v>123</v>
      </c>
      <c r="L9" s="278" t="s">
        <v>358</v>
      </c>
      <c r="M9" s="289">
        <v>1</v>
      </c>
      <c r="N9" s="291"/>
      <c r="O9" s="210">
        <f>G57</f>
        <v>5750000</v>
      </c>
      <c r="P9" s="211">
        <f t="shared" si="1"/>
        <v>0</v>
      </c>
      <c r="Q9" s="277"/>
      <c r="R9" s="350"/>
      <c r="S9" s="350"/>
      <c r="T9" s="350"/>
      <c r="U9" s="350"/>
      <c r="V9" s="350"/>
      <c r="W9" s="350"/>
      <c r="X9" s="350"/>
    </row>
    <row r="10" spans="2:24" x14ac:dyDescent="0.25">
      <c r="B10" s="57">
        <v>7</v>
      </c>
      <c r="C10" s="57" t="s">
        <v>363</v>
      </c>
      <c r="D10" s="57" t="s">
        <v>352</v>
      </c>
      <c r="E10" s="57" t="s">
        <v>353</v>
      </c>
      <c r="F10" s="59" t="s">
        <v>376</v>
      </c>
      <c r="G10" s="56">
        <f t="shared" si="0"/>
        <v>125000</v>
      </c>
      <c r="I10" s="277"/>
      <c r="J10" s="1">
        <v>4</v>
      </c>
      <c r="K10" s="275" t="s">
        <v>385</v>
      </c>
      <c r="L10" s="66" t="s">
        <v>386</v>
      </c>
      <c r="M10" s="66">
        <v>1</v>
      </c>
      <c r="N10" s="292">
        <v>1500</v>
      </c>
      <c r="O10" s="210"/>
      <c r="P10" s="211">
        <f t="shared" si="1"/>
        <v>1500</v>
      </c>
      <c r="Q10" s="277"/>
      <c r="R10" s="350"/>
      <c r="S10" s="350"/>
      <c r="T10" s="350"/>
      <c r="U10" s="350"/>
      <c r="V10" s="350"/>
      <c r="W10" s="350"/>
      <c r="X10" s="350"/>
    </row>
    <row r="11" spans="2:24" x14ac:dyDescent="0.25">
      <c r="B11" s="57">
        <v>8</v>
      </c>
      <c r="C11" s="57" t="s">
        <v>23</v>
      </c>
      <c r="D11" s="59" t="s">
        <v>371</v>
      </c>
      <c r="E11" s="57" t="s">
        <v>353</v>
      </c>
      <c r="F11" s="59" t="s">
        <v>376</v>
      </c>
      <c r="G11" s="56">
        <f t="shared" si="0"/>
        <v>100000</v>
      </c>
      <c r="I11" s="277"/>
      <c r="J11" s="1">
        <v>5</v>
      </c>
      <c r="K11" s="275" t="s">
        <v>385</v>
      </c>
      <c r="L11" s="66" t="s">
        <v>387</v>
      </c>
      <c r="M11" s="66">
        <v>1</v>
      </c>
      <c r="N11" s="292">
        <v>25500</v>
      </c>
      <c r="O11" s="252"/>
      <c r="P11" s="211">
        <f t="shared" si="1"/>
        <v>25500</v>
      </c>
      <c r="Q11" s="277"/>
      <c r="R11" s="350"/>
      <c r="S11" s="350"/>
      <c r="T11" s="350"/>
      <c r="U11" s="350"/>
      <c r="V11" s="350"/>
      <c r="W11" s="350"/>
      <c r="X11" s="350"/>
    </row>
    <row r="12" spans="2:24" x14ac:dyDescent="0.25">
      <c r="B12" s="57">
        <v>9</v>
      </c>
      <c r="C12" s="57" t="s">
        <v>56</v>
      </c>
      <c r="D12" s="59" t="s">
        <v>371</v>
      </c>
      <c r="E12" s="57" t="s">
        <v>353</v>
      </c>
      <c r="F12" s="59" t="s">
        <v>376</v>
      </c>
      <c r="G12" s="56">
        <f t="shared" si="0"/>
        <v>100000</v>
      </c>
      <c r="I12" s="277"/>
      <c r="J12" s="1">
        <v>6</v>
      </c>
      <c r="K12" s="209" t="s">
        <v>388</v>
      </c>
      <c r="L12" s="1" t="s">
        <v>389</v>
      </c>
      <c r="M12" s="1">
        <v>1</v>
      </c>
      <c r="N12" s="64">
        <v>13000</v>
      </c>
      <c r="O12" s="210"/>
      <c r="P12" s="211">
        <f t="shared" si="1"/>
        <v>13000</v>
      </c>
      <c r="Q12" s="277"/>
      <c r="R12" s="350"/>
      <c r="S12" s="350"/>
      <c r="T12" s="350"/>
      <c r="U12" s="350"/>
      <c r="V12" s="350"/>
      <c r="W12" s="350"/>
      <c r="X12" s="350"/>
    </row>
    <row r="13" spans="2:24" x14ac:dyDescent="0.25">
      <c r="B13" s="57">
        <v>10</v>
      </c>
      <c r="C13" s="57" t="s">
        <v>20</v>
      </c>
      <c r="D13" s="59" t="s">
        <v>371</v>
      </c>
      <c r="E13" s="57" t="s">
        <v>353</v>
      </c>
      <c r="F13" s="59" t="s">
        <v>376</v>
      </c>
      <c r="G13" s="56">
        <f t="shared" si="0"/>
        <v>100000</v>
      </c>
      <c r="I13" s="277"/>
      <c r="J13" s="1">
        <v>7</v>
      </c>
      <c r="K13" s="279" t="s">
        <v>392</v>
      </c>
      <c r="L13" s="278" t="s">
        <v>394</v>
      </c>
      <c r="M13" s="289">
        <v>3</v>
      </c>
      <c r="N13" s="291">
        <v>750</v>
      </c>
      <c r="O13" s="210"/>
      <c r="P13" s="211">
        <f t="shared" si="1"/>
        <v>2250</v>
      </c>
      <c r="Q13" s="277"/>
      <c r="R13" s="277"/>
      <c r="S13" s="277"/>
      <c r="T13" s="277"/>
      <c r="U13" s="277"/>
    </row>
    <row r="14" spans="2:24" x14ac:dyDescent="0.25">
      <c r="B14" s="57">
        <v>11</v>
      </c>
      <c r="C14" s="57" t="s">
        <v>83</v>
      </c>
      <c r="D14" s="57" t="s">
        <v>361</v>
      </c>
      <c r="E14" s="57" t="s">
        <v>353</v>
      </c>
      <c r="F14" s="59" t="s">
        <v>376</v>
      </c>
      <c r="G14" s="56">
        <f t="shared" si="0"/>
        <v>150000</v>
      </c>
      <c r="I14" s="277"/>
      <c r="J14" s="1">
        <v>8</v>
      </c>
      <c r="K14" s="279" t="s">
        <v>393</v>
      </c>
      <c r="L14" s="289" t="s">
        <v>395</v>
      </c>
      <c r="M14" s="1">
        <v>6</v>
      </c>
      <c r="N14" s="64">
        <v>15000</v>
      </c>
      <c r="O14" s="211"/>
      <c r="P14" s="211">
        <f t="shared" si="1"/>
        <v>90000</v>
      </c>
      <c r="Q14" s="277"/>
      <c r="R14" s="277"/>
      <c r="S14" s="277"/>
      <c r="T14" s="277"/>
      <c r="U14" s="277"/>
    </row>
    <row r="15" spans="2:24" x14ac:dyDescent="0.25">
      <c r="B15" s="57">
        <v>12</v>
      </c>
      <c r="C15" s="57" t="s">
        <v>369</v>
      </c>
      <c r="D15" s="57" t="s">
        <v>352</v>
      </c>
      <c r="E15" s="57" t="s">
        <v>353</v>
      </c>
      <c r="F15" s="59" t="s">
        <v>376</v>
      </c>
      <c r="G15" s="56">
        <f t="shared" si="0"/>
        <v>125000</v>
      </c>
      <c r="I15" s="277"/>
      <c r="J15" s="1">
        <v>9</v>
      </c>
      <c r="K15" s="216" t="s">
        <v>397</v>
      </c>
      <c r="L15" s="1" t="s">
        <v>398</v>
      </c>
      <c r="M15" s="1">
        <v>1</v>
      </c>
      <c r="N15" s="64">
        <v>200000</v>
      </c>
      <c r="O15" s="210"/>
      <c r="P15" s="211">
        <f t="shared" si="1"/>
        <v>200000</v>
      </c>
      <c r="Q15" s="277"/>
      <c r="R15" s="253"/>
      <c r="S15" s="253"/>
      <c r="T15" s="253"/>
      <c r="U15" s="253"/>
      <c r="V15" s="253"/>
      <c r="W15" s="253"/>
    </row>
    <row r="16" spans="2:24" x14ac:dyDescent="0.25">
      <c r="B16" s="57">
        <v>13</v>
      </c>
      <c r="C16" s="57" t="s">
        <v>152</v>
      </c>
      <c r="D16" s="57" t="s">
        <v>361</v>
      </c>
      <c r="E16" s="57" t="s">
        <v>353</v>
      </c>
      <c r="F16" s="59" t="s">
        <v>376</v>
      </c>
      <c r="G16" s="56">
        <f t="shared" si="0"/>
        <v>150000</v>
      </c>
      <c r="I16" s="277"/>
      <c r="J16" s="1">
        <v>10</v>
      </c>
      <c r="K16" s="216" t="s">
        <v>399</v>
      </c>
      <c r="L16" s="278" t="s">
        <v>405</v>
      </c>
      <c r="M16" s="289">
        <v>8</v>
      </c>
      <c r="N16" s="291">
        <v>15000</v>
      </c>
      <c r="O16" s="211"/>
      <c r="P16" s="211">
        <f t="shared" si="1"/>
        <v>120000</v>
      </c>
      <c r="Q16" s="277"/>
      <c r="R16" s="253"/>
      <c r="S16" s="253"/>
      <c r="T16" s="253"/>
      <c r="U16" s="253"/>
      <c r="V16" s="253"/>
      <c r="W16" s="253"/>
    </row>
    <row r="17" spans="2:23" x14ac:dyDescent="0.25">
      <c r="B17" s="57">
        <v>14</v>
      </c>
      <c r="C17" s="57" t="s">
        <v>370</v>
      </c>
      <c r="D17" s="57" t="s">
        <v>352</v>
      </c>
      <c r="E17" s="57" t="s">
        <v>353</v>
      </c>
      <c r="F17" s="59" t="s">
        <v>376</v>
      </c>
      <c r="G17" s="56">
        <f t="shared" si="0"/>
        <v>125000</v>
      </c>
      <c r="I17" s="277"/>
      <c r="J17" s="1">
        <v>11</v>
      </c>
      <c r="K17" s="216" t="s">
        <v>399</v>
      </c>
      <c r="L17" s="278" t="s">
        <v>403</v>
      </c>
      <c r="M17" s="289">
        <v>1</v>
      </c>
      <c r="N17" s="291">
        <v>3500</v>
      </c>
      <c r="O17" s="211"/>
      <c r="P17" s="211">
        <f t="shared" si="1"/>
        <v>3500</v>
      </c>
      <c r="Q17" s="277"/>
      <c r="R17" s="253"/>
      <c r="S17" s="253"/>
      <c r="T17" s="253"/>
      <c r="U17" s="253"/>
      <c r="V17" s="253"/>
      <c r="W17" s="253"/>
    </row>
    <row r="18" spans="2:23" x14ac:dyDescent="0.25">
      <c r="B18" s="57">
        <v>15</v>
      </c>
      <c r="C18" s="59" t="s">
        <v>372</v>
      </c>
      <c r="D18" s="59" t="s">
        <v>352</v>
      </c>
      <c r="E18" s="59" t="s">
        <v>353</v>
      </c>
      <c r="F18" s="59" t="s">
        <v>376</v>
      </c>
      <c r="G18" s="56">
        <f t="shared" si="0"/>
        <v>125000</v>
      </c>
      <c r="I18" s="277"/>
      <c r="J18" s="1">
        <v>12</v>
      </c>
      <c r="K18" s="216" t="s">
        <v>399</v>
      </c>
      <c r="L18" s="278" t="s">
        <v>404</v>
      </c>
      <c r="M18" s="289">
        <v>1</v>
      </c>
      <c r="N18" s="291">
        <v>150000</v>
      </c>
      <c r="O18" s="210"/>
      <c r="P18" s="211">
        <f t="shared" si="1"/>
        <v>150000</v>
      </c>
      <c r="Q18" s="277"/>
      <c r="R18" s="277"/>
      <c r="S18" s="277"/>
      <c r="T18" s="277"/>
      <c r="U18" s="277"/>
    </row>
    <row r="19" spans="2:23" x14ac:dyDescent="0.25">
      <c r="B19" s="57">
        <v>16</v>
      </c>
      <c r="C19" s="59" t="s">
        <v>373</v>
      </c>
      <c r="D19" s="59" t="s">
        <v>371</v>
      </c>
      <c r="E19" s="59" t="s">
        <v>353</v>
      </c>
      <c r="F19" s="59" t="s">
        <v>376</v>
      </c>
      <c r="G19" s="56">
        <f t="shared" si="0"/>
        <v>100000</v>
      </c>
      <c r="I19" s="277"/>
      <c r="J19" s="1">
        <v>13</v>
      </c>
      <c r="K19" s="216"/>
      <c r="L19" s="278"/>
      <c r="M19" s="289"/>
      <c r="N19" s="291"/>
      <c r="O19" s="211"/>
      <c r="P19" s="211">
        <f t="shared" si="1"/>
        <v>0</v>
      </c>
      <c r="Q19" s="277"/>
      <c r="R19" s="277"/>
      <c r="S19" s="277"/>
      <c r="T19" s="277"/>
      <c r="U19" s="277"/>
    </row>
    <row r="20" spans="2:23" x14ac:dyDescent="0.25">
      <c r="B20" s="57">
        <v>17</v>
      </c>
      <c r="C20" s="59" t="s">
        <v>54</v>
      </c>
      <c r="D20" s="59" t="s">
        <v>361</v>
      </c>
      <c r="E20" s="59" t="s">
        <v>353</v>
      </c>
      <c r="F20" s="59" t="s">
        <v>376</v>
      </c>
      <c r="G20" s="56">
        <f t="shared" si="0"/>
        <v>150000</v>
      </c>
      <c r="I20" s="277"/>
      <c r="J20" s="1">
        <v>14</v>
      </c>
      <c r="K20" s="216"/>
      <c r="L20" s="278"/>
      <c r="M20" s="289"/>
      <c r="N20" s="291"/>
      <c r="O20" s="211"/>
      <c r="P20" s="211">
        <f t="shared" si="1"/>
        <v>0</v>
      </c>
      <c r="Q20" s="277"/>
      <c r="R20" s="277"/>
      <c r="S20" s="277"/>
      <c r="T20" s="277"/>
      <c r="U20" s="277"/>
    </row>
    <row r="21" spans="2:23" x14ac:dyDescent="0.25">
      <c r="B21" s="57">
        <v>18</v>
      </c>
      <c r="C21" s="59" t="s">
        <v>374</v>
      </c>
      <c r="D21" s="59" t="s">
        <v>352</v>
      </c>
      <c r="E21" s="59" t="s">
        <v>353</v>
      </c>
      <c r="F21" s="59" t="s">
        <v>376</v>
      </c>
      <c r="G21" s="56">
        <f t="shared" si="0"/>
        <v>125000</v>
      </c>
      <c r="I21" s="277"/>
      <c r="J21" s="1">
        <v>15</v>
      </c>
      <c r="K21" s="216"/>
      <c r="L21" s="1"/>
      <c r="M21" s="1"/>
      <c r="N21" s="64"/>
      <c r="O21" s="210"/>
      <c r="P21" s="211">
        <f t="shared" si="1"/>
        <v>0</v>
      </c>
      <c r="Q21" s="277"/>
      <c r="R21" s="277"/>
      <c r="S21" s="277"/>
      <c r="T21" s="277"/>
      <c r="U21" s="277"/>
    </row>
    <row r="22" spans="2:23" x14ac:dyDescent="0.25">
      <c r="B22" s="57">
        <v>19</v>
      </c>
      <c r="C22" s="57" t="s">
        <v>377</v>
      </c>
      <c r="D22" s="57" t="s">
        <v>352</v>
      </c>
      <c r="E22" s="57" t="s">
        <v>353</v>
      </c>
      <c r="F22" s="57" t="s">
        <v>376</v>
      </c>
      <c r="G22" s="56">
        <f t="shared" si="0"/>
        <v>125000</v>
      </c>
      <c r="I22" s="277"/>
      <c r="J22" s="1">
        <v>16</v>
      </c>
      <c r="K22" s="216"/>
      <c r="L22" s="278"/>
      <c r="M22" s="289"/>
      <c r="N22" s="291"/>
      <c r="O22" s="211"/>
      <c r="P22" s="211">
        <f t="shared" si="1"/>
        <v>0</v>
      </c>
      <c r="Q22" s="277"/>
      <c r="R22" s="277"/>
      <c r="S22" s="277"/>
      <c r="T22" s="277"/>
      <c r="U22" s="277"/>
    </row>
    <row r="23" spans="2:23" x14ac:dyDescent="0.25">
      <c r="B23" s="57">
        <v>20</v>
      </c>
      <c r="C23" s="57" t="s">
        <v>378</v>
      </c>
      <c r="D23" s="57" t="s">
        <v>361</v>
      </c>
      <c r="E23" s="57" t="s">
        <v>353</v>
      </c>
      <c r="F23" s="57" t="s">
        <v>376</v>
      </c>
      <c r="G23" s="56">
        <f t="shared" si="0"/>
        <v>150000</v>
      </c>
      <c r="I23" s="277"/>
      <c r="J23" s="1">
        <v>17</v>
      </c>
      <c r="K23" s="216"/>
      <c r="L23" s="278"/>
      <c r="M23" s="289"/>
      <c r="N23" s="291"/>
      <c r="O23" s="210"/>
      <c r="P23" s="211">
        <f t="shared" si="1"/>
        <v>0</v>
      </c>
      <c r="Q23" s="277"/>
      <c r="R23" s="277"/>
      <c r="S23" s="277"/>
      <c r="T23" s="277"/>
      <c r="U23" s="277"/>
    </row>
    <row r="24" spans="2:23" x14ac:dyDescent="0.25">
      <c r="B24" s="57">
        <v>21</v>
      </c>
      <c r="C24" s="57" t="s">
        <v>379</v>
      </c>
      <c r="D24" s="57" t="s">
        <v>352</v>
      </c>
      <c r="E24" s="57" t="s">
        <v>353</v>
      </c>
      <c r="F24" s="57" t="s">
        <v>376</v>
      </c>
      <c r="G24" s="56">
        <f t="shared" si="0"/>
        <v>125000</v>
      </c>
      <c r="I24" s="277"/>
      <c r="J24" s="1">
        <v>18</v>
      </c>
      <c r="K24" s="216"/>
      <c r="L24" s="1"/>
      <c r="M24" s="1"/>
      <c r="N24" s="64"/>
      <c r="O24" s="210"/>
      <c r="P24" s="211">
        <f t="shared" si="1"/>
        <v>0</v>
      </c>
      <c r="Q24" s="277"/>
      <c r="R24" s="277"/>
      <c r="S24" s="277"/>
      <c r="T24" s="277"/>
      <c r="U24" s="277"/>
    </row>
    <row r="25" spans="2:23" x14ac:dyDescent="0.25">
      <c r="B25" s="57">
        <v>22</v>
      </c>
      <c r="C25" s="57" t="s">
        <v>380</v>
      </c>
      <c r="D25" s="57" t="s">
        <v>352</v>
      </c>
      <c r="E25" s="57" t="s">
        <v>353</v>
      </c>
      <c r="F25" s="57" t="s">
        <v>376</v>
      </c>
      <c r="G25" s="56">
        <f t="shared" si="0"/>
        <v>125000</v>
      </c>
      <c r="I25" s="277"/>
      <c r="J25" s="1">
        <v>19</v>
      </c>
      <c r="K25" s="216"/>
      <c r="L25" s="1"/>
      <c r="M25" s="1"/>
      <c r="N25" s="64"/>
      <c r="O25" s="210"/>
      <c r="P25" s="211">
        <f t="shared" si="1"/>
        <v>0</v>
      </c>
      <c r="Q25" s="277"/>
      <c r="R25" s="277"/>
      <c r="S25" s="277"/>
      <c r="T25" s="277"/>
      <c r="U25" s="277"/>
    </row>
    <row r="26" spans="2:23" x14ac:dyDescent="0.25">
      <c r="B26" s="57">
        <v>23</v>
      </c>
      <c r="C26" s="57" t="s">
        <v>61</v>
      </c>
      <c r="D26" s="57" t="s">
        <v>361</v>
      </c>
      <c r="E26" s="57" t="s">
        <v>353</v>
      </c>
      <c r="F26" s="57" t="s">
        <v>376</v>
      </c>
      <c r="G26" s="56">
        <f t="shared" si="0"/>
        <v>150000</v>
      </c>
      <c r="I26" s="277"/>
      <c r="J26" s="1">
        <v>20</v>
      </c>
      <c r="K26" s="275"/>
      <c r="L26" s="278"/>
      <c r="M26" s="289"/>
      <c r="N26" s="291"/>
      <c r="O26" s="210"/>
      <c r="P26" s="211">
        <f t="shared" si="1"/>
        <v>0</v>
      </c>
      <c r="Q26" s="277"/>
      <c r="R26" s="277"/>
      <c r="S26" s="277"/>
      <c r="T26" s="277"/>
      <c r="U26" s="277"/>
    </row>
    <row r="27" spans="2:23" x14ac:dyDescent="0.25">
      <c r="B27" s="57">
        <v>24</v>
      </c>
      <c r="C27" s="57" t="s">
        <v>381</v>
      </c>
      <c r="D27" s="57" t="s">
        <v>352</v>
      </c>
      <c r="E27" s="57" t="s">
        <v>353</v>
      </c>
      <c r="F27" s="57" t="s">
        <v>376</v>
      </c>
      <c r="G27" s="56">
        <f t="shared" si="0"/>
        <v>125000</v>
      </c>
      <c r="I27" s="277"/>
      <c r="J27" s="1">
        <v>21</v>
      </c>
      <c r="K27" s="216"/>
      <c r="L27" s="1"/>
      <c r="M27" s="1"/>
      <c r="N27" s="64"/>
      <c r="O27" s="210"/>
      <c r="P27" s="211">
        <f t="shared" si="1"/>
        <v>0</v>
      </c>
      <c r="Q27" s="277"/>
      <c r="R27" s="277"/>
      <c r="S27" s="277"/>
      <c r="T27" s="277"/>
      <c r="U27" s="277"/>
    </row>
    <row r="28" spans="2:23" x14ac:dyDescent="0.25">
      <c r="B28" s="57">
        <v>25</v>
      </c>
      <c r="C28" s="57" t="s">
        <v>119</v>
      </c>
      <c r="D28" s="57" t="s">
        <v>371</v>
      </c>
      <c r="E28" s="57" t="s">
        <v>353</v>
      </c>
      <c r="F28" s="57" t="s">
        <v>376</v>
      </c>
      <c r="G28" s="56">
        <f t="shared" si="0"/>
        <v>100000</v>
      </c>
      <c r="I28" s="277"/>
      <c r="J28" s="1">
        <v>22</v>
      </c>
      <c r="K28" s="216"/>
      <c r="L28" s="1"/>
      <c r="M28" s="1"/>
      <c r="N28" s="64"/>
      <c r="O28" s="210"/>
      <c r="P28" s="211">
        <f t="shared" si="1"/>
        <v>0</v>
      </c>
      <c r="Q28" s="277"/>
      <c r="R28" s="277"/>
      <c r="S28" s="277"/>
      <c r="T28" s="277"/>
      <c r="U28" s="277"/>
    </row>
    <row r="29" spans="2:23" x14ac:dyDescent="0.25">
      <c r="B29" s="57">
        <v>26</v>
      </c>
      <c r="C29" s="57" t="s">
        <v>53</v>
      </c>
      <c r="D29" s="57" t="s">
        <v>361</v>
      </c>
      <c r="E29" s="57" t="s">
        <v>353</v>
      </c>
      <c r="F29" s="57" t="s">
        <v>376</v>
      </c>
      <c r="G29" s="56">
        <f t="shared" si="0"/>
        <v>150000</v>
      </c>
      <c r="I29" s="277"/>
      <c r="J29" s="1">
        <v>23</v>
      </c>
      <c r="K29" s="216"/>
      <c r="L29" s="1"/>
      <c r="M29" s="1"/>
      <c r="N29" s="64"/>
      <c r="O29" s="210"/>
      <c r="P29" s="211">
        <f t="shared" si="1"/>
        <v>0</v>
      </c>
      <c r="Q29" s="277"/>
      <c r="R29" s="277"/>
      <c r="S29" s="277"/>
      <c r="T29" s="277"/>
      <c r="U29" s="277"/>
    </row>
    <row r="30" spans="2:23" x14ac:dyDescent="0.25">
      <c r="B30" s="57">
        <v>27</v>
      </c>
      <c r="C30" s="57" t="s">
        <v>382</v>
      </c>
      <c r="D30" s="57" t="s">
        <v>352</v>
      </c>
      <c r="E30" s="57" t="s">
        <v>353</v>
      </c>
      <c r="F30" s="57" t="s">
        <v>376</v>
      </c>
      <c r="G30" s="56">
        <f t="shared" si="0"/>
        <v>125000</v>
      </c>
      <c r="I30" s="277"/>
      <c r="J30" s="1">
        <v>24</v>
      </c>
      <c r="K30" s="216"/>
      <c r="L30" s="1"/>
      <c r="M30" s="1"/>
      <c r="N30" s="64"/>
      <c r="O30" s="56"/>
      <c r="P30" s="211">
        <f t="shared" si="1"/>
        <v>0</v>
      </c>
      <c r="Q30" s="277"/>
      <c r="R30" s="277"/>
      <c r="S30" s="277"/>
      <c r="T30" s="277"/>
      <c r="U30" s="277"/>
    </row>
    <row r="31" spans="2:23" x14ac:dyDescent="0.25">
      <c r="B31" s="57">
        <v>28</v>
      </c>
      <c r="C31" s="57" t="s">
        <v>35</v>
      </c>
      <c r="D31" s="57" t="s">
        <v>361</v>
      </c>
      <c r="E31" s="57" t="s">
        <v>353</v>
      </c>
      <c r="F31" s="57" t="s">
        <v>376</v>
      </c>
      <c r="G31" s="56">
        <f t="shared" si="0"/>
        <v>150000</v>
      </c>
      <c r="I31" s="277"/>
      <c r="J31" s="1">
        <v>25</v>
      </c>
      <c r="K31" s="209" t="s">
        <v>359</v>
      </c>
      <c r="L31" s="278" t="s">
        <v>299</v>
      </c>
      <c r="M31" s="289"/>
      <c r="N31" s="291"/>
      <c r="O31" s="56"/>
      <c r="P31" s="211">
        <f t="shared" si="1"/>
        <v>0</v>
      </c>
      <c r="Q31" s="277"/>
      <c r="R31" s="277"/>
      <c r="S31" s="277"/>
      <c r="T31" s="277"/>
      <c r="U31" s="277"/>
    </row>
    <row r="32" spans="2:23" ht="15.75" thickBot="1" x14ac:dyDescent="0.3">
      <c r="B32" s="57">
        <v>29</v>
      </c>
      <c r="C32" s="57" t="s">
        <v>51</v>
      </c>
      <c r="D32" s="57" t="s">
        <v>361</v>
      </c>
      <c r="E32" s="57" t="s">
        <v>353</v>
      </c>
      <c r="F32" s="57" t="s">
        <v>376</v>
      </c>
      <c r="G32" s="56">
        <f t="shared" si="0"/>
        <v>150000</v>
      </c>
      <c r="I32" s="277"/>
      <c r="J32" s="194"/>
      <c r="K32" s="276" t="s">
        <v>359</v>
      </c>
      <c r="L32" s="222"/>
      <c r="M32" s="222"/>
      <c r="N32" s="293"/>
      <c r="O32" s="223">
        <f>SUM(O7:O31)</f>
        <v>7750000</v>
      </c>
      <c r="P32" s="224">
        <f>SUM(P7:P31)</f>
        <v>1105750</v>
      </c>
      <c r="Q32" s="277"/>
      <c r="R32" s="277"/>
      <c r="S32" s="277"/>
      <c r="T32" s="277"/>
      <c r="U32" s="277"/>
    </row>
    <row r="33" spans="2:21" x14ac:dyDescent="0.25">
      <c r="B33" s="57">
        <v>30</v>
      </c>
      <c r="C33" s="57" t="s">
        <v>37</v>
      </c>
      <c r="D33" s="57" t="s">
        <v>371</v>
      </c>
      <c r="E33" s="57" t="s">
        <v>356</v>
      </c>
      <c r="F33" s="57" t="s">
        <v>376</v>
      </c>
      <c r="G33" s="56">
        <f t="shared" si="0"/>
        <v>100000</v>
      </c>
      <c r="I33" s="277"/>
      <c r="J33" s="343" t="s">
        <v>365</v>
      </c>
      <c r="K33" s="344"/>
      <c r="L33" s="345"/>
      <c r="M33" s="287"/>
      <c r="N33" s="294"/>
      <c r="O33" s="339">
        <f>O32-P32</f>
        <v>6644250</v>
      </c>
      <c r="P33" s="340"/>
      <c r="Q33" s="277"/>
      <c r="R33" s="277"/>
      <c r="S33" s="277"/>
      <c r="T33" s="277"/>
      <c r="U33" s="277"/>
    </row>
    <row r="34" spans="2:21" ht="15.75" thickBot="1" x14ac:dyDescent="0.3">
      <c r="B34" s="57">
        <v>31</v>
      </c>
      <c r="C34" s="57" t="s">
        <v>57</v>
      </c>
      <c r="D34" s="57" t="s">
        <v>361</v>
      </c>
      <c r="E34" s="57" t="s">
        <v>356</v>
      </c>
      <c r="F34" s="57" t="s">
        <v>376</v>
      </c>
      <c r="G34" s="56">
        <f t="shared" si="0"/>
        <v>150000</v>
      </c>
      <c r="I34" s="277"/>
      <c r="J34" s="346"/>
      <c r="K34" s="347"/>
      <c r="L34" s="348"/>
      <c r="M34" s="288"/>
      <c r="N34" s="295"/>
      <c r="O34" s="341"/>
      <c r="P34" s="342"/>
      <c r="Q34" s="277"/>
      <c r="R34" s="277"/>
      <c r="S34" s="277"/>
      <c r="T34" s="277"/>
      <c r="U34" s="277"/>
    </row>
    <row r="35" spans="2:21" x14ac:dyDescent="0.25">
      <c r="B35" s="57">
        <v>32</v>
      </c>
      <c r="C35" s="57" t="s">
        <v>31</v>
      </c>
      <c r="D35" s="57" t="s">
        <v>371</v>
      </c>
      <c r="E35" s="57" t="s">
        <v>356</v>
      </c>
      <c r="F35" s="57" t="s">
        <v>376</v>
      </c>
      <c r="G35" s="56">
        <f t="shared" si="0"/>
        <v>100000</v>
      </c>
    </row>
    <row r="36" spans="2:21" s="283" customFormat="1" x14ac:dyDescent="0.25">
      <c r="B36" s="57">
        <v>33</v>
      </c>
      <c r="C36" s="57" t="s">
        <v>325</v>
      </c>
      <c r="D36" s="57" t="s">
        <v>352</v>
      </c>
      <c r="E36" s="57" t="s">
        <v>356</v>
      </c>
      <c r="F36" s="57" t="s">
        <v>376</v>
      </c>
      <c r="G36" s="56">
        <f t="shared" si="0"/>
        <v>125000</v>
      </c>
      <c r="M36" s="286"/>
      <c r="N36" s="215"/>
    </row>
    <row r="37" spans="2:21" s="283" customFormat="1" x14ac:dyDescent="0.25">
      <c r="B37" s="57">
        <v>34</v>
      </c>
      <c r="C37" s="57" t="s">
        <v>383</v>
      </c>
      <c r="D37" s="57" t="s">
        <v>352</v>
      </c>
      <c r="E37" s="57" t="s">
        <v>356</v>
      </c>
      <c r="F37" s="57" t="s">
        <v>376</v>
      </c>
      <c r="G37" s="56">
        <f t="shared" si="0"/>
        <v>125000</v>
      </c>
      <c r="M37" s="286"/>
      <c r="N37" s="215"/>
    </row>
    <row r="38" spans="2:21" s="283" customFormat="1" x14ac:dyDescent="0.25">
      <c r="B38" s="57">
        <v>35</v>
      </c>
      <c r="C38" s="57" t="s">
        <v>44</v>
      </c>
      <c r="D38" s="57" t="s">
        <v>361</v>
      </c>
      <c r="E38" s="57" t="s">
        <v>356</v>
      </c>
      <c r="F38" s="57" t="s">
        <v>376</v>
      </c>
      <c r="G38" s="56">
        <f t="shared" si="0"/>
        <v>150000</v>
      </c>
      <c r="M38" s="286"/>
      <c r="N38" s="215"/>
    </row>
    <row r="39" spans="2:21" s="283" customFormat="1" x14ac:dyDescent="0.25">
      <c r="B39" s="57">
        <v>36</v>
      </c>
      <c r="C39" s="57" t="s">
        <v>63</v>
      </c>
      <c r="D39" s="57" t="s">
        <v>361</v>
      </c>
      <c r="E39" s="57" t="s">
        <v>356</v>
      </c>
      <c r="F39" s="57" t="s">
        <v>376</v>
      </c>
      <c r="G39" s="56">
        <f t="shared" si="0"/>
        <v>150000</v>
      </c>
      <c r="M39" s="286"/>
      <c r="N39" s="215"/>
    </row>
    <row r="40" spans="2:21" x14ac:dyDescent="0.25">
      <c r="B40" s="57">
        <v>37</v>
      </c>
      <c r="C40" s="57" t="s">
        <v>384</v>
      </c>
      <c r="D40" s="57" t="s">
        <v>371</v>
      </c>
      <c r="E40" s="57" t="s">
        <v>356</v>
      </c>
      <c r="F40" s="57" t="s">
        <v>376</v>
      </c>
      <c r="G40" s="56">
        <f t="shared" si="0"/>
        <v>100000</v>
      </c>
    </row>
    <row r="41" spans="2:21" s="283" customFormat="1" x14ac:dyDescent="0.25">
      <c r="B41" s="57">
        <v>38</v>
      </c>
      <c r="C41" s="57" t="s">
        <v>41</v>
      </c>
      <c r="D41" s="57" t="s">
        <v>361</v>
      </c>
      <c r="E41" s="57" t="s">
        <v>353</v>
      </c>
      <c r="F41" s="57" t="s">
        <v>376</v>
      </c>
      <c r="G41" s="56">
        <f t="shared" si="0"/>
        <v>150000</v>
      </c>
      <c r="M41" s="286"/>
      <c r="N41" s="215"/>
    </row>
    <row r="42" spans="2:21" s="283" customFormat="1" x14ac:dyDescent="0.25">
      <c r="B42" s="57">
        <v>39</v>
      </c>
      <c r="C42" s="57" t="s">
        <v>390</v>
      </c>
      <c r="D42" s="57" t="s">
        <v>352</v>
      </c>
      <c r="E42" s="57" t="s">
        <v>353</v>
      </c>
      <c r="F42" s="57" t="s">
        <v>376</v>
      </c>
      <c r="G42" s="56">
        <f t="shared" si="0"/>
        <v>125000</v>
      </c>
      <c r="M42" s="286"/>
      <c r="N42" s="215"/>
    </row>
    <row r="43" spans="2:21" x14ac:dyDescent="0.25">
      <c r="B43" s="57">
        <v>40</v>
      </c>
      <c r="C43" s="57" t="s">
        <v>136</v>
      </c>
      <c r="D43" s="57" t="s">
        <v>361</v>
      </c>
      <c r="E43" s="57" t="s">
        <v>353</v>
      </c>
      <c r="F43" s="57" t="s">
        <v>376</v>
      </c>
      <c r="G43" s="56">
        <f t="shared" si="0"/>
        <v>150000</v>
      </c>
    </row>
    <row r="44" spans="2:21" s="283" customFormat="1" x14ac:dyDescent="0.25">
      <c r="B44" s="57">
        <v>41</v>
      </c>
      <c r="C44" s="57" t="s">
        <v>391</v>
      </c>
      <c r="D44" s="57" t="s">
        <v>352</v>
      </c>
      <c r="E44" s="57" t="s">
        <v>353</v>
      </c>
      <c r="F44" s="57" t="s">
        <v>376</v>
      </c>
      <c r="G44" s="56">
        <f t="shared" si="0"/>
        <v>125000</v>
      </c>
      <c r="M44" s="286"/>
      <c r="N44" s="215"/>
    </row>
    <row r="45" spans="2:21" s="285" customFormat="1" x14ac:dyDescent="0.25">
      <c r="B45" s="57">
        <v>42</v>
      </c>
      <c r="C45" s="59" t="s">
        <v>342</v>
      </c>
      <c r="D45" s="59" t="s">
        <v>352</v>
      </c>
      <c r="E45" s="59" t="s">
        <v>353</v>
      </c>
      <c r="F45" s="59" t="s">
        <v>376</v>
      </c>
      <c r="G45" s="56">
        <f t="shared" si="0"/>
        <v>125000</v>
      </c>
      <c r="M45" s="286"/>
      <c r="N45" s="215"/>
    </row>
    <row r="46" spans="2:21" s="285" customFormat="1" x14ac:dyDescent="0.25">
      <c r="B46" s="57">
        <v>43</v>
      </c>
      <c r="C46" s="59" t="s">
        <v>134</v>
      </c>
      <c r="D46" s="59" t="s">
        <v>361</v>
      </c>
      <c r="E46" s="59" t="s">
        <v>353</v>
      </c>
      <c r="F46" s="59" t="s">
        <v>376</v>
      </c>
      <c r="G46" s="56">
        <f t="shared" si="0"/>
        <v>150000</v>
      </c>
      <c r="M46" s="286"/>
      <c r="N46" s="215"/>
    </row>
    <row r="47" spans="2:21" s="285" customFormat="1" x14ac:dyDescent="0.25">
      <c r="B47" s="57">
        <v>44</v>
      </c>
      <c r="C47" s="59" t="s">
        <v>396</v>
      </c>
      <c r="D47" s="59" t="s">
        <v>352</v>
      </c>
      <c r="E47" s="59" t="s">
        <v>353</v>
      </c>
      <c r="F47" s="59" t="s">
        <v>376</v>
      </c>
      <c r="G47" s="56">
        <f t="shared" si="0"/>
        <v>125000</v>
      </c>
      <c r="M47" s="286"/>
      <c r="N47" s="215"/>
    </row>
    <row r="48" spans="2:21" s="285" customFormat="1" x14ac:dyDescent="0.25">
      <c r="B48" s="57">
        <v>45</v>
      </c>
      <c r="C48" s="57" t="s">
        <v>45</v>
      </c>
      <c r="D48" s="57" t="s">
        <v>371</v>
      </c>
      <c r="E48" s="57" t="s">
        <v>353</v>
      </c>
      <c r="F48" s="57" t="s">
        <v>376</v>
      </c>
      <c r="G48" s="56">
        <f t="shared" si="0"/>
        <v>100000</v>
      </c>
      <c r="M48" s="286"/>
      <c r="N48" s="215"/>
    </row>
    <row r="49" spans="2:14" s="285" customFormat="1" x14ac:dyDescent="0.25">
      <c r="B49" s="57">
        <v>46</v>
      </c>
      <c r="C49" s="57"/>
      <c r="D49" s="57"/>
      <c r="E49" s="57"/>
      <c r="F49" s="57"/>
      <c r="G49" s="56">
        <f t="shared" si="0"/>
        <v>0</v>
      </c>
      <c r="M49" s="286"/>
      <c r="N49" s="215"/>
    </row>
    <row r="50" spans="2:14" s="285" customFormat="1" x14ac:dyDescent="0.25">
      <c r="B50" s="57">
        <v>47</v>
      </c>
      <c r="C50" s="57"/>
      <c r="D50" s="57"/>
      <c r="E50" s="57"/>
      <c r="F50" s="57"/>
      <c r="G50" s="56">
        <f t="shared" si="0"/>
        <v>0</v>
      </c>
      <c r="M50" s="286"/>
      <c r="N50" s="215"/>
    </row>
    <row r="51" spans="2:14" s="285" customFormat="1" x14ac:dyDescent="0.25">
      <c r="B51" s="57">
        <v>48</v>
      </c>
      <c r="C51" s="57"/>
      <c r="D51" s="57"/>
      <c r="E51" s="57"/>
      <c r="F51" s="57"/>
      <c r="G51" s="56">
        <f t="shared" si="0"/>
        <v>0</v>
      </c>
      <c r="M51" s="286"/>
      <c r="N51" s="215"/>
    </row>
    <row r="52" spans="2:14" s="285" customFormat="1" x14ac:dyDescent="0.25">
      <c r="B52" s="57">
        <v>49</v>
      </c>
      <c r="C52" s="57"/>
      <c r="D52" s="57"/>
      <c r="E52" s="57"/>
      <c r="F52" s="57"/>
      <c r="G52" s="56">
        <f t="shared" si="0"/>
        <v>0</v>
      </c>
      <c r="M52" s="286"/>
      <c r="N52" s="215"/>
    </row>
    <row r="53" spans="2:14" s="285" customFormat="1" x14ac:dyDescent="0.25">
      <c r="B53" s="57">
        <v>50</v>
      </c>
      <c r="C53" s="57"/>
      <c r="D53" s="57"/>
      <c r="E53" s="57"/>
      <c r="F53" s="57"/>
      <c r="G53" s="56">
        <f t="shared" si="0"/>
        <v>0</v>
      </c>
      <c r="M53" s="286"/>
      <c r="N53" s="215"/>
    </row>
    <row r="54" spans="2:14" s="285" customFormat="1" x14ac:dyDescent="0.25">
      <c r="B54" s="57">
        <v>51</v>
      </c>
      <c r="C54" s="57"/>
      <c r="D54" s="57"/>
      <c r="E54" s="57"/>
      <c r="F54" s="57"/>
      <c r="G54" s="56">
        <f t="shared" si="0"/>
        <v>0</v>
      </c>
      <c r="M54" s="286"/>
      <c r="N54" s="215"/>
    </row>
    <row r="55" spans="2:14" x14ac:dyDescent="0.25">
      <c r="B55" s="57">
        <v>52</v>
      </c>
      <c r="C55" s="57"/>
      <c r="D55" s="57"/>
      <c r="E55" s="57"/>
      <c r="F55" s="57"/>
      <c r="G55" s="56">
        <f t="shared" si="0"/>
        <v>0</v>
      </c>
    </row>
    <row r="56" spans="2:14" ht="15.75" thickBot="1" x14ac:dyDescent="0.3">
      <c r="B56" s="57">
        <v>53</v>
      </c>
      <c r="C56" s="141"/>
      <c r="D56" s="141"/>
      <c r="E56" s="141"/>
      <c r="F56" s="141"/>
      <c r="G56" s="56">
        <f t="shared" si="0"/>
        <v>0</v>
      </c>
    </row>
    <row r="57" spans="2:14" ht="15.75" thickBot="1" x14ac:dyDescent="0.3">
      <c r="B57" s="351" t="s">
        <v>15</v>
      </c>
      <c r="C57" s="352"/>
      <c r="D57" s="352"/>
      <c r="E57" s="352"/>
      <c r="F57" s="353"/>
      <c r="G57" s="282">
        <f>SUM(G4:G56)</f>
        <v>5750000</v>
      </c>
    </row>
  </sheetData>
  <mergeCells count="5">
    <mergeCell ref="J33:L34"/>
    <mergeCell ref="O33:P34"/>
    <mergeCell ref="I3:U4"/>
    <mergeCell ref="R6:X12"/>
    <mergeCell ref="B57:F57"/>
  </mergeCells>
  <conditionalFormatting sqref="D4:D56">
    <cfRule type="expression" priority="5">
      <formula>IF(ISNUMBER(SEARCH("SENIOR DISKON",$G$4:$G$56)),"100000",IF(ISNUMBER(SEARCH("SENIOR",$G$4:$G$56)),"150000","125000"))</formula>
    </cfRule>
    <cfRule type="containsText" dxfId="8" priority="6" operator="containsText" text="SENIOR DISKON">
      <formula>NOT(ISERROR(SEARCH("SENIOR DISKON",D4)))</formula>
    </cfRule>
    <cfRule type="containsText" dxfId="7" priority="9" operator="containsText" text="SENIOR">
      <formula>NOT(ISERROR(SEARCH("SENIOR",D4)))</formula>
    </cfRule>
    <cfRule type="containsText" dxfId="6" priority="10" operator="containsText" text="MABA">
      <formula>NOT(ISERROR(SEARCH("MABA",D4)))</formula>
    </cfRule>
  </conditionalFormatting>
  <conditionalFormatting sqref="E4:F56">
    <cfRule type="containsText" dxfId="5" priority="7" operator="containsText" text="Tunai">
      <formula>NOT(ISERROR(SEARCH("Tunai",E4)))</formula>
    </cfRule>
    <cfRule type="containsText" dxfId="4" priority="8" operator="containsText" text="Transfer">
      <formula>NOT(ISERROR(SEARCH("Transfer",E4)))</formula>
    </cfRule>
  </conditionalFormatting>
  <conditionalFormatting sqref="G4:G56">
    <cfRule type="cellIs" dxfId="3" priority="2" operator="equal">
      <formula>150000</formula>
    </cfRule>
    <cfRule type="cellIs" dxfId="2" priority="3" operator="equal">
      <formula>100000</formula>
    </cfRule>
    <cfRule type="cellIs" dxfId="1" priority="4" operator="equal">
      <formula>125000</formula>
    </cfRule>
  </conditionalFormatting>
  <conditionalFormatting sqref="F4:F56">
    <cfRule type="cellIs" dxfId="0" priority="1" operator="equal">
      <formula>"LUNAS"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2"/>
      <c r="B1" s="173"/>
      <c r="C1" s="173"/>
      <c r="M1" s="24"/>
      <c r="N1" s="24"/>
    </row>
    <row r="2" spans="1:30" ht="15.75" thickBot="1" x14ac:dyDescent="0.3">
      <c r="A2" s="172"/>
      <c r="B2" s="173"/>
      <c r="C2" s="173"/>
      <c r="D2" s="411" t="s">
        <v>244</v>
      </c>
      <c r="E2" s="411"/>
      <c r="F2" s="411"/>
      <c r="G2" s="411"/>
      <c r="H2" s="411"/>
      <c r="I2" s="411"/>
      <c r="J2" s="411"/>
      <c r="K2" s="411"/>
      <c r="L2" s="411"/>
      <c r="M2" s="174"/>
      <c r="N2" s="24"/>
    </row>
    <row r="3" spans="1:30" ht="15.75" thickBot="1" x14ac:dyDescent="0.3">
      <c r="A3" s="17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6"/>
      <c r="U3" s="354" t="s">
        <v>195</v>
      </c>
      <c r="V3" s="355"/>
      <c r="W3" s="356" t="s">
        <v>19</v>
      </c>
      <c r="X3" s="355"/>
      <c r="Y3" s="355"/>
      <c r="Z3" s="355"/>
      <c r="AA3" s="355"/>
      <c r="AB3" s="355"/>
      <c r="AC3" s="355"/>
      <c r="AD3" s="357"/>
    </row>
    <row r="4" spans="1:30" x14ac:dyDescent="0.25">
      <c r="A4" s="175"/>
      <c r="B4" s="415" t="s">
        <v>193</v>
      </c>
      <c r="C4" s="416"/>
      <c r="D4" s="416"/>
      <c r="E4" s="416"/>
      <c r="F4" s="416"/>
      <c r="G4" s="70">
        <v>1004200</v>
      </c>
      <c r="H4" s="24"/>
      <c r="I4" s="363" t="s">
        <v>194</v>
      </c>
      <c r="J4" s="329"/>
      <c r="K4" s="329"/>
      <c r="L4" s="329"/>
      <c r="M4" s="176"/>
      <c r="U4" s="375" t="s">
        <v>196</v>
      </c>
      <c r="V4" s="329"/>
      <c r="W4" s="363" t="s">
        <v>198</v>
      </c>
      <c r="X4" s="329"/>
      <c r="Y4" s="329"/>
      <c r="Z4" s="329"/>
      <c r="AA4" s="329"/>
      <c r="AB4" s="329"/>
      <c r="AC4" s="329"/>
      <c r="AD4" s="358"/>
    </row>
    <row r="5" spans="1:30" x14ac:dyDescent="0.25">
      <c r="A5" s="175"/>
      <c r="B5" s="380" t="s">
        <v>235</v>
      </c>
      <c r="C5" s="329"/>
      <c r="D5" s="329"/>
      <c r="E5" s="329"/>
      <c r="F5" s="329"/>
      <c r="G5" s="152">
        <v>568329.18000000005</v>
      </c>
      <c r="H5" s="24"/>
      <c r="I5" s="382" t="s">
        <v>72</v>
      </c>
      <c r="J5" s="403"/>
      <c r="K5" s="405">
        <f>G7</f>
        <v>2332529.1800000002</v>
      </c>
      <c r="L5" s="406"/>
      <c r="M5" s="176"/>
      <c r="U5" s="376" t="s">
        <v>231</v>
      </c>
      <c r="V5" s="377"/>
      <c r="W5" s="382" t="s">
        <v>232</v>
      </c>
      <c r="X5" s="383"/>
      <c r="Y5" s="383"/>
      <c r="Z5" s="383"/>
      <c r="AA5" s="383"/>
      <c r="AB5" s="383"/>
      <c r="AC5" s="383"/>
      <c r="AD5" s="384"/>
    </row>
    <row r="6" spans="1:30" x14ac:dyDescent="0.25">
      <c r="A6" s="175"/>
      <c r="B6" s="373" t="s">
        <v>236</v>
      </c>
      <c r="C6" s="374"/>
      <c r="D6" s="374"/>
      <c r="E6" s="374"/>
      <c r="F6" s="374"/>
      <c r="G6" s="152">
        <v>760000</v>
      </c>
      <c r="H6" s="24"/>
      <c r="I6" s="404" t="s">
        <v>65</v>
      </c>
      <c r="J6" s="399"/>
      <c r="K6" s="407">
        <f>Pengeluaran!F30</f>
        <v>903300</v>
      </c>
      <c r="L6" s="408"/>
      <c r="M6" s="176"/>
      <c r="U6" s="378"/>
      <c r="V6" s="379"/>
      <c r="W6" s="364" t="s">
        <v>233</v>
      </c>
      <c r="X6" s="365"/>
      <c r="Y6" s="365"/>
      <c r="Z6" s="365"/>
      <c r="AA6" s="365"/>
      <c r="AB6" s="365"/>
      <c r="AC6" s="365"/>
      <c r="AD6" s="366"/>
    </row>
    <row r="7" spans="1:30" x14ac:dyDescent="0.25">
      <c r="A7" s="175"/>
      <c r="B7" s="385" t="s">
        <v>15</v>
      </c>
      <c r="C7" s="386"/>
      <c r="D7" s="386"/>
      <c r="E7" s="386"/>
      <c r="F7" s="399"/>
      <c r="G7" s="152">
        <f>SUM(G4:G6)</f>
        <v>2332529.1800000002</v>
      </c>
      <c r="H7" s="24"/>
      <c r="I7" s="404" t="s">
        <v>98</v>
      </c>
      <c r="J7" s="399"/>
      <c r="K7" s="409">
        <f>Pemasukkan!F31</f>
        <v>222000</v>
      </c>
      <c r="L7" s="410"/>
      <c r="M7" s="176"/>
      <c r="U7" s="361"/>
      <c r="V7" s="362"/>
      <c r="W7" s="363" t="s">
        <v>234</v>
      </c>
      <c r="X7" s="329"/>
      <c r="Y7" s="329"/>
      <c r="Z7" s="329"/>
      <c r="AA7" s="329"/>
      <c r="AB7" s="329"/>
      <c r="AC7" s="329"/>
      <c r="AD7" s="358"/>
    </row>
    <row r="8" spans="1:30" ht="15.75" thickBot="1" x14ac:dyDescent="0.3">
      <c r="A8" s="175"/>
      <c r="B8" s="413" t="s">
        <v>192</v>
      </c>
      <c r="C8" s="414"/>
      <c r="D8" s="414"/>
      <c r="E8" s="414"/>
      <c r="F8" s="414"/>
      <c r="G8" s="153">
        <f>K8</f>
        <v>1651229.1800000002</v>
      </c>
      <c r="H8" s="24"/>
      <c r="I8" s="382" t="s">
        <v>191</v>
      </c>
      <c r="J8" s="403"/>
      <c r="K8" s="394">
        <f>(K5-K6)+K7</f>
        <v>1651229.1800000002</v>
      </c>
      <c r="L8" s="395"/>
      <c r="M8" s="176"/>
      <c r="U8" s="369" t="s">
        <v>197</v>
      </c>
      <c r="V8" s="370"/>
      <c r="W8" s="364" t="s">
        <v>199</v>
      </c>
      <c r="X8" s="365"/>
      <c r="Y8" s="365"/>
      <c r="Z8" s="365"/>
      <c r="AA8" s="365"/>
      <c r="AB8" s="365"/>
      <c r="AC8" s="365"/>
      <c r="AD8" s="366"/>
    </row>
    <row r="9" spans="1:30" x14ac:dyDescent="0.25">
      <c r="A9" s="175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6"/>
      <c r="U9" s="371"/>
      <c r="V9" s="372"/>
      <c r="W9" s="364" t="s">
        <v>237</v>
      </c>
      <c r="X9" s="365"/>
      <c r="Y9" s="365"/>
      <c r="Z9" s="365"/>
      <c r="AA9" s="365"/>
      <c r="AB9" s="365"/>
      <c r="AC9" s="365"/>
      <c r="AD9" s="366"/>
    </row>
    <row r="10" spans="1:30" x14ac:dyDescent="0.25">
      <c r="A10" s="175"/>
      <c r="B10" s="329" t="s">
        <v>253</v>
      </c>
      <c r="C10" s="329"/>
      <c r="D10" s="329"/>
      <c r="E10" s="329"/>
      <c r="F10" s="329"/>
      <c r="G10" s="56">
        <f>G5</f>
        <v>568329.18000000005</v>
      </c>
      <c r="H10" s="24"/>
      <c r="I10" s="24"/>
      <c r="J10" s="24"/>
      <c r="K10" s="24"/>
      <c r="L10" s="24"/>
      <c r="M10" s="176"/>
      <c r="U10" s="373" t="s">
        <v>243</v>
      </c>
      <c r="V10" s="374"/>
      <c r="W10" s="329" t="s">
        <v>257</v>
      </c>
      <c r="X10" s="329"/>
      <c r="Y10" s="329"/>
      <c r="Z10" s="329"/>
      <c r="AA10" s="329"/>
      <c r="AB10" s="329"/>
      <c r="AC10" s="329"/>
      <c r="AD10" s="358"/>
    </row>
    <row r="11" spans="1:30" ht="15" customHeight="1" x14ac:dyDescent="0.25">
      <c r="A11" s="175"/>
      <c r="B11" s="329" t="s">
        <v>254</v>
      </c>
      <c r="C11" s="329"/>
      <c r="D11" s="329"/>
      <c r="E11" s="329"/>
      <c r="F11" s="329"/>
      <c r="G11" s="56">
        <v>1089400</v>
      </c>
      <c r="H11" s="24"/>
      <c r="I11" s="24"/>
      <c r="J11" s="24"/>
      <c r="K11" s="24"/>
      <c r="L11" s="24"/>
      <c r="M11" s="176"/>
      <c r="U11" s="373" t="s">
        <v>256</v>
      </c>
      <c r="V11" s="374"/>
      <c r="W11" s="367" t="s">
        <v>258</v>
      </c>
      <c r="X11" s="367"/>
      <c r="Y11" s="367"/>
      <c r="Z11" s="367"/>
      <c r="AA11" s="367"/>
      <c r="AB11" s="367"/>
      <c r="AC11" s="367"/>
      <c r="AD11" s="368"/>
    </row>
    <row r="12" spans="1:30" ht="15" customHeight="1" x14ac:dyDescent="0.25">
      <c r="A12" s="175"/>
      <c r="B12" s="412" t="s">
        <v>255</v>
      </c>
      <c r="C12" s="412"/>
      <c r="D12" s="412"/>
      <c r="E12" s="412"/>
      <c r="F12" s="412"/>
      <c r="G12" s="180">
        <f>SUM(G10:G11)</f>
        <v>1657729.1800000002</v>
      </c>
      <c r="H12" s="24"/>
      <c r="I12" s="24"/>
      <c r="J12" s="24"/>
      <c r="K12" s="24"/>
      <c r="L12" s="24"/>
      <c r="M12" s="176"/>
      <c r="U12" s="373"/>
      <c r="V12" s="374"/>
      <c r="W12" s="329"/>
      <c r="X12" s="329"/>
      <c r="Y12" s="329"/>
      <c r="Z12" s="329"/>
      <c r="AA12" s="329"/>
      <c r="AB12" s="329"/>
      <c r="AC12" s="329"/>
      <c r="AD12" s="358"/>
    </row>
    <row r="13" spans="1:30" ht="18" customHeight="1" thickBot="1" x14ac:dyDescent="0.3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9"/>
      <c r="U13" s="373"/>
      <c r="V13" s="374"/>
      <c r="W13" s="329"/>
      <c r="X13" s="329"/>
      <c r="Y13" s="329"/>
      <c r="Z13" s="329"/>
      <c r="AA13" s="329"/>
      <c r="AB13" s="329"/>
      <c r="AC13" s="329"/>
      <c r="AD13" s="358"/>
    </row>
    <row r="14" spans="1:30" ht="15.75" thickBot="1" x14ac:dyDescent="0.3">
      <c r="U14" s="388"/>
      <c r="V14" s="389"/>
      <c r="W14" s="359"/>
      <c r="X14" s="359"/>
      <c r="Y14" s="359"/>
      <c r="Z14" s="359"/>
      <c r="AA14" s="359"/>
      <c r="AB14" s="359"/>
      <c r="AC14" s="359"/>
      <c r="AD14" s="360"/>
    </row>
    <row r="17" spans="1:19" ht="15.75" thickBot="1" x14ac:dyDescent="0.3"/>
    <row r="18" spans="1:19" x14ac:dyDescent="0.25">
      <c r="A18" s="172"/>
      <c r="B18" s="173"/>
      <c r="C18" s="173"/>
      <c r="D18" s="411" t="s">
        <v>249</v>
      </c>
      <c r="E18" s="411"/>
      <c r="F18" s="411"/>
      <c r="G18" s="411"/>
      <c r="H18" s="411"/>
      <c r="I18" s="411"/>
      <c r="J18" s="411"/>
      <c r="K18" s="411"/>
      <c r="L18" s="411"/>
      <c r="M18" s="174"/>
      <c r="O18" s="390" t="s">
        <v>250</v>
      </c>
      <c r="P18" s="391"/>
      <c r="Q18" s="391"/>
      <c r="R18" s="391"/>
      <c r="S18" s="392"/>
    </row>
    <row r="19" spans="1:19" x14ac:dyDescent="0.25">
      <c r="A19" s="175"/>
      <c r="M19" s="176"/>
      <c r="O19" s="380" t="s">
        <v>251</v>
      </c>
      <c r="P19" s="329"/>
      <c r="Q19" s="329"/>
      <c r="R19" s="329"/>
      <c r="S19" s="358"/>
    </row>
    <row r="20" spans="1:19" ht="15.75" thickBot="1" x14ac:dyDescent="0.3">
      <c r="A20" s="175"/>
      <c r="B20" s="200"/>
      <c r="C20" s="200"/>
      <c r="D20" s="200"/>
      <c r="E20" s="200"/>
      <c r="F20" s="200"/>
      <c r="G20" s="68"/>
      <c r="H20" s="24"/>
      <c r="I20" s="363" t="s">
        <v>194</v>
      </c>
      <c r="J20" s="329"/>
      <c r="K20" s="329"/>
      <c r="L20" s="329"/>
      <c r="M20" s="176"/>
      <c r="O20" s="380" t="s">
        <v>252</v>
      </c>
      <c r="P20" s="329"/>
      <c r="Q20" s="329"/>
      <c r="R20" s="329"/>
      <c r="S20" s="358"/>
    </row>
    <row r="21" spans="1:19" x14ac:dyDescent="0.25">
      <c r="A21" s="175"/>
      <c r="B21" s="396" t="s">
        <v>296</v>
      </c>
      <c r="C21" s="397"/>
      <c r="D21" s="397"/>
      <c r="E21" s="397"/>
      <c r="F21" s="398"/>
      <c r="G21" s="70">
        <f>G12</f>
        <v>1657729.1800000002</v>
      </c>
      <c r="H21" s="24"/>
      <c r="I21" s="382" t="s">
        <v>72</v>
      </c>
      <c r="J21" s="403"/>
      <c r="K21" s="405">
        <f>G22</f>
        <v>1657729.1800000002</v>
      </c>
      <c r="L21" s="406"/>
      <c r="M21" s="176"/>
      <c r="N21" s="170"/>
      <c r="O21" s="393" t="s">
        <v>259</v>
      </c>
      <c r="P21" s="383"/>
      <c r="Q21" s="383"/>
      <c r="R21" s="383"/>
      <c r="S21" s="384"/>
    </row>
    <row r="22" spans="1:19" x14ac:dyDescent="0.25">
      <c r="A22" s="175"/>
      <c r="B22" s="385" t="s">
        <v>15</v>
      </c>
      <c r="C22" s="386"/>
      <c r="D22" s="386"/>
      <c r="E22" s="386"/>
      <c r="F22" s="399"/>
      <c r="G22" s="152">
        <f>G21</f>
        <v>1657729.1800000002</v>
      </c>
      <c r="H22" s="24"/>
      <c r="I22" s="404" t="s">
        <v>65</v>
      </c>
      <c r="J22" s="399"/>
      <c r="K22" s="407">
        <f>Pengeluaran!L30</f>
        <v>779000</v>
      </c>
      <c r="L22" s="408"/>
      <c r="M22" s="176"/>
      <c r="N22" s="170"/>
      <c r="O22" s="385" t="s">
        <v>260</v>
      </c>
      <c r="P22" s="386"/>
      <c r="Q22" s="386"/>
      <c r="R22" s="386"/>
      <c r="S22" s="387"/>
    </row>
    <row r="23" spans="1:19" ht="15.75" thickBot="1" x14ac:dyDescent="0.3">
      <c r="A23" s="175"/>
      <c r="B23" s="400" t="s">
        <v>192</v>
      </c>
      <c r="C23" s="401"/>
      <c r="D23" s="401"/>
      <c r="E23" s="401"/>
      <c r="F23" s="402"/>
      <c r="G23" s="153">
        <f>K24</f>
        <v>1568729.1800000002</v>
      </c>
      <c r="H23" s="24"/>
      <c r="I23" s="404" t="s">
        <v>98</v>
      </c>
      <c r="J23" s="399"/>
      <c r="K23" s="409">
        <f>Pemasukkan!L31</f>
        <v>690000</v>
      </c>
      <c r="L23" s="410"/>
      <c r="M23" s="176"/>
      <c r="N23" s="170"/>
      <c r="O23" s="385" t="s">
        <v>261</v>
      </c>
      <c r="P23" s="386"/>
      <c r="Q23" s="386"/>
      <c r="R23" s="386"/>
      <c r="S23" s="387"/>
    </row>
    <row r="24" spans="1:19" x14ac:dyDescent="0.25">
      <c r="A24" s="175"/>
      <c r="B24" s="24"/>
      <c r="C24" s="24"/>
      <c r="D24" s="24"/>
      <c r="E24" s="24"/>
      <c r="F24" s="24"/>
      <c r="G24" s="24"/>
      <c r="H24" s="24"/>
      <c r="I24" s="382" t="s">
        <v>191</v>
      </c>
      <c r="J24" s="403"/>
      <c r="K24" s="394">
        <f>(K21-K22)+K23</f>
        <v>1568729.1800000002</v>
      </c>
      <c r="L24" s="395"/>
      <c r="M24" s="176"/>
      <c r="N24" s="170"/>
      <c r="O24" s="385" t="s">
        <v>262</v>
      </c>
      <c r="P24" s="386"/>
      <c r="Q24" s="386"/>
      <c r="R24" s="386"/>
      <c r="S24" s="387"/>
    </row>
    <row r="25" spans="1:19" x14ac:dyDescent="0.25">
      <c r="A25" s="175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6"/>
      <c r="N25" s="170"/>
      <c r="O25" s="380" t="s">
        <v>267</v>
      </c>
      <c r="P25" s="329"/>
      <c r="Q25" s="329"/>
      <c r="R25" s="329"/>
      <c r="S25" s="358"/>
    </row>
    <row r="26" spans="1:19" ht="15.75" thickBot="1" x14ac:dyDescent="0.3">
      <c r="A26" s="17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6"/>
      <c r="N26" s="170"/>
      <c r="O26" s="381"/>
      <c r="P26" s="359"/>
      <c r="Q26" s="359"/>
      <c r="R26" s="359"/>
      <c r="S26" s="360"/>
    </row>
    <row r="27" spans="1:19" ht="15.75" thickBot="1" x14ac:dyDescent="0.3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0"/>
    </row>
    <row r="28" spans="1:19" x14ac:dyDescent="0.25">
      <c r="A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</row>
  </sheetData>
  <mergeCells count="63"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  <mergeCell ref="K5:L5"/>
    <mergeCell ref="I6:J6"/>
    <mergeCell ref="K6:L6"/>
    <mergeCell ref="K21:L21"/>
    <mergeCell ref="K23:L23"/>
    <mergeCell ref="K22:L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W4:AD4"/>
    <mergeCell ref="W8:AD8"/>
    <mergeCell ref="U5:V5"/>
    <mergeCell ref="U6:V6"/>
    <mergeCell ref="O25:S25"/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26" t="s">
        <v>186</v>
      </c>
      <c r="D2" s="427"/>
      <c r="E2" s="427"/>
      <c r="F2" s="427"/>
      <c r="G2" s="427"/>
      <c r="H2" s="427"/>
      <c r="I2" s="427"/>
      <c r="J2" s="427"/>
      <c r="K2" s="427"/>
    </row>
    <row r="3" spans="3:13" ht="15" customHeight="1" x14ac:dyDescent="0.25">
      <c r="C3" s="427"/>
      <c r="D3" s="427"/>
      <c r="E3" s="427"/>
      <c r="F3" s="427"/>
      <c r="G3" s="427"/>
      <c r="H3" s="427"/>
      <c r="I3" s="427"/>
      <c r="J3" s="427"/>
      <c r="K3" s="427"/>
    </row>
    <row r="5" spans="3:13" ht="15" customHeight="1" x14ac:dyDescent="0.25">
      <c r="C5" s="419" t="s">
        <v>247</v>
      </c>
      <c r="D5" s="419"/>
      <c r="E5" s="419"/>
      <c r="F5" s="419"/>
      <c r="G5" s="419"/>
      <c r="I5" s="419" t="s">
        <v>248</v>
      </c>
      <c r="J5" s="419"/>
      <c r="K5" s="419"/>
      <c r="L5" s="419"/>
      <c r="M5" s="419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1" t="s">
        <v>1</v>
      </c>
      <c r="J6" s="171" t="s">
        <v>98</v>
      </c>
      <c r="K6" s="171" t="s">
        <v>187</v>
      </c>
      <c r="L6" s="171" t="s">
        <v>180</v>
      </c>
      <c r="M6" s="171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2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3" t="s">
        <v>286</v>
      </c>
      <c r="K9" s="199" t="s">
        <v>297</v>
      </c>
      <c r="L9" s="64">
        <v>443000</v>
      </c>
      <c r="M9" s="192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2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7">
        <v>6</v>
      </c>
      <c r="J12" s="204"/>
      <c r="K12" s="204"/>
      <c r="L12" s="204"/>
      <c r="M12" s="204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3"/>
      <c r="L13" s="206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415" t="s">
        <v>72</v>
      </c>
      <c r="E29" s="416"/>
      <c r="F29" s="420">
        <f>'Hitung Pemasukan Pengeluaran'!G6</f>
        <v>760000</v>
      </c>
      <c r="G29" s="421"/>
      <c r="I29" s="170"/>
      <c r="J29" s="415" t="s">
        <v>72</v>
      </c>
      <c r="K29" s="416"/>
      <c r="L29" s="420">
        <f>'Hitung Pemasukan Pengeluaran'!G22</f>
        <v>1657729.1800000002</v>
      </c>
      <c r="M29" s="421"/>
    </row>
    <row r="30" spans="3:13" ht="15.75" customHeight="1" x14ac:dyDescent="0.25">
      <c r="D30" s="375" t="s">
        <v>65</v>
      </c>
      <c r="E30" s="329"/>
      <c r="F30" s="422">
        <f>Pengeluaran!F30</f>
        <v>903300</v>
      </c>
      <c r="G30" s="423"/>
      <c r="I30" s="170"/>
      <c r="J30" s="375" t="s">
        <v>65</v>
      </c>
      <c r="K30" s="329"/>
      <c r="L30" s="422">
        <f>Pengeluaran!L30</f>
        <v>779000</v>
      </c>
      <c r="M30" s="423"/>
    </row>
    <row r="31" spans="3:13" ht="15.75" customHeight="1" x14ac:dyDescent="0.25">
      <c r="D31" s="380" t="s">
        <v>98</v>
      </c>
      <c r="E31" s="329"/>
      <c r="F31" s="424">
        <f>F27</f>
        <v>222000</v>
      </c>
      <c r="G31" s="425"/>
      <c r="I31" s="170"/>
      <c r="J31" s="380" t="s">
        <v>98</v>
      </c>
      <c r="K31" s="329"/>
      <c r="L31" s="424">
        <f>L27</f>
        <v>690000</v>
      </c>
      <c r="M31" s="425"/>
    </row>
    <row r="32" spans="3:13" ht="15.75" customHeight="1" thickBot="1" x14ac:dyDescent="0.3">
      <c r="D32" s="413" t="s">
        <v>190</v>
      </c>
      <c r="E32" s="414"/>
      <c r="F32" s="417">
        <f>'Hitung Pemasukan Pengeluaran'!G8</f>
        <v>1651229.1800000002</v>
      </c>
      <c r="G32" s="418"/>
      <c r="I32" s="170"/>
      <c r="J32" s="413" t="s">
        <v>190</v>
      </c>
      <c r="K32" s="414"/>
      <c r="L32" s="417">
        <f>'Hitung Pemasukan Pengeluaran'!G23</f>
        <v>1568729.1800000002</v>
      </c>
      <c r="M32" s="418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0:E30"/>
    <mergeCell ref="F30:G30"/>
    <mergeCell ref="J29:K29"/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32" t="s">
        <v>179</v>
      </c>
      <c r="D2" s="433"/>
      <c r="E2" s="433"/>
      <c r="F2" s="433"/>
      <c r="G2" s="433"/>
      <c r="H2" s="433"/>
      <c r="I2" s="433"/>
      <c r="J2" s="433"/>
      <c r="K2" s="433"/>
    </row>
    <row r="3" spans="3:13" ht="15" customHeight="1" x14ac:dyDescent="0.25">
      <c r="C3" s="433"/>
      <c r="D3" s="433"/>
      <c r="E3" s="433"/>
      <c r="F3" s="433"/>
      <c r="G3" s="433"/>
      <c r="H3" s="433"/>
      <c r="I3" s="433"/>
      <c r="J3" s="433"/>
      <c r="K3" s="433"/>
    </row>
    <row r="5" spans="3:13" ht="15" customHeight="1" x14ac:dyDescent="0.25">
      <c r="C5" s="419" t="s">
        <v>245</v>
      </c>
      <c r="D5" s="419"/>
      <c r="E5" s="419"/>
      <c r="F5" s="419"/>
      <c r="G5" s="419"/>
      <c r="I5" s="419" t="s">
        <v>246</v>
      </c>
      <c r="J5" s="419"/>
      <c r="K5" s="419"/>
      <c r="L5" s="419"/>
      <c r="M5" s="419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1" t="s">
        <v>1</v>
      </c>
      <c r="J6" s="186" t="s">
        <v>65</v>
      </c>
      <c r="K6" s="171" t="s">
        <v>182</v>
      </c>
      <c r="L6" s="171" t="s">
        <v>180</v>
      </c>
      <c r="M6" s="171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1" t="s">
        <v>215</v>
      </c>
      <c r="E8" s="23" t="s">
        <v>216</v>
      </c>
      <c r="F8" s="61">
        <v>45000</v>
      </c>
      <c r="G8" s="141"/>
      <c r="I8" s="23">
        <v>2</v>
      </c>
      <c r="J8" s="23" t="s">
        <v>242</v>
      </c>
      <c r="K8" s="188" t="s">
        <v>240</v>
      </c>
      <c r="L8" s="64">
        <v>25000</v>
      </c>
      <c r="M8" s="23"/>
    </row>
    <row r="9" spans="3:13" ht="15" customHeight="1" x14ac:dyDescent="0.25">
      <c r="C9" s="142">
        <v>3</v>
      </c>
      <c r="D9" s="145" t="s">
        <v>222</v>
      </c>
      <c r="E9" s="146" t="s">
        <v>223</v>
      </c>
      <c r="F9" s="56">
        <v>100000</v>
      </c>
      <c r="G9" s="57"/>
      <c r="I9" s="187">
        <v>3</v>
      </c>
      <c r="J9" s="1" t="s">
        <v>268</v>
      </c>
      <c r="K9" s="189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3" t="s">
        <v>218</v>
      </c>
      <c r="E10" s="10" t="s">
        <v>219</v>
      </c>
      <c r="F10" s="144">
        <v>1000</v>
      </c>
      <c r="G10" s="143"/>
      <c r="I10" s="9">
        <v>4</v>
      </c>
      <c r="J10" s="197" t="s">
        <v>279</v>
      </c>
      <c r="K10" s="198" t="s">
        <v>282</v>
      </c>
      <c r="L10" s="64">
        <v>320000</v>
      </c>
      <c r="M10" s="191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7">
        <v>5</v>
      </c>
      <c r="J11" s="191" t="s">
        <v>283</v>
      </c>
      <c r="K11" s="198" t="s">
        <v>282</v>
      </c>
      <c r="L11" s="64">
        <v>8000</v>
      </c>
      <c r="M11" s="192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0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2" t="s">
        <v>307</v>
      </c>
      <c r="K13" s="201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5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7">
        <v>9</v>
      </c>
      <c r="J15" s="202" t="s">
        <v>291</v>
      </c>
      <c r="K15" s="201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7">
        <v>10</v>
      </c>
      <c r="J16" s="146"/>
      <c r="K16" s="207"/>
      <c r="L16" s="208"/>
      <c r="M16" s="146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6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0"/>
      <c r="J28" s="170"/>
      <c r="K28" s="170"/>
      <c r="L28" s="170"/>
      <c r="M28" s="170"/>
    </row>
    <row r="29" spans="3:13" ht="15.75" customHeight="1" x14ac:dyDescent="0.25">
      <c r="D29" s="354" t="s">
        <v>72</v>
      </c>
      <c r="E29" s="356"/>
      <c r="F29" s="430">
        <f>'Hitung Pemasukan Pengeluaran'!G6</f>
        <v>760000</v>
      </c>
      <c r="G29" s="431"/>
      <c r="I29" s="170"/>
      <c r="J29" s="354" t="s">
        <v>72</v>
      </c>
      <c r="K29" s="356"/>
      <c r="L29" s="430">
        <f>'Hitung Pemasukan Pengeluaran'!G22</f>
        <v>1657729.1800000002</v>
      </c>
      <c r="M29" s="431"/>
    </row>
    <row r="30" spans="3:13" ht="15.75" customHeight="1" x14ac:dyDescent="0.25">
      <c r="D30" s="380" t="s">
        <v>65</v>
      </c>
      <c r="E30" s="329"/>
      <c r="F30" s="422">
        <f>F27</f>
        <v>903300</v>
      </c>
      <c r="G30" s="423"/>
      <c r="I30" s="170"/>
      <c r="J30" s="380" t="s">
        <v>65</v>
      </c>
      <c r="K30" s="329"/>
      <c r="L30" s="422">
        <f>L27</f>
        <v>779000</v>
      </c>
      <c r="M30" s="423"/>
    </row>
    <row r="31" spans="3:13" ht="15.75" customHeight="1" x14ac:dyDescent="0.25">
      <c r="D31" s="380" t="s">
        <v>98</v>
      </c>
      <c r="E31" s="329"/>
      <c r="F31" s="424">
        <f>Pemasukkan!F27</f>
        <v>222000</v>
      </c>
      <c r="G31" s="425"/>
      <c r="I31" s="170"/>
      <c r="J31" s="380" t="s">
        <v>98</v>
      </c>
      <c r="K31" s="329"/>
      <c r="L31" s="424">
        <f>Pemasukkan!L27</f>
        <v>690000</v>
      </c>
      <c r="M31" s="425"/>
    </row>
    <row r="32" spans="3:13" ht="15.75" customHeight="1" thickBot="1" x14ac:dyDescent="0.3">
      <c r="D32" s="413" t="s">
        <v>191</v>
      </c>
      <c r="E32" s="414"/>
      <c r="F32" s="428">
        <f>'Hitung Pemasukan Pengeluaran'!G8</f>
        <v>1651229.1800000002</v>
      </c>
      <c r="G32" s="429"/>
      <c r="I32" s="170"/>
      <c r="J32" s="413" t="s">
        <v>191</v>
      </c>
      <c r="K32" s="414"/>
      <c r="L32" s="428">
        <f>'Hitung Pemasukan Pengeluaran'!G23</f>
        <v>1568729.1800000002</v>
      </c>
      <c r="M32" s="42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  <mergeCell ref="L32:M32"/>
    <mergeCell ref="C5:G5"/>
    <mergeCell ref="I5:M5"/>
    <mergeCell ref="L29:M29"/>
    <mergeCell ref="J30:K30"/>
    <mergeCell ref="L30:M30"/>
    <mergeCell ref="J31:K31"/>
    <mergeCell ref="L31:M31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36" t="s">
        <v>230</v>
      </c>
      <c r="D2" s="437"/>
      <c r="E2" s="437"/>
      <c r="F2" s="437"/>
      <c r="G2" s="437"/>
      <c r="H2" s="437"/>
      <c r="I2" s="437"/>
      <c r="J2" s="437"/>
      <c r="K2" s="437"/>
    </row>
    <row r="3" spans="3:11" x14ac:dyDescent="0.25">
      <c r="C3" s="437"/>
      <c r="D3" s="437"/>
      <c r="E3" s="437"/>
      <c r="F3" s="437"/>
      <c r="G3" s="437"/>
      <c r="H3" s="437"/>
      <c r="I3" s="437"/>
      <c r="J3" s="437"/>
      <c r="K3" s="437"/>
    </row>
    <row r="4" spans="3:11" x14ac:dyDescent="0.25">
      <c r="C4" s="139"/>
      <c r="D4" s="139"/>
      <c r="E4" s="139"/>
      <c r="F4" s="139"/>
      <c r="G4" s="139"/>
      <c r="H4" s="139"/>
      <c r="I4" s="139"/>
      <c r="J4" s="139"/>
      <c r="K4" s="139"/>
    </row>
    <row r="5" spans="3:11" x14ac:dyDescent="0.25">
      <c r="C5" s="139"/>
      <c r="D5" s="139"/>
      <c r="E5" s="139"/>
      <c r="F5" s="139"/>
      <c r="G5" s="139"/>
      <c r="H5" s="139"/>
      <c r="I5" s="139"/>
      <c r="J5" s="139"/>
      <c r="K5" s="139"/>
    </row>
    <row r="6" spans="3:11" x14ac:dyDescent="0.25">
      <c r="C6" s="140" t="s">
        <v>1</v>
      </c>
      <c r="D6" s="140" t="s">
        <v>65</v>
      </c>
      <c r="E6" s="140" t="s">
        <v>187</v>
      </c>
      <c r="F6" s="140" t="s">
        <v>180</v>
      </c>
      <c r="G6" s="140" t="s">
        <v>19</v>
      </c>
      <c r="H6" s="139"/>
      <c r="I6" s="139"/>
      <c r="J6" s="139"/>
      <c r="K6" s="139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48" t="s">
        <v>225</v>
      </c>
      <c r="H7" s="139"/>
      <c r="I7" s="139"/>
      <c r="J7" s="139"/>
      <c r="K7" s="139"/>
    </row>
    <row r="8" spans="3:11" ht="63" customHeight="1" x14ac:dyDescent="0.25">
      <c r="C8" s="1">
        <v>2</v>
      </c>
      <c r="D8" s="1" t="s">
        <v>271</v>
      </c>
      <c r="E8" s="190" t="s">
        <v>269</v>
      </c>
      <c r="F8" s="64">
        <v>160000</v>
      </c>
      <c r="G8" s="147" t="s">
        <v>272</v>
      </c>
      <c r="H8" s="139"/>
      <c r="I8" s="139"/>
      <c r="J8" s="139"/>
      <c r="K8" s="139"/>
    </row>
    <row r="9" spans="3:11" ht="45" x14ac:dyDescent="0.25">
      <c r="C9" s="10">
        <v>3</v>
      </c>
      <c r="D9" s="197" t="s">
        <v>326</v>
      </c>
      <c r="E9" s="254" t="s">
        <v>327</v>
      </c>
      <c r="F9" s="149">
        <v>6000</v>
      </c>
      <c r="G9" s="255" t="s">
        <v>328</v>
      </c>
      <c r="H9" s="139"/>
      <c r="I9" s="139"/>
      <c r="J9" s="139"/>
      <c r="K9" s="139"/>
    </row>
    <row r="10" spans="3:11" x14ac:dyDescent="0.25">
      <c r="C10" s="1">
        <v>4</v>
      </c>
      <c r="D10" s="1"/>
      <c r="E10" s="23"/>
      <c r="F10" s="67"/>
      <c r="G10" s="148"/>
      <c r="H10" s="139"/>
      <c r="I10" s="139"/>
      <c r="J10" s="139"/>
      <c r="K10" s="139"/>
    </row>
    <row r="11" spans="3:11" x14ac:dyDescent="0.25">
      <c r="C11" s="1">
        <v>5</v>
      </c>
      <c r="D11" s="1"/>
      <c r="E11" s="23"/>
      <c r="F11" s="67"/>
      <c r="G11" s="148"/>
      <c r="H11" s="139"/>
      <c r="I11" s="139"/>
      <c r="J11" s="139"/>
      <c r="K11" s="139"/>
    </row>
    <row r="12" spans="3:11" x14ac:dyDescent="0.25">
      <c r="C12" s="1">
        <v>6</v>
      </c>
      <c r="D12" s="1"/>
      <c r="E12" s="23"/>
      <c r="F12" s="67"/>
      <c r="G12" s="148"/>
      <c r="H12" s="139"/>
      <c r="I12" s="139"/>
      <c r="J12" s="139"/>
      <c r="K12" s="139"/>
    </row>
    <row r="13" spans="3:11" x14ac:dyDescent="0.25">
      <c r="C13" s="1">
        <v>7</v>
      </c>
      <c r="D13" s="1"/>
      <c r="E13" s="23"/>
      <c r="F13" s="67"/>
      <c r="G13" s="148"/>
      <c r="H13" s="139"/>
      <c r="I13" s="139"/>
      <c r="J13" s="139"/>
      <c r="K13" s="139"/>
    </row>
    <row r="14" spans="3:11" x14ac:dyDescent="0.25">
      <c r="C14" s="1">
        <v>8</v>
      </c>
      <c r="D14" s="1"/>
      <c r="E14" s="23"/>
      <c r="F14" s="67"/>
      <c r="G14" s="147"/>
      <c r="H14" s="139"/>
      <c r="I14" s="139"/>
      <c r="J14" s="139"/>
      <c r="K14" s="139"/>
    </row>
    <row r="15" spans="3:11" x14ac:dyDescent="0.25">
      <c r="C15" s="1">
        <v>9</v>
      </c>
      <c r="D15" s="1"/>
      <c r="E15" s="23"/>
      <c r="F15" s="67"/>
      <c r="G15" s="147"/>
      <c r="H15" s="139"/>
      <c r="I15" s="139"/>
      <c r="J15" s="139"/>
      <c r="K15" s="139"/>
    </row>
    <row r="16" spans="3:11" x14ac:dyDescent="0.25">
      <c r="C16" s="1">
        <v>10</v>
      </c>
      <c r="D16" s="1"/>
      <c r="E16" s="23"/>
      <c r="F16" s="67"/>
      <c r="G16" s="147"/>
      <c r="H16" s="139"/>
      <c r="I16" s="139"/>
      <c r="J16" s="139"/>
      <c r="K16" s="139"/>
    </row>
    <row r="17" spans="3:11" x14ac:dyDescent="0.25">
      <c r="C17" s="1">
        <v>11</v>
      </c>
      <c r="D17" s="1"/>
      <c r="E17" s="23"/>
      <c r="F17" s="67"/>
      <c r="G17" s="147"/>
      <c r="H17" s="139"/>
      <c r="I17" s="139"/>
      <c r="J17" s="139"/>
      <c r="K17" s="139"/>
    </row>
    <row r="18" spans="3:11" x14ac:dyDescent="0.25">
      <c r="C18" s="1">
        <v>12</v>
      </c>
      <c r="D18" s="1"/>
      <c r="E18" s="23"/>
      <c r="F18" s="67"/>
      <c r="G18" s="147"/>
      <c r="H18" s="139"/>
      <c r="I18" s="139"/>
      <c r="J18" s="139"/>
      <c r="K18" s="139"/>
    </row>
    <row r="19" spans="3:11" x14ac:dyDescent="0.25">
      <c r="C19" s="1">
        <v>13</v>
      </c>
      <c r="D19" s="1"/>
      <c r="E19" s="1"/>
      <c r="F19" s="67"/>
      <c r="G19" s="147"/>
      <c r="H19" s="139"/>
      <c r="I19" s="139"/>
      <c r="J19" s="139"/>
      <c r="K19" s="139"/>
    </row>
    <row r="20" spans="3:11" x14ac:dyDescent="0.25">
      <c r="C20" s="1">
        <v>14</v>
      </c>
      <c r="D20" s="1"/>
      <c r="E20" s="1"/>
      <c r="F20" s="67"/>
      <c r="G20" s="147"/>
      <c r="H20" s="139"/>
      <c r="I20" s="139"/>
      <c r="J20" s="139"/>
      <c r="K20" s="139"/>
    </row>
    <row r="21" spans="3:11" x14ac:dyDescent="0.25">
      <c r="C21" s="1">
        <v>15</v>
      </c>
      <c r="D21" s="1"/>
      <c r="E21" s="1"/>
      <c r="F21" s="67"/>
      <c r="G21" s="147"/>
      <c r="H21" s="139"/>
      <c r="I21" s="139"/>
      <c r="J21" s="139"/>
      <c r="K21" s="139"/>
    </row>
    <row r="22" spans="3:11" x14ac:dyDescent="0.25">
      <c r="C22" s="1">
        <v>16</v>
      </c>
      <c r="D22" s="1"/>
      <c r="E22" s="1"/>
      <c r="F22" s="67"/>
      <c r="G22" s="147"/>
      <c r="H22" s="139"/>
      <c r="I22" s="139"/>
      <c r="J22" s="139"/>
      <c r="K22" s="139"/>
    </row>
    <row r="23" spans="3:11" x14ac:dyDescent="0.25">
      <c r="C23" s="1">
        <v>17</v>
      </c>
      <c r="D23" s="1"/>
      <c r="E23" s="1"/>
      <c r="F23" s="67"/>
      <c r="G23" s="147"/>
      <c r="H23" s="139"/>
      <c r="I23" s="139"/>
      <c r="J23" s="139"/>
      <c r="K23" s="139"/>
    </row>
    <row r="24" spans="3:11" x14ac:dyDescent="0.25">
      <c r="C24" s="1">
        <v>18</v>
      </c>
      <c r="D24" s="1"/>
      <c r="E24" s="1"/>
      <c r="F24" s="67"/>
      <c r="G24" s="147"/>
      <c r="H24" s="139"/>
      <c r="I24" s="139"/>
      <c r="J24" s="139"/>
      <c r="K24" s="139"/>
    </row>
    <row r="25" spans="3:11" x14ac:dyDescent="0.25">
      <c r="C25" s="1">
        <v>19</v>
      </c>
      <c r="D25" s="1"/>
      <c r="E25" s="1"/>
      <c r="F25" s="67"/>
      <c r="G25" s="147"/>
      <c r="H25" s="139"/>
      <c r="I25" s="139"/>
      <c r="J25" s="139"/>
      <c r="K25" s="139"/>
    </row>
    <row r="26" spans="3:11" ht="15.75" thickBot="1" x14ac:dyDescent="0.3">
      <c r="C26" s="1">
        <v>20</v>
      </c>
      <c r="D26" s="1"/>
      <c r="E26" s="23"/>
      <c r="F26" s="67"/>
      <c r="G26" s="147"/>
      <c r="H26" s="139"/>
      <c r="I26" s="139"/>
      <c r="J26" s="139"/>
      <c r="K26" s="139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39"/>
      <c r="I27" s="139"/>
      <c r="J27" s="139"/>
      <c r="K27" s="139"/>
    </row>
    <row r="28" spans="3:11" x14ac:dyDescent="0.25">
      <c r="C28" s="139"/>
      <c r="D28" s="139"/>
      <c r="E28" s="139"/>
      <c r="F28" s="139"/>
      <c r="G28" s="139"/>
      <c r="H28" s="139"/>
      <c r="I28" s="139"/>
      <c r="J28" s="139"/>
      <c r="K28" s="139"/>
    </row>
    <row r="29" spans="3:11" ht="15.75" thickBot="1" x14ac:dyDescent="0.3">
      <c r="C29" s="139"/>
      <c r="D29" s="438"/>
      <c r="E29" s="438"/>
      <c r="F29" s="439"/>
      <c r="G29" s="439"/>
      <c r="H29" s="139"/>
      <c r="I29" s="139"/>
      <c r="J29" s="139"/>
      <c r="K29" s="139"/>
    </row>
    <row r="30" spans="3:11" ht="15.75" thickBot="1" x14ac:dyDescent="0.3">
      <c r="C30" s="24"/>
      <c r="D30" s="440" t="s">
        <v>229</v>
      </c>
      <c r="E30" s="441"/>
      <c r="F30" s="442">
        <f>F27</f>
        <v>226000</v>
      </c>
      <c r="G30" s="443"/>
      <c r="H30" s="139"/>
      <c r="I30" s="139"/>
      <c r="J30" s="139"/>
      <c r="K30" s="139"/>
    </row>
    <row r="31" spans="3:11" x14ac:dyDescent="0.25">
      <c r="C31" s="139"/>
      <c r="H31" s="139"/>
      <c r="I31" s="139"/>
      <c r="J31" s="139"/>
      <c r="K31" s="139"/>
    </row>
    <row r="32" spans="3:11" x14ac:dyDescent="0.25">
      <c r="C32" s="139"/>
      <c r="D32" s="434"/>
      <c r="E32" s="434"/>
      <c r="F32" s="435"/>
      <c r="G32" s="434"/>
      <c r="H32" s="139"/>
      <c r="I32" s="139"/>
      <c r="J32" s="139"/>
      <c r="K32" s="139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44" t="s">
        <v>122</v>
      </c>
      <c r="D4" s="445"/>
      <c r="E4" s="27"/>
      <c r="F4" s="33"/>
      <c r="G4" s="34"/>
      <c r="H4" s="444" t="s">
        <v>103</v>
      </c>
      <c r="I4" s="445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44" t="s">
        <v>144</v>
      </c>
      <c r="D17" s="445"/>
      <c r="E17" s="27"/>
      <c r="F17" s="26"/>
      <c r="G17" s="35"/>
      <c r="H17" s="444" t="s">
        <v>146</v>
      </c>
      <c r="I17" s="445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2020-02-19T16:55:53Z</dcterms:modified>
</cp:coreProperties>
</file>