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  <fileRecoveryPr repairLoad="1"/>
</workbook>
</file>

<file path=xl/calcChain.xml><?xml version="1.0" encoding="utf-8"?>
<calcChain xmlns="http://schemas.openxmlformats.org/spreadsheetml/2006/main">
  <c r="AG20" i="11" l="1"/>
  <c r="AG21" i="11"/>
  <c r="AG22" i="11"/>
  <c r="AH22" i="11" s="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19" i="11"/>
  <c r="AH20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F20" i="11"/>
  <c r="AF21" i="11"/>
  <c r="AH21" i="11" s="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H38" i="11" s="1"/>
  <c r="AF39" i="11"/>
  <c r="AF40" i="11"/>
  <c r="AH40" i="11" s="1"/>
  <c r="AF19" i="11"/>
  <c r="AG18" i="11"/>
  <c r="AF18" i="11"/>
  <c r="AH39" i="11"/>
  <c r="V47" i="11"/>
  <c r="AH19" i="11" l="1"/>
  <c r="AH18" i="11"/>
  <c r="V83" i="11"/>
  <c r="W55" i="11"/>
  <c r="W56" i="11"/>
  <c r="W57" i="11"/>
  <c r="W58" i="11"/>
  <c r="W59" i="11"/>
  <c r="W60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54" i="11"/>
  <c r="AF41" i="11" l="1"/>
  <c r="W81" i="11"/>
  <c r="V84" i="11" s="1"/>
  <c r="V85" i="11" s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P23" i="11"/>
  <c r="P24" i="11"/>
  <c r="P25" i="11"/>
  <c r="P26" i="11"/>
  <c r="P27" i="11"/>
  <c r="P28" i="11"/>
  <c r="P29" i="11"/>
  <c r="P30" i="11"/>
  <c r="P31" i="11"/>
  <c r="P32" i="11"/>
  <c r="P20" i="11"/>
  <c r="W45" i="11" l="1"/>
  <c r="V48" i="11" s="1"/>
  <c r="V49" i="11" s="1"/>
  <c r="P21" i="11"/>
  <c r="P2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18" i="11"/>
  <c r="P19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73" i="11" l="1"/>
  <c r="G57" i="11" l="1"/>
  <c r="O9" i="11" s="1"/>
  <c r="O73" i="11" s="1"/>
  <c r="O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<sst xmlns="http://schemas.openxmlformats.org/spreadsheetml/2006/main" count="1239" uniqueCount="478">
  <si>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</si>
  <si>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</si>
  <si>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</si>
  <si>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</si>
  <si>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</si>
  <si>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</si>
  <si>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</si>
  <si>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</si>
  <si>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</si>
  <si>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</si>
  <si>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</si>
  <si>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</si>
  <si>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</si>
  <si>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</si>
  <si>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</si>
  <si>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</si>
  <si>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</si>
  <si>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</si>
  <si>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</si>
  <si>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</si>
  <si>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</si>
  <si>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</si>
  <si>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</si>
  <si>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</si>
  <si>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</si>
  <si>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</si>
  <si>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</si>
  <si>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</si>
  <si>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</si>
  <si>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</si>
  <si>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</si>
  <si>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</si>
  <si>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</si>
  <si>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</si>
  <si>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</si>
  <si>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</si>
  <si>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</si>
  <si>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</si>
  <si>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</si>
  <si>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</si>
  <si>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</si>
  <si>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</si>
  <si>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</si>
  <si>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</si>
  <si>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</si>
  <si>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</si>
  <si>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</si>
  <si>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</si>
  <si>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</si>
  <si>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</si>
  <si>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</si>
  <si>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</si>
  <si>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</si>
  <si>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</si>
  <si>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</si>
  <si>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</si>
  <si>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</si>
  <si>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</si>
  <si>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</si>
  <si>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</si>
  <si>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</si>
  <si>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</si>
  <si>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</si>
  <si>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</si>
  <si>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</si>
  <si>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</si>
  <si>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</si>
  <si>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</si>
  <si>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</si>
  <si>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</si>
  <si>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</si>
  <si>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</si>
  <si>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</si>
  <si>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</si>
  <si>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</si>
  <si>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</si>
  <si>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</si>
  <si>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</si>
  <si>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</si>
  <si>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</si>
  <si>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</si>
  <si>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</si>
  <si>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</si>
  <si>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</si>
  <si>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</si>
  <si>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</si>
  <si>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</si>
  <si>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</si>
  <si>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</si>
  <si>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</si>
  <si>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</si>
  <si>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</si>
  <si>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</si>
  <si>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</si>
  <si>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</si>
  <si>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</si>
  <si>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</si>
  <si>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</si>
  <si>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</si>
  <si>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</si>
  <si>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</si>
  <si>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</si>
  <si>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</si>
  <si>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</si>
  <si>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</si>
  <si>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</si>
  <si>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</si>
  <si>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</si>
  <si>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</si>
  <si>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</si>
  <si>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</si>
  <si>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</si>
  <si>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</si>
  <si>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</si>
  <si>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</si>
  <si>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</si>
  <si>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</si>
  <si>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</si>
  <si>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</si>
  <si>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</si>
  <si>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</si>
  <si>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</si>
  <si>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</si>
  <si>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</si>
  <si>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</si>
  <si>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</si>
  <si>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</si>
  <si>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</si>
  <si>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</si>
  <si>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</si>
  <si>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</si>
  <si>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</si>
  <si>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</si>
  <si>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</si>
  <si>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</si>
  <si>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</si>
  <si>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</si>
  <si>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</si>
  <si>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</si>
  <si>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</si>
  <si>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</si>
  <si>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</si>
  <si>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</si>
  <si>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</si>
  <si>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</si>
  <si>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</si>
  <si>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</si>
  <si>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</si>
  <si>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</si>
  <si>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</si>
  <si>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</si>
  <si>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</si>
  <si>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</si>
  <si>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</si>
  <si>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</si>
  <si>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</si>
  <si>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</si>
  <si>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</si>
  <si>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</si>
  <si>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</si>
  <si>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</si>
  <si>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</si>
  <si>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</si>
  <si>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</si>
  <si>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</si>
  <si>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</si>
  <si>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</si>
  <si>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</si>
  <si>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</si>
  <si>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</si>
  <si>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</si>
  <si>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</si>
  <si>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</si>
  <si>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</si>
  <si>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</si>
  <si>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</si>
  <si>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</si>
  <si>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</si>
  <si>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</si>
  <si>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</si>
  <si>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</si>
  <si>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</si>
  <si>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</si>
  <si>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</si>
  <si>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</si>
  <si>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</si>
  <si>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</si>
  <si>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</si>
  <si>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</si>
  <si>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</si>
  <si>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</si>
  <si>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</si>
  <si>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</si>
  <si>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</si>
  <si>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</si>
  <si>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</si>
  <si>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</si>
  <si>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</si>
  <si>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</si>
  <si>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</si>
  <si>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</si>
  <si>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</si>
  <si>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</si>
  <si>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</si>
  <si>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</si>
  <si>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</si>
  <si>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</si>
  <si>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</si>
  <si>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</si>
  <si>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</si>
  <si>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</si>
  <si>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</si>
  <si>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</si>
  <si>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</si>
  <si>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</si>
  <si>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</si>
  <si>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</si>
  <si>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</si>
  <si>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</si>
  <si>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</si>
  <si>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</si>
  <si>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</si>
  <si>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</si>
  <si>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</si>
  <si>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</si>
  <si>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</si>
  <si>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</si>
  <si>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</si>
  <si>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</si>
  <si>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</si>
  <si>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</si>
  <si>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</si>
  <si>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</si>
  <si>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</si>
  <si>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</si>
  <si>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</si>
  <si>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</si>
  <si>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</si>
  <si>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</si>
  <si>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</si>
  <si>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</si>
  <si>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</si>
  <si>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</si>
  <si>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</si>
  <si>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</si>
  <si>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</si>
  <si>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</si>
  <si>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</si>
  <si>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</si>
  <si>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</si>
  <si>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</si>
  <si>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</si>
  <si>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</si>
  <si>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</si>
  <si>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</si>
  <si>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</si>
  <si>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</si>
  <si>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</si>
  <si>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</si>
  <si>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</si>
  <si>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</si>
  <si>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</si>
  <si>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</si>
  <si>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</si>
  <si>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</si>
  <si>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</si>
  <si>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</si>
  <si>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</si>
  <si>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</si>
  <si>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</si>
  <si>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</si>
  <si>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</si>
  <si>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</si>
  <si>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</si>
  <si>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</si>
  <si>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</si>
  <si>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</si>
  <si>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</si>
  <si>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</si>
  <si>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</si>
  <si>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</si>
  <si>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</si>
  <si>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</si>
  <si>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</si>
  <si>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</si>
  <si>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</si>
  <si>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</si>
  <si>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</si>
  <si>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</si>
  <si>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</si>
  <si>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</si>
  <si>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</si>
  <si>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</si>
  <si>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</si>
  <si>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</si>
  <si>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</si>
  <si>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</si>
  <si>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</si>
  <si>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</si>
  <si>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</si>
  <si>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</si>
  <si>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</si>
  <si>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</si>
  <si>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</si>
  <si>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</si>
  <si>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</si>
  <si>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</si>
  <si>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</si>
  <si>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</si>
  <si>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</si>
  <si>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</si>
  <si>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</si>
  <si>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</si>
  <si>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</si>
  <si>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</si>
  <si>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</si>
  <si>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</si>
  <si>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</si>
  <si>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</si>
  <si>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</si>
  <si>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</si>
  <si>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</si>
  <si>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</si>
  <si>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</si>
  <si>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</si>
  <si>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</si>
  <si>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</si>
  <si>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</si>
  <si>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</si>
  <si>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</si>
  <si>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</si>
  <si>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</si>
  <si>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</si>
  <si>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</si>
  <si>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</si>
  <si>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</si>
  <si>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</si>
  <si>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</si>
  <si>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</si>
  <si>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</si>
  <si>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</si>
  <si>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</si>
  <si>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</si>
  <si>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</si>
  <si>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</si>
  <si>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</si>
  <si>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</si>
  <si>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</si>
  <si>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</si>
  <si>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</si>
  <si>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</si>
  <si>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</si>
  <si>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</si>
  <si>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</si>
  <si>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</si>
  <si>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</si>
  <si>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</si>
  <si>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</si>
  <si>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</si>
  <si>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</si>
  <si>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</si>
  <si>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</si>
  <si>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</si>
  <si>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</si>
  <si>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</si>
  <si>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</si>
  <si>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</si>
  <si>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</si>
  <si>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</si>
  <si>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</si>
  <si>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</si>
  <si>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</si>
  <si>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</si>
  <si>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</si>
  <si>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</si>
  <si>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</si>
  <si>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</si>
  <si>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</si>
  <si>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</si>
  <si>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</si>
  <si>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</si>
  <si>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</si>
  <si>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</si>
  <si>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</si>
  <si>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</si>
  <si>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</si>
  <si>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</si>
  <si>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</si>
  <si>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</si>
  <si>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</si>
  <si>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</si>
  <si>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</si>
  <si>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</si>
  <si>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</si>
  <si>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</si>
  <si>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</si>
  <si>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</si>
  <si>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</si>
  <si>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</si>
  <si>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</si>
  <si>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Yusuf KAS(trf)</t>
  </si>
  <si>
    <t>19 Februari 2020</t>
  </si>
  <si>
    <t>Antoni KAS(trf)</t>
  </si>
  <si>
    <t>Biaya Admin Gelang Marshall</t>
  </si>
  <si>
    <t>Modal Print (Adit)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</si>
  <si>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</si>
  <si>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</si>
  <si>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</si>
  <si>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</si>
  <si>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</si>
  <si>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</si>
  <si>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</si>
  <si>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</si>
  <si>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</si>
  <si>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</si>
  <si>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Modal Acara (Trf Adit)</t>
  </si>
  <si>
    <t>Makanan</t>
  </si>
  <si>
    <t>Nama Barang</t>
  </si>
  <si>
    <t>Harga/Pcs</t>
  </si>
  <si>
    <t>Modal Konsumsi (Trf Nopal)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</si>
  <si>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</si>
  <si>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</si>
  <si>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</si>
  <si>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</si>
  <si>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</si>
  <si>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</si>
  <si>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</si>
  <si>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</si>
  <si>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</si>
  <si>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</si>
  <si>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</si>
  <si>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</si>
  <si>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</si>
  <si>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</si>
  <si>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</si>
  <si>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</si>
  <si>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</si>
  <si>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</si>
  <si>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</si>
  <si>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</si>
  <si>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</si>
  <si>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</si>
  <si>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</si>
  <si>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</si>
  <si>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</si>
  <si>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</si>
  <si>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</si>
  <si>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</si>
  <si>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</si>
  <si>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</si>
  <si>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</si>
  <si>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</si>
  <si>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</si>
  <si>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</si>
  <si>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</si>
  <si>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</si>
  <si>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</si>
  <si>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</si>
  <si>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</si>
  <si>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</si>
  <si>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</si>
  <si>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</si>
  <si>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</si>
  <si>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</si>
  <si>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</si>
  <si>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</si>
  <si>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</si>
  <si>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</si>
  <si>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</si>
  <si>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</si>
  <si>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</si>
  <si>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</si>
  <si>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</si>
  <si>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Nasi Uduk (Sarapan P)</t>
  </si>
  <si>
    <t>Acara(Beli)</t>
  </si>
  <si>
    <t>Acara(HT)</t>
  </si>
  <si>
    <t>Rafi</t>
  </si>
  <si>
    <t>Sukarela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</si>
</sst>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4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15" borderId="7" xfId="0" applyNumberFormat="1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7" fontId="4" fillId="15" borderId="7" xfId="0" applyNumberFormat="1" applyFont="1" applyFill="1" applyBorder="1" applyAlignment="1">
      <alignment horizontal="center" vertical="center"/>
    </xf>
    <xf numFmtId="173" fontId="0" fillId="13" borderId="7" xfId="0" applyNumberFormat="1" applyFont="1" applyFill="1" applyBorder="1" applyAlignment="1"/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0" fillId="21" borderId="0" xfId="0" applyFont="1" applyFill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4" fillId="0" borderId="4" xfId="0" applyFont="1" applyFill="1" applyBorder="1" applyAlignment="1"/>
    <xf numFmtId="167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167" fontId="0" fillId="0" borderId="4" xfId="0" applyNumberFormat="1" applyFont="1" applyBorder="1" applyAlignment="1">
      <alignment vertical="center"/>
    </xf>
    <xf numFmtId="0" fontId="4" fillId="13" borderId="4" xfId="0" applyFont="1" applyFill="1" applyBorder="1" applyAlignment="1">
      <alignment vertical="center" wrapText="1"/>
    </xf>
    <xf numFmtId="0" fontId="4" fillId="13" borderId="4" xfId="0" applyFont="1" applyFill="1" applyBorder="1" applyAlignment="1"/>
    <xf numFmtId="0" fontId="0" fillId="13" borderId="4" xfId="0" applyFont="1" applyFill="1" applyBorder="1" applyAlignment="1">
      <alignment vertical="center"/>
    </xf>
    <xf numFmtId="167" fontId="0" fillId="13" borderId="4" xfId="0" applyNumberFormat="1" applyFont="1" applyFill="1" applyBorder="1" applyAlignment="1">
      <alignment vertical="center"/>
    </xf>
    <xf numFmtId="0" fontId="0" fillId="13" borderId="4" xfId="0" applyFont="1" applyFill="1" applyBorder="1" applyAlignment="1"/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49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07" t="s">
        <v>0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</row>
    <row r="2" spans="1:21" x14ac:dyDescent="0.25">
      <c r="A2" s="309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21" x14ac:dyDescent="0.2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</row>
    <row r="4" spans="1:21" x14ac:dyDescent="0.25">
      <c r="A4" s="309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</row>
    <row r="5" spans="1:21" x14ac:dyDescent="0.25">
      <c r="A5" s="309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</row>
    <row r="6" spans="1:21" x14ac:dyDescent="0.25">
      <c r="A6" s="309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15" t="s">
        <v>65</v>
      </c>
      <c r="K79" s="316"/>
      <c r="L79" s="316"/>
      <c r="M79" s="316"/>
      <c r="N79" s="317"/>
      <c r="P79" s="323" t="s">
        <v>66</v>
      </c>
      <c r="Q79" s="316"/>
      <c r="R79" s="316"/>
      <c r="S79" s="317"/>
    </row>
    <row r="80" spans="1:21" ht="15.75" customHeight="1" x14ac:dyDescent="0.25">
      <c r="J80" s="318" t="s">
        <v>67</v>
      </c>
      <c r="K80" s="310"/>
      <c r="L80" s="310"/>
      <c r="M80" s="310"/>
      <c r="N80" s="319"/>
      <c r="P80" s="318" t="s">
        <v>68</v>
      </c>
      <c r="Q80" s="310"/>
      <c r="R80" s="310"/>
      <c r="S80" s="319"/>
    </row>
    <row r="81" spans="10:19" ht="15.75" customHeight="1" x14ac:dyDescent="0.25">
      <c r="J81" s="320"/>
      <c r="K81" s="321"/>
      <c r="L81" s="321"/>
      <c r="M81" s="321"/>
      <c r="N81" s="322"/>
      <c r="P81" s="320"/>
      <c r="Q81" s="321"/>
      <c r="R81" s="321"/>
      <c r="S81" s="322"/>
    </row>
    <row r="82" spans="10:19" ht="15.75" customHeight="1" x14ac:dyDescent="0.25">
      <c r="J82" s="313" t="s">
        <v>19</v>
      </c>
      <c r="K82" s="314"/>
      <c r="L82" s="312"/>
      <c r="M82" s="313" t="s">
        <v>69</v>
      </c>
      <c r="N82" s="312"/>
      <c r="P82" s="313"/>
      <c r="Q82" s="312"/>
      <c r="R82" s="3" t="s">
        <v>19</v>
      </c>
      <c r="S82" s="3" t="s">
        <v>69</v>
      </c>
    </row>
    <row r="83" spans="10:19" ht="15.75" customHeight="1" x14ac:dyDescent="0.25">
      <c r="J83" s="324" t="s">
        <v>70</v>
      </c>
      <c r="K83" s="314"/>
      <c r="L83" s="312"/>
      <c r="M83" s="325">
        <v>7350000</v>
      </c>
      <c r="N83" s="312"/>
      <c r="P83" s="311" t="s">
        <v>71</v>
      </c>
      <c r="Q83" s="312"/>
      <c r="R83" s="4"/>
      <c r="S83" s="5">
        <v>40000</v>
      </c>
    </row>
    <row r="84" spans="10:19" ht="15.75" customHeight="1" x14ac:dyDescent="0.25">
      <c r="J84" s="324" t="s">
        <v>72</v>
      </c>
      <c r="K84" s="314"/>
      <c r="L84" s="312"/>
      <c r="M84" s="326">
        <v>1100000</v>
      </c>
      <c r="N84" s="312"/>
      <c r="P84" s="311" t="s">
        <v>73</v>
      </c>
      <c r="Q84" s="312"/>
      <c r="R84" s="6" t="s">
        <v>74</v>
      </c>
      <c r="S84" s="5">
        <v>30000</v>
      </c>
    </row>
    <row r="85" spans="10:19" ht="15.75" customHeight="1" x14ac:dyDescent="0.25">
      <c r="J85" s="324" t="s">
        <v>75</v>
      </c>
      <c r="K85" s="314"/>
      <c r="L85" s="312"/>
      <c r="M85" s="325">
        <f>M83+M84</f>
        <v>8450000</v>
      </c>
      <c r="N85" s="312"/>
      <c r="P85" s="311" t="s">
        <v>76</v>
      </c>
      <c r="Q85" s="312"/>
      <c r="R85" s="4"/>
      <c r="S85" s="5">
        <v>0</v>
      </c>
    </row>
    <row r="86" spans="10:19" ht="15.75" customHeight="1" x14ac:dyDescent="0.25">
      <c r="J86" s="324" t="s">
        <v>77</v>
      </c>
      <c r="K86" s="314"/>
      <c r="L86" s="312"/>
      <c r="M86" s="325">
        <v>8411850</v>
      </c>
      <c r="N86" s="312"/>
      <c r="P86" s="311" t="s">
        <v>78</v>
      </c>
      <c r="Q86" s="312"/>
      <c r="R86" s="4"/>
      <c r="S86" s="5">
        <f>S83-S84+S85</f>
        <v>10000</v>
      </c>
    </row>
    <row r="87" spans="10:19" ht="15.75" customHeight="1" x14ac:dyDescent="0.25">
      <c r="J87" s="324" t="s">
        <v>79</v>
      </c>
      <c r="K87" s="314"/>
      <c r="L87" s="312"/>
      <c r="M87" s="325">
        <f>M85-M86</f>
        <v>38150</v>
      </c>
      <c r="N87" s="312"/>
      <c r="P87" s="311" t="s">
        <v>80</v>
      </c>
      <c r="Q87" s="312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62" t="s">
        <v>275</v>
      </c>
      <c r="C2" s="463"/>
      <c r="D2" s="463"/>
      <c r="E2" s="463"/>
      <c r="F2" s="463"/>
      <c r="G2" s="463"/>
      <c r="H2" s="463"/>
      <c r="I2" s="463"/>
      <c r="J2" s="463"/>
    </row>
    <row r="3" spans="2:10" x14ac:dyDescent="0.25">
      <c r="B3" s="463"/>
      <c r="C3" s="463"/>
      <c r="D3" s="463"/>
      <c r="E3" s="463"/>
      <c r="F3" s="463"/>
      <c r="G3" s="463"/>
      <c r="H3" s="463"/>
      <c r="I3" s="463"/>
      <c r="J3" s="463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89" t="s">
        <v>280</v>
      </c>
      <c r="I6" s="337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64">
        <f>F7-G7</f>
        <v>380000</v>
      </c>
      <c r="I7" s="337"/>
    </row>
    <row r="8" spans="2:10" ht="15.75" thickBot="1" x14ac:dyDescent="0.3">
      <c r="B8" s="194"/>
      <c r="C8" s="194"/>
      <c r="D8" s="194"/>
      <c r="E8" s="195"/>
      <c r="F8" s="195"/>
      <c r="G8" s="195"/>
      <c r="H8" s="461"/>
      <c r="I8" s="461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65">
        <f>H7</f>
        <v>380000</v>
      </c>
      <c r="I9" s="365"/>
    </row>
    <row r="10" spans="2:10" x14ac:dyDescent="0.25">
      <c r="B10" s="194"/>
      <c r="C10" s="194"/>
      <c r="D10" s="194"/>
      <c r="E10" s="195"/>
      <c r="F10" s="195"/>
      <c r="G10" s="195"/>
      <c r="H10" s="461"/>
      <c r="I10" s="461"/>
    </row>
    <row r="11" spans="2:10" x14ac:dyDescent="0.25">
      <c r="B11" s="194"/>
      <c r="C11" s="194"/>
      <c r="D11" s="194"/>
      <c r="E11" s="195"/>
      <c r="F11" s="195"/>
      <c r="G11" s="195"/>
      <c r="H11" s="461"/>
      <c r="I11" s="461"/>
    </row>
    <row r="12" spans="2:10" x14ac:dyDescent="0.25">
      <c r="B12" s="194"/>
      <c r="C12" s="194"/>
      <c r="D12" s="194"/>
      <c r="E12" s="195"/>
      <c r="F12" s="195"/>
      <c r="G12" s="195"/>
      <c r="H12" s="461"/>
      <c r="I12" s="461"/>
    </row>
    <row r="13" spans="2:10" x14ac:dyDescent="0.25">
      <c r="B13" s="194"/>
      <c r="C13" s="194"/>
      <c r="D13" s="194"/>
      <c r="E13" s="195"/>
      <c r="F13" s="195"/>
      <c r="G13" s="195"/>
      <c r="H13" s="461"/>
      <c r="I13" s="461"/>
    </row>
    <row r="14" spans="2:10" x14ac:dyDescent="0.25">
      <c r="B14" s="194"/>
      <c r="C14" s="194"/>
      <c r="D14" s="194"/>
      <c r="E14" s="195"/>
      <c r="F14" s="195"/>
      <c r="G14" s="195"/>
      <c r="H14" s="461"/>
      <c r="I14" s="461"/>
    </row>
    <row r="15" spans="2:10" x14ac:dyDescent="0.25">
      <c r="B15" s="194"/>
      <c r="C15" s="194"/>
      <c r="D15" s="194"/>
      <c r="E15" s="195"/>
      <c r="F15" s="195"/>
      <c r="G15" s="195"/>
      <c r="H15" s="461"/>
      <c r="I15" s="461"/>
    </row>
    <row r="16" spans="2:10" x14ac:dyDescent="0.25">
      <c r="B16" s="194"/>
      <c r="C16" s="194"/>
      <c r="D16" s="194"/>
      <c r="E16" s="195"/>
      <c r="F16" s="195"/>
      <c r="G16" s="195"/>
      <c r="H16" s="461"/>
      <c r="I16" s="461"/>
    </row>
    <row r="17" spans="2:9" x14ac:dyDescent="0.25">
      <c r="B17" s="194"/>
      <c r="C17" s="194"/>
      <c r="D17" s="194"/>
      <c r="E17" s="195"/>
      <c r="F17" s="195"/>
      <c r="G17" s="195"/>
      <c r="H17" s="461"/>
      <c r="I17" s="461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22" colorId="8" zoomScale="70" zoomScaleNormal="70" workbookViewId="0">
      <selection activeCell="H28" sqref="H2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47" t="s">
        <v>81</v>
      </c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9"/>
      <c r="Q2" s="309"/>
      <c r="R2" s="309"/>
      <c r="S2" s="308"/>
      <c r="T2" s="308"/>
    </row>
    <row r="3" spans="1:65" ht="15.75" thickBot="1" x14ac:dyDescent="0.3">
      <c r="C3" s="309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Y3" s="7"/>
    </row>
    <row r="4" spans="1:65" ht="15.75" thickBot="1" x14ac:dyDescent="0.3">
      <c r="A4" s="8" t="s">
        <v>82</v>
      </c>
      <c r="B4" s="71" t="s">
        <v>45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39" t="s">
        <v>84</v>
      </c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2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48" t="s">
        <v>1</v>
      </c>
      <c r="Y6" s="348" t="s">
        <v>85</v>
      </c>
      <c r="Z6" s="337" t="s">
        <v>86</v>
      </c>
      <c r="AA6" s="338"/>
      <c r="AB6" s="338"/>
      <c r="AC6" s="338"/>
      <c r="AD6" s="338"/>
      <c r="AE6" s="338"/>
      <c r="AF6" s="338"/>
      <c r="AG6" s="338"/>
      <c r="AH6" s="338"/>
      <c r="AI6" s="338"/>
      <c r="AJ6" s="338"/>
      <c r="AK6" s="338"/>
      <c r="AL6" s="338"/>
      <c r="AM6" s="338"/>
      <c r="AN6" s="338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38"/>
      <c r="Y7" s="338"/>
      <c r="Z7" s="337" t="s">
        <v>87</v>
      </c>
      <c r="AA7" s="338"/>
      <c r="AB7" s="338"/>
      <c r="AC7" s="338"/>
      <c r="AD7" s="337" t="s">
        <v>88</v>
      </c>
      <c r="AE7" s="338"/>
      <c r="AF7" s="338"/>
      <c r="AG7" s="338"/>
      <c r="AH7" s="338"/>
      <c r="AI7" s="338"/>
      <c r="AJ7" s="338"/>
      <c r="AK7" s="338"/>
      <c r="AL7" s="338"/>
      <c r="AM7" s="338"/>
      <c r="AN7" s="338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38"/>
      <c r="Y8" s="338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35" t="s">
        <v>142</v>
      </c>
      <c r="AB49" s="336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31" t="s">
        <v>170</v>
      </c>
      <c r="AJ50" s="332"/>
      <c r="AK50" s="332"/>
      <c r="AL50" s="333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28" t="s">
        <v>176</v>
      </c>
      <c r="AJ51" s="329"/>
      <c r="AK51" s="329"/>
      <c r="AL51" s="330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34"/>
      <c r="AD55" s="334"/>
      <c r="AI55" s="331" t="s">
        <v>174</v>
      </c>
      <c r="AJ55" s="332"/>
      <c r="AK55" s="332"/>
      <c r="AL55" s="333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27" t="s">
        <v>168</v>
      </c>
      <c r="AJ56" s="327"/>
      <c r="AK56" s="327"/>
      <c r="AL56" s="327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40" t="s">
        <v>177</v>
      </c>
      <c r="D69" s="341"/>
      <c r="E69" s="341"/>
      <c r="F69" s="341"/>
      <c r="G69" s="342"/>
      <c r="I69" s="346" t="s">
        <v>178</v>
      </c>
      <c r="J69" s="346"/>
      <c r="K69" s="346"/>
      <c r="L69" s="346"/>
      <c r="M69" s="346"/>
    </row>
    <row r="70" spans="3:19" ht="18.75" customHeight="1" x14ac:dyDescent="0.25">
      <c r="C70" s="343"/>
      <c r="D70" s="344"/>
      <c r="E70" s="344"/>
      <c r="F70" s="344"/>
      <c r="G70" s="345"/>
      <c r="I70" s="346"/>
      <c r="J70" s="346"/>
      <c r="K70" s="346"/>
      <c r="L70" s="346"/>
      <c r="M70" s="346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27" t="s">
        <v>214</v>
      </c>
      <c r="Q76" s="327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49" t="s">
        <v>300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</row>
    <row r="3" spans="1:23" x14ac:dyDescent="0.25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</row>
    <row r="5" spans="1:23" x14ac:dyDescent="0.25">
      <c r="A5" s="346" t="s">
        <v>303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M5" s="346" t="s">
        <v>324</v>
      </c>
      <c r="N5" s="346"/>
      <c r="O5" s="346"/>
      <c r="P5" s="346"/>
      <c r="Q5" s="346"/>
      <c r="R5" s="346"/>
      <c r="S5" s="346"/>
      <c r="T5" s="346"/>
      <c r="U5" s="346"/>
      <c r="V5" s="346"/>
      <c r="W5" s="346"/>
    </row>
    <row r="6" spans="1:23" x14ac:dyDescent="0.25">
      <c r="A6" s="346"/>
      <c r="B6" s="346"/>
      <c r="C6" s="346"/>
      <c r="D6" s="346"/>
      <c r="E6" s="346"/>
      <c r="F6" s="346"/>
      <c r="G6" s="346"/>
      <c r="H6" s="346"/>
      <c r="I6" s="346"/>
      <c r="J6" s="346"/>
      <c r="K6" s="346"/>
      <c r="M6" s="346"/>
      <c r="N6" s="346"/>
      <c r="O6" s="346"/>
      <c r="P6" s="346"/>
      <c r="Q6" s="346"/>
      <c r="R6" s="346"/>
      <c r="S6" s="346"/>
      <c r="T6" s="346"/>
      <c r="U6" s="346"/>
      <c r="V6" s="346"/>
      <c r="W6" s="346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401</v>
      </c>
      <c r="P28" s="274" t="s">
        <v>400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401</v>
      </c>
      <c r="P29" s="1" t="s">
        <v>402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54" t="s">
        <v>312</v>
      </c>
      <c r="C35" s="355"/>
      <c r="D35" s="356"/>
      <c r="E35" s="350">
        <f>E34-F34</f>
        <v>2610871.1799999997</v>
      </c>
      <c r="F35" s="351"/>
      <c r="M35" s="249"/>
      <c r="N35" s="354" t="s">
        <v>312</v>
      </c>
      <c r="O35" s="355"/>
      <c r="P35" s="356"/>
      <c r="Q35" s="350">
        <f>Q34-R34</f>
        <v>1853144.27</v>
      </c>
      <c r="R35" s="351"/>
      <c r="S35" s="249"/>
      <c r="T35" s="249"/>
      <c r="U35" s="249"/>
      <c r="V35" s="249"/>
      <c r="W35" s="249"/>
    </row>
    <row r="36" spans="2:23" ht="15.75" thickBot="1" x14ac:dyDescent="0.3">
      <c r="B36" s="357"/>
      <c r="C36" s="358"/>
      <c r="D36" s="359"/>
      <c r="E36" s="352"/>
      <c r="F36" s="353"/>
      <c r="M36" s="249"/>
      <c r="N36" s="357"/>
      <c r="O36" s="358"/>
      <c r="P36" s="359"/>
      <c r="Q36" s="352"/>
      <c r="R36" s="353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85"/>
  <sheetViews>
    <sheetView tabSelected="1" topLeftCell="W13" zoomScale="80" zoomScaleNormal="80" workbookViewId="0">
      <selection activeCell="N16" sqref="N16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5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99" customWidth="1"/>
    <col min="20" max="20" width="24.85546875" customWidth="1"/>
    <col min="22" max="22" width="17" customWidth="1"/>
    <col min="23" max="23" width="23.42578125" customWidth="1"/>
    <col min="27" max="27" width="4.28515625" customWidth="1"/>
    <col min="28" max="28" width="18.140625" customWidth="1"/>
    <col min="29" max="29" width="15.42578125" customWidth="1"/>
    <col min="30" max="30" width="16" customWidth="1"/>
    <col min="31" max="31" width="14.570312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0" t="s">
        <v>375</v>
      </c>
      <c r="G3" s="1" t="s">
        <v>180</v>
      </c>
      <c r="I3" s="346" t="s">
        <v>366</v>
      </c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</row>
    <row r="4" spans="2:3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  <c r="T4" s="346"/>
      <c r="U4" s="346"/>
      <c r="V4" s="346"/>
    </row>
    <row r="5" spans="2:3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89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61" t="s">
        <v>368</v>
      </c>
      <c r="S6" s="361"/>
      <c r="T6" s="362"/>
      <c r="U6" s="362"/>
      <c r="V6" s="362"/>
      <c r="W6" s="362"/>
      <c r="X6" s="362"/>
      <c r="Y6" s="362"/>
    </row>
    <row r="7" spans="2:3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8" t="s">
        <v>123</v>
      </c>
      <c r="L7" s="477" t="s">
        <v>364</v>
      </c>
      <c r="M7" s="1">
        <v>1</v>
      </c>
      <c r="N7" s="481"/>
      <c r="O7" s="210">
        <v>2000000</v>
      </c>
      <c r="P7" s="211">
        <f>M7*N7</f>
        <v>0</v>
      </c>
      <c r="Q7" s="277"/>
      <c r="R7" s="362"/>
      <c r="S7" s="362"/>
      <c r="T7" s="362"/>
      <c r="U7" s="362"/>
      <c r="V7" s="362"/>
      <c r="W7" s="362"/>
      <c r="X7" s="362"/>
      <c r="Y7" s="362"/>
    </row>
    <row r="8" spans="2:34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477" t="s">
        <v>348</v>
      </c>
      <c r="M8" s="1">
        <v>1</v>
      </c>
      <c r="N8" s="481">
        <v>500000</v>
      </c>
      <c r="O8" s="210"/>
      <c r="P8" s="211">
        <f t="shared" ref="P8:P71" si="1">M8*N8</f>
        <v>500000</v>
      </c>
      <c r="Q8" s="277"/>
      <c r="R8" s="362"/>
      <c r="S8" s="362"/>
      <c r="T8" s="362"/>
      <c r="U8" s="362"/>
      <c r="V8" s="362"/>
      <c r="W8" s="362"/>
      <c r="X8" s="362"/>
      <c r="Y8" s="362"/>
    </row>
    <row r="9" spans="2:3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478" t="s">
        <v>358</v>
      </c>
      <c r="M9" s="288">
        <v>1</v>
      </c>
      <c r="N9" s="482"/>
      <c r="O9" s="210">
        <f>G57</f>
        <v>6200000</v>
      </c>
      <c r="P9" s="211">
        <f t="shared" si="1"/>
        <v>0</v>
      </c>
      <c r="Q9" s="277"/>
      <c r="R9" s="362"/>
      <c r="S9" s="362"/>
      <c r="T9" s="362"/>
      <c r="U9" s="362"/>
      <c r="V9" s="362"/>
      <c r="W9" s="362"/>
      <c r="X9" s="362"/>
      <c r="Y9" s="362"/>
    </row>
    <row r="10" spans="2:3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479" t="s">
        <v>386</v>
      </c>
      <c r="M10" s="66">
        <v>1</v>
      </c>
      <c r="N10" s="483">
        <v>1500</v>
      </c>
      <c r="O10" s="210"/>
      <c r="P10" s="211">
        <f t="shared" si="1"/>
        <v>1500</v>
      </c>
      <c r="Q10" s="277"/>
      <c r="R10" s="362"/>
      <c r="S10" s="362"/>
      <c r="T10" s="362"/>
      <c r="U10" s="362"/>
      <c r="V10" s="362"/>
      <c r="W10" s="362"/>
      <c r="X10" s="362"/>
      <c r="Y10" s="362"/>
    </row>
    <row r="11" spans="2:34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479" t="s">
        <v>387</v>
      </c>
      <c r="M11" s="66">
        <v>1</v>
      </c>
      <c r="N11" s="483">
        <v>25500</v>
      </c>
      <c r="O11" s="252"/>
      <c r="P11" s="211">
        <f t="shared" si="1"/>
        <v>25500</v>
      </c>
      <c r="Q11" s="277"/>
      <c r="R11" s="362"/>
      <c r="S11" s="362"/>
      <c r="T11" s="362"/>
      <c r="U11" s="362"/>
      <c r="V11" s="362"/>
      <c r="W11" s="362"/>
      <c r="X11" s="362"/>
      <c r="Y11" s="362"/>
    </row>
    <row r="12" spans="2:34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477" t="s">
        <v>389</v>
      </c>
      <c r="M12" s="1">
        <v>1</v>
      </c>
      <c r="N12" s="481">
        <v>13000</v>
      </c>
      <c r="O12" s="210"/>
      <c r="P12" s="211">
        <f t="shared" si="1"/>
        <v>13000</v>
      </c>
      <c r="Q12" s="277"/>
      <c r="R12" s="362"/>
      <c r="S12" s="362"/>
      <c r="T12" s="362"/>
      <c r="U12" s="362"/>
      <c r="V12" s="362"/>
      <c r="W12" s="362"/>
      <c r="X12" s="362"/>
      <c r="Y12" s="362"/>
    </row>
    <row r="13" spans="2:34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8" t="s">
        <v>392</v>
      </c>
      <c r="L13" s="478" t="s">
        <v>394</v>
      </c>
      <c r="M13" s="288">
        <v>3</v>
      </c>
      <c r="N13" s="482">
        <v>750</v>
      </c>
      <c r="O13" s="210"/>
      <c r="P13" s="211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8" t="s">
        <v>393</v>
      </c>
      <c r="L14" s="478" t="s">
        <v>395</v>
      </c>
      <c r="M14" s="1">
        <v>6</v>
      </c>
      <c r="N14" s="481">
        <v>15000</v>
      </c>
      <c r="O14" s="211"/>
      <c r="P14" s="211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477" t="s">
        <v>398</v>
      </c>
      <c r="M15" s="1">
        <v>1</v>
      </c>
      <c r="N15" s="481">
        <v>200000</v>
      </c>
      <c r="O15" s="210"/>
      <c r="P15" s="211">
        <f t="shared" si="1"/>
        <v>200000</v>
      </c>
      <c r="Q15" s="277"/>
      <c r="R15" s="346" t="s">
        <v>416</v>
      </c>
      <c r="S15" s="346"/>
      <c r="T15" s="346"/>
      <c r="U15" s="346"/>
      <c r="V15" s="346"/>
      <c r="W15" s="346"/>
      <c r="X15" s="346"/>
      <c r="Y15" s="346"/>
      <c r="AA15" s="371" t="s">
        <v>462</v>
      </c>
      <c r="AB15" s="371"/>
      <c r="AC15" s="371"/>
      <c r="AD15" s="371"/>
      <c r="AE15" s="371"/>
      <c r="AF15" s="371"/>
      <c r="AG15" s="371"/>
      <c r="AH15" s="371"/>
    </row>
    <row r="16" spans="2:3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478" t="s">
        <v>405</v>
      </c>
      <c r="M16" s="288">
        <v>8</v>
      </c>
      <c r="N16" s="482">
        <v>15000</v>
      </c>
      <c r="O16" s="211"/>
      <c r="P16" s="211">
        <f t="shared" si="1"/>
        <v>120000</v>
      </c>
      <c r="Q16" s="277"/>
      <c r="R16" s="253"/>
      <c r="S16" s="253"/>
      <c r="T16" s="253"/>
      <c r="U16" s="253"/>
      <c r="V16" s="253"/>
      <c r="W16" s="253"/>
      <c r="X16" s="253"/>
    </row>
    <row r="17" spans="2:37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 t="s">
        <v>399</v>
      </c>
      <c r="L17" s="478" t="s">
        <v>403</v>
      </c>
      <c r="M17" s="288">
        <v>1</v>
      </c>
      <c r="N17" s="482">
        <v>3500</v>
      </c>
      <c r="O17" s="211"/>
      <c r="P17" s="211">
        <f t="shared" si="1"/>
        <v>3500</v>
      </c>
      <c r="Q17" s="277"/>
      <c r="R17" s="301" t="s">
        <v>1</v>
      </c>
      <c r="S17" s="302" t="s">
        <v>301</v>
      </c>
      <c r="T17" s="301" t="s">
        <v>417</v>
      </c>
      <c r="U17" s="301" t="s">
        <v>75</v>
      </c>
      <c r="V17" s="301" t="s">
        <v>418</v>
      </c>
      <c r="W17" s="301" t="s">
        <v>15</v>
      </c>
      <c r="X17" s="253"/>
      <c r="AA17" s="57" t="s">
        <v>1</v>
      </c>
      <c r="AB17" s="57" t="s">
        <v>463</v>
      </c>
      <c r="AC17" s="59" t="s">
        <v>466</v>
      </c>
      <c r="AD17" s="59" t="s">
        <v>464</v>
      </c>
      <c r="AE17" s="59" t="s">
        <v>465</v>
      </c>
      <c r="AF17" s="59" t="s">
        <v>467</v>
      </c>
      <c r="AG17" s="466" t="s">
        <v>468</v>
      </c>
      <c r="AH17" s="466" t="s">
        <v>471</v>
      </c>
      <c r="AJ17" s="57" t="s">
        <v>464</v>
      </c>
      <c r="AK17" s="57" t="s">
        <v>465</v>
      </c>
    </row>
    <row r="18" spans="2:37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 t="s">
        <v>399</v>
      </c>
      <c r="L18" s="478" t="s">
        <v>404</v>
      </c>
      <c r="M18" s="288">
        <v>1</v>
      </c>
      <c r="N18" s="482">
        <v>150000</v>
      </c>
      <c r="O18" s="210"/>
      <c r="P18" s="211">
        <f t="shared" si="1"/>
        <v>150000</v>
      </c>
      <c r="Q18" s="277"/>
      <c r="R18" s="57">
        <v>1</v>
      </c>
      <c r="S18" s="59" t="s">
        <v>409</v>
      </c>
      <c r="T18" s="303" t="s">
        <v>410</v>
      </c>
      <c r="U18" s="1">
        <v>53</v>
      </c>
      <c r="V18" s="64">
        <v>2250</v>
      </c>
      <c r="W18" s="56">
        <f>U18*V18</f>
        <v>119250</v>
      </c>
      <c r="AA18" s="57">
        <v>1</v>
      </c>
      <c r="AB18" s="59" t="s">
        <v>469</v>
      </c>
      <c r="AC18" s="59" t="s">
        <v>470</v>
      </c>
      <c r="AD18" s="57">
        <v>1</v>
      </c>
      <c r="AE18" s="57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 t="s">
        <v>407</v>
      </c>
      <c r="L19" s="478" t="s">
        <v>408</v>
      </c>
      <c r="M19" s="288">
        <v>1</v>
      </c>
      <c r="N19" s="482">
        <v>3000</v>
      </c>
      <c r="O19" s="211"/>
      <c r="P19" s="211">
        <f t="shared" si="1"/>
        <v>3000</v>
      </c>
      <c r="Q19" s="277"/>
      <c r="R19" s="57">
        <v>2</v>
      </c>
      <c r="S19" s="59" t="s">
        <v>409</v>
      </c>
      <c r="T19" s="303" t="s">
        <v>449</v>
      </c>
      <c r="U19" s="1">
        <v>12</v>
      </c>
      <c r="V19" s="64">
        <v>18900</v>
      </c>
      <c r="W19" s="56">
        <f t="shared" ref="W19:W44" si="2">U19*V19</f>
        <v>226800</v>
      </c>
      <c r="AA19" s="468">
        <v>2</v>
      </c>
      <c r="AB19" s="469" t="s">
        <v>53</v>
      </c>
      <c r="AC19" s="59" t="s">
        <v>424</v>
      </c>
      <c r="AD19" s="470">
        <v>3</v>
      </c>
      <c r="AE19" s="470">
        <v>0</v>
      </c>
      <c r="AF19" s="471">
        <f>AD19*30000</f>
        <v>90000</v>
      </c>
      <c r="AG19" s="471">
        <f>AE19*100000</f>
        <v>0</v>
      </c>
      <c r="AH19" s="471">
        <f t="shared" ref="AH19:AH40" si="3">AF19+AG19</f>
        <v>90000</v>
      </c>
    </row>
    <row r="20" spans="2:37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09" t="s">
        <v>409</v>
      </c>
      <c r="L20" s="478" t="s">
        <v>419</v>
      </c>
      <c r="M20" s="288">
        <v>1</v>
      </c>
      <c r="N20" s="482">
        <v>2464000</v>
      </c>
      <c r="O20" s="211"/>
      <c r="P20" s="211">
        <f t="shared" si="1"/>
        <v>2464000</v>
      </c>
      <c r="Q20" s="277"/>
      <c r="R20" s="57">
        <v>3</v>
      </c>
      <c r="S20" s="59" t="s">
        <v>409</v>
      </c>
      <c r="T20" s="303" t="s">
        <v>411</v>
      </c>
      <c r="U20" s="300">
        <v>2</v>
      </c>
      <c r="V20" s="290">
        <v>15500</v>
      </c>
      <c r="W20" s="56">
        <f t="shared" si="2"/>
        <v>31000</v>
      </c>
      <c r="AA20" s="57">
        <v>3</v>
      </c>
      <c r="AB20" s="472" t="s">
        <v>45</v>
      </c>
      <c r="AC20" s="473" t="s">
        <v>474</v>
      </c>
      <c r="AD20" s="474"/>
      <c r="AE20" s="474">
        <v>1</v>
      </c>
      <c r="AF20" s="475">
        <f t="shared" ref="AF20:AF33" si="4">AD20*30000</f>
        <v>0</v>
      </c>
      <c r="AG20" s="475">
        <f t="shared" ref="AG20:AG40" si="5">AE20*100000</f>
        <v>100000</v>
      </c>
      <c r="AH20" s="475">
        <f t="shared" si="3"/>
        <v>100000</v>
      </c>
    </row>
    <row r="21" spans="2:37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75" t="s">
        <v>414</v>
      </c>
      <c r="L21" s="478" t="s">
        <v>398</v>
      </c>
      <c r="M21" s="288">
        <v>1</v>
      </c>
      <c r="N21" s="482">
        <v>210000</v>
      </c>
      <c r="O21" s="210"/>
      <c r="P21" s="211">
        <f>M21*N21</f>
        <v>210000</v>
      </c>
      <c r="Q21" s="277"/>
      <c r="R21" s="57">
        <v>4</v>
      </c>
      <c r="S21" s="59" t="s">
        <v>409</v>
      </c>
      <c r="T21" s="303" t="s">
        <v>412</v>
      </c>
      <c r="U21" s="300">
        <v>1</v>
      </c>
      <c r="V21" s="290">
        <v>15500</v>
      </c>
      <c r="W21" s="56">
        <f t="shared" si="2"/>
        <v>15500</v>
      </c>
      <c r="AA21" s="468">
        <v>4</v>
      </c>
      <c r="AB21" s="473" t="s">
        <v>44</v>
      </c>
      <c r="AC21" s="473" t="s">
        <v>475</v>
      </c>
      <c r="AD21" s="476">
        <v>1</v>
      </c>
      <c r="AE21" s="476"/>
      <c r="AF21" s="475">
        <f t="shared" si="4"/>
        <v>30000</v>
      </c>
      <c r="AG21" s="475">
        <f t="shared" si="5"/>
        <v>0</v>
      </c>
      <c r="AH21" s="475">
        <f t="shared" si="3"/>
        <v>30000</v>
      </c>
    </row>
    <row r="22" spans="2:37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75" t="s">
        <v>414</v>
      </c>
      <c r="L22" s="477" t="s">
        <v>415</v>
      </c>
      <c r="M22" s="1">
        <v>1</v>
      </c>
      <c r="N22" s="481">
        <v>350000</v>
      </c>
      <c r="O22" s="210"/>
      <c r="P22" s="211">
        <f>M22*N22</f>
        <v>350000</v>
      </c>
      <c r="Q22" s="277"/>
      <c r="R22" s="57">
        <v>5</v>
      </c>
      <c r="S22" s="59" t="s">
        <v>409</v>
      </c>
      <c r="T22" s="304" t="s">
        <v>413</v>
      </c>
      <c r="U22" s="1">
        <v>2</v>
      </c>
      <c r="V22" s="64">
        <v>15500</v>
      </c>
      <c r="W22" s="56">
        <f t="shared" si="2"/>
        <v>31000</v>
      </c>
      <c r="AA22" s="57">
        <v>5</v>
      </c>
      <c r="AB22" s="59" t="s">
        <v>476</v>
      </c>
      <c r="AC22" s="59" t="s">
        <v>477</v>
      </c>
      <c r="AD22" s="57"/>
      <c r="AE22" s="57">
        <v>4</v>
      </c>
      <c r="AF22" s="471">
        <f t="shared" si="4"/>
        <v>0</v>
      </c>
      <c r="AG22" s="471">
        <f t="shared" si="5"/>
        <v>400000</v>
      </c>
      <c r="AH22" s="471">
        <f t="shared" si="3"/>
        <v>400000</v>
      </c>
    </row>
    <row r="23" spans="2:37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75" t="s">
        <v>414</v>
      </c>
      <c r="L23" s="478" t="s">
        <v>422</v>
      </c>
      <c r="M23" s="288">
        <v>2</v>
      </c>
      <c r="N23" s="482">
        <v>31000</v>
      </c>
      <c r="O23" s="210"/>
      <c r="P23" s="211">
        <f t="shared" ref="P23:P32" si="6">M23*N23</f>
        <v>62000</v>
      </c>
      <c r="Q23" s="277"/>
      <c r="R23" s="57">
        <v>6</v>
      </c>
      <c r="S23" s="59" t="s">
        <v>409</v>
      </c>
      <c r="T23" s="303" t="s">
        <v>447</v>
      </c>
      <c r="U23" s="1">
        <v>50</v>
      </c>
      <c r="V23" s="64">
        <v>15000</v>
      </c>
      <c r="W23" s="56">
        <f t="shared" si="2"/>
        <v>750000</v>
      </c>
      <c r="AA23" s="468">
        <v>6</v>
      </c>
      <c r="AB23" s="57"/>
      <c r="AC23" s="57"/>
      <c r="AD23" s="57"/>
      <c r="AE23" s="57"/>
      <c r="AF23" s="471">
        <f t="shared" si="4"/>
        <v>0</v>
      </c>
      <c r="AG23" s="471">
        <f t="shared" si="5"/>
        <v>0</v>
      </c>
      <c r="AH23" s="471">
        <f t="shared" si="3"/>
        <v>0</v>
      </c>
    </row>
    <row r="24" spans="2:37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75" t="s">
        <v>414</v>
      </c>
      <c r="L24" s="478" t="s">
        <v>423</v>
      </c>
      <c r="M24" s="1">
        <v>1</v>
      </c>
      <c r="N24" s="481">
        <v>15900</v>
      </c>
      <c r="O24" s="210"/>
      <c r="P24" s="211">
        <f t="shared" si="6"/>
        <v>15900</v>
      </c>
      <c r="Q24" s="277"/>
      <c r="R24" s="57">
        <v>7</v>
      </c>
      <c r="S24" s="59" t="s">
        <v>409</v>
      </c>
      <c r="T24" s="303" t="s">
        <v>445</v>
      </c>
      <c r="U24" s="1">
        <v>50</v>
      </c>
      <c r="V24" s="64">
        <v>12000</v>
      </c>
      <c r="W24" s="56">
        <f t="shared" si="2"/>
        <v>600000</v>
      </c>
      <c r="AA24" s="57">
        <v>7</v>
      </c>
      <c r="AB24" s="57"/>
      <c r="AC24" s="57"/>
      <c r="AD24" s="57"/>
      <c r="AE24" s="57"/>
      <c r="AF24" s="471">
        <f t="shared" si="4"/>
        <v>0</v>
      </c>
      <c r="AG24" s="471">
        <f t="shared" si="5"/>
        <v>0</v>
      </c>
      <c r="AH24" s="471">
        <f t="shared" si="3"/>
        <v>0</v>
      </c>
    </row>
    <row r="25" spans="2:37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75" t="s">
        <v>414</v>
      </c>
      <c r="L25" s="477" t="s">
        <v>419</v>
      </c>
      <c r="M25" s="1">
        <v>1</v>
      </c>
      <c r="N25" s="481">
        <v>300000</v>
      </c>
      <c r="O25" s="210"/>
      <c r="P25" s="211">
        <f t="shared" si="6"/>
        <v>300000</v>
      </c>
      <c r="Q25" s="277"/>
      <c r="R25" s="57">
        <v>8</v>
      </c>
      <c r="S25" s="59" t="s">
        <v>429</v>
      </c>
      <c r="T25" s="57" t="s">
        <v>446</v>
      </c>
      <c r="U25" s="1">
        <v>50</v>
      </c>
      <c r="V25" s="64">
        <v>15000</v>
      </c>
      <c r="W25" s="56">
        <f t="shared" si="2"/>
        <v>750000</v>
      </c>
      <c r="AA25" s="468">
        <v>8</v>
      </c>
      <c r="AB25" s="57"/>
      <c r="AC25" s="57"/>
      <c r="AD25" s="57"/>
      <c r="AE25" s="57"/>
      <c r="AF25" s="471">
        <f t="shared" si="4"/>
        <v>0</v>
      </c>
      <c r="AG25" s="471">
        <f t="shared" si="5"/>
        <v>0</v>
      </c>
      <c r="AH25" s="471">
        <f t="shared" si="3"/>
        <v>0</v>
      </c>
    </row>
    <row r="26" spans="2:37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59" t="s">
        <v>429</v>
      </c>
      <c r="L26" s="480" t="s">
        <v>460</v>
      </c>
      <c r="M26" s="57">
        <v>1</v>
      </c>
      <c r="N26" s="481">
        <v>70000</v>
      </c>
      <c r="O26" s="57"/>
      <c r="P26" s="211">
        <f t="shared" si="6"/>
        <v>70000</v>
      </c>
      <c r="Q26" s="277"/>
      <c r="R26" s="57">
        <v>9</v>
      </c>
      <c r="S26" s="59" t="s">
        <v>429</v>
      </c>
      <c r="T26" s="57" t="s">
        <v>433</v>
      </c>
      <c r="U26" s="1">
        <v>3</v>
      </c>
      <c r="V26" s="64">
        <v>18000</v>
      </c>
      <c r="W26" s="56">
        <f t="shared" si="2"/>
        <v>54000</v>
      </c>
      <c r="AA26" s="57">
        <v>9</v>
      </c>
      <c r="AB26" s="57"/>
      <c r="AC26" s="57"/>
      <c r="AD26" s="57"/>
      <c r="AE26" s="57"/>
      <c r="AF26" s="471">
        <f t="shared" si="4"/>
        <v>0</v>
      </c>
      <c r="AG26" s="471">
        <f t="shared" si="5"/>
        <v>0</v>
      </c>
      <c r="AH26" s="471">
        <f t="shared" si="3"/>
        <v>0</v>
      </c>
    </row>
    <row r="27" spans="2:37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59" t="s">
        <v>429</v>
      </c>
      <c r="L27" s="480" t="s">
        <v>461</v>
      </c>
      <c r="M27" s="57">
        <v>1</v>
      </c>
      <c r="N27" s="481">
        <v>1000000</v>
      </c>
      <c r="O27" s="57"/>
      <c r="P27" s="211">
        <f t="shared" si="6"/>
        <v>1000000</v>
      </c>
      <c r="Q27" s="277"/>
      <c r="R27" s="57">
        <v>10</v>
      </c>
      <c r="S27" s="59" t="s">
        <v>429</v>
      </c>
      <c r="T27" s="57" t="s">
        <v>434</v>
      </c>
      <c r="U27" s="1">
        <v>4</v>
      </c>
      <c r="V27" s="64">
        <v>4800</v>
      </c>
      <c r="W27" s="56">
        <f t="shared" si="2"/>
        <v>19200</v>
      </c>
      <c r="AA27" s="468">
        <v>10</v>
      </c>
      <c r="AB27" s="57"/>
      <c r="AC27" s="57"/>
      <c r="AD27" s="57"/>
      <c r="AE27" s="57"/>
      <c r="AF27" s="471">
        <f t="shared" si="4"/>
        <v>0</v>
      </c>
      <c r="AG27" s="471">
        <f t="shared" si="5"/>
        <v>0</v>
      </c>
      <c r="AH27" s="471">
        <f t="shared" si="3"/>
        <v>0</v>
      </c>
    </row>
    <row r="28" spans="2:37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59" t="s">
        <v>429</v>
      </c>
      <c r="L28" s="477"/>
      <c r="M28" s="1"/>
      <c r="N28" s="481"/>
      <c r="O28" s="210"/>
      <c r="P28" s="211">
        <f t="shared" si="6"/>
        <v>0</v>
      </c>
      <c r="Q28" s="277"/>
      <c r="R28" s="57">
        <v>11</v>
      </c>
      <c r="S28" s="59" t="s">
        <v>429</v>
      </c>
      <c r="T28" s="57" t="s">
        <v>435</v>
      </c>
      <c r="U28" s="1">
        <v>2</v>
      </c>
      <c r="V28" s="64">
        <v>9000</v>
      </c>
      <c r="W28" s="56">
        <f t="shared" si="2"/>
        <v>18000</v>
      </c>
      <c r="AA28" s="57">
        <v>11</v>
      </c>
      <c r="AB28" s="57"/>
      <c r="AC28" s="57"/>
      <c r="AD28" s="57"/>
      <c r="AE28" s="57"/>
      <c r="AF28" s="471">
        <f t="shared" si="4"/>
        <v>0</v>
      </c>
      <c r="AG28" s="471">
        <f t="shared" si="5"/>
        <v>0</v>
      </c>
      <c r="AH28" s="471">
        <f t="shared" si="3"/>
        <v>0</v>
      </c>
    </row>
    <row r="29" spans="2:37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59" t="s">
        <v>429</v>
      </c>
      <c r="L29" s="477"/>
      <c r="M29" s="1"/>
      <c r="N29" s="481"/>
      <c r="O29" s="210"/>
      <c r="P29" s="211">
        <f t="shared" si="6"/>
        <v>0</v>
      </c>
      <c r="Q29" s="277"/>
      <c r="R29" s="57">
        <v>12</v>
      </c>
      <c r="S29" s="59" t="s">
        <v>429</v>
      </c>
      <c r="T29" s="57" t="s">
        <v>436</v>
      </c>
      <c r="U29" s="1">
        <v>1</v>
      </c>
      <c r="V29" s="64">
        <v>13400</v>
      </c>
      <c r="W29" s="56">
        <f t="shared" si="2"/>
        <v>13400</v>
      </c>
      <c r="AA29" s="468">
        <v>12</v>
      </c>
      <c r="AB29" s="57"/>
      <c r="AC29" s="57"/>
      <c r="AD29" s="57"/>
      <c r="AE29" s="57"/>
      <c r="AF29" s="471">
        <f t="shared" si="4"/>
        <v>0</v>
      </c>
      <c r="AG29" s="471">
        <f t="shared" si="5"/>
        <v>0</v>
      </c>
      <c r="AH29" s="471">
        <f t="shared" si="3"/>
        <v>0</v>
      </c>
    </row>
    <row r="30" spans="2:37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59" t="s">
        <v>429</v>
      </c>
      <c r="L30" s="477"/>
      <c r="M30" s="1"/>
      <c r="N30" s="481"/>
      <c r="O30" s="56"/>
      <c r="P30" s="211">
        <f t="shared" si="6"/>
        <v>0</v>
      </c>
      <c r="Q30" s="277"/>
      <c r="R30" s="57">
        <v>13</v>
      </c>
      <c r="S30" s="59" t="s">
        <v>429</v>
      </c>
      <c r="T30" s="57" t="s">
        <v>437</v>
      </c>
      <c r="U30" s="1">
        <v>1</v>
      </c>
      <c r="V30" s="64">
        <v>5800</v>
      </c>
      <c r="W30" s="56">
        <f t="shared" si="2"/>
        <v>5800</v>
      </c>
      <c r="AA30" s="57">
        <v>13</v>
      </c>
      <c r="AB30" s="57"/>
      <c r="AC30" s="57"/>
      <c r="AD30" s="57"/>
      <c r="AE30" s="57"/>
      <c r="AF30" s="471">
        <f t="shared" si="4"/>
        <v>0</v>
      </c>
      <c r="AG30" s="471">
        <f t="shared" si="5"/>
        <v>0</v>
      </c>
      <c r="AH30" s="471">
        <f t="shared" si="3"/>
        <v>0</v>
      </c>
    </row>
    <row r="31" spans="2:37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478"/>
      <c r="M31" s="293"/>
      <c r="N31" s="482"/>
      <c r="O31" s="56"/>
      <c r="P31" s="211">
        <f t="shared" si="6"/>
        <v>0</v>
      </c>
      <c r="Q31" s="277"/>
      <c r="R31" s="57">
        <v>14</v>
      </c>
      <c r="S31" s="59" t="s">
        <v>429</v>
      </c>
      <c r="T31" s="57" t="s">
        <v>439</v>
      </c>
      <c r="U31" s="1">
        <v>2</v>
      </c>
      <c r="V31" s="64">
        <v>4700</v>
      </c>
      <c r="W31" s="56">
        <f t="shared" si="2"/>
        <v>9400</v>
      </c>
      <c r="AA31" s="468">
        <v>14</v>
      </c>
      <c r="AB31" s="57"/>
      <c r="AC31" s="57"/>
      <c r="AD31" s="57"/>
      <c r="AE31" s="57"/>
      <c r="AF31" s="471">
        <f t="shared" si="4"/>
        <v>0</v>
      </c>
      <c r="AG31" s="471">
        <f t="shared" si="5"/>
        <v>0</v>
      </c>
      <c r="AH31" s="471">
        <f t="shared" si="3"/>
        <v>0</v>
      </c>
    </row>
    <row r="32" spans="2:37" x14ac:dyDescent="0.25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">
        <v>26</v>
      </c>
      <c r="K32" s="57"/>
      <c r="L32" s="480"/>
      <c r="M32" s="57"/>
      <c r="N32" s="481"/>
      <c r="O32" s="57"/>
      <c r="P32" s="211">
        <f t="shared" si="6"/>
        <v>0</v>
      </c>
      <c r="Q32" s="277"/>
      <c r="R32" s="57">
        <v>15</v>
      </c>
      <c r="S32" s="59" t="s">
        <v>429</v>
      </c>
      <c r="T32" s="57" t="s">
        <v>440</v>
      </c>
      <c r="U32" s="1">
        <v>2</v>
      </c>
      <c r="V32" s="64">
        <v>4400</v>
      </c>
      <c r="W32" s="56">
        <f t="shared" si="2"/>
        <v>8800</v>
      </c>
      <c r="AA32" s="57">
        <v>15</v>
      </c>
      <c r="AB32" s="57"/>
      <c r="AC32" s="57"/>
      <c r="AD32" s="57"/>
      <c r="AE32" s="57"/>
      <c r="AF32" s="471">
        <f t="shared" si="4"/>
        <v>0</v>
      </c>
      <c r="AG32" s="471">
        <f t="shared" si="5"/>
        <v>0</v>
      </c>
      <c r="AH32" s="471">
        <f t="shared" si="3"/>
        <v>0</v>
      </c>
    </row>
    <row r="33" spans="2:34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1">
        <v>27</v>
      </c>
      <c r="K33" s="57"/>
      <c r="L33" s="480"/>
      <c r="M33" s="57"/>
      <c r="N33" s="481"/>
      <c r="O33" s="57"/>
      <c r="P33" s="211">
        <f t="shared" si="1"/>
        <v>0</v>
      </c>
      <c r="Q33" s="277"/>
      <c r="R33" s="57">
        <v>16</v>
      </c>
      <c r="S33" s="59" t="s">
        <v>429</v>
      </c>
      <c r="T33" s="57" t="s">
        <v>438</v>
      </c>
      <c r="U33" s="1">
        <v>1</v>
      </c>
      <c r="V33" s="64">
        <v>20900</v>
      </c>
      <c r="W33" s="56">
        <f t="shared" si="2"/>
        <v>20900</v>
      </c>
      <c r="AA33" s="468">
        <v>16</v>
      </c>
      <c r="AB33" s="57"/>
      <c r="AC33" s="57"/>
      <c r="AD33" s="57"/>
      <c r="AE33" s="57"/>
      <c r="AF33" s="471">
        <f t="shared" si="4"/>
        <v>0</v>
      </c>
      <c r="AG33" s="471">
        <f t="shared" si="5"/>
        <v>0</v>
      </c>
      <c r="AH33" s="471">
        <f t="shared" si="3"/>
        <v>0</v>
      </c>
    </row>
    <row r="34" spans="2:34" x14ac:dyDescent="0.25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1">
        <v>28</v>
      </c>
      <c r="K34" s="57"/>
      <c r="L34" s="480"/>
      <c r="M34" s="57"/>
      <c r="N34" s="481"/>
      <c r="O34" s="57"/>
      <c r="P34" s="211">
        <f t="shared" si="1"/>
        <v>0</v>
      </c>
      <c r="Q34" s="277"/>
      <c r="R34" s="57">
        <v>17</v>
      </c>
      <c r="S34" s="59" t="s">
        <v>429</v>
      </c>
      <c r="T34" s="57" t="s">
        <v>441</v>
      </c>
      <c r="U34" s="1">
        <v>2</v>
      </c>
      <c r="V34" s="64">
        <v>5400</v>
      </c>
      <c r="W34" s="56">
        <f t="shared" si="2"/>
        <v>10800</v>
      </c>
      <c r="AA34" s="57">
        <v>17</v>
      </c>
      <c r="AB34" s="57"/>
      <c r="AC34" s="57"/>
      <c r="AD34" s="57"/>
      <c r="AE34" s="57"/>
      <c r="AF34" s="56">
        <f t="shared" ref="AF22:AF40" si="7">AD34*30000</f>
        <v>0</v>
      </c>
      <c r="AG34" s="471">
        <f t="shared" si="5"/>
        <v>0</v>
      </c>
      <c r="AH34" s="471">
        <f t="shared" si="3"/>
        <v>0</v>
      </c>
    </row>
    <row r="35" spans="2:34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  <c r="J35" s="1">
        <v>29</v>
      </c>
      <c r="K35" s="57"/>
      <c r="L35" s="480"/>
      <c r="M35" s="57"/>
      <c r="N35" s="481"/>
      <c r="O35" s="57"/>
      <c r="P35" s="211">
        <f t="shared" si="1"/>
        <v>0</v>
      </c>
      <c r="R35" s="57">
        <v>18</v>
      </c>
      <c r="S35" s="59" t="s">
        <v>429</v>
      </c>
      <c r="T35" s="57" t="s">
        <v>442</v>
      </c>
      <c r="U35" s="1">
        <v>2</v>
      </c>
      <c r="V35" s="64">
        <v>2500</v>
      </c>
      <c r="W35" s="56">
        <f t="shared" si="2"/>
        <v>5000</v>
      </c>
      <c r="AA35" s="468">
        <v>18</v>
      </c>
      <c r="AB35" s="57"/>
      <c r="AC35" s="57"/>
      <c r="AD35" s="57"/>
      <c r="AE35" s="57"/>
      <c r="AF35" s="56">
        <f t="shared" si="7"/>
        <v>0</v>
      </c>
      <c r="AG35" s="471">
        <f t="shared" si="5"/>
        <v>0</v>
      </c>
      <c r="AH35" s="471">
        <f t="shared" si="3"/>
        <v>0</v>
      </c>
    </row>
    <row r="36" spans="2:34" s="282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J36" s="1">
        <v>30</v>
      </c>
      <c r="K36" s="57"/>
      <c r="L36" s="480"/>
      <c r="M36" s="57"/>
      <c r="N36" s="481"/>
      <c r="O36" s="57"/>
      <c r="P36" s="211">
        <f t="shared" si="1"/>
        <v>0</v>
      </c>
      <c r="R36" s="57">
        <v>19</v>
      </c>
      <c r="S36" s="59" t="s">
        <v>429</v>
      </c>
      <c r="T36" s="57" t="s">
        <v>443</v>
      </c>
      <c r="U36" s="1">
        <v>3</v>
      </c>
      <c r="V36" s="64">
        <v>2500</v>
      </c>
      <c r="W36" s="56">
        <f t="shared" si="2"/>
        <v>7500</v>
      </c>
      <c r="AA36" s="57">
        <v>19</v>
      </c>
      <c r="AB36" s="57"/>
      <c r="AC36" s="57"/>
      <c r="AD36" s="57"/>
      <c r="AE36" s="57"/>
      <c r="AF36" s="56">
        <f t="shared" si="7"/>
        <v>0</v>
      </c>
      <c r="AG36" s="471">
        <f t="shared" si="5"/>
        <v>0</v>
      </c>
      <c r="AH36" s="471">
        <f t="shared" si="3"/>
        <v>0</v>
      </c>
    </row>
    <row r="37" spans="2:34" s="282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J37" s="1">
        <v>31</v>
      </c>
      <c r="K37" s="57"/>
      <c r="L37" s="480"/>
      <c r="M37" s="57"/>
      <c r="N37" s="481"/>
      <c r="O37" s="57"/>
      <c r="P37" s="211">
        <f t="shared" si="1"/>
        <v>0</v>
      </c>
      <c r="R37" s="57">
        <v>20</v>
      </c>
      <c r="S37" s="59" t="s">
        <v>429</v>
      </c>
      <c r="T37" s="57" t="s">
        <v>444</v>
      </c>
      <c r="U37" s="1">
        <v>1</v>
      </c>
      <c r="V37" s="64">
        <v>2600</v>
      </c>
      <c r="W37" s="56">
        <f t="shared" si="2"/>
        <v>2600</v>
      </c>
      <c r="AA37" s="468">
        <v>20</v>
      </c>
      <c r="AB37" s="57"/>
      <c r="AC37" s="57"/>
      <c r="AD37" s="57"/>
      <c r="AE37" s="57"/>
      <c r="AF37" s="56">
        <f t="shared" si="7"/>
        <v>0</v>
      </c>
      <c r="AG37" s="471">
        <f t="shared" si="5"/>
        <v>0</v>
      </c>
      <c r="AH37" s="471">
        <f t="shared" si="3"/>
        <v>0</v>
      </c>
    </row>
    <row r="38" spans="2:34" s="282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J38" s="1">
        <v>32</v>
      </c>
      <c r="K38" s="57"/>
      <c r="L38" s="480"/>
      <c r="M38" s="57"/>
      <c r="N38" s="481"/>
      <c r="O38" s="57"/>
      <c r="P38" s="211">
        <f t="shared" si="1"/>
        <v>0</v>
      </c>
      <c r="R38" s="57">
        <v>21</v>
      </c>
      <c r="S38" s="59" t="s">
        <v>429</v>
      </c>
      <c r="T38" s="57" t="s">
        <v>448</v>
      </c>
      <c r="U38" s="1">
        <v>1</v>
      </c>
      <c r="V38" s="64">
        <v>12500</v>
      </c>
      <c r="W38" s="56">
        <f t="shared" si="2"/>
        <v>12500</v>
      </c>
      <c r="AA38" s="57">
        <v>21</v>
      </c>
      <c r="AB38" s="57"/>
      <c r="AC38" s="57"/>
      <c r="AD38" s="57"/>
      <c r="AE38" s="57"/>
      <c r="AF38" s="56">
        <f t="shared" si="7"/>
        <v>0</v>
      </c>
      <c r="AG38" s="471">
        <f t="shared" si="5"/>
        <v>0</v>
      </c>
      <c r="AH38" s="56">
        <f t="shared" si="3"/>
        <v>0</v>
      </c>
    </row>
    <row r="39" spans="2:34" s="282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J39" s="1">
        <v>33</v>
      </c>
      <c r="K39" s="57"/>
      <c r="L39" s="480"/>
      <c r="M39" s="57"/>
      <c r="N39" s="481"/>
      <c r="O39" s="57"/>
      <c r="P39" s="211">
        <f t="shared" si="1"/>
        <v>0</v>
      </c>
      <c r="R39" s="57">
        <v>22</v>
      </c>
      <c r="S39" s="59" t="s">
        <v>429</v>
      </c>
      <c r="T39" s="59" t="s">
        <v>473</v>
      </c>
      <c r="U39" s="1">
        <v>10</v>
      </c>
      <c r="V39" s="64">
        <v>8000</v>
      </c>
      <c r="W39" s="56">
        <f t="shared" si="2"/>
        <v>80000</v>
      </c>
      <c r="AA39" s="468">
        <v>22</v>
      </c>
      <c r="AB39" s="57"/>
      <c r="AC39" s="57"/>
      <c r="AD39" s="57"/>
      <c r="AE39" s="57"/>
      <c r="AF39" s="56">
        <f t="shared" si="7"/>
        <v>0</v>
      </c>
      <c r="AG39" s="471">
        <f t="shared" si="5"/>
        <v>0</v>
      </c>
      <c r="AH39" s="56">
        <f t="shared" si="3"/>
        <v>0</v>
      </c>
    </row>
    <row r="40" spans="2:34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  <c r="J40" s="1">
        <v>34</v>
      </c>
      <c r="K40" s="57"/>
      <c r="L40" s="480"/>
      <c r="M40" s="57"/>
      <c r="N40" s="481"/>
      <c r="O40" s="57"/>
      <c r="P40" s="211">
        <f t="shared" si="1"/>
        <v>0</v>
      </c>
      <c r="R40" s="57">
        <v>23</v>
      </c>
      <c r="S40" s="59" t="s">
        <v>429</v>
      </c>
      <c r="T40" s="57"/>
      <c r="U40" s="1"/>
      <c r="V40" s="64"/>
      <c r="W40" s="56">
        <f t="shared" si="2"/>
        <v>0</v>
      </c>
      <c r="AA40" s="57">
        <v>23</v>
      </c>
      <c r="AB40" s="57"/>
      <c r="AC40" s="57"/>
      <c r="AD40" s="57"/>
      <c r="AE40" s="57"/>
      <c r="AF40" s="56">
        <f t="shared" si="7"/>
        <v>0</v>
      </c>
      <c r="AG40" s="471">
        <f t="shared" si="5"/>
        <v>0</v>
      </c>
      <c r="AH40" s="56">
        <f t="shared" si="3"/>
        <v>0</v>
      </c>
    </row>
    <row r="41" spans="2:34" s="282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J41" s="1">
        <v>35</v>
      </c>
      <c r="K41" s="57"/>
      <c r="L41" s="480"/>
      <c r="M41" s="57"/>
      <c r="N41" s="481"/>
      <c r="O41" s="57"/>
      <c r="P41" s="211">
        <f t="shared" si="1"/>
        <v>0</v>
      </c>
      <c r="R41" s="57">
        <v>24</v>
      </c>
      <c r="S41" s="59" t="s">
        <v>429</v>
      </c>
      <c r="T41" s="57"/>
      <c r="U41" s="1"/>
      <c r="V41" s="64"/>
      <c r="W41" s="56">
        <f t="shared" si="2"/>
        <v>0</v>
      </c>
      <c r="AB41" s="389" t="s">
        <v>15</v>
      </c>
      <c r="AC41" s="337"/>
      <c r="AD41" s="337"/>
      <c r="AE41" s="337"/>
      <c r="AF41" s="467">
        <f>SUM(AH18:AH40)</f>
        <v>850000</v>
      </c>
      <c r="AG41" s="337"/>
      <c r="AH41" s="337"/>
    </row>
    <row r="42" spans="2:34" s="282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J42" s="1">
        <v>36</v>
      </c>
      <c r="K42" s="57"/>
      <c r="L42" s="480"/>
      <c r="M42" s="57"/>
      <c r="N42" s="481"/>
      <c r="O42" s="57"/>
      <c r="P42" s="211">
        <f t="shared" si="1"/>
        <v>0</v>
      </c>
      <c r="R42" s="57">
        <v>25</v>
      </c>
      <c r="S42" s="59" t="s">
        <v>429</v>
      </c>
      <c r="T42" s="57"/>
      <c r="U42" s="1"/>
      <c r="V42" s="64"/>
      <c r="W42" s="56">
        <f t="shared" si="2"/>
        <v>0</v>
      </c>
    </row>
    <row r="43" spans="2:34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  <c r="J43" s="1">
        <v>37</v>
      </c>
      <c r="K43" s="57"/>
      <c r="L43" s="480"/>
      <c r="M43" s="57"/>
      <c r="N43" s="481"/>
      <c r="O43" s="57"/>
      <c r="P43" s="211">
        <f t="shared" si="1"/>
        <v>0</v>
      </c>
      <c r="R43" s="57">
        <v>26</v>
      </c>
      <c r="S43" s="59" t="s">
        <v>429</v>
      </c>
      <c r="T43" s="57"/>
      <c r="U43" s="1"/>
      <c r="V43" s="64"/>
      <c r="W43" s="56">
        <f t="shared" si="2"/>
        <v>0</v>
      </c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J44" s="1">
        <v>38</v>
      </c>
      <c r="K44" s="57"/>
      <c r="L44" s="480"/>
      <c r="M44" s="57"/>
      <c r="N44" s="481"/>
      <c r="O44" s="57"/>
      <c r="P44" s="211">
        <f t="shared" si="1"/>
        <v>0</v>
      </c>
      <c r="R44" s="57">
        <v>27</v>
      </c>
      <c r="S44" s="59" t="s">
        <v>429</v>
      </c>
      <c r="T44" s="57"/>
      <c r="U44" s="1"/>
      <c r="V44" s="64"/>
      <c r="W44" s="56">
        <f t="shared" si="2"/>
        <v>0</v>
      </c>
      <c r="AB44" s="24"/>
      <c r="AC44" s="24"/>
      <c r="AD44" s="24"/>
      <c r="AE44" s="24"/>
      <c r="AF44" s="24"/>
      <c r="AG44" s="24"/>
      <c r="AH44" s="24"/>
    </row>
    <row r="45" spans="2:34" s="284" customFormat="1" x14ac:dyDescent="0.25">
      <c r="B45" s="57">
        <v>42</v>
      </c>
      <c r="C45" s="59" t="s">
        <v>134</v>
      </c>
      <c r="D45" s="59" t="s">
        <v>361</v>
      </c>
      <c r="E45" s="59" t="s">
        <v>353</v>
      </c>
      <c r="F45" s="59" t="s">
        <v>376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7"/>
      <c r="L45" s="480"/>
      <c r="M45" s="57"/>
      <c r="N45" s="481"/>
      <c r="O45" s="57"/>
      <c r="P45" s="211">
        <f t="shared" si="1"/>
        <v>0</v>
      </c>
      <c r="R45" s="366" t="s">
        <v>15</v>
      </c>
      <c r="S45" s="367"/>
      <c r="T45" s="367"/>
      <c r="U45" s="367"/>
      <c r="V45" s="368"/>
      <c r="W45" s="56">
        <f>SUM(W18:W44)</f>
        <v>2791450</v>
      </c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396</v>
      </c>
      <c r="D46" s="59" t="s">
        <v>352</v>
      </c>
      <c r="E46" s="59" t="s">
        <v>353</v>
      </c>
      <c r="F46" s="59" t="s">
        <v>376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7"/>
      <c r="L46" s="480"/>
      <c r="M46" s="57"/>
      <c r="N46" s="481"/>
      <c r="O46" s="57"/>
      <c r="P46" s="211">
        <f t="shared" si="1"/>
        <v>0</v>
      </c>
      <c r="R46" s="299"/>
      <c r="S46" s="299"/>
      <c r="T46" s="299"/>
      <c r="U46" s="299"/>
      <c r="V46" s="299"/>
      <c r="W46" s="299"/>
    </row>
    <row r="47" spans="2:34" s="284" customFormat="1" x14ac:dyDescent="0.25">
      <c r="B47" s="57">
        <v>44</v>
      </c>
      <c r="C47" s="141" t="s">
        <v>45</v>
      </c>
      <c r="D47" s="141" t="s">
        <v>371</v>
      </c>
      <c r="E47" s="141" t="s">
        <v>353</v>
      </c>
      <c r="F47" s="141" t="s">
        <v>376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7"/>
      <c r="L47" s="480"/>
      <c r="M47" s="57"/>
      <c r="N47" s="481"/>
      <c r="O47" s="57"/>
      <c r="P47" s="211">
        <f t="shared" si="1"/>
        <v>0</v>
      </c>
      <c r="R47" s="299"/>
      <c r="S47" s="366" t="s">
        <v>420</v>
      </c>
      <c r="T47" s="367"/>
      <c r="U47" s="368"/>
      <c r="V47" s="369">
        <f>N20+N25</f>
        <v>2764000</v>
      </c>
      <c r="W47" s="370"/>
    </row>
    <row r="48" spans="2:34" s="284" customFormat="1" x14ac:dyDescent="0.25">
      <c r="B48" s="142">
        <v>45</v>
      </c>
      <c r="C48" s="57" t="s">
        <v>406</v>
      </c>
      <c r="D48" s="57" t="s">
        <v>352</v>
      </c>
      <c r="E48" s="57" t="s">
        <v>353</v>
      </c>
      <c r="F48" s="57" t="s">
        <v>376</v>
      </c>
      <c r="G48" s="61">
        <f t="shared" ref="G48:G49" si="8">IF(ISNUMBER(SEARCH("SENIOR DISKON",D48)),100000,IF(ISNUMBER(SEARCH("SENIOR",D48)),150000,IF(ISNUMBER(SEARCH("MABA",D48)),125000,0)))</f>
        <v>125000</v>
      </c>
      <c r="J48" s="1">
        <v>42</v>
      </c>
      <c r="K48" s="57"/>
      <c r="L48" s="480"/>
      <c r="M48" s="57"/>
      <c r="N48" s="481"/>
      <c r="O48" s="57"/>
      <c r="P48" s="211">
        <f t="shared" si="1"/>
        <v>0</v>
      </c>
      <c r="R48" s="299"/>
      <c r="S48" s="366" t="s">
        <v>65</v>
      </c>
      <c r="T48" s="367"/>
      <c r="U48" s="368"/>
      <c r="V48" s="369">
        <f>W45</f>
        <v>2791450</v>
      </c>
      <c r="W48" s="370"/>
    </row>
    <row r="49" spans="2:23" s="284" customFormat="1" x14ac:dyDescent="0.25">
      <c r="B49" s="57">
        <v>46</v>
      </c>
      <c r="C49" s="143" t="s">
        <v>55</v>
      </c>
      <c r="D49" s="143" t="s">
        <v>361</v>
      </c>
      <c r="E49" s="143" t="s">
        <v>353</v>
      </c>
      <c r="F49" s="143" t="s">
        <v>376</v>
      </c>
      <c r="G49" s="61">
        <f t="shared" si="8"/>
        <v>150000</v>
      </c>
      <c r="J49" s="1">
        <v>43</v>
      </c>
      <c r="K49" s="57"/>
      <c r="L49" s="480"/>
      <c r="M49" s="57"/>
      <c r="N49" s="481"/>
      <c r="O49" s="57"/>
      <c r="P49" s="211">
        <f t="shared" si="1"/>
        <v>0</v>
      </c>
      <c r="R49" s="299"/>
      <c r="S49" s="366" t="s">
        <v>421</v>
      </c>
      <c r="T49" s="367"/>
      <c r="U49" s="368"/>
      <c r="V49" s="369">
        <f>V47-V48</f>
        <v>-27450</v>
      </c>
      <c r="W49" s="370"/>
    </row>
    <row r="50" spans="2:23" s="284" customFormat="1" x14ac:dyDescent="0.25">
      <c r="B50" s="57">
        <v>47</v>
      </c>
      <c r="C50" s="57" t="s">
        <v>34</v>
      </c>
      <c r="D50" s="57" t="s">
        <v>361</v>
      </c>
      <c r="E50" s="57" t="s">
        <v>353</v>
      </c>
      <c r="F50" s="57" t="s">
        <v>376</v>
      </c>
      <c r="G50" s="56">
        <f t="shared" si="0"/>
        <v>150000</v>
      </c>
      <c r="J50" s="1">
        <v>44</v>
      </c>
      <c r="K50" s="57"/>
      <c r="L50" s="480"/>
      <c r="M50" s="57"/>
      <c r="N50" s="481"/>
      <c r="O50" s="57"/>
      <c r="P50" s="211">
        <f t="shared" si="1"/>
        <v>0</v>
      </c>
      <c r="S50" s="299"/>
    </row>
    <row r="51" spans="2:23" s="284" customFormat="1" x14ac:dyDescent="0.25">
      <c r="B51" s="57">
        <v>48</v>
      </c>
      <c r="C51" s="57" t="s">
        <v>38</v>
      </c>
      <c r="D51" s="57" t="s">
        <v>361</v>
      </c>
      <c r="E51" s="57" t="s">
        <v>353</v>
      </c>
      <c r="F51" s="57" t="s">
        <v>376</v>
      </c>
      <c r="G51" s="56">
        <f t="shared" si="0"/>
        <v>150000</v>
      </c>
      <c r="J51" s="1">
        <v>45</v>
      </c>
      <c r="K51" s="57"/>
      <c r="L51" s="480"/>
      <c r="M51" s="57"/>
      <c r="N51" s="481"/>
      <c r="O51" s="57"/>
      <c r="P51" s="211">
        <f t="shared" si="1"/>
        <v>0</v>
      </c>
      <c r="R51" s="371" t="s">
        <v>424</v>
      </c>
      <c r="S51" s="371"/>
      <c r="T51" s="371"/>
      <c r="U51" s="371"/>
      <c r="V51" s="371"/>
      <c r="W51" s="371"/>
    </row>
    <row r="52" spans="2:23" s="284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J52" s="1">
        <v>46</v>
      </c>
      <c r="K52" s="57"/>
      <c r="L52" s="480"/>
      <c r="M52" s="57"/>
      <c r="N52" s="481"/>
      <c r="O52" s="57"/>
      <c r="P52" s="211">
        <f t="shared" si="1"/>
        <v>0</v>
      </c>
      <c r="S52" s="299"/>
    </row>
    <row r="53" spans="2:23" s="284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7"/>
      <c r="L53" s="480"/>
      <c r="M53" s="57"/>
      <c r="N53" s="481"/>
      <c r="O53" s="57"/>
      <c r="P53" s="211">
        <f t="shared" si="1"/>
        <v>0</v>
      </c>
      <c r="R53" s="301" t="s">
        <v>1</v>
      </c>
      <c r="S53" s="302" t="s">
        <v>301</v>
      </c>
      <c r="T53" s="301" t="s">
        <v>417</v>
      </c>
      <c r="U53" s="301" t="s">
        <v>75</v>
      </c>
      <c r="V53" s="301" t="s">
        <v>418</v>
      </c>
      <c r="W53" s="301" t="s">
        <v>15</v>
      </c>
    </row>
    <row r="54" spans="2:23" s="284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7"/>
      <c r="L54" s="480"/>
      <c r="M54" s="57"/>
      <c r="N54" s="481"/>
      <c r="O54" s="57"/>
      <c r="P54" s="211">
        <f t="shared" si="1"/>
        <v>0</v>
      </c>
      <c r="R54" s="57">
        <v>1</v>
      </c>
      <c r="S54" s="59" t="s">
        <v>425</v>
      </c>
      <c r="T54" s="303" t="s">
        <v>426</v>
      </c>
      <c r="U54" s="1">
        <v>24</v>
      </c>
      <c r="V54" s="64">
        <v>5000</v>
      </c>
      <c r="W54" s="56">
        <f>U54*V54</f>
        <v>120000</v>
      </c>
    </row>
    <row r="55" spans="2:23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7"/>
      <c r="L55" s="480"/>
      <c r="M55" s="57"/>
      <c r="N55" s="481"/>
      <c r="O55" s="57"/>
      <c r="P55" s="211">
        <f t="shared" si="1"/>
        <v>0</v>
      </c>
      <c r="R55" s="57">
        <v>2</v>
      </c>
      <c r="S55" s="59" t="s">
        <v>425</v>
      </c>
      <c r="T55" s="303" t="s">
        <v>427</v>
      </c>
      <c r="U55" s="1">
        <v>4</v>
      </c>
      <c r="V55" s="64">
        <v>1200</v>
      </c>
      <c r="W55" s="56">
        <f t="shared" ref="W55:W60" si="9">U55*V55</f>
        <v>4800</v>
      </c>
    </row>
    <row r="56" spans="2:23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7"/>
      <c r="L56" s="480"/>
      <c r="M56" s="57"/>
      <c r="N56" s="481"/>
      <c r="O56" s="57"/>
      <c r="P56" s="211">
        <f t="shared" si="1"/>
        <v>0</v>
      </c>
      <c r="R56" s="57">
        <v>3</v>
      </c>
      <c r="S56" s="59" t="s">
        <v>425</v>
      </c>
      <c r="T56" s="303" t="s">
        <v>450</v>
      </c>
      <c r="U56" s="306">
        <v>3</v>
      </c>
      <c r="V56" s="290">
        <v>13500</v>
      </c>
      <c r="W56" s="56">
        <f t="shared" si="9"/>
        <v>40500</v>
      </c>
    </row>
    <row r="57" spans="2:23" ht="15.75" thickBot="1" x14ac:dyDescent="0.3">
      <c r="B57" s="363" t="s">
        <v>15</v>
      </c>
      <c r="C57" s="364"/>
      <c r="D57" s="364"/>
      <c r="E57" s="364"/>
      <c r="F57" s="365"/>
      <c r="G57" s="281">
        <f>SUM(G4:G56)</f>
        <v>6200000</v>
      </c>
      <c r="J57" s="1">
        <v>51</v>
      </c>
      <c r="K57" s="57"/>
      <c r="L57" s="480"/>
      <c r="M57" s="57"/>
      <c r="N57" s="481"/>
      <c r="O57" s="57"/>
      <c r="P57" s="211">
        <f t="shared" si="1"/>
        <v>0</v>
      </c>
      <c r="R57" s="57">
        <v>4</v>
      </c>
      <c r="S57" s="59" t="s">
        <v>425</v>
      </c>
      <c r="T57" s="303" t="s">
        <v>428</v>
      </c>
      <c r="U57" s="306">
        <v>5</v>
      </c>
      <c r="V57" s="290">
        <v>7000</v>
      </c>
      <c r="W57" s="56">
        <f t="shared" si="9"/>
        <v>35000</v>
      </c>
    </row>
    <row r="58" spans="2:23" x14ac:dyDescent="0.25">
      <c r="J58" s="1">
        <v>52</v>
      </c>
      <c r="K58" s="57"/>
      <c r="L58" s="480"/>
      <c r="M58" s="57"/>
      <c r="N58" s="481"/>
      <c r="O58" s="57"/>
      <c r="P58" s="211">
        <f t="shared" si="1"/>
        <v>0</v>
      </c>
      <c r="R58" s="57">
        <v>5</v>
      </c>
      <c r="S58" s="59" t="s">
        <v>429</v>
      </c>
      <c r="T58" s="304" t="s">
        <v>430</v>
      </c>
      <c r="U58" s="1">
        <v>1</v>
      </c>
      <c r="V58" s="64">
        <v>18000</v>
      </c>
      <c r="W58" s="56">
        <f t="shared" si="9"/>
        <v>18000</v>
      </c>
    </row>
    <row r="59" spans="2:23" x14ac:dyDescent="0.25">
      <c r="J59" s="1">
        <v>53</v>
      </c>
      <c r="K59" s="57"/>
      <c r="L59" s="480"/>
      <c r="M59" s="57"/>
      <c r="N59" s="481"/>
      <c r="O59" s="57"/>
      <c r="P59" s="211">
        <f t="shared" si="1"/>
        <v>0</v>
      </c>
      <c r="R59" s="57">
        <v>6</v>
      </c>
      <c r="S59" s="59" t="s">
        <v>429</v>
      </c>
      <c r="T59" s="303" t="s">
        <v>431</v>
      </c>
      <c r="U59" s="1">
        <v>2</v>
      </c>
      <c r="V59" s="64">
        <v>18000</v>
      </c>
      <c r="W59" s="56">
        <f t="shared" si="9"/>
        <v>36000</v>
      </c>
    </row>
    <row r="60" spans="2:23" x14ac:dyDescent="0.25">
      <c r="J60" s="1">
        <v>54</v>
      </c>
      <c r="K60" s="57"/>
      <c r="L60" s="480"/>
      <c r="M60" s="57"/>
      <c r="N60" s="481"/>
      <c r="O60" s="57"/>
      <c r="P60" s="211">
        <f t="shared" si="1"/>
        <v>0</v>
      </c>
      <c r="R60" s="57">
        <v>7</v>
      </c>
      <c r="S60" s="59" t="s">
        <v>429</v>
      </c>
      <c r="T60" s="303" t="s">
        <v>451</v>
      </c>
      <c r="U60" s="1">
        <v>1</v>
      </c>
      <c r="V60" s="64">
        <v>40000</v>
      </c>
      <c r="W60" s="56">
        <f t="shared" si="9"/>
        <v>40000</v>
      </c>
    </row>
    <row r="61" spans="2:23" x14ac:dyDescent="0.25">
      <c r="J61" s="1">
        <v>55</v>
      </c>
      <c r="K61" s="57"/>
      <c r="L61" s="480"/>
      <c r="M61" s="57"/>
      <c r="N61" s="481"/>
      <c r="O61" s="57"/>
      <c r="P61" s="211">
        <f t="shared" si="1"/>
        <v>0</v>
      </c>
      <c r="R61" s="57">
        <v>8</v>
      </c>
      <c r="S61" s="59" t="s">
        <v>429</v>
      </c>
      <c r="T61" s="59" t="s">
        <v>432</v>
      </c>
      <c r="U61" s="1">
        <v>1</v>
      </c>
      <c r="V61" s="64">
        <v>50000</v>
      </c>
      <c r="W61" s="56">
        <f t="shared" ref="W61:W80" si="10">U61*V61</f>
        <v>50000</v>
      </c>
    </row>
    <row r="62" spans="2:23" x14ac:dyDescent="0.25">
      <c r="J62" s="1">
        <v>56</v>
      </c>
      <c r="K62" s="57"/>
      <c r="L62" s="480"/>
      <c r="M62" s="57"/>
      <c r="N62" s="481"/>
      <c r="O62" s="57"/>
      <c r="P62" s="211">
        <f t="shared" si="1"/>
        <v>0</v>
      </c>
      <c r="R62" s="57">
        <v>9</v>
      </c>
      <c r="S62" s="59" t="s">
        <v>429</v>
      </c>
      <c r="T62" s="59" t="s">
        <v>472</v>
      </c>
      <c r="U62" s="1">
        <v>3</v>
      </c>
      <c r="V62" s="64">
        <v>7000</v>
      </c>
      <c r="W62" s="56">
        <f t="shared" si="10"/>
        <v>21000</v>
      </c>
    </row>
    <row r="63" spans="2:23" x14ac:dyDescent="0.25">
      <c r="J63" s="1">
        <v>57</v>
      </c>
      <c r="K63" s="57"/>
      <c r="L63" s="480"/>
      <c r="M63" s="57"/>
      <c r="N63" s="481"/>
      <c r="O63" s="57"/>
      <c r="P63" s="211">
        <f t="shared" si="1"/>
        <v>0</v>
      </c>
      <c r="R63" s="57">
        <v>10</v>
      </c>
      <c r="S63" s="59" t="s">
        <v>429</v>
      </c>
      <c r="T63" s="57" t="s">
        <v>452</v>
      </c>
      <c r="U63" s="1">
        <v>2</v>
      </c>
      <c r="V63" s="64">
        <v>2000</v>
      </c>
      <c r="W63" s="56">
        <f t="shared" si="10"/>
        <v>4000</v>
      </c>
    </row>
    <row r="64" spans="2:23" x14ac:dyDescent="0.25">
      <c r="J64" s="1">
        <v>58</v>
      </c>
      <c r="K64" s="57"/>
      <c r="L64" s="480"/>
      <c r="M64" s="57"/>
      <c r="N64" s="481"/>
      <c r="O64" s="57"/>
      <c r="P64" s="211">
        <f t="shared" si="1"/>
        <v>0</v>
      </c>
      <c r="R64" s="57">
        <v>11</v>
      </c>
      <c r="S64" s="59" t="s">
        <v>429</v>
      </c>
      <c r="T64" s="57" t="s">
        <v>453</v>
      </c>
      <c r="U64" s="1">
        <v>1</v>
      </c>
      <c r="V64" s="64">
        <v>2000</v>
      </c>
      <c r="W64" s="56">
        <f t="shared" si="10"/>
        <v>2000</v>
      </c>
    </row>
    <row r="65" spans="10:23" x14ac:dyDescent="0.25">
      <c r="J65" s="1">
        <v>59</v>
      </c>
      <c r="K65" s="57"/>
      <c r="L65" s="480"/>
      <c r="M65" s="57"/>
      <c r="N65" s="481"/>
      <c r="O65" s="57"/>
      <c r="P65" s="211">
        <f t="shared" si="1"/>
        <v>0</v>
      </c>
      <c r="R65" s="57">
        <v>12</v>
      </c>
      <c r="S65" s="59" t="s">
        <v>429</v>
      </c>
      <c r="T65" s="57" t="s">
        <v>454</v>
      </c>
      <c r="U65" s="1">
        <v>1</v>
      </c>
      <c r="V65" s="64">
        <v>2000</v>
      </c>
      <c r="W65" s="56">
        <f t="shared" si="10"/>
        <v>2000</v>
      </c>
    </row>
    <row r="66" spans="10:23" x14ac:dyDescent="0.25">
      <c r="J66" s="1">
        <v>60</v>
      </c>
      <c r="K66" s="57"/>
      <c r="L66" s="480"/>
      <c r="M66" s="57"/>
      <c r="N66" s="481"/>
      <c r="O66" s="57"/>
      <c r="P66" s="211">
        <f t="shared" si="1"/>
        <v>0</v>
      </c>
      <c r="R66" s="57">
        <v>13</v>
      </c>
      <c r="S66" s="59" t="s">
        <v>429</v>
      </c>
      <c r="T66" s="57" t="s">
        <v>455</v>
      </c>
      <c r="U66" s="1">
        <v>12</v>
      </c>
      <c r="V66" s="64">
        <v>3800</v>
      </c>
      <c r="W66" s="56">
        <f t="shared" si="10"/>
        <v>45600</v>
      </c>
    </row>
    <row r="67" spans="10:23" x14ac:dyDescent="0.25">
      <c r="J67" s="1">
        <v>61</v>
      </c>
      <c r="K67" s="57"/>
      <c r="L67" s="480"/>
      <c r="M67" s="57"/>
      <c r="N67" s="481"/>
      <c r="O67" s="57"/>
      <c r="P67" s="211">
        <f t="shared" si="1"/>
        <v>0</v>
      </c>
      <c r="R67" s="57">
        <v>14</v>
      </c>
      <c r="S67" s="59" t="s">
        <v>429</v>
      </c>
      <c r="T67" s="57" t="s">
        <v>456</v>
      </c>
      <c r="U67" s="1">
        <v>1</v>
      </c>
      <c r="V67" s="64">
        <v>4208</v>
      </c>
      <c r="W67" s="56">
        <f t="shared" si="10"/>
        <v>4208</v>
      </c>
    </row>
    <row r="68" spans="10:23" x14ac:dyDescent="0.25">
      <c r="J68" s="1">
        <v>62</v>
      </c>
      <c r="K68" s="57"/>
      <c r="L68" s="480"/>
      <c r="M68" s="57"/>
      <c r="N68" s="481"/>
      <c r="O68" s="57"/>
      <c r="P68" s="211">
        <f t="shared" si="1"/>
        <v>0</v>
      </c>
      <c r="R68" s="57">
        <v>15</v>
      </c>
      <c r="S68" s="59" t="s">
        <v>429</v>
      </c>
      <c r="T68" s="57" t="s">
        <v>457</v>
      </c>
      <c r="U68" s="1">
        <v>1</v>
      </c>
      <c r="V68" s="64">
        <v>26200</v>
      </c>
      <c r="W68" s="56">
        <f t="shared" si="10"/>
        <v>26200</v>
      </c>
    </row>
    <row r="69" spans="10:23" x14ac:dyDescent="0.25">
      <c r="J69" s="1">
        <v>63</v>
      </c>
      <c r="K69" s="57"/>
      <c r="L69" s="480"/>
      <c r="M69" s="57"/>
      <c r="N69" s="481"/>
      <c r="O69" s="57"/>
      <c r="P69" s="211">
        <f t="shared" si="1"/>
        <v>0</v>
      </c>
      <c r="R69" s="57">
        <v>16</v>
      </c>
      <c r="S69" s="59" t="s">
        <v>429</v>
      </c>
      <c r="T69" s="57" t="s">
        <v>458</v>
      </c>
      <c r="U69" s="1">
        <v>1</v>
      </c>
      <c r="V69" s="64">
        <v>26274</v>
      </c>
      <c r="W69" s="56">
        <f t="shared" si="10"/>
        <v>26274</v>
      </c>
    </row>
    <row r="70" spans="10:23" x14ac:dyDescent="0.25">
      <c r="J70" s="1">
        <v>64</v>
      </c>
      <c r="K70" s="57"/>
      <c r="L70" s="480"/>
      <c r="M70" s="57"/>
      <c r="N70" s="481"/>
      <c r="O70" s="57"/>
      <c r="P70" s="211">
        <f t="shared" si="1"/>
        <v>0</v>
      </c>
      <c r="R70" s="57">
        <v>17</v>
      </c>
      <c r="S70" s="59" t="s">
        <v>429</v>
      </c>
      <c r="T70" s="57" t="s">
        <v>459</v>
      </c>
      <c r="U70" s="1">
        <v>1</v>
      </c>
      <c r="V70" s="64">
        <v>50000</v>
      </c>
      <c r="W70" s="56">
        <f t="shared" si="10"/>
        <v>50000</v>
      </c>
    </row>
    <row r="71" spans="10:23" x14ac:dyDescent="0.25">
      <c r="J71" s="1">
        <v>65</v>
      </c>
      <c r="K71" s="57"/>
      <c r="L71" s="480"/>
      <c r="M71" s="57"/>
      <c r="N71" s="481"/>
      <c r="O71" s="57"/>
      <c r="P71" s="211">
        <f t="shared" si="1"/>
        <v>0</v>
      </c>
      <c r="R71" s="57">
        <v>18</v>
      </c>
      <c r="S71" s="59" t="s">
        <v>429</v>
      </c>
      <c r="T71" s="57"/>
      <c r="U71" s="1"/>
      <c r="V71" s="64"/>
      <c r="W71" s="56">
        <f t="shared" si="10"/>
        <v>0</v>
      </c>
    </row>
    <row r="72" spans="10:23" x14ac:dyDescent="0.25">
      <c r="J72" s="1">
        <v>66</v>
      </c>
      <c r="K72" s="57"/>
      <c r="L72" s="480"/>
      <c r="M72" s="57"/>
      <c r="N72" s="481"/>
      <c r="O72" s="57"/>
      <c r="P72" s="211">
        <f t="shared" ref="P72" si="11">M72*N72</f>
        <v>0</v>
      </c>
      <c r="R72" s="57">
        <v>19</v>
      </c>
      <c r="S72" s="59" t="s">
        <v>429</v>
      </c>
      <c r="T72" s="57"/>
      <c r="U72" s="1"/>
      <c r="V72" s="64"/>
      <c r="W72" s="56">
        <f t="shared" si="10"/>
        <v>0</v>
      </c>
    </row>
    <row r="73" spans="10:23" ht="15.75" thickBot="1" x14ac:dyDescent="0.3">
      <c r="J73" s="1"/>
      <c r="K73" s="294" t="s">
        <v>359</v>
      </c>
      <c r="L73" s="295"/>
      <c r="M73" s="295"/>
      <c r="N73" s="296"/>
      <c r="O73" s="297">
        <f>SUM(O7:O31)</f>
        <v>8200000</v>
      </c>
      <c r="P73" s="298">
        <f>SUM(P7:P31)</f>
        <v>5580650</v>
      </c>
      <c r="R73" s="57">
        <v>20</v>
      </c>
      <c r="S73" s="59" t="s">
        <v>429</v>
      </c>
      <c r="T73" s="57"/>
      <c r="U73" s="1"/>
      <c r="V73" s="64"/>
      <c r="W73" s="56">
        <f t="shared" si="10"/>
        <v>0</v>
      </c>
    </row>
    <row r="74" spans="10:23" x14ac:dyDescent="0.25">
      <c r="J74" s="360" t="s">
        <v>365</v>
      </c>
      <c r="K74" s="355"/>
      <c r="L74" s="356"/>
      <c r="M74" s="286"/>
      <c r="N74" s="291"/>
      <c r="O74" s="350">
        <f>O73-P73</f>
        <v>2619350</v>
      </c>
      <c r="P74" s="351"/>
      <c r="R74" s="57">
        <v>21</v>
      </c>
      <c r="S74" s="59" t="s">
        <v>429</v>
      </c>
      <c r="T74" s="57"/>
      <c r="U74" s="1"/>
      <c r="V74" s="64"/>
      <c r="W74" s="56">
        <f t="shared" si="10"/>
        <v>0</v>
      </c>
    </row>
    <row r="75" spans="10:23" ht="15.75" thickBot="1" x14ac:dyDescent="0.3">
      <c r="J75" s="357"/>
      <c r="K75" s="358"/>
      <c r="L75" s="359"/>
      <c r="M75" s="287"/>
      <c r="N75" s="292"/>
      <c r="O75" s="352"/>
      <c r="P75" s="353"/>
      <c r="R75" s="57">
        <v>22</v>
      </c>
      <c r="S75" s="57"/>
      <c r="T75" s="57"/>
      <c r="U75" s="1"/>
      <c r="V75" s="64"/>
      <c r="W75" s="56">
        <f t="shared" si="10"/>
        <v>0</v>
      </c>
    </row>
    <row r="76" spans="10:23" x14ac:dyDescent="0.25">
      <c r="R76" s="57">
        <v>23</v>
      </c>
      <c r="S76" s="57"/>
      <c r="T76" s="57"/>
      <c r="U76" s="1"/>
      <c r="V76" s="64"/>
      <c r="W76" s="56">
        <f t="shared" si="10"/>
        <v>0</v>
      </c>
    </row>
    <row r="77" spans="10:23" x14ac:dyDescent="0.25">
      <c r="R77" s="57">
        <v>24</v>
      </c>
      <c r="S77" s="57"/>
      <c r="T77" s="57"/>
      <c r="U77" s="1"/>
      <c r="V77" s="64"/>
      <c r="W77" s="56">
        <f t="shared" si="10"/>
        <v>0</v>
      </c>
    </row>
    <row r="78" spans="10:23" x14ac:dyDescent="0.25">
      <c r="R78" s="57">
        <v>25</v>
      </c>
      <c r="S78" s="57"/>
      <c r="T78" s="57"/>
      <c r="U78" s="1"/>
      <c r="V78" s="64"/>
      <c r="W78" s="56">
        <f t="shared" si="10"/>
        <v>0</v>
      </c>
    </row>
    <row r="79" spans="10:23" x14ac:dyDescent="0.25">
      <c r="R79" s="57">
        <v>26</v>
      </c>
      <c r="S79" s="57"/>
      <c r="T79" s="57"/>
      <c r="U79" s="1"/>
      <c r="V79" s="64"/>
      <c r="W79" s="56">
        <f t="shared" si="10"/>
        <v>0</v>
      </c>
    </row>
    <row r="80" spans="10:23" x14ac:dyDescent="0.25">
      <c r="R80" s="57">
        <v>27</v>
      </c>
      <c r="S80" s="57"/>
      <c r="T80" s="57"/>
      <c r="U80" s="1"/>
      <c r="V80" s="64"/>
      <c r="W80" s="56">
        <f t="shared" si="10"/>
        <v>0</v>
      </c>
    </row>
    <row r="81" spans="18:23" x14ac:dyDescent="0.25">
      <c r="R81" s="366" t="s">
        <v>15</v>
      </c>
      <c r="S81" s="367"/>
      <c r="T81" s="367"/>
      <c r="U81" s="367"/>
      <c r="V81" s="368"/>
      <c r="W81" s="56">
        <f>SUM(W54:W80)</f>
        <v>525582</v>
      </c>
    </row>
    <row r="82" spans="18:23" x14ac:dyDescent="0.25">
      <c r="R82" s="305"/>
      <c r="S82" s="305"/>
      <c r="T82" s="305"/>
      <c r="U82" s="305"/>
      <c r="V82" s="305"/>
      <c r="W82" s="305"/>
    </row>
    <row r="83" spans="18:23" x14ac:dyDescent="0.25">
      <c r="R83" s="305"/>
      <c r="S83" s="366" t="s">
        <v>420</v>
      </c>
      <c r="T83" s="367"/>
      <c r="U83" s="368"/>
      <c r="V83" s="369">
        <f>N18+N22</f>
        <v>500000</v>
      </c>
      <c r="W83" s="370"/>
    </row>
    <row r="84" spans="18:23" x14ac:dyDescent="0.25">
      <c r="R84" s="305"/>
      <c r="S84" s="366" t="s">
        <v>65</v>
      </c>
      <c r="T84" s="367"/>
      <c r="U84" s="368"/>
      <c r="V84" s="369">
        <f>W81</f>
        <v>525582</v>
      </c>
      <c r="W84" s="370"/>
    </row>
    <row r="85" spans="18:23" x14ac:dyDescent="0.25">
      <c r="R85" s="305"/>
      <c r="S85" s="366" t="s">
        <v>421</v>
      </c>
      <c r="T85" s="367"/>
      <c r="U85" s="368"/>
      <c r="V85" s="369">
        <f>V83-V84</f>
        <v>-25582</v>
      </c>
      <c r="W85" s="370"/>
    </row>
  </sheetData>
  <mergeCells count="24">
    <mergeCell ref="AA15:AH15"/>
    <mergeCell ref="AB41:AE41"/>
    <mergeCell ref="AF41:AH41"/>
    <mergeCell ref="S85:U85"/>
    <mergeCell ref="V85:W85"/>
    <mergeCell ref="R81:V81"/>
    <mergeCell ref="S83:U83"/>
    <mergeCell ref="V83:W83"/>
    <mergeCell ref="S84:U84"/>
    <mergeCell ref="V84:W84"/>
    <mergeCell ref="J74:L75"/>
    <mergeCell ref="O74:P75"/>
    <mergeCell ref="I3:V4"/>
    <mergeCell ref="R6:Y12"/>
    <mergeCell ref="B57:F57"/>
    <mergeCell ref="R15:Y15"/>
    <mergeCell ref="R45:V45"/>
    <mergeCell ref="S47:U47"/>
    <mergeCell ref="V47:W47"/>
    <mergeCell ref="S48:U48"/>
    <mergeCell ref="V48:W48"/>
    <mergeCell ref="S49:U49"/>
    <mergeCell ref="V49:W49"/>
    <mergeCell ref="R51:W51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72" t="s">
        <v>244</v>
      </c>
      <c r="E2" s="372"/>
      <c r="F2" s="372"/>
      <c r="G2" s="372"/>
      <c r="H2" s="372"/>
      <c r="I2" s="372"/>
      <c r="J2" s="372"/>
      <c r="K2" s="372"/>
      <c r="L2" s="372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19" t="s">
        <v>195</v>
      </c>
      <c r="V3" s="420"/>
      <c r="W3" s="421" t="s">
        <v>19</v>
      </c>
      <c r="X3" s="420"/>
      <c r="Y3" s="420"/>
      <c r="Z3" s="420"/>
      <c r="AA3" s="420"/>
      <c r="AB3" s="420"/>
      <c r="AC3" s="420"/>
      <c r="AD3" s="422"/>
    </row>
    <row r="4" spans="1:30" x14ac:dyDescent="0.25">
      <c r="A4" s="175"/>
      <c r="B4" s="385" t="s">
        <v>193</v>
      </c>
      <c r="C4" s="386"/>
      <c r="D4" s="386"/>
      <c r="E4" s="386"/>
      <c r="F4" s="386"/>
      <c r="G4" s="70">
        <v>1004200</v>
      </c>
      <c r="H4" s="24"/>
      <c r="I4" s="389" t="s">
        <v>194</v>
      </c>
      <c r="J4" s="337"/>
      <c r="K4" s="337"/>
      <c r="L4" s="337"/>
      <c r="M4" s="176"/>
      <c r="U4" s="431" t="s">
        <v>196</v>
      </c>
      <c r="V4" s="337"/>
      <c r="W4" s="389" t="s">
        <v>198</v>
      </c>
      <c r="X4" s="337"/>
      <c r="Y4" s="337"/>
      <c r="Z4" s="337"/>
      <c r="AA4" s="337"/>
      <c r="AB4" s="337"/>
      <c r="AC4" s="337"/>
      <c r="AD4" s="408"/>
    </row>
    <row r="5" spans="1:30" x14ac:dyDescent="0.25">
      <c r="A5" s="175"/>
      <c r="B5" s="380" t="s">
        <v>235</v>
      </c>
      <c r="C5" s="337"/>
      <c r="D5" s="337"/>
      <c r="E5" s="337"/>
      <c r="F5" s="337"/>
      <c r="G5" s="152">
        <v>568329.18000000005</v>
      </c>
      <c r="H5" s="24"/>
      <c r="I5" s="366" t="s">
        <v>72</v>
      </c>
      <c r="J5" s="368"/>
      <c r="K5" s="390">
        <f>G7</f>
        <v>2332529.1800000002</v>
      </c>
      <c r="L5" s="391"/>
      <c r="M5" s="176"/>
      <c r="U5" s="415" t="s">
        <v>231</v>
      </c>
      <c r="V5" s="416"/>
      <c r="W5" s="366" t="s">
        <v>232</v>
      </c>
      <c r="X5" s="367"/>
      <c r="Y5" s="367"/>
      <c r="Z5" s="367"/>
      <c r="AA5" s="367"/>
      <c r="AB5" s="367"/>
      <c r="AC5" s="367"/>
      <c r="AD5" s="403"/>
    </row>
    <row r="6" spans="1:30" x14ac:dyDescent="0.25">
      <c r="A6" s="175"/>
      <c r="B6" s="374" t="s">
        <v>236</v>
      </c>
      <c r="C6" s="375"/>
      <c r="D6" s="375"/>
      <c r="E6" s="375"/>
      <c r="F6" s="375"/>
      <c r="G6" s="152">
        <v>760000</v>
      </c>
      <c r="H6" s="24"/>
      <c r="I6" s="378" t="s">
        <v>65</v>
      </c>
      <c r="J6" s="379"/>
      <c r="K6" s="392">
        <f>Pengeluaran!F30</f>
        <v>903300</v>
      </c>
      <c r="L6" s="393"/>
      <c r="M6" s="176"/>
      <c r="U6" s="417"/>
      <c r="V6" s="418"/>
      <c r="W6" s="404" t="s">
        <v>233</v>
      </c>
      <c r="X6" s="405"/>
      <c r="Y6" s="405"/>
      <c r="Z6" s="405"/>
      <c r="AA6" s="405"/>
      <c r="AB6" s="405"/>
      <c r="AC6" s="405"/>
      <c r="AD6" s="406"/>
    </row>
    <row r="7" spans="1:30" x14ac:dyDescent="0.25">
      <c r="A7" s="175"/>
      <c r="B7" s="383" t="s">
        <v>15</v>
      </c>
      <c r="C7" s="384"/>
      <c r="D7" s="384"/>
      <c r="E7" s="384"/>
      <c r="F7" s="379"/>
      <c r="G7" s="152">
        <f>SUM(G4:G6)</f>
        <v>2332529.1800000002</v>
      </c>
      <c r="H7" s="24"/>
      <c r="I7" s="378" t="s">
        <v>98</v>
      </c>
      <c r="J7" s="379"/>
      <c r="K7" s="387">
        <f>Pemasukkan!F31</f>
        <v>222000</v>
      </c>
      <c r="L7" s="388"/>
      <c r="M7" s="176"/>
      <c r="U7" s="423"/>
      <c r="V7" s="424"/>
      <c r="W7" s="389" t="s">
        <v>234</v>
      </c>
      <c r="X7" s="337"/>
      <c r="Y7" s="337"/>
      <c r="Z7" s="337"/>
      <c r="AA7" s="337"/>
      <c r="AB7" s="337"/>
      <c r="AC7" s="337"/>
      <c r="AD7" s="408"/>
    </row>
    <row r="8" spans="1:30" ht="15.75" thickBot="1" x14ac:dyDescent="0.3">
      <c r="A8" s="175"/>
      <c r="B8" s="381" t="s">
        <v>192</v>
      </c>
      <c r="C8" s="382"/>
      <c r="D8" s="382"/>
      <c r="E8" s="382"/>
      <c r="F8" s="382"/>
      <c r="G8" s="153">
        <f>K8</f>
        <v>1651229.1800000002</v>
      </c>
      <c r="H8" s="24"/>
      <c r="I8" s="366" t="s">
        <v>191</v>
      </c>
      <c r="J8" s="368"/>
      <c r="K8" s="376">
        <f>(K5-K6)+K7</f>
        <v>1651229.1800000002</v>
      </c>
      <c r="L8" s="377"/>
      <c r="M8" s="176"/>
      <c r="U8" s="427" t="s">
        <v>197</v>
      </c>
      <c r="V8" s="428"/>
      <c r="W8" s="404" t="s">
        <v>199</v>
      </c>
      <c r="X8" s="405"/>
      <c r="Y8" s="405"/>
      <c r="Z8" s="405"/>
      <c r="AA8" s="405"/>
      <c r="AB8" s="405"/>
      <c r="AC8" s="405"/>
      <c r="AD8" s="406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29"/>
      <c r="V9" s="430"/>
      <c r="W9" s="404" t="s">
        <v>237</v>
      </c>
      <c r="X9" s="405"/>
      <c r="Y9" s="405"/>
      <c r="Z9" s="405"/>
      <c r="AA9" s="405"/>
      <c r="AB9" s="405"/>
      <c r="AC9" s="405"/>
      <c r="AD9" s="406"/>
    </row>
    <row r="10" spans="1:30" x14ac:dyDescent="0.25">
      <c r="A10" s="175"/>
      <c r="B10" s="337" t="s">
        <v>253</v>
      </c>
      <c r="C10" s="337"/>
      <c r="D10" s="337"/>
      <c r="E10" s="337"/>
      <c r="F10" s="337"/>
      <c r="G10" s="56">
        <f>G5</f>
        <v>568329.18000000005</v>
      </c>
      <c r="H10" s="24"/>
      <c r="I10" s="24"/>
      <c r="J10" s="24"/>
      <c r="K10" s="24"/>
      <c r="L10" s="24"/>
      <c r="M10" s="176"/>
      <c r="U10" s="374" t="s">
        <v>243</v>
      </c>
      <c r="V10" s="375"/>
      <c r="W10" s="337" t="s">
        <v>257</v>
      </c>
      <c r="X10" s="337"/>
      <c r="Y10" s="337"/>
      <c r="Z10" s="337"/>
      <c r="AA10" s="337"/>
      <c r="AB10" s="337"/>
      <c r="AC10" s="337"/>
      <c r="AD10" s="408"/>
    </row>
    <row r="11" spans="1:30" ht="15" customHeight="1" x14ac:dyDescent="0.25">
      <c r="A11" s="175"/>
      <c r="B11" s="337" t="s">
        <v>254</v>
      </c>
      <c r="C11" s="337"/>
      <c r="D11" s="337"/>
      <c r="E11" s="337"/>
      <c r="F11" s="337"/>
      <c r="G11" s="56">
        <v>1089400</v>
      </c>
      <c r="H11" s="24"/>
      <c r="I11" s="24"/>
      <c r="J11" s="24"/>
      <c r="K11" s="24"/>
      <c r="L11" s="24"/>
      <c r="M11" s="176"/>
      <c r="U11" s="374" t="s">
        <v>256</v>
      </c>
      <c r="V11" s="375"/>
      <c r="W11" s="425" t="s">
        <v>258</v>
      </c>
      <c r="X11" s="425"/>
      <c r="Y11" s="425"/>
      <c r="Z11" s="425"/>
      <c r="AA11" s="425"/>
      <c r="AB11" s="425"/>
      <c r="AC11" s="425"/>
      <c r="AD11" s="426"/>
    </row>
    <row r="12" spans="1:30" ht="15" customHeight="1" x14ac:dyDescent="0.25">
      <c r="A12" s="175"/>
      <c r="B12" s="373" t="s">
        <v>255</v>
      </c>
      <c r="C12" s="373"/>
      <c r="D12" s="373"/>
      <c r="E12" s="373"/>
      <c r="F12" s="373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74"/>
      <c r="V12" s="375"/>
      <c r="W12" s="337"/>
      <c r="X12" s="337"/>
      <c r="Y12" s="337"/>
      <c r="Z12" s="337"/>
      <c r="AA12" s="337"/>
      <c r="AB12" s="337"/>
      <c r="AC12" s="337"/>
      <c r="AD12" s="408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74"/>
      <c r="V13" s="375"/>
      <c r="W13" s="337"/>
      <c r="X13" s="337"/>
      <c r="Y13" s="337"/>
      <c r="Z13" s="337"/>
      <c r="AA13" s="337"/>
      <c r="AB13" s="337"/>
      <c r="AC13" s="337"/>
      <c r="AD13" s="408"/>
    </row>
    <row r="14" spans="1:30" ht="15.75" thickBot="1" x14ac:dyDescent="0.3">
      <c r="U14" s="409"/>
      <c r="V14" s="410"/>
      <c r="W14" s="401"/>
      <c r="X14" s="401"/>
      <c r="Y14" s="401"/>
      <c r="Z14" s="401"/>
      <c r="AA14" s="401"/>
      <c r="AB14" s="401"/>
      <c r="AC14" s="401"/>
      <c r="AD14" s="402"/>
    </row>
    <row r="17" spans="1:19" ht="15.75" thickBot="1" x14ac:dyDescent="0.3"/>
    <row r="18" spans="1:19" x14ac:dyDescent="0.25">
      <c r="A18" s="172"/>
      <c r="B18" s="173"/>
      <c r="C18" s="173"/>
      <c r="D18" s="372" t="s">
        <v>249</v>
      </c>
      <c r="E18" s="372"/>
      <c r="F18" s="372"/>
      <c r="G18" s="372"/>
      <c r="H18" s="372"/>
      <c r="I18" s="372"/>
      <c r="J18" s="372"/>
      <c r="K18" s="372"/>
      <c r="L18" s="372"/>
      <c r="M18" s="174"/>
      <c r="O18" s="411" t="s">
        <v>250</v>
      </c>
      <c r="P18" s="412"/>
      <c r="Q18" s="412"/>
      <c r="R18" s="412"/>
      <c r="S18" s="413"/>
    </row>
    <row r="19" spans="1:19" x14ac:dyDescent="0.25">
      <c r="A19" s="175"/>
      <c r="M19" s="176"/>
      <c r="O19" s="380" t="s">
        <v>251</v>
      </c>
      <c r="P19" s="337"/>
      <c r="Q19" s="337"/>
      <c r="R19" s="337"/>
      <c r="S19" s="408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89" t="s">
        <v>194</v>
      </c>
      <c r="J20" s="337"/>
      <c r="K20" s="337"/>
      <c r="L20" s="337"/>
      <c r="M20" s="176"/>
      <c r="O20" s="380" t="s">
        <v>252</v>
      </c>
      <c r="P20" s="337"/>
      <c r="Q20" s="337"/>
      <c r="R20" s="337"/>
      <c r="S20" s="408"/>
    </row>
    <row r="21" spans="1:19" x14ac:dyDescent="0.25">
      <c r="A21" s="175"/>
      <c r="B21" s="394" t="s">
        <v>296</v>
      </c>
      <c r="C21" s="395"/>
      <c r="D21" s="395"/>
      <c r="E21" s="395"/>
      <c r="F21" s="396"/>
      <c r="G21" s="70">
        <f>G12</f>
        <v>1657729.1800000002</v>
      </c>
      <c r="H21" s="24"/>
      <c r="I21" s="366" t="s">
        <v>72</v>
      </c>
      <c r="J21" s="368"/>
      <c r="K21" s="390">
        <f>G22</f>
        <v>1657729.1800000002</v>
      </c>
      <c r="L21" s="391"/>
      <c r="M21" s="176"/>
      <c r="N21" s="170"/>
      <c r="O21" s="414" t="s">
        <v>259</v>
      </c>
      <c r="P21" s="367"/>
      <c r="Q21" s="367"/>
      <c r="R21" s="367"/>
      <c r="S21" s="403"/>
    </row>
    <row r="22" spans="1:19" x14ac:dyDescent="0.25">
      <c r="A22" s="175"/>
      <c r="B22" s="383" t="s">
        <v>15</v>
      </c>
      <c r="C22" s="384"/>
      <c r="D22" s="384"/>
      <c r="E22" s="384"/>
      <c r="F22" s="379"/>
      <c r="G22" s="152">
        <f>G21</f>
        <v>1657729.1800000002</v>
      </c>
      <c r="H22" s="24"/>
      <c r="I22" s="378" t="s">
        <v>65</v>
      </c>
      <c r="J22" s="379"/>
      <c r="K22" s="392">
        <f>Pengeluaran!L30</f>
        <v>779000</v>
      </c>
      <c r="L22" s="393"/>
      <c r="M22" s="176"/>
      <c r="N22" s="170"/>
      <c r="O22" s="383" t="s">
        <v>260</v>
      </c>
      <c r="P22" s="384"/>
      <c r="Q22" s="384"/>
      <c r="R22" s="384"/>
      <c r="S22" s="407"/>
    </row>
    <row r="23" spans="1:19" ht="15.75" thickBot="1" x14ac:dyDescent="0.3">
      <c r="A23" s="175"/>
      <c r="B23" s="397" t="s">
        <v>192</v>
      </c>
      <c r="C23" s="398"/>
      <c r="D23" s="398"/>
      <c r="E23" s="398"/>
      <c r="F23" s="399"/>
      <c r="G23" s="153">
        <f>K24</f>
        <v>1568729.1800000002</v>
      </c>
      <c r="H23" s="24"/>
      <c r="I23" s="378" t="s">
        <v>98</v>
      </c>
      <c r="J23" s="379"/>
      <c r="K23" s="387">
        <f>Pemasukkan!L31</f>
        <v>690000</v>
      </c>
      <c r="L23" s="388"/>
      <c r="M23" s="176"/>
      <c r="N23" s="170"/>
      <c r="O23" s="383" t="s">
        <v>261</v>
      </c>
      <c r="P23" s="384"/>
      <c r="Q23" s="384"/>
      <c r="R23" s="384"/>
      <c r="S23" s="407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66" t="s">
        <v>191</v>
      </c>
      <c r="J24" s="368"/>
      <c r="K24" s="376">
        <f>(K21-K22)+K23</f>
        <v>1568729.1800000002</v>
      </c>
      <c r="L24" s="377"/>
      <c r="M24" s="176"/>
      <c r="N24" s="170"/>
      <c r="O24" s="383" t="s">
        <v>262</v>
      </c>
      <c r="P24" s="384"/>
      <c r="Q24" s="384"/>
      <c r="R24" s="384"/>
      <c r="S24" s="407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80" t="s">
        <v>267</v>
      </c>
      <c r="P25" s="337"/>
      <c r="Q25" s="337"/>
      <c r="R25" s="337"/>
      <c r="S25" s="408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400"/>
      <c r="P26" s="401"/>
      <c r="Q26" s="401"/>
      <c r="R26" s="401"/>
      <c r="S26" s="402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32" t="s">
        <v>186</v>
      </c>
      <c r="D2" s="433"/>
      <c r="E2" s="433"/>
      <c r="F2" s="433"/>
      <c r="G2" s="433"/>
      <c r="H2" s="433"/>
      <c r="I2" s="433"/>
      <c r="J2" s="433"/>
      <c r="K2" s="433"/>
    </row>
    <row r="3" spans="3:13" ht="15" customHeight="1" x14ac:dyDescent="0.25">
      <c r="C3" s="433"/>
      <c r="D3" s="433"/>
      <c r="E3" s="433"/>
      <c r="F3" s="433"/>
      <c r="G3" s="433"/>
      <c r="H3" s="433"/>
      <c r="I3" s="433"/>
      <c r="J3" s="433"/>
      <c r="K3" s="433"/>
    </row>
    <row r="5" spans="3:13" ht="15" customHeight="1" x14ac:dyDescent="0.25">
      <c r="C5" s="440" t="s">
        <v>247</v>
      </c>
      <c r="D5" s="440"/>
      <c r="E5" s="440"/>
      <c r="F5" s="440"/>
      <c r="G5" s="440"/>
      <c r="I5" s="440" t="s">
        <v>248</v>
      </c>
      <c r="J5" s="440"/>
      <c r="K5" s="440"/>
      <c r="L5" s="440"/>
      <c r="M5" s="440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85" t="s">
        <v>72</v>
      </c>
      <c r="E29" s="386"/>
      <c r="F29" s="434">
        <f>'Hitung Pemasukan Pengeluaran'!G6</f>
        <v>760000</v>
      </c>
      <c r="G29" s="435"/>
      <c r="I29" s="170"/>
      <c r="J29" s="385" t="s">
        <v>72</v>
      </c>
      <c r="K29" s="386"/>
      <c r="L29" s="434">
        <f>'Hitung Pemasukan Pengeluaran'!G22</f>
        <v>1657729.1800000002</v>
      </c>
      <c r="M29" s="435"/>
    </row>
    <row r="30" spans="3:13" ht="15.75" customHeight="1" x14ac:dyDescent="0.25">
      <c r="D30" s="431" t="s">
        <v>65</v>
      </c>
      <c r="E30" s="337"/>
      <c r="F30" s="436">
        <f>Pengeluaran!F30</f>
        <v>903300</v>
      </c>
      <c r="G30" s="437"/>
      <c r="I30" s="170"/>
      <c r="J30" s="431" t="s">
        <v>65</v>
      </c>
      <c r="K30" s="337"/>
      <c r="L30" s="436">
        <f>Pengeluaran!L30</f>
        <v>779000</v>
      </c>
      <c r="M30" s="437"/>
    </row>
    <row r="31" spans="3:13" ht="15.75" customHeight="1" x14ac:dyDescent="0.25">
      <c r="D31" s="380" t="s">
        <v>98</v>
      </c>
      <c r="E31" s="337"/>
      <c r="F31" s="441">
        <f>F27</f>
        <v>222000</v>
      </c>
      <c r="G31" s="442"/>
      <c r="I31" s="170"/>
      <c r="J31" s="380" t="s">
        <v>98</v>
      </c>
      <c r="K31" s="337"/>
      <c r="L31" s="441">
        <f>L27</f>
        <v>690000</v>
      </c>
      <c r="M31" s="442"/>
    </row>
    <row r="32" spans="3:13" ht="15.75" customHeight="1" thickBot="1" x14ac:dyDescent="0.3">
      <c r="D32" s="381" t="s">
        <v>190</v>
      </c>
      <c r="E32" s="382"/>
      <c r="F32" s="438">
        <f>'Hitung Pemasukan Pengeluaran'!G8</f>
        <v>1651229.1800000002</v>
      </c>
      <c r="G32" s="439"/>
      <c r="I32" s="170"/>
      <c r="J32" s="381" t="s">
        <v>190</v>
      </c>
      <c r="K32" s="382"/>
      <c r="L32" s="438">
        <f>'Hitung Pemasukan Pengeluaran'!G23</f>
        <v>1568729.1800000002</v>
      </c>
      <c r="M32" s="43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43" t="s">
        <v>179</v>
      </c>
      <c r="D2" s="444"/>
      <c r="E2" s="444"/>
      <c r="F2" s="444"/>
      <c r="G2" s="444"/>
      <c r="H2" s="444"/>
      <c r="I2" s="444"/>
      <c r="J2" s="444"/>
      <c r="K2" s="444"/>
    </row>
    <row r="3" spans="3:13" ht="15" customHeight="1" x14ac:dyDescent="0.25">
      <c r="C3" s="444"/>
      <c r="D3" s="444"/>
      <c r="E3" s="444"/>
      <c r="F3" s="444"/>
      <c r="G3" s="444"/>
      <c r="H3" s="444"/>
      <c r="I3" s="444"/>
      <c r="J3" s="444"/>
      <c r="K3" s="444"/>
    </row>
    <row r="5" spans="3:13" ht="15" customHeight="1" x14ac:dyDescent="0.25">
      <c r="C5" s="440" t="s">
        <v>245</v>
      </c>
      <c r="D5" s="440"/>
      <c r="E5" s="440"/>
      <c r="F5" s="440"/>
      <c r="G5" s="440"/>
      <c r="I5" s="440" t="s">
        <v>246</v>
      </c>
      <c r="J5" s="440"/>
      <c r="K5" s="440"/>
      <c r="L5" s="440"/>
      <c r="M5" s="440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19" t="s">
        <v>72</v>
      </c>
      <c r="E29" s="421"/>
      <c r="F29" s="445">
        <f>'Hitung Pemasukan Pengeluaran'!G6</f>
        <v>760000</v>
      </c>
      <c r="G29" s="446"/>
      <c r="I29" s="170"/>
      <c r="J29" s="419" t="s">
        <v>72</v>
      </c>
      <c r="K29" s="421"/>
      <c r="L29" s="445">
        <f>'Hitung Pemasukan Pengeluaran'!G22</f>
        <v>1657729.1800000002</v>
      </c>
      <c r="M29" s="446"/>
    </row>
    <row r="30" spans="3:13" ht="15.75" customHeight="1" x14ac:dyDescent="0.25">
      <c r="D30" s="380" t="s">
        <v>65</v>
      </c>
      <c r="E30" s="337"/>
      <c r="F30" s="436">
        <f>F27</f>
        <v>903300</v>
      </c>
      <c r="G30" s="437"/>
      <c r="I30" s="170"/>
      <c r="J30" s="380" t="s">
        <v>65</v>
      </c>
      <c r="K30" s="337"/>
      <c r="L30" s="436">
        <f>L27</f>
        <v>779000</v>
      </c>
      <c r="M30" s="437"/>
    </row>
    <row r="31" spans="3:13" ht="15.75" customHeight="1" x14ac:dyDescent="0.25">
      <c r="D31" s="380" t="s">
        <v>98</v>
      </c>
      <c r="E31" s="337"/>
      <c r="F31" s="441">
        <f>Pemasukkan!F27</f>
        <v>222000</v>
      </c>
      <c r="G31" s="442"/>
      <c r="I31" s="170"/>
      <c r="J31" s="380" t="s">
        <v>98</v>
      </c>
      <c r="K31" s="337"/>
      <c r="L31" s="441">
        <f>Pemasukkan!L27</f>
        <v>690000</v>
      </c>
      <c r="M31" s="442"/>
    </row>
    <row r="32" spans="3:13" ht="15.75" customHeight="1" thickBot="1" x14ac:dyDescent="0.3">
      <c r="D32" s="381" t="s">
        <v>191</v>
      </c>
      <c r="E32" s="382"/>
      <c r="F32" s="447">
        <f>'Hitung Pemasukan Pengeluaran'!G8</f>
        <v>1651229.1800000002</v>
      </c>
      <c r="G32" s="448"/>
      <c r="I32" s="170"/>
      <c r="J32" s="381" t="s">
        <v>191</v>
      </c>
      <c r="K32" s="382"/>
      <c r="L32" s="447">
        <f>'Hitung Pemasukan Pengeluaran'!G23</f>
        <v>1568729.1800000002</v>
      </c>
      <c r="M32" s="44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51" t="s">
        <v>230</v>
      </c>
      <c r="D2" s="452"/>
      <c r="E2" s="452"/>
      <c r="F2" s="452"/>
      <c r="G2" s="452"/>
      <c r="H2" s="452"/>
      <c r="I2" s="452"/>
      <c r="J2" s="452"/>
      <c r="K2" s="452"/>
    </row>
    <row r="3" spans="3:11" x14ac:dyDescent="0.25">
      <c r="C3" s="452"/>
      <c r="D3" s="452"/>
      <c r="E3" s="452"/>
      <c r="F3" s="452"/>
      <c r="G3" s="452"/>
      <c r="H3" s="452"/>
      <c r="I3" s="452"/>
      <c r="J3" s="452"/>
      <c r="K3" s="452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53"/>
      <c r="E29" s="453"/>
      <c r="F29" s="454"/>
      <c r="G29" s="454"/>
      <c r="H29" s="139"/>
      <c r="I29" s="139"/>
      <c r="J29" s="139"/>
      <c r="K29" s="139"/>
    </row>
    <row r="30" spans="3:11" ht="15.75" thickBot="1" x14ac:dyDescent="0.3">
      <c r="C30" s="24"/>
      <c r="D30" s="455" t="s">
        <v>229</v>
      </c>
      <c r="E30" s="456"/>
      <c r="F30" s="457">
        <f>F27</f>
        <v>226000</v>
      </c>
      <c r="G30" s="458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49"/>
      <c r="E32" s="449"/>
      <c r="F32" s="450"/>
      <c r="G32" s="449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59" t="s">
        <v>122</v>
      </c>
      <c r="D4" s="460"/>
      <c r="E4" s="27"/>
      <c r="F4" s="33"/>
      <c r="G4" s="34"/>
      <c r="H4" s="459" t="s">
        <v>103</v>
      </c>
      <c r="I4" s="460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59" t="s">
        <v>144</v>
      </c>
      <c r="D17" s="460"/>
      <c r="E17" s="27"/>
      <c r="F17" s="26"/>
      <c r="G17" s="35"/>
      <c r="H17" s="459" t="s">
        <v>146</v>
      </c>
      <c r="I17" s="460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2020-03-03T14:00:09Z</dcterms:modified>
</cp:coreProperties>
</file>