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repl\Desktop\"/>
    </mc:Choice>
  </mc:AlternateContent>
  <xr:revisionPtr revIDLastSave="0" documentId="13_ncr:1_{307153EF-D7A1-41EA-847D-F98B3083DAD2}" xr6:coauthVersionLast="47" xr6:coauthVersionMax="47" xr10:uidLastSave="{00000000-0000-0000-0000-000000000000}"/>
  <bookViews>
    <workbookView xWindow="-120" yWindow="-120" windowWidth="29040" windowHeight="17520" activeTab="1" xr2:uid="{634479AE-BA96-4669-92E2-7043E33C1756}"/>
  </bookViews>
  <sheets>
    <sheet name="Expert opinion" sheetId="1" r:id="rId1"/>
    <sheet name="Our method" sheetId="2" r:id="rId2"/>
  </sheets>
  <externalReferences>
    <externalReference r:id="rId3"/>
  </externalReference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E20" i="2"/>
  <c r="E20" i="1"/>
  <c r="F20" i="1"/>
  <c r="F21" i="1"/>
  <c r="E21" i="1"/>
  <c r="D41" i="1" s="1"/>
  <c r="F29" i="1"/>
  <c r="F28" i="1"/>
  <c r="F27" i="1"/>
  <c r="F25" i="1"/>
  <c r="F24" i="1"/>
  <c r="F23" i="1"/>
  <c r="F19" i="1"/>
  <c r="E29" i="1"/>
  <c r="E28" i="1"/>
  <c r="E27" i="1"/>
  <c r="E25" i="1"/>
  <c r="E24" i="1"/>
  <c r="E23" i="1"/>
  <c r="E19" i="1"/>
  <c r="D29" i="1"/>
  <c r="D28" i="1"/>
  <c r="D27" i="1"/>
  <c r="D25" i="1"/>
  <c r="D24" i="1"/>
  <c r="D23" i="1"/>
  <c r="E44" i="1"/>
  <c r="D44" i="1"/>
  <c r="C44" i="1"/>
  <c r="E40" i="1"/>
  <c r="D40" i="1"/>
  <c r="C40" i="1"/>
  <c r="E43" i="1"/>
  <c r="F26" i="1"/>
  <c r="E26" i="1"/>
  <c r="D26" i="1"/>
  <c r="F22" i="1"/>
  <c r="E22" i="1"/>
  <c r="D22" i="1"/>
  <c r="D20" i="1"/>
  <c r="D19" i="1"/>
  <c r="E46" i="2"/>
  <c r="D46" i="2"/>
  <c r="C46" i="2"/>
  <c r="E42" i="2"/>
  <c r="D42" i="2"/>
  <c r="C42" i="2"/>
  <c r="F28" i="2"/>
  <c r="F29" i="2" s="1"/>
  <c r="E45" i="2" s="1"/>
  <c r="E28" i="2"/>
  <c r="E29" i="2" s="1"/>
  <c r="D45" i="2" s="1"/>
  <c r="D49" i="2" s="1"/>
  <c r="D28" i="2"/>
  <c r="F27" i="2"/>
  <c r="E27" i="2"/>
  <c r="D27" i="2"/>
  <c r="F26" i="2"/>
  <c r="E26" i="2"/>
  <c r="D26" i="2"/>
  <c r="F25" i="2"/>
  <c r="E44" i="2" s="1"/>
  <c r="E48" i="2" s="1"/>
  <c r="F24" i="2"/>
  <c r="E24" i="2"/>
  <c r="D24" i="2"/>
  <c r="F23" i="2"/>
  <c r="E23" i="2"/>
  <c r="E25" i="2" s="1"/>
  <c r="D44" i="2" s="1"/>
  <c r="D48" i="2" s="1"/>
  <c r="D23" i="2"/>
  <c r="D25" i="2" s="1"/>
  <c r="C44" i="2" s="1"/>
  <c r="C48" i="2" s="1"/>
  <c r="F22" i="2"/>
  <c r="E22" i="2"/>
  <c r="D22" i="2"/>
  <c r="D20" i="2"/>
  <c r="F19" i="2"/>
  <c r="E19" i="2"/>
  <c r="D19" i="2"/>
  <c r="E51" i="2" l="1"/>
  <c r="C51" i="2"/>
  <c r="D52" i="2"/>
  <c r="E47" i="1"/>
  <c r="E50" i="1" s="1"/>
  <c r="E41" i="1"/>
  <c r="E45" i="1" s="1"/>
  <c r="E48" i="1" s="1"/>
  <c r="C43" i="1"/>
  <c r="C47" i="1" s="1"/>
  <c r="C50" i="1" s="1"/>
  <c r="E42" i="1"/>
  <c r="E46" i="1" s="1"/>
  <c r="E49" i="1" s="1"/>
  <c r="D43" i="1"/>
  <c r="D47" i="1" s="1"/>
  <c r="D50" i="1" s="1"/>
  <c r="C42" i="1"/>
  <c r="C46" i="1" s="1"/>
  <c r="C49" i="1" s="1"/>
  <c r="D21" i="1"/>
  <c r="C41" i="1" s="1"/>
  <c r="C45" i="1" s="1"/>
  <c r="C48" i="1" s="1"/>
  <c r="D42" i="1"/>
  <c r="D46" i="1" s="1"/>
  <c r="D49" i="1" s="1"/>
  <c r="D45" i="1"/>
  <c r="E49" i="2"/>
  <c r="E52" i="2" s="1"/>
  <c r="D51" i="2"/>
  <c r="D21" i="2"/>
  <c r="C43" i="2" s="1"/>
  <c r="E21" i="2"/>
  <c r="D43" i="2" s="1"/>
  <c r="D47" i="2" s="1"/>
  <c r="D50" i="2" s="1"/>
  <c r="F21" i="2"/>
  <c r="E43" i="2" s="1"/>
  <c r="E47" i="2" s="1"/>
  <c r="E50" i="2" s="1"/>
  <c r="D29" i="2"/>
  <c r="C45" i="2" s="1"/>
  <c r="C49" i="2" s="1"/>
  <c r="C52" i="2" s="1"/>
  <c r="C47" i="2"/>
  <c r="C50" i="2" s="1"/>
  <c r="D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F20" authorId="0" shapeId="0" xr:uid="{04F9CA46-785F-48F8-AC5D-708A9E184E4E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In Joao's original, formulas in this row used the wrong farm count. I've corrected it.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Replogle</author>
  </authors>
  <commentList>
    <comment ref="E20" authorId="0" shapeId="0" xr:uid="{CE9CE131-D031-4094-8686-C5DC7DEB4361}">
      <text>
        <r>
          <rPr>
            <b/>
            <sz val="9"/>
            <color indexed="81"/>
            <rFont val="Tahoma"/>
            <charset val="1"/>
          </rPr>
          <t>Justin Replogle:</t>
        </r>
        <r>
          <rPr>
            <sz val="9"/>
            <color indexed="81"/>
            <rFont val="Tahoma"/>
            <charset val="1"/>
          </rPr>
          <t xml:space="preserve">
In Joao's original, formulas in this row used the wrong farm count. I've corrected it.</t>
        </r>
      </text>
    </comment>
  </commentList>
</comments>
</file>

<file path=xl/sharedStrings.xml><?xml version="1.0" encoding="utf-8"?>
<sst xmlns="http://schemas.openxmlformats.org/spreadsheetml/2006/main" count="144" uniqueCount="33">
  <si>
    <t>Summary of findings and the burden of AMR in the context of the AHLE</t>
  </si>
  <si>
    <t>Item</t>
  </si>
  <si>
    <t>Scenario</t>
  </si>
  <si>
    <t>Results</t>
  </si>
  <si>
    <t>MEDIAN</t>
  </si>
  <si>
    <t>5%ile</t>
  </si>
  <si>
    <t>95%ile</t>
  </si>
  <si>
    <t>AHLE</t>
  </si>
  <si>
    <t>Average SEGES</t>
  </si>
  <si>
    <t xml:space="preserve">Production losses due to AMR </t>
  </si>
  <si>
    <t>Average</t>
  </si>
  <si>
    <t>Worst</t>
  </si>
  <si>
    <t>Best</t>
  </si>
  <si>
    <t>Expenditure DKK</t>
  </si>
  <si>
    <t>Total AMR burden</t>
  </si>
  <si>
    <t>% Burden of AMR within the AHLE</t>
  </si>
  <si>
    <t xml:space="preserve">Burden of AMR @farm level accoding to farm type </t>
  </si>
  <si>
    <t>Farm type</t>
  </si>
  <si>
    <t xml:space="preserve">Burden of AMR </t>
  </si>
  <si>
    <t>Breed weaners</t>
  </si>
  <si>
    <t>Nurse</t>
  </si>
  <si>
    <t>Breed</t>
  </si>
  <si>
    <t>Worse</t>
  </si>
  <si>
    <t xml:space="preserve">Burden of AMR @pop level accoding to farm type </t>
  </si>
  <si>
    <t>No farms</t>
  </si>
  <si>
    <t>Burden of AMR</t>
  </si>
  <si>
    <t>Total</t>
  </si>
  <si>
    <t>Median</t>
  </si>
  <si>
    <t>Mean</t>
  </si>
  <si>
    <t>Lower limit</t>
  </si>
  <si>
    <t>Upper limit</t>
  </si>
  <si>
    <t>Expenditure EUR</t>
  </si>
  <si>
    <t xml:space="preserve">Breed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</si>
</sst>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DKK]\ * #,##0_-;\-[$DKK]\ * #,##0_-;_-[$DKK]\ * &quot;-&quot;??_-;_-@_-"/>
    <numFmt numFmtId="165" formatCode="0.0%"/>
    <numFmt numFmtId="166" formatCode="_-[$DKK]\ * #,##0.00_-;\-[$DKK]\ * #,##0.00_-;_-[$DKK]\ * &quot;-&quot;??_-;_-@_-"/>
    <numFmt numFmtId="167" formatCode="0_ ;\-0\ "/>
    <numFmt numFmtId="168" formatCode="_-[$€-2]\ * #,##0_-;\-[$€-2]\ * #,##0_-;_-[$€-2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1" xfId="0" applyFont="1" applyFill="1" applyBorder="1"/>
    <xf numFmtId="0" fontId="0" fillId="3" borderId="2" xfId="0" applyFill="1" applyBorder="1"/>
    <xf numFmtId="0" fontId="0" fillId="0" borderId="2" xfId="0" applyBorder="1"/>
    <xf numFmtId="0" fontId="3" fillId="4" borderId="3" xfId="0" applyFont="1" applyFill="1" applyBorder="1"/>
    <xf numFmtId="0" fontId="2" fillId="2" borderId="4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2" fillId="0" borderId="2" xfId="0" applyFont="1" applyBorder="1"/>
    <xf numFmtId="3" fontId="4" fillId="0" borderId="2" xfId="0" quotePrefix="1" applyNumberFormat="1" applyFont="1" applyBorder="1"/>
    <xf numFmtId="164" fontId="0" fillId="5" borderId="2" xfId="0" applyNumberFormat="1" applyFill="1" applyBorder="1"/>
    <xf numFmtId="164" fontId="0" fillId="0" borderId="2" xfId="0" applyNumberFormat="1" applyBorder="1"/>
    <xf numFmtId="164" fontId="0" fillId="6" borderId="2" xfId="0" applyNumberFormat="1" applyFill="1" applyBorder="1"/>
    <xf numFmtId="165" fontId="2" fillId="0" borderId="2" xfId="1" applyNumberFormat="1" applyFont="1" applyBorder="1"/>
    <xf numFmtId="0" fontId="2" fillId="2" borderId="5" xfId="0" applyFont="1" applyFill="1" applyBorder="1"/>
    <xf numFmtId="0" fontId="2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3" fontId="4" fillId="0" borderId="1" xfId="0" quotePrefix="1" applyNumberFormat="1" applyFont="1" applyBorder="1"/>
    <xf numFmtId="3" fontId="4" fillId="0" borderId="4" xfId="0" quotePrefix="1" applyNumberFormat="1" applyFont="1" applyBorder="1"/>
    <xf numFmtId="3" fontId="4" fillId="0" borderId="5" xfId="0" quotePrefix="1" applyNumberFormat="1" applyFont="1" applyBorder="1"/>
    <xf numFmtId="0" fontId="0" fillId="0" borderId="1" xfId="0" applyBorder="1"/>
    <xf numFmtId="0" fontId="0" fillId="0" borderId="9" xfId="0" applyBorder="1"/>
    <xf numFmtId="166" fontId="0" fillId="0" borderId="1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0" fontId="0" fillId="0" borderId="12" xfId="0" applyBorder="1"/>
    <xf numFmtId="0" fontId="0" fillId="0" borderId="13" xfId="0" applyBorder="1"/>
    <xf numFmtId="166" fontId="0" fillId="0" borderId="14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0" fontId="0" fillId="8" borderId="12" xfId="0" applyFill="1" applyBorder="1"/>
    <xf numFmtId="0" fontId="0" fillId="8" borderId="13" xfId="0" applyFill="1" applyBorder="1"/>
    <xf numFmtId="166" fontId="0" fillId="8" borderId="12" xfId="0" applyNumberFormat="1" applyFill="1" applyBorder="1"/>
    <xf numFmtId="166" fontId="0" fillId="8" borderId="0" xfId="0" applyNumberFormat="1" applyFill="1"/>
    <xf numFmtId="166" fontId="0" fillId="8" borderId="17" xfId="0" applyNumberFormat="1" applyFill="1" applyBorder="1"/>
    <xf numFmtId="166" fontId="0" fillId="0" borderId="12" xfId="0" applyNumberFormat="1" applyBorder="1"/>
    <xf numFmtId="166" fontId="0" fillId="0" borderId="0" xfId="0" applyNumberFormat="1"/>
    <xf numFmtId="166" fontId="0" fillId="0" borderId="17" xfId="0" applyNumberFormat="1" applyBorder="1"/>
    <xf numFmtId="0" fontId="2" fillId="9" borderId="6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0" fillId="0" borderId="10" xfId="0" applyBorder="1"/>
    <xf numFmtId="0" fontId="0" fillId="0" borderId="11" xfId="0" applyBorder="1"/>
    <xf numFmtId="167" fontId="0" fillId="0" borderId="10" xfId="0" applyNumberFormat="1" applyBorder="1"/>
    <xf numFmtId="166" fontId="0" fillId="0" borderId="10" xfId="0" applyNumberFormat="1" applyBorder="1"/>
    <xf numFmtId="166" fontId="0" fillId="0" borderId="18" xfId="0" applyNumberFormat="1" applyBorder="1"/>
    <xf numFmtId="166" fontId="0" fillId="0" borderId="19" xfId="0" applyNumberFormat="1" applyBorder="1"/>
    <xf numFmtId="0" fontId="0" fillId="8" borderId="0" xfId="0" applyFill="1"/>
    <xf numFmtId="3" fontId="3" fillId="4" borderId="9" xfId="0" applyNumberFormat="1" applyFont="1" applyFill="1" applyBorder="1"/>
    <xf numFmtId="3" fontId="3" fillId="4" borderId="20" xfId="0" applyNumberFormat="1" applyFont="1" applyFill="1" applyBorder="1"/>
    <xf numFmtId="3" fontId="3" fillId="4" borderId="21" xfId="0" applyNumberFormat="1" applyFont="1" applyFill="1" applyBorder="1"/>
    <xf numFmtId="3" fontId="3" fillId="4" borderId="22" xfId="0" applyNumberFormat="1" applyFont="1" applyFill="1" applyBorder="1"/>
    <xf numFmtId="164" fontId="0" fillId="0" borderId="3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3" fillId="4" borderId="26" xfId="0" applyFont="1" applyFill="1" applyBorder="1"/>
    <xf numFmtId="168" fontId="0" fillId="0" borderId="26" xfId="0" applyNumberFormat="1" applyBorder="1"/>
    <xf numFmtId="168" fontId="0" fillId="0" borderId="27" xfId="0" applyNumberFormat="1" applyBorder="1"/>
    <xf numFmtId="168" fontId="0" fillId="0" borderId="28" xfId="0" applyNumberFormat="1" applyBorder="1"/>
    <xf numFmtId="168" fontId="0" fillId="0" borderId="29" xfId="0" applyNumberFormat="1" applyBorder="1"/>
    <xf numFmtId="165" fontId="0" fillId="0" borderId="0" xfId="1" applyNumberFormat="1" applyFont="1"/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3" fontId="4" fillId="0" borderId="6" xfId="0" quotePrefix="1" applyNumberFormat="1" applyFont="1" applyBorder="1" applyAlignment="1">
      <alignment horizontal="center"/>
    </xf>
    <xf numFmtId="3" fontId="4" fillId="0" borderId="7" xfId="0" quotePrefix="1" applyNumberFormat="1" applyFont="1" applyBorder="1" applyAlignment="1">
      <alignment horizontal="center"/>
    </xf>
    <xf numFmtId="3" fontId="4" fillId="0" borderId="8" xfId="0" quotePrefix="1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1980\Dropbox\Research%20Ass\Projects\Felming%20fund\DANMAP\results\results%20DANMAP_25Feb_OM.xlsx" TargetMode="External"/><Relationship Id="rId1" Type="http://schemas.openxmlformats.org/officeDocument/2006/relationships/externalLinkPath" Target="/Users/ja1980/Dropbox/Research%20Ass/Projects/Felming%20fund/DANMAP/results/results%20DANMAP_25Feb_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 of farms"/>
      <sheetName val="Deterministic"/>
      <sheetName val="AHLE - beat"/>
      <sheetName val="AHLE - mine"/>
      <sheetName val="Stoch - expert"/>
      <sheetName val="Stoch - our method"/>
      <sheetName val="Expenditure"/>
      <sheetName val="Expenditure - myfarms"/>
    </sheetNames>
    <sheetDataSet>
      <sheetData sheetId="0"/>
      <sheetData sheetId="1"/>
      <sheetData sheetId="2">
        <row r="36">
          <cell r="C36">
            <v>7761284413.2337246</v>
          </cell>
          <cell r="D36">
            <v>8353430843.0332108</v>
          </cell>
          <cell r="E36">
            <v>7175630833.8693714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9C14-C11B-4DE2-9206-DA64B00F2882}">
  <dimension ref="A1:F53"/>
  <sheetViews>
    <sheetView showGridLines="0" zoomScaleNormal="100" workbookViewId="0">
      <selection activeCell="E20" sqref="E20"/>
    </sheetView>
  </sheetViews>
  <sheetFormatPr defaultRowHeight="15" x14ac:dyDescent="0.25"/>
  <cols>
    <col min="1" max="1" width="62.7109375" bestFit="1" customWidth="1"/>
    <col min="2" max="2" width="15" bestFit="1" customWidth="1"/>
    <col min="3" max="3" width="17.5703125" bestFit="1" customWidth="1"/>
    <col min="4" max="6" width="28.5703125" customWidth="1"/>
  </cols>
  <sheetData>
    <row r="1" spans="1:6" ht="15.75" thickBot="1" x14ac:dyDescent="0.3"/>
    <row r="2" spans="1:6" ht="15.75" thickBot="1" x14ac:dyDescent="0.3">
      <c r="A2" s="15" t="s">
        <v>16</v>
      </c>
      <c r="B2" s="16"/>
      <c r="C2" s="16"/>
      <c r="D2" s="16"/>
      <c r="E2" s="17"/>
    </row>
    <row r="3" spans="1:6" ht="15.75" thickBot="1" x14ac:dyDescent="0.3">
      <c r="A3" s="64" t="s">
        <v>2</v>
      </c>
      <c r="B3" s="66" t="s">
        <v>17</v>
      </c>
      <c r="C3" s="75" t="s">
        <v>18</v>
      </c>
      <c r="D3" s="76"/>
      <c r="E3" s="77"/>
    </row>
    <row r="4" spans="1:6" ht="15.75" thickBot="1" x14ac:dyDescent="0.3">
      <c r="A4" s="65"/>
      <c r="B4" s="67"/>
      <c r="C4" s="18" t="s">
        <v>4</v>
      </c>
      <c r="D4" s="19" t="s">
        <v>5</v>
      </c>
      <c r="E4" s="20" t="s">
        <v>6</v>
      </c>
    </row>
    <row r="5" spans="1:6" x14ac:dyDescent="0.25">
      <c r="A5" s="21" t="s">
        <v>10</v>
      </c>
      <c r="B5" s="22" t="s">
        <v>19</v>
      </c>
      <c r="C5" s="23">
        <v>-8599.1360891901495</v>
      </c>
      <c r="D5" s="24">
        <v>-332207.7228756948</v>
      </c>
      <c r="E5" s="25">
        <v>315441.08863529016</v>
      </c>
    </row>
    <row r="6" spans="1:6" x14ac:dyDescent="0.25">
      <c r="A6" s="26"/>
      <c r="B6" s="27" t="s">
        <v>20</v>
      </c>
      <c r="C6" s="28">
        <v>-52848.792294073653</v>
      </c>
      <c r="D6" s="29">
        <v>-74289.831784943119</v>
      </c>
      <c r="E6" s="30">
        <v>-31929.082823509372</v>
      </c>
    </row>
    <row r="7" spans="1:6" ht="15.75" thickBot="1" x14ac:dyDescent="0.3">
      <c r="A7" s="31" t="s">
        <v>12</v>
      </c>
      <c r="B7" s="32" t="s">
        <v>21</v>
      </c>
      <c r="C7" s="33"/>
      <c r="D7" s="34"/>
      <c r="E7" s="35"/>
    </row>
    <row r="8" spans="1:6" x14ac:dyDescent="0.25">
      <c r="A8" s="21" t="s">
        <v>22</v>
      </c>
      <c r="B8" s="22" t="s">
        <v>21</v>
      </c>
      <c r="C8" s="23">
        <v>-15118.843925307192</v>
      </c>
      <c r="D8" s="24">
        <v>-341287.63726567302</v>
      </c>
      <c r="E8" s="25">
        <v>306898.44150734507</v>
      </c>
    </row>
    <row r="9" spans="1:6" x14ac:dyDescent="0.25">
      <c r="A9" s="26"/>
      <c r="B9" s="27" t="s">
        <v>20</v>
      </c>
      <c r="C9" s="36">
        <v>-67292.332503673504</v>
      </c>
      <c r="D9" s="37">
        <v>-88984.80359157866</v>
      </c>
      <c r="E9" s="38">
        <v>-46043.527815061359</v>
      </c>
    </row>
    <row r="10" spans="1:6" ht="15.75" thickBot="1" x14ac:dyDescent="0.3">
      <c r="A10" s="31" t="s">
        <v>12</v>
      </c>
      <c r="B10" s="32" t="s">
        <v>21</v>
      </c>
      <c r="C10" s="33"/>
      <c r="D10" s="34"/>
      <c r="E10" s="35"/>
    </row>
    <row r="11" spans="1:6" x14ac:dyDescent="0.25">
      <c r="A11" s="21" t="s">
        <v>12</v>
      </c>
      <c r="B11" s="22" t="s">
        <v>21</v>
      </c>
      <c r="C11" s="37">
        <v>-2206.5399185788401</v>
      </c>
      <c r="D11" s="37">
        <v>-326536.80368215172</v>
      </c>
      <c r="E11" s="38">
        <v>319811.32858611562</v>
      </c>
    </row>
    <row r="12" spans="1:6" ht="15.75" thickBot="1" x14ac:dyDescent="0.3">
      <c r="A12" s="42"/>
      <c r="B12" s="43" t="s">
        <v>20</v>
      </c>
      <c r="C12" s="46">
        <v>-33173.373220915149</v>
      </c>
      <c r="D12" s="46">
        <v>-54725.282250020085</v>
      </c>
      <c r="E12" s="47">
        <v>-12137.786741416385</v>
      </c>
    </row>
    <row r="13" spans="1:6" x14ac:dyDescent="0.25">
      <c r="C13" s="37"/>
      <c r="D13" s="37"/>
      <c r="E13" s="37"/>
    </row>
    <row r="14" spans="1:6" x14ac:dyDescent="0.25">
      <c r="C14" s="37"/>
      <c r="D14" s="37"/>
      <c r="E14" s="37"/>
    </row>
    <row r="15" spans="1:6" ht="15.75" thickBot="1" x14ac:dyDescent="0.3"/>
    <row r="16" spans="1:6" ht="15.75" thickBot="1" x14ac:dyDescent="0.3">
      <c r="A16" s="39" t="s">
        <v>23</v>
      </c>
      <c r="B16" s="40"/>
      <c r="C16" s="40"/>
      <c r="D16" s="40"/>
      <c r="E16" s="40"/>
      <c r="F16" s="41"/>
    </row>
    <row r="17" spans="1:6" ht="15.75" thickBot="1" x14ac:dyDescent="0.3">
      <c r="A17" s="64" t="s">
        <v>2</v>
      </c>
      <c r="B17" s="66" t="s">
        <v>17</v>
      </c>
      <c r="C17" s="68" t="s">
        <v>24</v>
      </c>
      <c r="D17" s="70" t="s">
        <v>25</v>
      </c>
      <c r="E17" s="71"/>
      <c r="F17" s="72"/>
    </row>
    <row r="18" spans="1:6" ht="15.75" thickBot="1" x14ac:dyDescent="0.3">
      <c r="A18" s="65"/>
      <c r="B18" s="67"/>
      <c r="C18" s="69"/>
      <c r="D18" s="18" t="s">
        <v>4</v>
      </c>
      <c r="E18" s="19" t="s">
        <v>5</v>
      </c>
      <c r="F18" s="20" t="s">
        <v>6</v>
      </c>
    </row>
    <row r="19" spans="1:6" x14ac:dyDescent="0.25">
      <c r="A19" s="21" t="s">
        <v>10</v>
      </c>
      <c r="B19" s="22" t="s">
        <v>21</v>
      </c>
      <c r="C19" s="21">
        <v>986.27184419374089</v>
      </c>
      <c r="D19" s="23">
        <f>C5*$C$19</f>
        <v>-8481085.8091585208</v>
      </c>
      <c r="E19" s="24">
        <f>D5*$C$19</f>
        <v>-327647123.49601471</v>
      </c>
      <c r="F19" s="25">
        <f>E5*$C$19</f>
        <v>311110664.2228089</v>
      </c>
    </row>
    <row r="20" spans="1:6" x14ac:dyDescent="0.25">
      <c r="A20" s="26"/>
      <c r="B20" s="27" t="s">
        <v>20</v>
      </c>
      <c r="C20" s="26">
        <v>1991.8548010263078</v>
      </c>
      <c r="D20" s="36">
        <f>C6*$C$20</f>
        <v>-105267120.65939274</v>
      </c>
      <c r="E20" s="37">
        <f>D6*$C$20</f>
        <v>-147974558.10827574</v>
      </c>
      <c r="F20" s="38">
        <f>E6*$C$20</f>
        <v>-63598096.914373763</v>
      </c>
    </row>
    <row r="21" spans="1:6" ht="15.75" thickBot="1" x14ac:dyDescent="0.3">
      <c r="A21" s="42"/>
      <c r="B21" s="43" t="s">
        <v>26</v>
      </c>
      <c r="C21" s="44"/>
      <c r="D21" s="45">
        <f>SUM(D19:D20)</f>
        <v>-113748206.46855126</v>
      </c>
      <c r="E21" s="46">
        <f>SUM(E19:E20)</f>
        <v>-475621681.60429049</v>
      </c>
      <c r="F21" s="47">
        <f>SUM(F19:F20)</f>
        <v>247512567.30843514</v>
      </c>
    </row>
    <row r="22" spans="1:6" ht="15.75" thickBot="1" x14ac:dyDescent="0.3">
      <c r="A22" s="31" t="s">
        <v>12</v>
      </c>
      <c r="B22" s="32" t="s">
        <v>21</v>
      </c>
      <c r="C22" s="48">
        <v>760</v>
      </c>
      <c r="D22" s="33">
        <f>C7*$C22</f>
        <v>0</v>
      </c>
      <c r="E22" s="34">
        <f>D7*$C22</f>
        <v>0</v>
      </c>
      <c r="F22" s="35">
        <f>E7*$C22</f>
        <v>0</v>
      </c>
    </row>
    <row r="23" spans="1:6" x14ac:dyDescent="0.25">
      <c r="A23" s="21" t="s">
        <v>22</v>
      </c>
      <c r="B23" s="22" t="s">
        <v>21</v>
      </c>
      <c r="C23" s="22">
        <v>986.27184419374089</v>
      </c>
      <c r="D23" s="23">
        <f>C8*$C$23</f>
        <v>-14911290.08029006</v>
      </c>
      <c r="E23" s="24">
        <f>D8*$C$23</f>
        <v>-336602387.4065398</v>
      </c>
      <c r="F23" s="25">
        <f>E8*$C$23</f>
        <v>302685291.88563412</v>
      </c>
    </row>
    <row r="24" spans="1:6" x14ac:dyDescent="0.25">
      <c r="A24" s="26"/>
      <c r="B24" s="27" t="s">
        <v>20</v>
      </c>
      <c r="C24" s="27">
        <v>1991.8548010263078</v>
      </c>
      <c r="D24" s="36">
        <f>C9*$C$24</f>
        <v>-134036555.56970073</v>
      </c>
      <c r="E24" s="37">
        <f>D9*$C$24</f>
        <v>-177244808.252269</v>
      </c>
      <c r="F24" s="38">
        <f>E9*$C$24</f>
        <v>-91712021.934618309</v>
      </c>
    </row>
    <row r="25" spans="1:6" ht="15.75" thickBot="1" x14ac:dyDescent="0.3">
      <c r="A25" s="42"/>
      <c r="B25" s="43" t="s">
        <v>26</v>
      </c>
      <c r="C25" s="43"/>
      <c r="D25" s="45">
        <f>SUM(D23:D24)</f>
        <v>-148947845.6499908</v>
      </c>
      <c r="E25" s="46">
        <f>SUM(E23:E24)</f>
        <v>-513847195.65880883</v>
      </c>
      <c r="F25" s="47">
        <f>SUM(F23:F24)</f>
        <v>210973269.95101583</v>
      </c>
    </row>
    <row r="26" spans="1:6" ht="15.75" thickBot="1" x14ac:dyDescent="0.3">
      <c r="A26" s="31" t="s">
        <v>12</v>
      </c>
      <c r="B26" s="32" t="s">
        <v>21</v>
      </c>
      <c r="C26" s="48">
        <v>760</v>
      </c>
      <c r="D26" s="33">
        <f>C11*$C26</f>
        <v>-1676970.3381199185</v>
      </c>
      <c r="E26" s="34">
        <f>D11*$C26</f>
        <v>-248167970.7984353</v>
      </c>
      <c r="F26" s="35">
        <f>E11*$C26</f>
        <v>243056609.72544786</v>
      </c>
    </row>
    <row r="27" spans="1:6" x14ac:dyDescent="0.25">
      <c r="A27" s="21" t="s">
        <v>12</v>
      </c>
      <c r="B27" s="22" t="s">
        <v>21</v>
      </c>
      <c r="C27" s="22">
        <v>986.27184419374089</v>
      </c>
      <c r="D27" s="23">
        <f>C11*$C$27</f>
        <v>-2176248.1947838594</v>
      </c>
      <c r="E27" s="24">
        <f>D11*$C$27</f>
        <v>-322054055.56472528</v>
      </c>
      <c r="F27" s="25">
        <f>E11*$C$27</f>
        <v>315420908.83867872</v>
      </c>
    </row>
    <row r="28" spans="1:6" x14ac:dyDescent="0.25">
      <c r="A28" s="26"/>
      <c r="B28" s="27" t="s">
        <v>20</v>
      </c>
      <c r="C28" s="27">
        <v>1991.8548010263078</v>
      </c>
      <c r="D28" s="36">
        <f>C12*$C$28</f>
        <v>-66076542.716317393</v>
      </c>
      <c r="E28" s="37">
        <f>D12*$C$28</f>
        <v>-109004816.18722229</v>
      </c>
      <c r="F28" s="38">
        <f>E12*$C$28</f>
        <v>-24176708.79472369</v>
      </c>
    </row>
    <row r="29" spans="1:6" ht="15.75" thickBot="1" x14ac:dyDescent="0.3">
      <c r="A29" s="42"/>
      <c r="B29" s="43" t="s">
        <v>26</v>
      </c>
      <c r="C29" s="44"/>
      <c r="D29" s="45">
        <f>SUM(D27:D28)</f>
        <v>-68252790.911101252</v>
      </c>
      <c r="E29" s="46">
        <f>SUM(E27:E28)</f>
        <v>-431058871.75194758</v>
      </c>
      <c r="F29" s="47">
        <f>SUM(F27:F28)</f>
        <v>291244200.04395503</v>
      </c>
    </row>
    <row r="30" spans="1:6" x14ac:dyDescent="0.25">
      <c r="D30" s="37"/>
      <c r="E30" s="37"/>
      <c r="F30" s="37"/>
    </row>
    <row r="31" spans="1:6" ht="15.75" thickBot="1" x14ac:dyDescent="0.3">
      <c r="D31" s="37"/>
      <c r="E31" s="37"/>
      <c r="F31" s="37"/>
    </row>
    <row r="32" spans="1:6" ht="15.75" thickBot="1" x14ac:dyDescent="0.3">
      <c r="A32" s="21"/>
      <c r="B32" s="49" t="s">
        <v>27</v>
      </c>
      <c r="C32" s="50" t="s">
        <v>28</v>
      </c>
      <c r="D32" s="51" t="s">
        <v>29</v>
      </c>
      <c r="E32" s="52" t="s">
        <v>30</v>
      </c>
      <c r="F32" s="37"/>
    </row>
    <row r="33" spans="1:6" x14ac:dyDescent="0.25">
      <c r="A33" s="4" t="s">
        <v>13</v>
      </c>
      <c r="B33" s="53">
        <v>22507390.489999998</v>
      </c>
      <c r="C33" s="54">
        <v>22508906.91</v>
      </c>
      <c r="D33" s="55">
        <v>7067401.8799999999</v>
      </c>
      <c r="E33" s="56">
        <v>37946521.619999997</v>
      </c>
      <c r="F33" s="37"/>
    </row>
    <row r="34" spans="1:6" ht="15.75" thickBot="1" x14ac:dyDescent="0.3">
      <c r="A34" s="57" t="s">
        <v>31</v>
      </c>
      <c r="B34" s="58">
        <v>3024993.3592958297</v>
      </c>
      <c r="C34" s="59">
        <v>3025197.1661490472</v>
      </c>
      <c r="D34" s="60">
        <v>949858.83698838612</v>
      </c>
      <c r="E34" s="61">
        <v>5100012.6362883225</v>
      </c>
      <c r="F34" s="37"/>
    </row>
    <row r="36" spans="1:6" ht="15.75" thickBot="1" x14ac:dyDescent="0.3"/>
    <row r="37" spans="1:6" x14ac:dyDescent="0.25">
      <c r="A37" s="1" t="s">
        <v>0</v>
      </c>
      <c r="B37" s="5"/>
      <c r="C37" s="5"/>
      <c r="D37" s="5"/>
      <c r="E37" s="14"/>
    </row>
    <row r="38" spans="1:6" x14ac:dyDescent="0.25">
      <c r="A38" s="73" t="s">
        <v>1</v>
      </c>
      <c r="B38" s="73" t="s">
        <v>2</v>
      </c>
      <c r="C38" s="74" t="s">
        <v>3</v>
      </c>
      <c r="D38" s="74"/>
      <c r="E38" s="74"/>
    </row>
    <row r="39" spans="1:6" x14ac:dyDescent="0.25">
      <c r="A39" s="73"/>
      <c r="B39" s="73"/>
      <c r="C39" s="9" t="s">
        <v>4</v>
      </c>
      <c r="D39" s="9" t="s">
        <v>5</v>
      </c>
      <c r="E39" s="9" t="s">
        <v>6</v>
      </c>
    </row>
    <row r="40" spans="1:6" x14ac:dyDescent="0.25">
      <c r="A40" s="2" t="s">
        <v>7</v>
      </c>
      <c r="B40" s="6" t="s">
        <v>8</v>
      </c>
      <c r="C40" s="10">
        <f>'[1]AHLE - beat'!C36</f>
        <v>7761284413.2337246</v>
      </c>
      <c r="D40" s="10">
        <f>'[1]AHLE - beat'!D36</f>
        <v>8353430843.0332108</v>
      </c>
      <c r="E40" s="10">
        <f>'[1]AHLE - beat'!E36</f>
        <v>7175630833.8693714</v>
      </c>
      <c r="F40" s="63"/>
    </row>
    <row r="41" spans="1:6" x14ac:dyDescent="0.25">
      <c r="A41" s="3" t="s">
        <v>9</v>
      </c>
      <c r="B41" s="3" t="s">
        <v>10</v>
      </c>
      <c r="C41" s="11">
        <f>D21</f>
        <v>-113748206.46855126</v>
      </c>
      <c r="D41" s="11">
        <f>E21</f>
        <v>-475621681.60429049</v>
      </c>
      <c r="E41" s="11">
        <f>F21</f>
        <v>247512567.30843514</v>
      </c>
      <c r="F41" s="63"/>
    </row>
    <row r="42" spans="1:6" x14ac:dyDescent="0.25">
      <c r="A42" s="3"/>
      <c r="B42" s="3" t="s">
        <v>11</v>
      </c>
      <c r="C42" s="11">
        <f>D25</f>
        <v>-148947845.6499908</v>
      </c>
      <c r="D42" s="11">
        <f>E25</f>
        <v>-513847195.65880883</v>
      </c>
      <c r="E42" s="11">
        <f>F25</f>
        <v>210973269.95101583</v>
      </c>
    </row>
    <row r="43" spans="1:6" ht="15.75" thickBot="1" x14ac:dyDescent="0.3">
      <c r="A43" s="3"/>
      <c r="B43" s="3" t="s">
        <v>12</v>
      </c>
      <c r="C43" s="11">
        <f>D29</f>
        <v>-68252790.911101252</v>
      </c>
      <c r="D43" s="11">
        <f>E29</f>
        <v>-431058871.75194758</v>
      </c>
      <c r="E43" s="11">
        <f>F29</f>
        <v>291244200.04395503</v>
      </c>
    </row>
    <row r="44" spans="1:6" x14ac:dyDescent="0.25">
      <c r="A44" s="4" t="s">
        <v>13</v>
      </c>
      <c r="B44" s="7"/>
      <c r="C44" s="12">
        <f>B33</f>
        <v>22507390.489999998</v>
      </c>
      <c r="D44" s="12">
        <f>D33</f>
        <v>7067401.8799999999</v>
      </c>
      <c r="E44" s="12">
        <f>E33</f>
        <v>37946521.619999997</v>
      </c>
    </row>
    <row r="45" spans="1:6" x14ac:dyDescent="0.25">
      <c r="A45" s="3" t="s">
        <v>14</v>
      </c>
      <c r="B45" s="3" t="s">
        <v>10</v>
      </c>
      <c r="C45" s="11">
        <f>C41-C44</f>
        <v>-136255596.95855126</v>
      </c>
      <c r="D45" s="11">
        <f t="shared" ref="D45:E45" si="0">D41-D44</f>
        <v>-482689083.48429048</v>
      </c>
      <c r="E45" s="11">
        <f t="shared" si="0"/>
        <v>209566045.68843514</v>
      </c>
    </row>
    <row r="46" spans="1:6" x14ac:dyDescent="0.25">
      <c r="A46" s="3"/>
      <c r="B46" s="3" t="s">
        <v>11</v>
      </c>
      <c r="C46" s="11">
        <f>C42-C44</f>
        <v>-171455236.13999081</v>
      </c>
      <c r="D46" s="11">
        <f t="shared" ref="D46:E46" si="1">D42-D44</f>
        <v>-520914597.53880882</v>
      </c>
      <c r="E46" s="11">
        <f t="shared" si="1"/>
        <v>173026748.33101583</v>
      </c>
    </row>
    <row r="47" spans="1:6" x14ac:dyDescent="0.25">
      <c r="A47" s="3"/>
      <c r="B47" s="3" t="s">
        <v>12</v>
      </c>
      <c r="C47" s="11">
        <f>C43-C44</f>
        <v>-90760181.401101246</v>
      </c>
      <c r="D47" s="11">
        <f t="shared" ref="D47:E47" si="2">D43-D44</f>
        <v>-438126273.63194758</v>
      </c>
      <c r="E47" s="11">
        <f t="shared" si="2"/>
        <v>253297678.42395502</v>
      </c>
    </row>
    <row r="48" spans="1:6" x14ac:dyDescent="0.25">
      <c r="A48" s="3" t="s">
        <v>15</v>
      </c>
      <c r="B48" s="8" t="s">
        <v>10</v>
      </c>
      <c r="C48" s="13">
        <f t="shared" ref="C48:E50" si="3">-C45/$C$40</f>
        <v>1.7555805161091967E-2</v>
      </c>
      <c r="D48" s="13">
        <f t="shared" si="3"/>
        <v>6.2191907651426855E-2</v>
      </c>
      <c r="E48" s="13">
        <f t="shared" si="3"/>
        <v>-2.7001464516762868E-2</v>
      </c>
    </row>
    <row r="49" spans="1:5" x14ac:dyDescent="0.25">
      <c r="A49" s="3"/>
      <c r="B49" s="8" t="s">
        <v>11</v>
      </c>
      <c r="C49" s="13">
        <f t="shared" si="3"/>
        <v>2.2091090470495244E-2</v>
      </c>
      <c r="D49" s="13">
        <f t="shared" si="3"/>
        <v>6.7117060760020608E-2</v>
      </c>
      <c r="E49" s="13">
        <f t="shared" si="3"/>
        <v>-2.2293571414028952E-2</v>
      </c>
    </row>
    <row r="50" spans="1:5" x14ac:dyDescent="0.25">
      <c r="A50" s="3"/>
      <c r="B50" s="8" t="s">
        <v>12</v>
      </c>
      <c r="C50" s="13">
        <f t="shared" si="3"/>
        <v>1.1693964113252511E-2</v>
      </c>
      <c r="D50" s="13">
        <f t="shared" si="3"/>
        <v>5.645022786240133E-2</v>
      </c>
      <c r="E50" s="13">
        <f t="shared" si="3"/>
        <v>-3.2636051578274664E-2</v>
      </c>
    </row>
    <row r="52" spans="1:5" x14ac:dyDescent="0.25">
      <c r="C52" s="62"/>
      <c r="D52" s="62"/>
      <c r="E52" s="62"/>
    </row>
    <row r="53" spans="1:5" x14ac:dyDescent="0.25">
      <c r="C53" s="62"/>
      <c r="D53" s="62"/>
      <c r="E53" s="62"/>
    </row>
  </sheetData>
  <mergeCells count="10">
    <mergeCell ref="A3:A4"/>
    <mergeCell ref="B3:B4"/>
    <mergeCell ref="C3:E3"/>
    <mergeCell ref="A17:A18"/>
    <mergeCell ref="B17:B18"/>
    <mergeCell ref="C17:C18"/>
    <mergeCell ref="D17:F17"/>
    <mergeCell ref="A38:A39"/>
    <mergeCell ref="B38:B39"/>
    <mergeCell ref="C38:E3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BDC23-A6FE-42D0-866A-5F676A2D0FC9}">
  <dimension ref="A1:F55"/>
  <sheetViews>
    <sheetView showGridLines="0" tabSelected="1" workbookViewId="0">
      <selection activeCell="E20" sqref="E20"/>
    </sheetView>
  </sheetViews>
  <sheetFormatPr defaultRowHeight="15" x14ac:dyDescent="0.25"/>
  <cols>
    <col min="1" max="1" width="62.7109375" bestFit="1" customWidth="1"/>
    <col min="2" max="2" width="17.5703125" bestFit="1" customWidth="1"/>
    <col min="3" max="3" width="22" customWidth="1"/>
    <col min="4" max="6" width="22.42578125" customWidth="1"/>
  </cols>
  <sheetData>
    <row r="1" spans="1:6" ht="15.75" thickBot="1" x14ac:dyDescent="0.3"/>
    <row r="2" spans="1:6" ht="15.75" thickBot="1" x14ac:dyDescent="0.3">
      <c r="A2" s="15" t="s">
        <v>16</v>
      </c>
      <c r="B2" s="16"/>
      <c r="C2" s="16"/>
      <c r="D2" s="16"/>
      <c r="E2" s="17"/>
    </row>
    <row r="3" spans="1:6" ht="15.75" thickBot="1" x14ac:dyDescent="0.3">
      <c r="A3" s="64" t="s">
        <v>2</v>
      </c>
      <c r="B3" s="66" t="s">
        <v>17</v>
      </c>
      <c r="C3" s="75" t="s">
        <v>18</v>
      </c>
      <c r="D3" s="76"/>
      <c r="E3" s="77"/>
    </row>
    <row r="4" spans="1:6" ht="15.75" thickBot="1" x14ac:dyDescent="0.3">
      <c r="A4" s="65"/>
      <c r="B4" s="67"/>
      <c r="C4" s="18" t="s">
        <v>4</v>
      </c>
      <c r="D4" s="19" t="s">
        <v>5</v>
      </c>
      <c r="E4" s="20" t="s">
        <v>6</v>
      </c>
    </row>
    <row r="5" spans="1:6" x14ac:dyDescent="0.25">
      <c r="A5" s="21" t="s">
        <v>10</v>
      </c>
      <c r="B5" s="22" t="s">
        <v>32</v>
      </c>
      <c r="C5" s="23">
        <v>-17936.039294181559</v>
      </c>
      <c r="D5" s="24">
        <v>-342823.11191051395</v>
      </c>
      <c r="E5" s="25">
        <v>307029.72515917412</v>
      </c>
    </row>
    <row r="6" spans="1:6" x14ac:dyDescent="0.25">
      <c r="A6" s="26"/>
      <c r="B6" s="27" t="s">
        <v>20</v>
      </c>
      <c r="C6" s="28">
        <v>-82097.315089142387</v>
      </c>
      <c r="D6" s="29">
        <v>-103503.35772747867</v>
      </c>
      <c r="E6" s="30">
        <v>-61286.647871641311</v>
      </c>
    </row>
    <row r="7" spans="1:6" ht="15.75" thickBot="1" x14ac:dyDescent="0.3">
      <c r="A7" s="31" t="s">
        <v>12</v>
      </c>
      <c r="B7" s="32" t="s">
        <v>21</v>
      </c>
      <c r="C7" s="33"/>
      <c r="D7" s="34"/>
      <c r="E7" s="35"/>
    </row>
    <row r="8" spans="1:6" x14ac:dyDescent="0.25">
      <c r="A8" s="21" t="s">
        <v>22</v>
      </c>
      <c r="B8" s="22" t="s">
        <v>21</v>
      </c>
      <c r="C8" s="23">
        <v>-45995.159600441417</v>
      </c>
      <c r="D8" s="24">
        <v>-372641.25477120664</v>
      </c>
      <c r="E8" s="25">
        <v>279630.16528106848</v>
      </c>
    </row>
    <row r="9" spans="1:6" x14ac:dyDescent="0.25">
      <c r="A9" s="26"/>
      <c r="B9" s="27" t="s">
        <v>20</v>
      </c>
      <c r="C9" s="36">
        <v>-159770.30017354043</v>
      </c>
      <c r="D9" s="37">
        <v>-181262.93971345847</v>
      </c>
      <c r="E9" s="38">
        <v>-138864.48466514103</v>
      </c>
    </row>
    <row r="10" spans="1:6" ht="15.75" thickBot="1" x14ac:dyDescent="0.3">
      <c r="A10" s="31" t="s">
        <v>12</v>
      </c>
      <c r="B10" s="32" t="s">
        <v>21</v>
      </c>
      <c r="C10" s="33"/>
      <c r="D10" s="34"/>
      <c r="E10" s="35"/>
    </row>
    <row r="11" spans="1:6" x14ac:dyDescent="0.25">
      <c r="A11" s="21" t="s">
        <v>12</v>
      </c>
      <c r="B11" s="22" t="s">
        <v>21</v>
      </c>
      <c r="C11" s="37">
        <v>-342.798962523505</v>
      </c>
      <c r="D11" s="37">
        <v>-325704.56351571262</v>
      </c>
      <c r="E11" s="38">
        <v>320665.94138853962</v>
      </c>
    </row>
    <row r="12" spans="1:6" ht="15.75" thickBot="1" x14ac:dyDescent="0.3">
      <c r="A12" s="42"/>
      <c r="B12" s="43" t="s">
        <v>20</v>
      </c>
      <c r="C12" s="46">
        <v>-28162.158875154339</v>
      </c>
      <c r="D12" s="46">
        <v>-49667.976838889823</v>
      </c>
      <c r="E12" s="47">
        <v>-7141.0210302319028</v>
      </c>
    </row>
    <row r="13" spans="1:6" x14ac:dyDescent="0.25">
      <c r="C13" s="37"/>
      <c r="D13" s="37"/>
      <c r="E13" s="37"/>
    </row>
    <row r="14" spans="1:6" x14ac:dyDescent="0.25">
      <c r="C14" s="37"/>
      <c r="D14" s="37"/>
      <c r="E14" s="37"/>
    </row>
    <row r="15" spans="1:6" ht="15.75" thickBot="1" x14ac:dyDescent="0.3"/>
    <row r="16" spans="1:6" ht="15.75" thickBot="1" x14ac:dyDescent="0.3">
      <c r="A16" s="39" t="s">
        <v>23</v>
      </c>
      <c r="B16" s="40"/>
      <c r="C16" s="40"/>
      <c r="D16" s="40"/>
      <c r="E16" s="40"/>
      <c r="F16" s="41"/>
    </row>
    <row r="17" spans="1:6" ht="15.75" thickBot="1" x14ac:dyDescent="0.3">
      <c r="A17" s="64" t="s">
        <v>2</v>
      </c>
      <c r="B17" s="66" t="s">
        <v>17</v>
      </c>
      <c r="C17" s="68" t="s">
        <v>24</v>
      </c>
      <c r="D17" s="70" t="s">
        <v>25</v>
      </c>
      <c r="E17" s="71"/>
      <c r="F17" s="72"/>
    </row>
    <row r="18" spans="1:6" ht="15.75" thickBot="1" x14ac:dyDescent="0.3">
      <c r="A18" s="65"/>
      <c r="B18" s="67"/>
      <c r="C18" s="69"/>
      <c r="D18" s="18" t="s">
        <v>4</v>
      </c>
      <c r="E18" s="19" t="s">
        <v>5</v>
      </c>
      <c r="F18" s="20" t="s">
        <v>6</v>
      </c>
    </row>
    <row r="19" spans="1:6" x14ac:dyDescent="0.25">
      <c r="A19" s="21" t="s">
        <v>10</v>
      </c>
      <c r="B19" s="22" t="s">
        <v>21</v>
      </c>
      <c r="C19" s="21">
        <v>986.27184419374089</v>
      </c>
      <c r="D19" s="23">
        <f>C5*$C$19</f>
        <v>-17689810.552203849</v>
      </c>
      <c r="E19" s="24">
        <f>D5*$C$19</f>
        <v>-338116782.81621981</v>
      </c>
      <c r="F19" s="25">
        <f>E5*$C$19</f>
        <v>302814773.25503606</v>
      </c>
    </row>
    <row r="20" spans="1:6" x14ac:dyDescent="0.25">
      <c r="A20" s="26"/>
      <c r="B20" s="27" t="s">
        <v>20</v>
      </c>
      <c r="C20" s="26">
        <v>1991.8548010263078</v>
      </c>
      <c r="D20" s="36">
        <f>C6*$C$20</f>
        <v>-163525931.21167779</v>
      </c>
      <c r="E20" s="37">
        <f>D6*$C$20</f>
        <v>-206163660.01182178</v>
      </c>
      <c r="F20" s="38">
        <f>E6*$C$20</f>
        <v>-122074103.80193749</v>
      </c>
    </row>
    <row r="21" spans="1:6" ht="15.75" thickBot="1" x14ac:dyDescent="0.3">
      <c r="A21" s="42"/>
      <c r="B21" s="43" t="s">
        <v>26</v>
      </c>
      <c r="C21" s="44"/>
      <c r="D21" s="45">
        <f>SUM(D19:D20)</f>
        <v>-181215741.76388162</v>
      </c>
      <c r="E21" s="46">
        <f>SUM(E19:E20)</f>
        <v>-544280442.82804155</v>
      </c>
      <c r="F21" s="47">
        <f>SUM(F19:F20)</f>
        <v>180740669.45309857</v>
      </c>
    </row>
    <row r="22" spans="1:6" ht="15.75" thickBot="1" x14ac:dyDescent="0.3">
      <c r="A22" s="31" t="s">
        <v>12</v>
      </c>
      <c r="B22" s="32" t="s">
        <v>21</v>
      </c>
      <c r="C22" s="48">
        <v>760</v>
      </c>
      <c r="D22" s="33">
        <f>C7*$C22</f>
        <v>0</v>
      </c>
      <c r="E22" s="34">
        <f>D7*$C22</f>
        <v>0</v>
      </c>
      <c r="F22" s="35">
        <f>E7*$C22</f>
        <v>0</v>
      </c>
    </row>
    <row r="23" spans="1:6" x14ac:dyDescent="0.25">
      <c r="A23" s="21" t="s">
        <v>22</v>
      </c>
      <c r="B23" s="22" t="s">
        <v>21</v>
      </c>
      <c r="C23" s="22">
        <v>986.27184419374089</v>
      </c>
      <c r="D23" s="23">
        <f>C8*$C$23</f>
        <v>-45363730.883112803</v>
      </c>
      <c r="E23" s="24">
        <f>D8*$C$23</f>
        <v>-367525577.5658676</v>
      </c>
      <c r="F23" s="25">
        <f>E8*$C$23</f>
        <v>275791358.80395997</v>
      </c>
    </row>
    <row r="24" spans="1:6" x14ac:dyDescent="0.25">
      <c r="A24" s="26"/>
      <c r="B24" s="27" t="s">
        <v>20</v>
      </c>
      <c r="C24" s="27">
        <v>1991.8548010263078</v>
      </c>
      <c r="D24" s="36">
        <f>C9*$C$24</f>
        <v>-318239239.46208084</v>
      </c>
      <c r="E24" s="37">
        <f>D9*$C$24</f>
        <v>-361049456.71639442</v>
      </c>
      <c r="F24" s="38">
        <f>E9*$C$24</f>
        <v>-276597890.47230524</v>
      </c>
    </row>
    <row r="25" spans="1:6" ht="15.75" thickBot="1" x14ac:dyDescent="0.3">
      <c r="A25" s="42"/>
      <c r="B25" s="43" t="s">
        <v>26</v>
      </c>
      <c r="C25" s="43"/>
      <c r="D25" s="45">
        <f>SUM(D23:D24)</f>
        <v>-363602970.34519362</v>
      </c>
      <c r="E25" s="46">
        <f>SUM(E23:E24)</f>
        <v>-728575034.28226209</v>
      </c>
      <c r="F25" s="47">
        <f>SUM(F23:F24)</f>
        <v>-806531.66834527254</v>
      </c>
    </row>
    <row r="26" spans="1:6" ht="15.75" thickBot="1" x14ac:dyDescent="0.3">
      <c r="A26" s="31" t="s">
        <v>12</v>
      </c>
      <c r="B26" s="32" t="s">
        <v>21</v>
      </c>
      <c r="C26" s="48">
        <v>760</v>
      </c>
      <c r="D26" s="33">
        <f>C11*$C26</f>
        <v>-260527.21151786379</v>
      </c>
      <c r="E26" s="34">
        <f>D11*$C26</f>
        <v>-247535468.2719416</v>
      </c>
      <c r="F26" s="35">
        <f>E11*$C26</f>
        <v>243706115.45529011</v>
      </c>
    </row>
    <row r="27" spans="1:6" x14ac:dyDescent="0.25">
      <c r="A27" s="21" t="s">
        <v>12</v>
      </c>
      <c r="B27" s="22" t="s">
        <v>21</v>
      </c>
      <c r="C27" s="22">
        <v>986.27184419374089</v>
      </c>
      <c r="D27" s="23">
        <f>C11*$C$27</f>
        <v>-338092.96495575836</v>
      </c>
      <c r="E27" s="24">
        <f>D11*$C$27</f>
        <v>-321233240.52095932</v>
      </c>
      <c r="F27" s="25">
        <f>E11*$C$27</f>
        <v>316263789.38339698</v>
      </c>
    </row>
    <row r="28" spans="1:6" x14ac:dyDescent="0.25">
      <c r="A28" s="26"/>
      <c r="B28" s="27" t="s">
        <v>20</v>
      </c>
      <c r="C28" s="27">
        <v>1991.8548010263078</v>
      </c>
      <c r="D28" s="36">
        <f>C12*$C$28</f>
        <v>-56094931.362741813</v>
      </c>
      <c r="E28" s="37">
        <f>D12*$C$28</f>
        <v>-98931398.123806149</v>
      </c>
      <c r="F28" s="38">
        <f>E12*$C$28</f>
        <v>-14223877.023297247</v>
      </c>
    </row>
    <row r="29" spans="1:6" ht="15.75" thickBot="1" x14ac:dyDescent="0.3">
      <c r="A29" s="42"/>
      <c r="B29" s="43" t="s">
        <v>26</v>
      </c>
      <c r="C29" s="44"/>
      <c r="D29" s="45">
        <f>SUM(D27:D28)</f>
        <v>-56433024.327697575</v>
      </c>
      <c r="E29" s="46">
        <f>SUM(E27:E28)</f>
        <v>-420164638.6447655</v>
      </c>
      <c r="F29" s="47">
        <f>SUM(F27:F28)</f>
        <v>302039912.36009973</v>
      </c>
    </row>
    <row r="30" spans="1:6" x14ac:dyDescent="0.25">
      <c r="D30" s="37"/>
      <c r="E30" s="37"/>
      <c r="F30" s="37"/>
    </row>
    <row r="31" spans="1:6" ht="15.75" thickBot="1" x14ac:dyDescent="0.3">
      <c r="D31" s="37"/>
      <c r="E31" s="37"/>
      <c r="F31" s="37"/>
    </row>
    <row r="32" spans="1:6" ht="15.75" thickBot="1" x14ac:dyDescent="0.3">
      <c r="A32" s="21"/>
      <c r="B32" s="49" t="s">
        <v>27</v>
      </c>
      <c r="C32" s="50" t="s">
        <v>28</v>
      </c>
      <c r="D32" s="51" t="s">
        <v>29</v>
      </c>
      <c r="E32" s="52" t="s">
        <v>30</v>
      </c>
      <c r="F32" s="37"/>
    </row>
    <row r="33" spans="1:6" x14ac:dyDescent="0.25">
      <c r="A33" s="4" t="s">
        <v>13</v>
      </c>
      <c r="B33" s="53">
        <v>30732654.23</v>
      </c>
      <c r="C33" s="54">
        <v>35480202.420000002</v>
      </c>
      <c r="D33" s="55">
        <v>7686729.46</v>
      </c>
      <c r="E33" s="56">
        <v>79746577.519999996</v>
      </c>
      <c r="F33" s="37"/>
    </row>
    <row r="34" spans="1:6" ht="15.75" thickBot="1" x14ac:dyDescent="0.3">
      <c r="A34" s="57" t="s">
        <v>31</v>
      </c>
      <c r="B34" s="58">
        <v>4130468.8342520022</v>
      </c>
      <c r="C34" s="59">
        <v>4768539.3273226069</v>
      </c>
      <c r="D34" s="60">
        <v>1033096.4658712695</v>
      </c>
      <c r="E34" s="61">
        <v>10717940.293067271</v>
      </c>
      <c r="F34" s="37"/>
    </row>
    <row r="38" spans="1:6" ht="15.75" thickBot="1" x14ac:dyDescent="0.3"/>
    <row r="39" spans="1:6" x14ac:dyDescent="0.25">
      <c r="A39" s="1" t="s">
        <v>0</v>
      </c>
      <c r="B39" s="5"/>
      <c r="C39" s="5"/>
      <c r="D39" s="5"/>
      <c r="E39" s="14"/>
    </row>
    <row r="40" spans="1:6" x14ac:dyDescent="0.25">
      <c r="A40" s="73" t="s">
        <v>1</v>
      </c>
      <c r="B40" s="73" t="s">
        <v>2</v>
      </c>
      <c r="C40" s="74" t="s">
        <v>3</v>
      </c>
      <c r="D40" s="74"/>
      <c r="E40" s="74"/>
    </row>
    <row r="41" spans="1:6" x14ac:dyDescent="0.25">
      <c r="A41" s="73"/>
      <c r="B41" s="73"/>
      <c r="C41" s="9" t="s">
        <v>4</v>
      </c>
      <c r="D41" s="9" t="s">
        <v>5</v>
      </c>
      <c r="E41" s="9" t="s">
        <v>6</v>
      </c>
    </row>
    <row r="42" spans="1:6" x14ac:dyDescent="0.25">
      <c r="A42" s="2" t="s">
        <v>7</v>
      </c>
      <c r="B42" s="6" t="s">
        <v>8</v>
      </c>
      <c r="C42" s="10">
        <f>'[1]AHLE - beat'!C36</f>
        <v>7761284413.2337246</v>
      </c>
      <c r="D42" s="10">
        <f>'[1]AHLE - beat'!D36</f>
        <v>8353430843.0332108</v>
      </c>
      <c r="E42" s="10">
        <f>'[1]AHLE - beat'!E36</f>
        <v>7175630833.8693714</v>
      </c>
    </row>
    <row r="43" spans="1:6" x14ac:dyDescent="0.25">
      <c r="A43" s="3" t="s">
        <v>9</v>
      </c>
      <c r="B43" s="3" t="s">
        <v>10</v>
      </c>
      <c r="C43" s="11">
        <f>D21</f>
        <v>-181215741.76388162</v>
      </c>
      <c r="D43" s="11">
        <f>E21</f>
        <v>-544280442.82804155</v>
      </c>
      <c r="E43" s="11">
        <f>F21</f>
        <v>180740669.45309857</v>
      </c>
    </row>
    <row r="44" spans="1:6" x14ac:dyDescent="0.25">
      <c r="A44" s="3"/>
      <c r="B44" s="3" t="s">
        <v>11</v>
      </c>
      <c r="C44" s="11">
        <f>D25</f>
        <v>-363602970.34519362</v>
      </c>
      <c r="D44" s="11">
        <f>E25</f>
        <v>-728575034.28226209</v>
      </c>
      <c r="E44" s="11">
        <f>F25</f>
        <v>-806531.66834527254</v>
      </c>
    </row>
    <row r="45" spans="1:6" ht="15.75" thickBot="1" x14ac:dyDescent="0.3">
      <c r="A45" s="3"/>
      <c r="B45" s="3" t="s">
        <v>12</v>
      </c>
      <c r="C45" s="11">
        <f>D29</f>
        <v>-56433024.327697575</v>
      </c>
      <c r="D45" s="11">
        <f>E29</f>
        <v>-420164638.6447655</v>
      </c>
      <c r="E45" s="11">
        <f>F29</f>
        <v>302039912.36009973</v>
      </c>
    </row>
    <row r="46" spans="1:6" x14ac:dyDescent="0.25">
      <c r="A46" s="4" t="s">
        <v>13</v>
      </c>
      <c r="B46" s="7"/>
      <c r="C46" s="12">
        <f>B33</f>
        <v>30732654.23</v>
      </c>
      <c r="D46" s="12">
        <f>D33</f>
        <v>7686729.46</v>
      </c>
      <c r="E46" s="12">
        <f>E33</f>
        <v>79746577.519999996</v>
      </c>
    </row>
    <row r="47" spans="1:6" x14ac:dyDescent="0.25">
      <c r="A47" s="3" t="s">
        <v>14</v>
      </c>
      <c r="B47" s="3" t="s">
        <v>10</v>
      </c>
      <c r="C47" s="11">
        <f>C43-C46</f>
        <v>-211948395.99388161</v>
      </c>
      <c r="D47" s="11">
        <f t="shared" ref="D47:E47" si="0">D43-D46</f>
        <v>-551967172.28804159</v>
      </c>
      <c r="E47" s="11">
        <f t="shared" si="0"/>
        <v>100994091.93309857</v>
      </c>
    </row>
    <row r="48" spans="1:6" x14ac:dyDescent="0.25">
      <c r="A48" s="3"/>
      <c r="B48" s="3" t="s">
        <v>11</v>
      </c>
      <c r="C48" s="11">
        <f>C44-C46</f>
        <v>-394335624.57519364</v>
      </c>
      <c r="D48" s="11">
        <f t="shared" ref="D48:E48" si="1">D44-D46</f>
        <v>-736261763.74226213</v>
      </c>
      <c r="E48" s="11">
        <f t="shared" si="1"/>
        <v>-80553109.188345268</v>
      </c>
    </row>
    <row r="49" spans="1:5" x14ac:dyDescent="0.25">
      <c r="A49" s="3"/>
      <c r="B49" s="3" t="s">
        <v>12</v>
      </c>
      <c r="C49" s="11">
        <f>C45-C46</f>
        <v>-87165678.557697579</v>
      </c>
      <c r="D49" s="11">
        <f t="shared" ref="D49:E49" si="2">D45-D46</f>
        <v>-427851368.10476547</v>
      </c>
      <c r="E49" s="11">
        <f t="shared" si="2"/>
        <v>222293334.84009975</v>
      </c>
    </row>
    <row r="50" spans="1:5" x14ac:dyDescent="0.25">
      <c r="A50" s="3" t="s">
        <v>15</v>
      </c>
      <c r="B50" s="8" t="s">
        <v>10</v>
      </c>
      <c r="C50" s="13">
        <f t="shared" ref="C50:E52" si="3">-C47/$C$42</f>
        <v>2.7308417616095801E-2</v>
      </c>
      <c r="D50" s="13">
        <f t="shared" si="3"/>
        <v>7.1118018990115259E-2</v>
      </c>
      <c r="E50" s="13">
        <f t="shared" si="3"/>
        <v>-1.3012548768460808E-2</v>
      </c>
    </row>
    <row r="51" spans="1:5" x14ac:dyDescent="0.25">
      <c r="A51" s="3"/>
      <c r="B51" s="8" t="s">
        <v>11</v>
      </c>
      <c r="C51" s="13">
        <f t="shared" si="3"/>
        <v>5.0808036863436427E-2</v>
      </c>
      <c r="D51" s="13">
        <f t="shared" si="3"/>
        <v>9.486339174568402E-2</v>
      </c>
      <c r="E51" s="13">
        <f t="shared" si="3"/>
        <v>1.0378837431984143E-2</v>
      </c>
    </row>
    <row r="52" spans="1:5" x14ac:dyDescent="0.25">
      <c r="A52" s="3"/>
      <c r="B52" s="8" t="s">
        <v>12</v>
      </c>
      <c r="C52" s="13">
        <f t="shared" si="3"/>
        <v>1.1230831640323843E-2</v>
      </c>
      <c r="D52" s="13">
        <f t="shared" si="3"/>
        <v>5.5126361221248171E-2</v>
      </c>
      <c r="E52" s="13">
        <f t="shared" si="3"/>
        <v>-2.864130767596515E-2</v>
      </c>
    </row>
    <row r="54" spans="1:5" x14ac:dyDescent="0.25">
      <c r="C54" s="62"/>
      <c r="D54" s="62"/>
      <c r="E54" s="62"/>
    </row>
    <row r="55" spans="1:5" x14ac:dyDescent="0.25">
      <c r="C55" s="62"/>
      <c r="D55" s="62"/>
      <c r="E55" s="62"/>
    </row>
  </sheetData>
  <mergeCells count="10">
    <mergeCell ref="A3:A4"/>
    <mergeCell ref="B3:B4"/>
    <mergeCell ref="C3:E3"/>
    <mergeCell ref="A17:A18"/>
    <mergeCell ref="B17:B18"/>
    <mergeCell ref="C17:C18"/>
    <mergeCell ref="D17:F17"/>
    <mergeCell ref="A40:A41"/>
    <mergeCell ref="B40:B41"/>
    <mergeCell ref="C40:E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 opinion</vt:lpstr>
      <vt:lpstr>Our method</vt:lpstr>
    </vt:vector>
  </TitlesOfParts>
  <Company>The University of Liverpool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Sucena Afonso, Joao</dc:creator>
  <cp:lastModifiedBy>Justin Replogle</cp:lastModifiedBy>
  <dcterms:created xsi:type="dcterms:W3CDTF">2025-02-28T19:30:51Z</dcterms:created>
  <dcterms:modified xsi:type="dcterms:W3CDTF">2025-03-05T17:52:55Z</dcterms:modified>
</cp:coreProperties>
</file>