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52C4FE87-A8FD-4220-9EAC-85596484ED32}" xr6:coauthVersionLast="47" xr6:coauthVersionMax="47" xr10:uidLastSave="{00000000-0000-0000-0000-000000000000}"/>
  <bookViews>
    <workbookView xWindow="-120" yWindow="-120" windowWidth="29040" windowHeight="17520" xr2:uid="{2BC8D24C-2CA6-4463-8862-4EEE17848D2D}"/>
  </bookViews>
  <sheets>
    <sheet name="overall" sheetId="1" r:id="rId1"/>
    <sheet name="AHLE and burden per prod syst" sheetId="2" r:id="rId2"/>
    <sheet name="Population per prod syst" sheetId="3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D12" i="1"/>
  <c r="E12" i="1" l="1"/>
  <c r="C12" i="1"/>
  <c r="B12" i="1"/>
  <c r="C10" i="1"/>
  <c r="D10" i="1"/>
  <c r="E10" i="1"/>
  <c r="B10" i="1"/>
  <c r="C4" i="1"/>
  <c r="D4" i="1"/>
  <c r="E4" i="1"/>
  <c r="C5" i="1"/>
  <c r="D5" i="1"/>
  <c r="E5" i="1"/>
  <c r="B5" i="1"/>
  <c r="B4" i="1"/>
  <c r="I3" i="1"/>
  <c r="I7" i="1" l="1"/>
  <c r="K11" i="1" s="1"/>
  <c r="I6" i="1"/>
  <c r="I5" i="1"/>
  <c r="J11" i="1" s="1"/>
  <c r="I4" i="1"/>
  <c r="I2" i="1"/>
  <c r="L9" i="1" l="1"/>
  <c r="I8" i="1"/>
  <c r="I11" i="1" s="1"/>
  <c r="K9" i="1"/>
  <c r="L2" i="1"/>
  <c r="M2" i="1" s="1"/>
  <c r="I9" i="1"/>
  <c r="J7" i="1" s="1"/>
  <c r="J5" i="1"/>
  <c r="J4" i="1" l="1"/>
  <c r="J6" i="1"/>
  <c r="J9" i="1"/>
  <c r="L4" i="1"/>
  <c r="M4" i="1" s="1"/>
  <c r="J8" i="1"/>
  <c r="L3" i="1" l="1"/>
  <c r="M3" i="1" s="1"/>
</calcChain>
</file>

<file path=xl/sharedStrings.xml><?xml version="1.0" encoding="utf-8"?>
<sst xmlns="http://schemas.openxmlformats.org/spreadsheetml/2006/main" count="109" uniqueCount="51">
  <si>
    <t>Median</t>
  </si>
  <si>
    <t>Mean</t>
  </si>
  <si>
    <t>Lower 95% CI</t>
  </si>
  <si>
    <t>Upper 95% CI</t>
  </si>
  <si>
    <t>Production losses due to resistant mastitis (billion USD)</t>
  </si>
  <si>
    <t>Expenditure with resistant mastitis (USD)</t>
  </si>
  <si>
    <t>Indirect costs due to AMR (USD)</t>
  </si>
  <si>
    <t>AHLE - cattle (billion USD)</t>
  </si>
  <si>
    <t>Expenditure in cattle (USD)</t>
  </si>
  <si>
    <t>Mean (billion USD)</t>
  </si>
  <si>
    <t>Total burden (AHLE)</t>
  </si>
  <si>
    <t>Unattributed</t>
  </si>
  <si>
    <t>Expenditure in cattle</t>
  </si>
  <si>
    <t>Attributable to resistant mastitis</t>
  </si>
  <si>
    <t>Indirect costs</t>
  </si>
  <si>
    <t>Burden due to resistant mastitis</t>
  </si>
  <si>
    <t>Production losses due to mastitis (billion USD)</t>
  </si>
  <si>
    <t>Expenditure with mastitis (USD)</t>
  </si>
  <si>
    <t>Attributable to mastitis</t>
  </si>
  <si>
    <t>Expenditure with resistant mastitis</t>
  </si>
  <si>
    <t>Burden due to mastitis</t>
  </si>
  <si>
    <t>Min.</t>
  </si>
  <si>
    <t>1st Qu.</t>
  </si>
  <si>
    <t>3rd Qu.</t>
  </si>
  <si>
    <t>Max.</t>
  </si>
  <si>
    <t>5th centile</t>
  </si>
  <si>
    <t>95th centile</t>
  </si>
  <si>
    <t>Production system</t>
  </si>
  <si>
    <t>Parameter</t>
  </si>
  <si>
    <t>Crop-Livestock mixed</t>
  </si>
  <si>
    <t>Pastoral</t>
  </si>
  <si>
    <t>Peri-urban (specialised dairy)</t>
  </si>
  <si>
    <t>Attributable burden</t>
  </si>
  <si>
    <t>Mastitis</t>
  </si>
  <si>
    <t>Antimicrobial resistant in mastitis</t>
  </si>
  <si>
    <t>Mortality (billion US$)</t>
  </si>
  <si>
    <t>Morbidity (billion US$)</t>
  </si>
  <si>
    <t>Unnatributted</t>
  </si>
  <si>
    <t>AHLE (billion US$)</t>
  </si>
  <si>
    <t>N/A</t>
  </si>
  <si>
    <t>Population (heads)</t>
  </si>
  <si>
    <t>Heads</t>
  </si>
  <si>
    <t>Total cattle population</t>
  </si>
  <si>
    <t>Adult females</t>
  </si>
  <si>
    <t>Metric</t>
  </si>
  <si>
    <t>Production losses due to mastitis (USD)</t>
  </si>
  <si>
    <t>Production losses due to resistant mastitis (USD)</t>
  </si>
  <si>
    <t>Production losses due to resistant mastitis</t>
  </si>
  <si>
    <t>AHLE - cattle (USD)</t>
  </si>
  <si>
    <t>Total AMR burden (USD)</t>
  </si>
  <si>
    <t>AHLE without AMR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</si>
</sst>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[$$-409]* #,##0.000_ ;_-[$$-409]* \-#,##0.000\ ;_-[$$-409]* &quot;-&quot;??_ ;_-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  <numFmt numFmtId="168" formatCode="_-[$$-409]* #,##0.0000_ ;_-[$$-409]* \-#,##0.0000\ ;_-[$$-409]* &quot;-&quot;??_ ;_-@_ "/>
    <numFmt numFmtId="169" formatCode="_([$$-409]* #,##0.00_);_([$$-409]* \(#,##0.00\);_([$$-409]* &quot;-&quot;??_);_(@_)"/>
    <numFmt numFmtId="170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68" fontId="0" fillId="0" borderId="0" xfId="0" applyNumberFormat="1"/>
    <xf numFmtId="0" fontId="2" fillId="0" borderId="0" xfId="0" applyFont="1"/>
    <xf numFmtId="0" fontId="3" fillId="0" borderId="1" xfId="0" applyFont="1" applyBorder="1"/>
    <xf numFmtId="11" fontId="0" fillId="0" borderId="0" xfId="0" applyNumberFormat="1"/>
    <xf numFmtId="170" fontId="3" fillId="0" borderId="1" xfId="2" applyNumberFormat="1" applyFont="1" applyBorder="1"/>
    <xf numFmtId="170" fontId="0" fillId="0" borderId="0" xfId="2" applyNumberFormat="1" applyFont="1"/>
    <xf numFmtId="167" fontId="0" fillId="0" borderId="0" xfId="1" applyNumberFormat="1" applyFont="1" applyBorder="1"/>
    <xf numFmtId="0" fontId="3" fillId="0" borderId="0" xfId="0" applyFont="1"/>
    <xf numFmtId="169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820-8E04-43B7-869B-16CDF98A613C}">
  <dimension ref="A1:M13"/>
  <sheetViews>
    <sheetView tabSelected="1" workbookViewId="0">
      <selection activeCell="A15" sqref="A15"/>
    </sheetView>
  </sheetViews>
  <sheetFormatPr defaultRowHeight="15" x14ac:dyDescent="0.25"/>
  <cols>
    <col min="1" max="1" width="51" customWidth="1"/>
    <col min="2" max="5" width="21.5703125" customWidth="1"/>
    <col min="6" max="6" width="17.7109375" customWidth="1"/>
    <col min="7" max="7" width="9.5703125" customWidth="1"/>
    <col min="8" max="8" width="39.28515625" customWidth="1"/>
    <col min="9" max="9" width="19.42578125" customWidth="1"/>
    <col min="11" max="11" width="31" customWidth="1"/>
  </cols>
  <sheetData>
    <row r="1" spans="1:13" x14ac:dyDescent="0.25">
      <c r="A1" s="9" t="s">
        <v>44</v>
      </c>
      <c r="B1" s="9" t="s">
        <v>0</v>
      </c>
      <c r="C1" s="9" t="s">
        <v>1</v>
      </c>
      <c r="D1" s="9" t="s">
        <v>2</v>
      </c>
      <c r="E1" s="9" t="s">
        <v>3</v>
      </c>
      <c r="F1" s="14"/>
      <c r="I1" t="s">
        <v>9</v>
      </c>
      <c r="L1" s="2"/>
    </row>
    <row r="2" spans="1:13" x14ac:dyDescent="0.25">
      <c r="A2" t="s">
        <v>16</v>
      </c>
      <c r="B2" s="1">
        <v>3.7926920484765327</v>
      </c>
      <c r="C2" s="1">
        <v>3.8241349286065862</v>
      </c>
      <c r="D2" s="1">
        <v>2.953427901351203</v>
      </c>
      <c r="E2" s="1">
        <v>4.8515319892296445</v>
      </c>
      <c r="F2" s="1"/>
      <c r="H2" t="s">
        <v>10</v>
      </c>
      <c r="I2" s="2">
        <f>C9</f>
        <v>15.42</v>
      </c>
      <c r="K2" t="s">
        <v>11</v>
      </c>
      <c r="L2" s="2">
        <f>I2-I8</f>
        <v>11.593469384904324</v>
      </c>
      <c r="M2" s="4">
        <f>L2/$I$2</f>
        <v>0.75184626361247242</v>
      </c>
    </row>
    <row r="3" spans="1:13" x14ac:dyDescent="0.25">
      <c r="A3" t="s">
        <v>4</v>
      </c>
      <c r="B3" s="1">
        <v>0.69086409186290809</v>
      </c>
      <c r="C3" s="1">
        <v>0.68520834622170357</v>
      </c>
      <c r="D3" s="1">
        <v>0.52233946050667757</v>
      </c>
      <c r="E3" s="1">
        <v>0.825158203476412</v>
      </c>
      <c r="F3" s="1"/>
      <c r="H3" t="s">
        <v>12</v>
      </c>
      <c r="I3" s="7">
        <f>C11/1000000000</f>
        <v>3.5756514762516965E-3</v>
      </c>
      <c r="K3" t="s">
        <v>18</v>
      </c>
      <c r="L3" s="2">
        <f>I8-L4</f>
        <v>3.1409058900619411</v>
      </c>
      <c r="M3" s="4">
        <f>L3/$I$2</f>
        <v>0.20369039494565117</v>
      </c>
    </row>
    <row r="4" spans="1:13" x14ac:dyDescent="0.25">
      <c r="A4" t="s">
        <v>45</v>
      </c>
      <c r="B4" s="15">
        <f>B2*1000000000</f>
        <v>3792692048.4765329</v>
      </c>
      <c r="C4" s="15">
        <f>C2*1000000000</f>
        <v>3824134928.606586</v>
      </c>
      <c r="D4" s="15">
        <f t="shared" ref="D4:E4" si="0">D2*1000000000</f>
        <v>2953427901.351203</v>
      </c>
      <c r="E4" s="15">
        <f t="shared" si="0"/>
        <v>4851531989.2296448</v>
      </c>
      <c r="F4" s="1"/>
      <c r="H4" s="5" t="s">
        <v>47</v>
      </c>
      <c r="I4" s="2">
        <f>C2</f>
        <v>3.8241349286065862</v>
      </c>
      <c r="J4" s="6">
        <f>I4/$I$8</f>
        <v>0.99937392726465124</v>
      </c>
      <c r="K4" t="s">
        <v>13</v>
      </c>
      <c r="L4" s="1">
        <f>I9</f>
        <v>0.68562472503373373</v>
      </c>
      <c r="M4" s="4">
        <f>L4/$I$2</f>
        <v>4.4463341441876379E-2</v>
      </c>
    </row>
    <row r="5" spans="1:13" x14ac:dyDescent="0.25">
      <c r="A5" t="s">
        <v>46</v>
      </c>
      <c r="B5" s="15">
        <f>B3*1000000000</f>
        <v>690864091.86290812</v>
      </c>
      <c r="C5" s="15">
        <f t="shared" ref="C5:E5" si="1">C3*1000000000</f>
        <v>685208346.22170353</v>
      </c>
      <c r="D5" s="15">
        <f t="shared" si="1"/>
        <v>522339460.50667757</v>
      </c>
      <c r="E5" s="15">
        <f t="shared" si="1"/>
        <v>825158203.47641206</v>
      </c>
      <c r="F5" s="3"/>
      <c r="H5" s="5" t="s">
        <v>17</v>
      </c>
      <c r="I5" s="7">
        <f>C6/1000000000</f>
        <v>2.3956864890886369E-3</v>
      </c>
      <c r="J5" s="6">
        <f>I5/$I$8</f>
        <v>6.2607273534873772E-4</v>
      </c>
    </row>
    <row r="6" spans="1:13" x14ac:dyDescent="0.25">
      <c r="A6" t="s">
        <v>17</v>
      </c>
      <c r="B6" s="1"/>
      <c r="C6" s="2">
        <v>2395686.4890886368</v>
      </c>
      <c r="D6" s="1"/>
      <c r="E6" s="1"/>
      <c r="F6" s="2"/>
      <c r="H6" s="5" t="s">
        <v>19</v>
      </c>
      <c r="I6" s="7">
        <f>C7/1000000000</f>
        <v>1.368234928812638E-4</v>
      </c>
      <c r="J6" s="6">
        <f>I6/$I$9</f>
        <v>1.9956032489133453E-4</v>
      </c>
    </row>
    <row r="7" spans="1:13" x14ac:dyDescent="0.25">
      <c r="A7" t="s">
        <v>5</v>
      </c>
      <c r="B7" s="2">
        <v>132506.06</v>
      </c>
      <c r="C7" s="2">
        <v>136823.49288126381</v>
      </c>
      <c r="D7" s="2">
        <v>66345.88</v>
      </c>
      <c r="E7" s="2">
        <v>219368.87</v>
      </c>
      <c r="F7" s="2"/>
      <c r="H7" t="s">
        <v>14</v>
      </c>
      <c r="I7" s="7">
        <f>C8/1000000000</f>
        <v>2.7955531914893619E-4</v>
      </c>
      <c r="J7" s="6">
        <f>I7/$I$9</f>
        <v>4.077380948232018E-4</v>
      </c>
    </row>
    <row r="8" spans="1:13" x14ac:dyDescent="0.25">
      <c r="A8" t="s">
        <v>6</v>
      </c>
      <c r="B8" s="2">
        <v>279555.31914893619</v>
      </c>
      <c r="C8" s="2">
        <v>279555.31914893619</v>
      </c>
      <c r="D8" s="2">
        <v>279555.31914893619</v>
      </c>
      <c r="E8" s="2">
        <v>279555.31914893619</v>
      </c>
      <c r="F8" s="2"/>
      <c r="H8" t="s">
        <v>20</v>
      </c>
      <c r="I8" s="1">
        <f>I4+I5</f>
        <v>3.8265306150956748</v>
      </c>
      <c r="J8" s="6">
        <f>C3/I9</f>
        <v>0.99939270158028548</v>
      </c>
    </row>
    <row r="9" spans="1:13" x14ac:dyDescent="0.25">
      <c r="A9" t="s">
        <v>7</v>
      </c>
      <c r="B9" s="2"/>
      <c r="C9" s="2">
        <v>15.42</v>
      </c>
      <c r="D9" s="2">
        <v>12.7</v>
      </c>
      <c r="E9" s="2">
        <v>18.57</v>
      </c>
      <c r="H9" t="s">
        <v>15</v>
      </c>
      <c r="I9" s="7">
        <f>C3+I6+I7</f>
        <v>0.68562472503373373</v>
      </c>
      <c r="J9" s="13">
        <f>I9/I2</f>
        <v>4.4463341441876379E-2</v>
      </c>
      <c r="K9" s="13">
        <f>(D3+I6+I7)/I2</f>
        <v>3.3901156894857828E-2</v>
      </c>
      <c r="L9" s="13">
        <f>(E3+I6+I7)/I2</f>
        <v>5.3539207671105198E-2</v>
      </c>
    </row>
    <row r="10" spans="1:13" x14ac:dyDescent="0.25">
      <c r="A10" t="s">
        <v>48</v>
      </c>
      <c r="B10" s="2">
        <f>B9*1000000000</f>
        <v>0</v>
      </c>
      <c r="C10" s="2">
        <f t="shared" ref="C10:E10" si="2">C9*1000000000</f>
        <v>15420000000</v>
      </c>
      <c r="D10" s="2">
        <f t="shared" si="2"/>
        <v>12700000000</v>
      </c>
      <c r="E10" s="2">
        <f t="shared" si="2"/>
        <v>18570000000</v>
      </c>
      <c r="I10" s="7"/>
      <c r="J10" s="13"/>
      <c r="K10" s="13"/>
      <c r="L10" s="13"/>
    </row>
    <row r="11" spans="1:13" x14ac:dyDescent="0.25">
      <c r="A11" t="s">
        <v>8</v>
      </c>
      <c r="B11" s="2"/>
      <c r="C11" s="2">
        <v>3575651.4762516967</v>
      </c>
      <c r="D11" s="2"/>
      <c r="E11" s="2"/>
      <c r="I11" s="2">
        <f>I8*1000</f>
        <v>3826.5306150956749</v>
      </c>
      <c r="J11" s="2">
        <f>I5*1000</f>
        <v>2.3956864890886371</v>
      </c>
      <c r="K11" s="2">
        <f>I7*1000</f>
        <v>0.27955531914893617</v>
      </c>
    </row>
    <row r="12" spans="1:13" x14ac:dyDescent="0.25">
      <c r="A12" t="s">
        <v>49</v>
      </c>
      <c r="B12" s="15">
        <f>B5+B7+B8</f>
        <v>691276153.24205697</v>
      </c>
      <c r="C12" s="15">
        <f>C5+C7+C8</f>
        <v>685624725.03373373</v>
      </c>
      <c r="D12" s="15">
        <f>D5+D7+D8</f>
        <v>522685361.70582652</v>
      </c>
      <c r="E12" s="15">
        <f t="shared" ref="D12:E12" si="3">E5+E7+E8</f>
        <v>825657127.66556096</v>
      </c>
    </row>
    <row r="13" spans="1:13" x14ac:dyDescent="0.25">
      <c r="A13" t="s">
        <v>50</v>
      </c>
      <c r="B13" s="15"/>
      <c r="C13" s="15">
        <f>C10-C12</f>
        <v>14734375274.966267</v>
      </c>
      <c r="D13" s="15">
        <f>D10-C12</f>
        <v>12014375274.966267</v>
      </c>
      <c r="E13" s="15">
        <f>E10-C12</f>
        <v>17884375274.966267</v>
      </c>
    </row>
  </sheetData>
  <conditionalFormatting sqref="A4:A5">
    <cfRule type="expression" dxfId="3" priority="1">
      <formula>_xlfn.ISFORMULA(A4)</formula>
    </cfRule>
  </conditionalFormatting>
  <conditionalFormatting sqref="A1:M3 F4:M11 A6:E9 A10 A11:E11 A12:A13">
    <cfRule type="expression" dxfId="2" priority="3">
      <formula>_xlfn.ISFORMULA(A1)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59-5EE2-4404-9CAC-D71D3EBADCB6}">
  <dimension ref="A1:K19"/>
  <sheetViews>
    <sheetView workbookViewId="0">
      <selection activeCell="B22" sqref="B22"/>
    </sheetView>
  </sheetViews>
  <sheetFormatPr defaultRowHeight="15" x14ac:dyDescent="0.25"/>
  <cols>
    <col min="1" max="1" width="33" customWidth="1"/>
    <col min="2" max="2" width="36.28515625" customWidth="1"/>
    <col min="3" max="3" width="27.28515625" customWidth="1"/>
    <col min="4" max="10" width="12.42578125" bestFit="1" customWidth="1"/>
    <col min="11" max="11" width="11.85546875" bestFit="1" customWidth="1"/>
  </cols>
  <sheetData>
    <row r="1" spans="1:11" x14ac:dyDescent="0.25">
      <c r="A1" s="9" t="s">
        <v>27</v>
      </c>
      <c r="B1" s="9" t="s">
        <v>32</v>
      </c>
      <c r="C1" s="9" t="s">
        <v>28</v>
      </c>
      <c r="D1" s="9" t="s">
        <v>21</v>
      </c>
      <c r="E1" s="9" t="s">
        <v>25</v>
      </c>
      <c r="F1" s="9" t="s">
        <v>22</v>
      </c>
      <c r="G1" s="9" t="s">
        <v>0</v>
      </c>
      <c r="H1" s="9" t="s">
        <v>1</v>
      </c>
      <c r="I1" s="9" t="s">
        <v>23</v>
      </c>
      <c r="J1" s="9" t="s">
        <v>26</v>
      </c>
      <c r="K1" s="9" t="s">
        <v>24</v>
      </c>
    </row>
    <row r="2" spans="1:11" x14ac:dyDescent="0.25">
      <c r="A2" t="s">
        <v>29</v>
      </c>
      <c r="B2" t="s">
        <v>33</v>
      </c>
      <c r="C2" t="s">
        <v>35</v>
      </c>
      <c r="D2" s="10">
        <v>-0.153557535</v>
      </c>
      <c r="E2" s="10">
        <v>8.0339369999999997E-3</v>
      </c>
      <c r="F2" s="10">
        <v>2.0223696999999999E-2</v>
      </c>
      <c r="G2" s="10">
        <v>2.9616186999999999E-2</v>
      </c>
      <c r="H2" s="10">
        <v>3.1828424000000001E-2</v>
      </c>
      <c r="I2" s="10">
        <v>3.9614376E-2</v>
      </c>
      <c r="J2" s="10">
        <v>5.8947592E-2</v>
      </c>
      <c r="K2" s="10">
        <v>0.32369958399999998</v>
      </c>
    </row>
    <row r="3" spans="1:11" x14ac:dyDescent="0.25">
      <c r="A3" t="s">
        <v>29</v>
      </c>
      <c r="B3" t="s">
        <v>33</v>
      </c>
      <c r="C3" t="s">
        <v>36</v>
      </c>
      <c r="D3" s="10">
        <v>1.0663064339999999</v>
      </c>
      <c r="E3" s="10">
        <v>1.5619973709999999</v>
      </c>
      <c r="F3" s="10">
        <v>1.8329947660000001</v>
      </c>
      <c r="G3" s="10">
        <v>2.0077182750000002</v>
      </c>
      <c r="H3" s="10">
        <v>2.0166378680000001</v>
      </c>
      <c r="I3" s="10">
        <v>2.1743086269999998</v>
      </c>
      <c r="J3" s="10">
        <v>2.5144909059999998</v>
      </c>
      <c r="K3" s="10">
        <v>3.8765472750000001</v>
      </c>
    </row>
    <row r="4" spans="1:11" x14ac:dyDescent="0.25">
      <c r="A4" t="s">
        <v>29</v>
      </c>
      <c r="B4" t="s">
        <v>34</v>
      </c>
      <c r="C4" t="s">
        <v>35</v>
      </c>
      <c r="D4" s="10">
        <v>-0.56837937299999997</v>
      </c>
      <c r="E4" s="10">
        <v>7.9590679999999997E-3</v>
      </c>
      <c r="F4" s="10">
        <v>4.7911540000000002E-2</v>
      </c>
      <c r="G4" s="10">
        <v>5.4787310999999998E-2</v>
      </c>
      <c r="H4" s="10">
        <v>5.7071711999999997E-2</v>
      </c>
      <c r="I4" s="10">
        <v>6.2523930000000005E-2</v>
      </c>
      <c r="J4" s="10">
        <v>0.103160179</v>
      </c>
      <c r="K4" s="10">
        <v>0.48708650399999998</v>
      </c>
    </row>
    <row r="5" spans="1:11" x14ac:dyDescent="0.25">
      <c r="A5" t="s">
        <v>29</v>
      </c>
      <c r="B5" t="s">
        <v>34</v>
      </c>
      <c r="C5" t="s">
        <v>36</v>
      </c>
      <c r="D5" s="10">
        <v>0.29536700399999999</v>
      </c>
      <c r="E5" s="10">
        <v>0.36652058700000001</v>
      </c>
      <c r="F5" s="10">
        <v>0.405269149</v>
      </c>
      <c r="G5" s="10">
        <v>0.43267370500000002</v>
      </c>
      <c r="H5" s="10">
        <v>0.430671621</v>
      </c>
      <c r="I5" s="10">
        <v>0.461096744</v>
      </c>
      <c r="J5" s="10">
        <v>0.47711126399999998</v>
      </c>
      <c r="K5" s="10">
        <v>0.88725436800000002</v>
      </c>
    </row>
    <row r="6" spans="1:11" x14ac:dyDescent="0.25">
      <c r="A6" t="s">
        <v>29</v>
      </c>
      <c r="B6" t="s">
        <v>37</v>
      </c>
      <c r="C6" t="s">
        <v>38</v>
      </c>
      <c r="E6" s="8">
        <v>9.16</v>
      </c>
      <c r="H6" s="8">
        <v>10.4</v>
      </c>
      <c r="J6">
        <v>11.77</v>
      </c>
    </row>
    <row r="7" spans="1:11" x14ac:dyDescent="0.25">
      <c r="A7" t="s">
        <v>29</v>
      </c>
      <c r="B7" t="s">
        <v>39</v>
      </c>
      <c r="C7" t="s">
        <v>40</v>
      </c>
      <c r="E7" s="8"/>
      <c r="H7" s="8"/>
    </row>
    <row r="8" spans="1:11" x14ac:dyDescent="0.25">
      <c r="A8" t="s">
        <v>30</v>
      </c>
      <c r="B8" t="s">
        <v>33</v>
      </c>
      <c r="C8" t="s">
        <v>35</v>
      </c>
      <c r="D8" s="10">
        <v>-1.8824390000000001E-3</v>
      </c>
      <c r="E8" s="10">
        <v>1.6284733999999999E-2</v>
      </c>
      <c r="F8" s="10">
        <v>1.7982440999999998E-2</v>
      </c>
      <c r="G8" s="10">
        <v>2.0064859000000001E-2</v>
      </c>
      <c r="H8" s="10">
        <v>2.2768059E-2</v>
      </c>
      <c r="I8" s="10">
        <v>2.7382462999999999E-2</v>
      </c>
      <c r="J8" s="10">
        <v>3.4378886999999997E-2</v>
      </c>
      <c r="K8" s="10">
        <v>0.138885538</v>
      </c>
    </row>
    <row r="9" spans="1:11" x14ac:dyDescent="0.25">
      <c r="A9" t="s">
        <v>30</v>
      </c>
      <c r="B9" t="s">
        <v>33</v>
      </c>
      <c r="C9" t="s">
        <v>36</v>
      </c>
      <c r="D9" s="10">
        <v>0.66510502599999999</v>
      </c>
      <c r="E9" s="10">
        <v>0.95475432800000004</v>
      </c>
      <c r="F9" s="10">
        <v>1.0767114440000001</v>
      </c>
      <c r="G9" s="10">
        <v>1.183178152</v>
      </c>
      <c r="H9" s="10">
        <v>1.190366209</v>
      </c>
      <c r="I9" s="10">
        <v>1.2817963999999999</v>
      </c>
      <c r="J9" s="10">
        <v>1.4640605229999999</v>
      </c>
      <c r="K9" s="10">
        <v>1.884480017</v>
      </c>
    </row>
    <row r="10" spans="1:11" x14ac:dyDescent="0.25">
      <c r="A10" t="s">
        <v>30</v>
      </c>
      <c r="B10" t="s">
        <v>34</v>
      </c>
      <c r="C10" t="s">
        <v>35</v>
      </c>
      <c r="D10" s="10">
        <v>-5.3191969999999998E-2</v>
      </c>
      <c r="E10" s="10">
        <v>-1.6238202E-2</v>
      </c>
      <c r="F10" s="10">
        <v>-4.0145340000000002E-3</v>
      </c>
      <c r="G10" s="10">
        <v>2.8821000000000001E-4</v>
      </c>
      <c r="H10" s="10">
        <v>-1.210458E-3</v>
      </c>
      <c r="I10" s="10">
        <v>4.177531E-3</v>
      </c>
      <c r="J10" s="10">
        <v>6.7732560000000001E-3</v>
      </c>
      <c r="K10" s="10">
        <v>0.153246197</v>
      </c>
    </row>
    <row r="11" spans="1:11" x14ac:dyDescent="0.25">
      <c r="A11" t="s">
        <v>30</v>
      </c>
      <c r="B11" t="s">
        <v>34</v>
      </c>
      <c r="C11" t="s">
        <v>36</v>
      </c>
      <c r="D11" s="10">
        <v>2.2136540999999999E-2</v>
      </c>
      <c r="E11" s="10">
        <v>0.11291915800000001</v>
      </c>
      <c r="F11" s="10">
        <v>0.117594089</v>
      </c>
      <c r="G11" s="10">
        <v>0.12560128400000001</v>
      </c>
      <c r="H11" s="10">
        <v>0.130021202</v>
      </c>
      <c r="I11" s="10">
        <v>0.139811298</v>
      </c>
      <c r="J11" s="10">
        <v>0.16456551899999999</v>
      </c>
      <c r="K11" s="10">
        <v>0.30210101499999997</v>
      </c>
    </row>
    <row r="12" spans="1:11" x14ac:dyDescent="0.25">
      <c r="A12" t="s">
        <v>30</v>
      </c>
      <c r="B12" t="s">
        <v>37</v>
      </c>
      <c r="C12" t="s">
        <v>38</v>
      </c>
      <c r="E12">
        <v>3.06</v>
      </c>
      <c r="H12" s="8">
        <v>3.72</v>
      </c>
      <c r="J12">
        <v>4.4400000000000004</v>
      </c>
    </row>
    <row r="13" spans="1:11" x14ac:dyDescent="0.25">
      <c r="A13" t="s">
        <v>30</v>
      </c>
      <c r="B13" t="s">
        <v>39</v>
      </c>
      <c r="C13" t="s">
        <v>40</v>
      </c>
      <c r="H13" s="8"/>
    </row>
    <row r="14" spans="1:11" x14ac:dyDescent="0.25">
      <c r="A14" t="s">
        <v>31</v>
      </c>
      <c r="B14" t="s">
        <v>33</v>
      </c>
      <c r="C14" t="s">
        <v>35</v>
      </c>
      <c r="D14" s="10">
        <v>8.1363360999999995E-2</v>
      </c>
      <c r="E14" s="10">
        <v>0.136760095</v>
      </c>
      <c r="F14" s="10">
        <v>0.14974019899999999</v>
      </c>
      <c r="G14" s="10">
        <v>0.16596956500000001</v>
      </c>
      <c r="H14" s="10">
        <v>0.16552476999999999</v>
      </c>
      <c r="I14" s="10">
        <v>0.17908484899999999</v>
      </c>
      <c r="J14" s="10">
        <v>0.196187159</v>
      </c>
      <c r="K14" s="10">
        <v>0.21778655599999999</v>
      </c>
    </row>
    <row r="15" spans="1:11" x14ac:dyDescent="0.25">
      <c r="A15" t="s">
        <v>31</v>
      </c>
      <c r="B15" t="s">
        <v>33</v>
      </c>
      <c r="C15" t="s">
        <v>36</v>
      </c>
      <c r="D15" s="10">
        <v>5.8897434999999998E-2</v>
      </c>
      <c r="E15" s="10">
        <v>0.22448986500000001</v>
      </c>
      <c r="F15" s="10">
        <v>0.32743576499999999</v>
      </c>
      <c r="G15" s="10">
        <v>0.38822030000000002</v>
      </c>
      <c r="H15" s="10">
        <v>0.39700960000000002</v>
      </c>
      <c r="I15" s="10">
        <v>0.45625452799999999</v>
      </c>
      <c r="J15" s="10">
        <v>0.61103116700000004</v>
      </c>
      <c r="K15" s="10">
        <v>1.084312433</v>
      </c>
    </row>
    <row r="16" spans="1:11" x14ac:dyDescent="0.25">
      <c r="A16" t="s">
        <v>31</v>
      </c>
      <c r="B16" t="s">
        <v>34</v>
      </c>
      <c r="C16" t="s">
        <v>35</v>
      </c>
      <c r="D16" s="10">
        <v>-6.4422679999999996E-2</v>
      </c>
      <c r="E16" s="10">
        <v>-4.9668566999999997E-2</v>
      </c>
      <c r="F16" s="10">
        <v>-3.2412709999999997E-2</v>
      </c>
      <c r="G16" s="10">
        <v>-2.9288175999999999E-2</v>
      </c>
      <c r="H16" s="10">
        <v>-2.9609084000000001E-2</v>
      </c>
      <c r="I16" s="10">
        <v>-2.5840271000000001E-2</v>
      </c>
      <c r="J16" s="10">
        <v>-1.7651079E-2</v>
      </c>
      <c r="K16" s="10">
        <v>0.10033030900000001</v>
      </c>
    </row>
    <row r="17" spans="1:11" x14ac:dyDescent="0.25">
      <c r="A17" t="s">
        <v>31</v>
      </c>
      <c r="B17" t="s">
        <v>34</v>
      </c>
      <c r="C17" t="s">
        <v>36</v>
      </c>
      <c r="D17" s="10">
        <v>-8.0818859999999999E-3</v>
      </c>
      <c r="E17" s="10">
        <v>6.6304203000000006E-2</v>
      </c>
      <c r="F17" s="10">
        <v>7.8192046000000001E-2</v>
      </c>
      <c r="G17" s="10">
        <v>9.7765018999999995E-2</v>
      </c>
      <c r="H17" s="10">
        <v>9.8263353999999997E-2</v>
      </c>
      <c r="I17" s="10">
        <v>0.11044266599999999</v>
      </c>
      <c r="J17" s="10">
        <v>0.149295021</v>
      </c>
      <c r="K17" s="10">
        <v>0.27938387100000001</v>
      </c>
    </row>
    <row r="18" spans="1:11" x14ac:dyDescent="0.25">
      <c r="A18" t="s">
        <v>31</v>
      </c>
      <c r="B18" t="s">
        <v>37</v>
      </c>
      <c r="C18" t="s">
        <v>38</v>
      </c>
      <c r="E18">
        <v>0.87</v>
      </c>
      <c r="H18" s="8">
        <v>1.3</v>
      </c>
      <c r="J18">
        <v>1.8</v>
      </c>
    </row>
    <row r="19" spans="1:11" x14ac:dyDescent="0.25">
      <c r="A19" t="s">
        <v>31</v>
      </c>
      <c r="B19" t="s">
        <v>39</v>
      </c>
      <c r="C19" t="s">
        <v>40</v>
      </c>
    </row>
  </sheetData>
  <conditionalFormatting sqref="A1:K19">
    <cfRule type="expression" dxfId="1" priority="2">
      <formula>_xlfn.ISFORMULA(A1)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E81B-8359-4116-8321-CDF3B69BF13E}">
  <dimension ref="A1:C7"/>
  <sheetViews>
    <sheetView workbookViewId="0">
      <selection activeCell="C10" sqref="C10"/>
    </sheetView>
  </sheetViews>
  <sheetFormatPr defaultRowHeight="15" x14ac:dyDescent="0.25"/>
  <cols>
    <col min="1" max="1" width="30.85546875" customWidth="1"/>
    <col min="2" max="2" width="24.85546875" customWidth="1"/>
    <col min="3" max="3" width="16.5703125" style="12" customWidth="1"/>
  </cols>
  <sheetData>
    <row r="1" spans="1:3" x14ac:dyDescent="0.25">
      <c r="A1" s="9" t="s">
        <v>27</v>
      </c>
      <c r="B1" s="9" t="s">
        <v>28</v>
      </c>
      <c r="C1" s="11" t="s">
        <v>41</v>
      </c>
    </row>
    <row r="2" spans="1:3" x14ac:dyDescent="0.25">
      <c r="A2" t="s">
        <v>29</v>
      </c>
      <c r="B2" t="s">
        <v>42</v>
      </c>
      <c r="C2" s="12">
        <v>55047671</v>
      </c>
    </row>
    <row r="3" spans="1:3" x14ac:dyDescent="0.25">
      <c r="A3" t="s">
        <v>30</v>
      </c>
      <c r="B3" t="s">
        <v>42</v>
      </c>
      <c r="C3" s="12">
        <v>13443444</v>
      </c>
    </row>
    <row r="4" spans="1:3" x14ac:dyDescent="0.25">
      <c r="A4" t="s">
        <v>31</v>
      </c>
      <c r="B4" t="s">
        <v>42</v>
      </c>
      <c r="C4" s="12">
        <v>1866005.5459874228</v>
      </c>
    </row>
    <row r="5" spans="1:3" x14ac:dyDescent="0.25">
      <c r="A5" t="s">
        <v>29</v>
      </c>
      <c r="B5" t="s">
        <v>43</v>
      </c>
      <c r="C5" s="12">
        <v>16726643</v>
      </c>
    </row>
    <row r="6" spans="1:3" x14ac:dyDescent="0.25">
      <c r="A6" t="s">
        <v>30</v>
      </c>
      <c r="B6" t="s">
        <v>43</v>
      </c>
      <c r="C6" s="12">
        <v>5323753</v>
      </c>
    </row>
    <row r="7" spans="1:3" x14ac:dyDescent="0.25">
      <c r="A7" t="s">
        <v>31</v>
      </c>
      <c r="B7" t="s">
        <v>43</v>
      </c>
      <c r="C7" s="12">
        <v>913813.47697753797</v>
      </c>
    </row>
  </sheetData>
  <conditionalFormatting sqref="A1:C7">
    <cfRule type="expression" dxfId="0" priority="2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AHLE and burden per prod syst</vt:lpstr>
      <vt:lpstr>Population per prod syst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Justin Replogle</cp:lastModifiedBy>
  <dcterms:created xsi:type="dcterms:W3CDTF">2025-02-28T19:34:55Z</dcterms:created>
  <dcterms:modified xsi:type="dcterms:W3CDTF">2025-03-18T21:57:03Z</dcterms:modified>
</cp:coreProperties>
</file>