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First Analytics\Clients\University of Liverpool\2023-11 Antimicrobial Usage Revisit\Data\"/>
    </mc:Choice>
  </mc:AlternateContent>
  <xr:revisionPtr revIDLastSave="0" documentId="13_ncr:1_{D303A46C-E342-4FCD-99B5-AA8486E61A6A}" xr6:coauthVersionLast="47" xr6:coauthVersionMax="47" xr10:uidLastSave="{00000000-0000-0000-0000-000000000000}"/>
  <bookViews>
    <workbookView xWindow="-120" yWindow="-120" windowWidth="29040" windowHeight="17520" activeTab="2" xr2:uid="{AC3DE23B-CCA8-4C55-A652-BAD7C0A905D8}"/>
  </bookViews>
  <sheets>
    <sheet name="Farm summary" sheetId="1" r:id="rId1"/>
    <sheet name="AMR" sheetId="2" r:id="rId2"/>
    <sheet name="AHLE" sheetId="3" r:id="rId3"/>
    <sheet name="AHLE from U Bern" sheetId="4" r:id="rId4"/>
    <sheet name="Inputs from U Bern" sheetId="5" r:id="rId5"/>
    <sheet name="Scenario comps from U Ber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G5" i="3"/>
  <c r="H5" i="3"/>
  <c r="F5" i="3"/>
  <c r="B5" i="3" l="1"/>
  <c r="H10" i="2"/>
  <c r="I10" i="2"/>
  <c r="G10" i="2"/>
  <c r="H6" i="2"/>
  <c r="I6" i="2"/>
  <c r="G6" i="2"/>
  <c r="B4" i="3"/>
  <c r="B3" i="3"/>
  <c r="B2" i="3"/>
  <c r="C9" i="2"/>
  <c r="C10" i="2" s="1"/>
  <c r="C8" i="2"/>
  <c r="C7" i="2"/>
  <c r="C5" i="2"/>
  <c r="C4" i="2"/>
  <c r="C3" i="2"/>
  <c r="C6" i="2" l="1"/>
  <c r="J3" i="3" l="1"/>
  <c r="J4" i="3"/>
  <c r="J2" i="3"/>
  <c r="F3" i="3"/>
  <c r="G3" i="3"/>
  <c r="H3" i="3"/>
  <c r="F4" i="3"/>
  <c r="G4" i="3"/>
  <c r="H4" i="3"/>
  <c r="G2" i="3"/>
  <c r="H2" i="3"/>
  <c r="F2" i="3"/>
  <c r="G4" i="2"/>
  <c r="H4" i="2"/>
  <c r="I4" i="2"/>
  <c r="G5" i="2"/>
  <c r="H5" i="2"/>
  <c r="I5" i="2"/>
  <c r="G7" i="2"/>
  <c r="H7" i="2"/>
  <c r="I7" i="2"/>
  <c r="G8" i="2"/>
  <c r="H8" i="2"/>
  <c r="I8" i="2"/>
  <c r="G9" i="2"/>
  <c r="H9" i="2"/>
  <c r="I9" i="2"/>
  <c r="H3" i="2"/>
  <c r="I3" i="2"/>
  <c r="G3" i="2"/>
  <c r="B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Replogle</author>
  </authors>
  <commentList>
    <comment ref="A1" authorId="0" shapeId="0" xr:uid="{05D1D8BF-840B-4ED5-9077-5D2874F852B5}">
      <text>
        <r>
          <rPr>
            <b/>
            <sz val="9"/>
            <color indexed="81"/>
            <rFont val="Tahoma"/>
            <charset val="1"/>
          </rPr>
          <t>Justin Replogle:</t>
        </r>
        <r>
          <rPr>
            <sz val="9"/>
            <color indexed="81"/>
            <rFont val="Tahoma"/>
            <charset val="1"/>
          </rPr>
          <t xml:space="preserve">
This data from file results DANMAP_4Dec.xlsx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Replogle</author>
  </authors>
  <commentList>
    <comment ref="A1" authorId="0" shapeId="0" xr:uid="{C996D0C8-ACB5-4CD4-A4CD-3D235034C8AB}">
      <text>
        <r>
          <rPr>
            <b/>
            <sz val="9"/>
            <color indexed="81"/>
            <rFont val="Tahoma"/>
            <charset val="1"/>
          </rPr>
          <t>Justin Replogle:</t>
        </r>
        <r>
          <rPr>
            <sz val="9"/>
            <color indexed="81"/>
            <rFont val="Tahoma"/>
            <charset val="1"/>
          </rPr>
          <t xml:space="preserve">
This data from file results DANMAP_4Dec.xlsx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Replogle</author>
  </authors>
  <commentList>
    <comment ref="A1" authorId="0" shapeId="0" xr:uid="{7DDA53E6-1485-4898-BEA9-58A01A7EC072}">
      <text>
        <r>
          <rPr>
            <b/>
            <sz val="9"/>
            <color indexed="81"/>
            <rFont val="Tahoma"/>
            <charset val="1"/>
          </rPr>
          <t>Justin Replogle:</t>
        </r>
        <r>
          <rPr>
            <sz val="9"/>
            <color indexed="81"/>
            <rFont val="Tahoma"/>
            <charset val="1"/>
          </rPr>
          <t xml:space="preserve">
This data from file results DANMAP_4Dec.xlsx</t>
        </r>
      </text>
    </comment>
    <comment ref="C1" authorId="0" shapeId="0" xr:uid="{43C62C6B-1676-4242-AA3E-B03450F54CBB}">
      <text>
        <r>
          <rPr>
            <b/>
            <sz val="9"/>
            <color indexed="81"/>
            <rFont val="Tahoma"/>
            <family val="2"/>
          </rPr>
          <t>Justin Replogle:</t>
        </r>
        <r>
          <rPr>
            <sz val="9"/>
            <color indexed="81"/>
            <rFont val="Tahoma"/>
            <family val="2"/>
          </rPr>
          <t xml:space="preserve">
Using SEGES Average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Replogle</author>
  </authors>
  <commentList>
    <comment ref="A1" authorId="0" shapeId="0" xr:uid="{361593E7-F749-4283-A85F-D733E490B684}">
      <text>
        <r>
          <rPr>
            <b/>
            <sz val="9"/>
            <color indexed="81"/>
            <rFont val="Tahoma"/>
            <family val="2"/>
          </rPr>
          <t>Justin Replogle:</t>
        </r>
        <r>
          <rPr>
            <sz val="9"/>
            <color indexed="81"/>
            <rFont val="Tahoma"/>
            <family val="2"/>
          </rPr>
          <t xml:space="preserve">
From file GBADs_AHLE DK_meeting_20241209.pdf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Replogle</author>
  </authors>
  <commentList>
    <comment ref="A1" authorId="0" shapeId="0" xr:uid="{0FC195DF-7D46-4E20-B099-6D4DA7F62FBD}">
      <text>
        <r>
          <rPr>
            <b/>
            <sz val="9"/>
            <color indexed="81"/>
            <rFont val="Tahoma"/>
            <family val="2"/>
          </rPr>
          <t>Justin Replogle:</t>
        </r>
        <r>
          <rPr>
            <sz val="9"/>
            <color indexed="81"/>
            <rFont val="Tahoma"/>
            <family val="2"/>
          </rPr>
          <t xml:space="preserve">
From file GBADs_AHLE DK_meeting_20241209.pdf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Replogle</author>
  </authors>
  <commentList>
    <comment ref="A1" authorId="0" shapeId="0" xr:uid="{3A08CCAD-1774-4D74-B3B5-7024C2F92016}">
      <text>
        <r>
          <rPr>
            <b/>
            <sz val="9"/>
            <color indexed="81"/>
            <rFont val="Tahoma"/>
            <family val="2"/>
          </rPr>
          <t>Justin Replogle:</t>
        </r>
        <r>
          <rPr>
            <sz val="9"/>
            <color indexed="81"/>
            <rFont val="Tahoma"/>
            <family val="2"/>
          </rPr>
          <t xml:space="preserve">
From file GBADs_AHLE DK_meeting_20241209.pdf</t>
        </r>
      </text>
    </comment>
  </commentList>
</comments>
</file>

<file path=xl/sharedStrings.xml><?xml version="1.0" encoding="utf-8"?>
<sst xmlns="http://schemas.openxmlformats.org/spreadsheetml/2006/main" count="183" uniqueCount="110">
  <si>
    <t>average of  sows per farm</t>
  </si>
  <si>
    <t>average of  weaned piglets per sow per year</t>
  </si>
  <si>
    <t>average pigs produced per year</t>
  </si>
  <si>
    <t>farm for finishers</t>
  </si>
  <si>
    <t>total farms</t>
  </si>
  <si>
    <t>Metric</t>
  </si>
  <si>
    <t>Value</t>
  </si>
  <si>
    <t>Type</t>
  </si>
  <si>
    <t>Integer</t>
  </si>
  <si>
    <t>Float</t>
  </si>
  <si>
    <t>Integer?</t>
  </si>
  <si>
    <t>Scenario</t>
  </si>
  <si>
    <t>Farm Type</t>
  </si>
  <si>
    <t>Burden of AMR at Farm level</t>
  </si>
  <si>
    <t>Burden of AMR at Pop level</t>
  </si>
  <si>
    <t>Number of farms</t>
  </si>
  <si>
    <t>Average</t>
  </si>
  <si>
    <t>Worse</t>
  </si>
  <si>
    <t>Breed</t>
  </si>
  <si>
    <t>Nurse</t>
  </si>
  <si>
    <t>Fat</t>
  </si>
  <si>
    <t>AHLE at Farm level - Median</t>
  </si>
  <si>
    <t>AHLE at Farm level - 5%ile</t>
  </si>
  <si>
    <t>AHLE at Farm level - 95%ile</t>
  </si>
  <si>
    <t>AHLE at Pop level - Median</t>
  </si>
  <si>
    <t>AHLE at Pop level - 5%ile</t>
  </si>
  <si>
    <t>AHLE at Pop level - 95%ile</t>
  </si>
  <si>
    <t>Health Expenditure at Farm level</t>
  </si>
  <si>
    <t>Health Expenditure at Pop level</t>
  </si>
  <si>
    <t>Health expenditure due to AMR diahorrea</t>
  </si>
  <si>
    <t>Median</t>
  </si>
  <si>
    <t>5%ile</t>
  </si>
  <si>
    <t>95%ile</t>
  </si>
  <si>
    <t>AMU expenditure</t>
  </si>
  <si>
    <t>Feed corrections</t>
  </si>
  <si>
    <t>Production losses</t>
  </si>
  <si>
    <t>Production stage</t>
  </si>
  <si>
    <t>Number of farms affected</t>
  </si>
  <si>
    <t>Breeding</t>
  </si>
  <si>
    <t>Rearing</t>
  </si>
  <si>
    <t>Fattening</t>
  </si>
  <si>
    <t>TOTAL</t>
  </si>
  <si>
    <t>Stage</t>
  </si>
  <si>
    <t>Variable full name</t>
  </si>
  <si>
    <t>DK-SEGES22-Average</t>
  </si>
  <si>
    <t>DK-SEGES22-Danbred-top5%</t>
  </si>
  <si>
    <t>GBADs Utopia</t>
  </si>
  <si>
    <t>Source</t>
  </si>
  <si>
    <t>breeding</t>
  </si>
  <si>
    <t>Return to estrus rate (%)</t>
  </si>
  <si>
    <t>GBADs default definition</t>
  </si>
  <si>
    <t>Abortions (%)</t>
  </si>
  <si>
    <t>Average piglets born alive per sow per litter</t>
  </si>
  <si>
    <t>PERT Distribution, most likely 2.5% better than Danbred Top5%</t>
  </si>
  <si>
    <t>Average preweaning mortality (%)</t>
  </si>
  <si>
    <t>Average weight of your pigs at weaning (kg)</t>
  </si>
  <si>
    <t>6.3/6.1</t>
  </si>
  <si>
    <t>Same as comparison scenario</t>
  </si>
  <si>
    <t>Litters/sow/year</t>
  </si>
  <si>
    <t>Piglets born alive/sow&amp;year</t>
  </si>
  <si>
    <t>Weaned piglets/sow/year</t>
  </si>
  <si>
    <t>Sow replacement rate</t>
  </si>
  <si>
    <t>nursery</t>
  </si>
  <si>
    <t>Weight at weaning (~ at purchase) (kg)</t>
  </si>
  <si>
    <t>6.4/6.9</t>
  </si>
  <si>
    <t>Average weight of your weaners sold (kg)</t>
  </si>
  <si>
    <t>30.6/32.8</t>
  </si>
  <si>
    <t>Average days of your weaners in nursery</t>
  </si>
  <si>
    <t>44/47</t>
  </si>
  <si>
    <t>Calculated from AGD ideal and "start/end weight" of comparison scenario</t>
  </si>
  <si>
    <t>Mortality in weaners (%)</t>
  </si>
  <si>
    <t>Average feed conversion ratio (FCR) of a healthy weaner until sale</t>
  </si>
  <si>
    <t>ADG weaning to sale (kg)</t>
  </si>
  <si>
    <t>fattening</t>
  </si>
  <si>
    <t>Weight at beginning of fattening period (kg)</t>
  </si>
  <si>
    <t>31.0/33.1</t>
  </si>
  <si>
    <t>Live weight at slaughter (kg)</t>
  </si>
  <si>
    <t>114.7/116.0</t>
  </si>
  <si>
    <t>Average days of fattening until your pigs go to slaughter</t>
  </si>
  <si>
    <t>72/72</t>
  </si>
  <si>
    <t>Mortality in fatteners (%)</t>
  </si>
  <si>
    <t>Average feed conversion ratio (FCR) of a healthy fattener until slaughter</t>
  </si>
  <si>
    <t>ADG fatteners until sale (kg)</t>
  </si>
  <si>
    <t>All columns are differences per year</t>
  </si>
  <si>
    <t>Farm</t>
  </si>
  <si>
    <t>Population</t>
  </si>
  <si>
    <t>Farm type</t>
  </si>
  <si>
    <t>Sows inseminated</t>
  </si>
  <si>
    <t>Piglets born alive</t>
  </si>
  <si>
    <t>Animals In</t>
  </si>
  <si>
    <t>Animals Out</t>
  </si>
  <si>
    <t>Revenue</t>
  </si>
  <si>
    <t>Variable Costs</t>
  </si>
  <si>
    <t>GM</t>
  </si>
  <si>
    <t>delta variable costs / delta GM</t>
  </si>
  <si>
    <t>Working sows needed</t>
  </si>
  <si>
    <t>Farms needed</t>
  </si>
  <si>
    <t>AHLE (AVERAGE - UTOPIA)</t>
  </si>
  <si>
    <t>BREEDING (1000 sows)</t>
  </si>
  <si>
    <t>NURSERY (2500)</t>
  </si>
  <si>
    <t>FATTENING (2000)</t>
  </si>
  <si>
    <t>Delta GM (AVERAGE - TOP5)</t>
  </si>
  <si>
    <t>Residual loss (TOP5 - UTOPIA)</t>
  </si>
  <si>
    <t>Delta GM per farm</t>
  </si>
  <si>
    <t>Population AHLE median</t>
  </si>
  <si>
    <t>Population AHLE 5% percentile</t>
  </si>
  <si>
    <t>Population AHLE 95% percentile</t>
  </si>
  <si>
    <t xml:space="preserve">farms with sows producing piglets </t>
  </si>
  <si>
    <t>farms for weaned pigs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</si>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</sst>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_-[$DKK]\ * #,##0.00_-;\-[$DKK]\ * #,##0.00_-;_-[$DKK]\ * &quot;-&quot;??_-;_-@_-"/>
    <numFmt numFmtId="166" formatCode="_([$DKK]\ * #,##0.00_);_([$DKK]\ * \(#,##0.00\);_([$DKK]\ * &quot;-&quot;??_);_(@_)"/>
    <numFmt numFmtId="174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165" fontId="0" fillId="2" borderId="0" xfId="0" applyNumberFormat="1" applyFill="1"/>
    <xf numFmtId="174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1" fontId="0" fillId="0" borderId="0" xfId="1" applyNumberFormat="1" applyFont="1"/>
    <xf numFmtId="0" fontId="7" fillId="0" borderId="0" xfId="0" applyFont="1"/>
  </cellXfs>
  <cellStyles count="2">
    <cellStyle name="Comma" xfId="1" builtinId="3"/>
    <cellStyle name="Normal" xfId="0" builtinId="0"/>
  </cellStyles>
  <dxfs count="6">
    <dxf>
      <font>
        <b val="0"/>
        <i/>
        <u val="double"/>
      </font>
    </dxf>
    <dxf>
      <font>
        <b val="0"/>
        <i/>
        <u val="double"/>
      </font>
    </dxf>
    <dxf>
      <font>
        <b val="0"/>
        <i/>
        <u val="double"/>
      </font>
    </dxf>
    <dxf>
      <font>
        <b val="0"/>
        <i/>
        <u val="double"/>
      </font>
    </dxf>
    <dxf>
      <font>
        <b val="0"/>
        <i/>
        <u val="double"/>
      </font>
    </dxf>
    <dxf>
      <font>
        <b val="0"/>
        <i/>
        <u val="doubl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D6B1-487C-4DE3-A34E-C9762E104843}">
  <dimension ref="A1:C9"/>
  <sheetViews>
    <sheetView workbookViewId="0">
      <selection activeCell="A9" sqref="A9"/>
    </sheetView>
  </sheetViews>
  <sheetFormatPr defaultRowHeight="15" x14ac:dyDescent="0.25"/>
  <cols>
    <col min="1" max="1" width="41.42578125" customWidth="1"/>
  </cols>
  <sheetData>
    <row r="1" spans="1:3" x14ac:dyDescent="0.25">
      <c r="A1" s="1" t="s">
        <v>5</v>
      </c>
      <c r="B1" s="1" t="s">
        <v>6</v>
      </c>
      <c r="C1" s="1" t="s">
        <v>7</v>
      </c>
    </row>
    <row r="2" spans="1:3" x14ac:dyDescent="0.25">
      <c r="A2" t="s">
        <v>107</v>
      </c>
      <c r="B2">
        <v>760</v>
      </c>
      <c r="C2" t="s">
        <v>8</v>
      </c>
    </row>
    <row r="3" spans="1:3" x14ac:dyDescent="0.25">
      <c r="A3" t="s">
        <v>0</v>
      </c>
      <c r="B3" s="2">
        <v>824</v>
      </c>
      <c r="C3" t="s">
        <v>9</v>
      </c>
    </row>
    <row r="4" spans="1:3" x14ac:dyDescent="0.25">
      <c r="A4" t="s">
        <v>1</v>
      </c>
      <c r="B4" s="2">
        <v>34.1</v>
      </c>
      <c r="C4" t="s">
        <v>9</v>
      </c>
    </row>
    <row r="5" spans="1:3" x14ac:dyDescent="0.25">
      <c r="A5" t="s">
        <v>108</v>
      </c>
      <c r="B5">
        <v>483</v>
      </c>
      <c r="C5" t="s">
        <v>8</v>
      </c>
    </row>
    <row r="6" spans="1:3" x14ac:dyDescent="0.25">
      <c r="A6" t="s">
        <v>2</v>
      </c>
      <c r="B6">
        <v>27105</v>
      </c>
      <c r="C6" t="s">
        <v>10</v>
      </c>
    </row>
    <row r="7" spans="1:3" x14ac:dyDescent="0.25">
      <c r="A7" t="s">
        <v>3</v>
      </c>
      <c r="B7">
        <v>1116</v>
      </c>
      <c r="C7" t="s">
        <v>8</v>
      </c>
    </row>
    <row r="8" spans="1:3" x14ac:dyDescent="0.25">
      <c r="A8" t="s">
        <v>2</v>
      </c>
      <c r="B8">
        <v>8595</v>
      </c>
      <c r="C8" t="s">
        <v>10</v>
      </c>
    </row>
    <row r="9" spans="1:3" x14ac:dyDescent="0.25">
      <c r="A9" t="s">
        <v>4</v>
      </c>
      <c r="B9">
        <f>B7+B5+B2</f>
        <v>2359</v>
      </c>
      <c r="C9" t="s">
        <v>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DB34-4E0C-4994-97D4-A599EB20ADE2}">
  <dimension ref="A1:L10"/>
  <sheetViews>
    <sheetView workbookViewId="0">
      <selection activeCell="I12" sqref="I12"/>
    </sheetView>
  </sheetViews>
  <sheetFormatPr defaultRowHeight="15" x14ac:dyDescent="0.25"/>
  <cols>
    <col min="1" max="1" width="21.5703125" customWidth="1"/>
    <col min="2" max="2" width="15.42578125" customWidth="1"/>
    <col min="3" max="3" width="22" customWidth="1"/>
    <col min="4" max="6" width="19.140625" customWidth="1"/>
    <col min="7" max="9" width="23.140625" customWidth="1"/>
    <col min="10" max="12" width="22" customWidth="1"/>
  </cols>
  <sheetData>
    <row r="1" spans="1:12" x14ac:dyDescent="0.25">
      <c r="D1" s="1" t="s">
        <v>13</v>
      </c>
      <c r="G1" s="1" t="s">
        <v>14</v>
      </c>
      <c r="J1" s="3" t="s">
        <v>29</v>
      </c>
    </row>
    <row r="2" spans="1:12" s="3" customFormat="1" x14ac:dyDescent="0.25">
      <c r="A2" s="1" t="s">
        <v>11</v>
      </c>
      <c r="B2" s="1" t="s">
        <v>12</v>
      </c>
      <c r="C2" s="1" t="s">
        <v>15</v>
      </c>
      <c r="D2" s="1" t="s">
        <v>30</v>
      </c>
      <c r="E2" s="1" t="s">
        <v>31</v>
      </c>
      <c r="F2" s="1" t="s">
        <v>32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</row>
    <row r="3" spans="1:12" x14ac:dyDescent="0.25">
      <c r="A3" t="s">
        <v>16</v>
      </c>
      <c r="B3" t="s">
        <v>18</v>
      </c>
      <c r="C3">
        <f>'Farm summary'!B2</f>
        <v>760</v>
      </c>
      <c r="D3" s="4">
        <v>-8548.6801390308301</v>
      </c>
      <c r="E3" s="4">
        <v>-8993.5832567502948</v>
      </c>
      <c r="F3" s="4">
        <v>-8308.2539107726425</v>
      </c>
      <c r="G3" s="4">
        <f>D3*$C3</f>
        <v>-6496996.9056634307</v>
      </c>
      <c r="H3" s="4">
        <f t="shared" ref="H3:I3" si="0">E3*$C3</f>
        <v>-6835123.2751302244</v>
      </c>
      <c r="I3" s="4">
        <f t="shared" si="0"/>
        <v>-6314272.972187208</v>
      </c>
      <c r="J3" s="4"/>
    </row>
    <row r="4" spans="1:12" x14ac:dyDescent="0.25">
      <c r="A4" t="s">
        <v>16</v>
      </c>
      <c r="B4" t="s">
        <v>19</v>
      </c>
      <c r="C4">
        <f>'Farm summary'!B5</f>
        <v>483</v>
      </c>
      <c r="D4" s="4">
        <v>-42376.531629593155</v>
      </c>
      <c r="E4" s="4">
        <v>-42376.531629593155</v>
      </c>
      <c r="F4" s="4">
        <v>-42376.531629593155</v>
      </c>
      <c r="G4" s="4">
        <f t="shared" ref="G4:G9" si="1">D4*$C4</f>
        <v>-20467864.777093492</v>
      </c>
      <c r="H4" s="4">
        <f t="shared" ref="H4:H9" si="2">E4*$C4</f>
        <v>-20467864.777093492</v>
      </c>
      <c r="I4" s="4">
        <f t="shared" ref="I4:I9" si="3">F4*$C4</f>
        <v>-20467864.777093492</v>
      </c>
      <c r="J4" s="4"/>
    </row>
    <row r="5" spans="1:12" x14ac:dyDescent="0.25">
      <c r="A5" t="s">
        <v>16</v>
      </c>
      <c r="B5" t="s">
        <v>20</v>
      </c>
      <c r="C5">
        <f>'Farm summary'!B7</f>
        <v>1116</v>
      </c>
      <c r="D5" s="4">
        <v>0</v>
      </c>
      <c r="E5" s="4">
        <v>0</v>
      </c>
      <c r="F5" s="4">
        <v>0</v>
      </c>
      <c r="G5" s="4">
        <f t="shared" si="1"/>
        <v>0</v>
      </c>
      <c r="H5" s="4">
        <f t="shared" si="2"/>
        <v>0</v>
      </c>
      <c r="I5" s="4">
        <f t="shared" si="3"/>
        <v>0</v>
      </c>
      <c r="J5" s="4"/>
    </row>
    <row r="6" spans="1:12" s="6" customFormat="1" x14ac:dyDescent="0.25">
      <c r="A6" t="s">
        <v>16</v>
      </c>
      <c r="B6" s="6" t="s">
        <v>109</v>
      </c>
      <c r="C6" s="6">
        <f>SUM(C3:C5)</f>
        <v>2359</v>
      </c>
      <c r="D6" s="7"/>
      <c r="E6" s="7"/>
      <c r="F6" s="7"/>
      <c r="G6" s="7">
        <f>SUM(G3:G5)</f>
        <v>-26964861.682756923</v>
      </c>
      <c r="H6" s="7">
        <f t="shared" ref="H6:I6" si="4">SUM(H3:H5)</f>
        <v>-27302988.052223716</v>
      </c>
      <c r="I6" s="7">
        <f t="shared" si="4"/>
        <v>-26782137.749280699</v>
      </c>
      <c r="J6" s="7">
        <v>11908618.53420254</v>
      </c>
      <c r="K6" s="7">
        <v>15164261.875464201</v>
      </c>
      <c r="L6" s="7">
        <v>26964861.682756923</v>
      </c>
    </row>
    <row r="7" spans="1:12" x14ac:dyDescent="0.25">
      <c r="A7" t="s">
        <v>17</v>
      </c>
      <c r="B7" t="s">
        <v>18</v>
      </c>
      <c r="C7">
        <f>'Farm summary'!B2</f>
        <v>760</v>
      </c>
      <c r="D7" s="4">
        <v>-192320.20092740544</v>
      </c>
      <c r="E7" s="4">
        <v>-198802.86667517913</v>
      </c>
      <c r="F7" s="4">
        <v>-188817.9891622712</v>
      </c>
      <c r="G7" s="4">
        <f t="shared" si="1"/>
        <v>-146163352.70482814</v>
      </c>
      <c r="H7" s="4">
        <f t="shared" si="2"/>
        <v>-151090178.67313614</v>
      </c>
      <c r="I7" s="4">
        <f t="shared" si="3"/>
        <v>-143501671.76332611</v>
      </c>
      <c r="L7" s="4"/>
    </row>
    <row r="8" spans="1:12" x14ac:dyDescent="0.25">
      <c r="A8" t="s">
        <v>17</v>
      </c>
      <c r="B8" t="s">
        <v>19</v>
      </c>
      <c r="C8">
        <f>'Farm summary'!B5</f>
        <v>483</v>
      </c>
      <c r="D8" s="4">
        <v>-583624.76948835922</v>
      </c>
      <c r="E8" s="4">
        <v>-583624.76948835922</v>
      </c>
      <c r="F8" s="4">
        <v>-583624.76948835922</v>
      </c>
      <c r="G8" s="4">
        <f t="shared" si="1"/>
        <v>-281890763.6628775</v>
      </c>
      <c r="H8" s="4">
        <f t="shared" si="2"/>
        <v>-281890763.6628775</v>
      </c>
      <c r="I8" s="4">
        <f t="shared" si="3"/>
        <v>-281890763.6628775</v>
      </c>
      <c r="L8" s="4"/>
    </row>
    <row r="9" spans="1:12" x14ac:dyDescent="0.25">
      <c r="A9" t="s">
        <v>17</v>
      </c>
      <c r="B9" t="s">
        <v>20</v>
      </c>
      <c r="C9">
        <f>'Farm summary'!B7</f>
        <v>1116</v>
      </c>
      <c r="D9" s="4">
        <v>0</v>
      </c>
      <c r="E9" s="4">
        <v>0</v>
      </c>
      <c r="F9" s="4">
        <v>0</v>
      </c>
      <c r="G9" s="4">
        <f t="shared" si="1"/>
        <v>0</v>
      </c>
      <c r="H9" s="4">
        <f t="shared" si="2"/>
        <v>0</v>
      </c>
      <c r="I9" s="4">
        <f t="shared" si="3"/>
        <v>0</v>
      </c>
      <c r="L9" s="4"/>
    </row>
    <row r="10" spans="1:12" s="6" customFormat="1" x14ac:dyDescent="0.25">
      <c r="A10" t="s">
        <v>17</v>
      </c>
      <c r="B10" s="6" t="s">
        <v>109</v>
      </c>
      <c r="C10" s="6">
        <f>SUM(C7:C9)</f>
        <v>2359</v>
      </c>
      <c r="G10" s="7">
        <f>SUM(G7:G9)</f>
        <v>-428054116.36770564</v>
      </c>
      <c r="H10" s="7">
        <f t="shared" ref="H10:I10" si="5">SUM(H7:H9)</f>
        <v>-432980942.33601367</v>
      </c>
      <c r="I10" s="7">
        <f t="shared" si="5"/>
        <v>-425392435.42620361</v>
      </c>
      <c r="J10" s="7">
        <v>191639979.42879176</v>
      </c>
      <c r="K10" s="7">
        <v>244031566.42777866</v>
      </c>
      <c r="L10" s="7">
        <v>428054116.36770564</v>
      </c>
    </row>
  </sheetData>
  <conditionalFormatting sqref="A1:L14">
    <cfRule type="expression" dxfId="5" priority="2">
      <formula>_xlfn.ISFORMULA(A1)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6A8A-ED5A-4234-A6FF-DFB5D145238A}">
  <dimension ref="A1:J5"/>
  <sheetViews>
    <sheetView tabSelected="1" workbookViewId="0">
      <selection activeCell="E19" sqref="E19"/>
    </sheetView>
  </sheetViews>
  <sheetFormatPr defaultRowHeight="15" x14ac:dyDescent="0.25"/>
  <cols>
    <col min="1" max="1" width="13.85546875" customWidth="1"/>
    <col min="2" max="2" width="17.28515625" customWidth="1"/>
    <col min="3" max="5" width="27.42578125" customWidth="1"/>
    <col min="6" max="8" width="26.140625" customWidth="1"/>
    <col min="9" max="10" width="32.42578125" customWidth="1"/>
  </cols>
  <sheetData>
    <row r="1" spans="1:10" x14ac:dyDescent="0.25">
      <c r="A1" s="1" t="s">
        <v>12</v>
      </c>
      <c r="B1" s="1" t="s">
        <v>15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</row>
    <row r="2" spans="1:10" x14ac:dyDescent="0.25">
      <c r="A2" t="s">
        <v>18</v>
      </c>
      <c r="B2">
        <f>'Farm summary'!B2</f>
        <v>760</v>
      </c>
      <c r="C2" s="4">
        <v>-4208686.2942300672</v>
      </c>
      <c r="D2" s="4">
        <v>-4555438.3785672523</v>
      </c>
      <c r="E2" s="4">
        <v>-3851860.3610761287</v>
      </c>
      <c r="F2" s="4">
        <f>C2*$B2</f>
        <v>-3198601583.614851</v>
      </c>
      <c r="G2" s="4">
        <f t="shared" ref="G2:H2" si="0">D2*$B2</f>
        <v>-3462133167.7111115</v>
      </c>
      <c r="H2" s="4">
        <f t="shared" si="0"/>
        <v>-2927413874.4178576</v>
      </c>
      <c r="I2" s="4">
        <v>575000</v>
      </c>
      <c r="J2" s="5">
        <f>I2*$B2</f>
        <v>437000000</v>
      </c>
    </row>
    <row r="3" spans="1:10" x14ac:dyDescent="0.25">
      <c r="A3" t="s">
        <v>19</v>
      </c>
      <c r="B3">
        <f>'Farm summary'!B5</f>
        <v>483</v>
      </c>
      <c r="C3" s="4">
        <v>-693423.40522238275</v>
      </c>
      <c r="D3" s="4">
        <v>-726209.57383970707</v>
      </c>
      <c r="E3" s="4">
        <v>-660206.61618077452</v>
      </c>
      <c r="F3" s="4">
        <f t="shared" ref="F3:F4" si="1">C3*$B3</f>
        <v>-334923504.72241086</v>
      </c>
      <c r="G3" s="4">
        <f t="shared" ref="G3:G4" si="2">D3*$B3</f>
        <v>-350759224.1645785</v>
      </c>
      <c r="H3" s="4">
        <f t="shared" ref="H3:H4" si="3">E3*$B3</f>
        <v>-318879795.61531407</v>
      </c>
      <c r="I3" s="4">
        <v>147043.78307799439</v>
      </c>
      <c r="J3" s="5">
        <f t="shared" ref="J3:J4" si="4">I3*$B3</f>
        <v>71022147.226671293</v>
      </c>
    </row>
    <row r="4" spans="1:10" x14ac:dyDescent="0.25">
      <c r="A4" t="s">
        <v>20</v>
      </c>
      <c r="B4">
        <f>'Farm summary'!B7</f>
        <v>1116</v>
      </c>
      <c r="C4" s="4">
        <v>-1076592.5643644766</v>
      </c>
      <c r="D4" s="4">
        <v>-1158450.4740427942</v>
      </c>
      <c r="E4" s="4">
        <v>-996180.47789121419</v>
      </c>
      <c r="F4" s="4">
        <f t="shared" si="1"/>
        <v>-1201477301.8307559</v>
      </c>
      <c r="G4" s="4">
        <f t="shared" si="2"/>
        <v>-1292830729.0317583</v>
      </c>
      <c r="H4" s="4">
        <f t="shared" si="3"/>
        <v>-1111737413.3265951</v>
      </c>
      <c r="I4" s="4">
        <v>49813.121969739572</v>
      </c>
      <c r="J4" s="5">
        <f t="shared" si="4"/>
        <v>55591444.118229359</v>
      </c>
    </row>
    <row r="5" spans="1:10" x14ac:dyDescent="0.25">
      <c r="A5" t="s">
        <v>109</v>
      </c>
      <c r="B5">
        <f>SUM(B2:B4)</f>
        <v>2359</v>
      </c>
      <c r="F5" s="4">
        <f>SUM(F2:F4)</f>
        <v>-4735002390.1680174</v>
      </c>
      <c r="G5" s="4">
        <f t="shared" ref="G5:H5" si="5">SUM(G2:G4)</f>
        <v>-5105723120.9074478</v>
      </c>
      <c r="H5" s="4">
        <f t="shared" si="5"/>
        <v>-4358031083.359767</v>
      </c>
      <c r="I5" s="4"/>
      <c r="J5" s="4">
        <f t="shared" ref="J5" si="6">SUM(J2:J4)</f>
        <v>563613591.34490061</v>
      </c>
    </row>
  </sheetData>
  <conditionalFormatting sqref="A1:J4 A5">
    <cfRule type="expression" dxfId="4" priority="3">
      <formula>_xlfn.ISFORMULA(A1)</formula>
    </cfRule>
  </conditionalFormatting>
  <conditionalFormatting sqref="A1:J5">
    <cfRule type="expression" dxfId="0" priority="2">
      <formula>_xlfn.ISFORMULA(A1)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F0724-3D99-4B27-A50C-1958F68ED38A}">
  <dimension ref="A1:F5"/>
  <sheetViews>
    <sheetView workbookViewId="0">
      <selection activeCell="D10" sqref="D10"/>
    </sheetView>
  </sheetViews>
  <sheetFormatPr defaultRowHeight="15" x14ac:dyDescent="0.25"/>
  <cols>
    <col min="1" max="1" width="16.28515625" bestFit="1" customWidth="1"/>
    <col min="2" max="2" width="25" bestFit="1" customWidth="1"/>
    <col min="3" max="3" width="25" customWidth="1"/>
    <col min="4" max="4" width="26.7109375" customWidth="1"/>
    <col min="5" max="5" width="29.5703125" customWidth="1"/>
    <col min="6" max="6" width="30.7109375" customWidth="1"/>
  </cols>
  <sheetData>
    <row r="1" spans="1:6" x14ac:dyDescent="0.25">
      <c r="A1" s="3" t="s">
        <v>36</v>
      </c>
      <c r="B1" s="3" t="s">
        <v>37</v>
      </c>
      <c r="C1" s="3" t="s">
        <v>103</v>
      </c>
      <c r="D1" s="3" t="s">
        <v>104</v>
      </c>
      <c r="E1" s="3" t="s">
        <v>105</v>
      </c>
      <c r="F1" s="3" t="s">
        <v>106</v>
      </c>
    </row>
    <row r="2" spans="1:6" x14ac:dyDescent="0.25">
      <c r="A2" t="s">
        <v>38</v>
      </c>
      <c r="B2" s="8">
        <v>774</v>
      </c>
      <c r="C2" s="4">
        <v>4205054</v>
      </c>
      <c r="D2" s="4">
        <v>3253751850</v>
      </c>
      <c r="E2" s="4">
        <v>2981130899</v>
      </c>
      <c r="F2" s="4">
        <v>3532062194</v>
      </c>
    </row>
    <row r="3" spans="1:6" x14ac:dyDescent="0.25">
      <c r="A3" t="s">
        <v>39</v>
      </c>
      <c r="B3" s="8">
        <v>911</v>
      </c>
      <c r="C3" s="4">
        <v>694283</v>
      </c>
      <c r="D3" s="4">
        <v>632372102</v>
      </c>
      <c r="E3" s="4">
        <v>600211290</v>
      </c>
      <c r="F3" s="4">
        <v>660741258</v>
      </c>
    </row>
    <row r="4" spans="1:6" x14ac:dyDescent="0.25">
      <c r="A4" t="s">
        <v>40</v>
      </c>
      <c r="B4" s="8">
        <v>952</v>
      </c>
      <c r="C4" s="4">
        <v>10757966</v>
      </c>
      <c r="D4" s="4">
        <v>1023891686</v>
      </c>
      <c r="E4" s="4">
        <v>946287109</v>
      </c>
      <c r="F4" s="4">
        <v>1106720036</v>
      </c>
    </row>
    <row r="5" spans="1:6" x14ac:dyDescent="0.25">
      <c r="A5" t="s">
        <v>41</v>
      </c>
      <c r="B5" s="8">
        <v>2636</v>
      </c>
      <c r="C5" s="8"/>
      <c r="D5" s="4">
        <v>4910015637</v>
      </c>
      <c r="E5" s="4">
        <v>4527629298</v>
      </c>
      <c r="F5" s="4">
        <v>5299523488</v>
      </c>
    </row>
  </sheetData>
  <conditionalFormatting sqref="D2:F5">
    <cfRule type="expression" dxfId="3" priority="2">
      <formula>_xlfn.ISFORMULA(D2)</formula>
    </cfRule>
  </conditionalFormatting>
  <conditionalFormatting sqref="C2:C4">
    <cfRule type="expression" dxfId="1" priority="1">
      <formula>_xlfn.ISFORMULA(C2)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6A405-1643-47F0-A810-4D471F925852}">
  <dimension ref="A1:F22"/>
  <sheetViews>
    <sheetView workbookViewId="0">
      <selection activeCell="B13" sqref="B13"/>
    </sheetView>
  </sheetViews>
  <sheetFormatPr defaultRowHeight="15" x14ac:dyDescent="0.25"/>
  <cols>
    <col min="1" max="1" width="11" customWidth="1"/>
    <col min="2" max="2" width="64.5703125" bestFit="1" customWidth="1"/>
    <col min="3" max="3" width="20.42578125" bestFit="1" customWidth="1"/>
    <col min="4" max="4" width="27.5703125" bestFit="1" customWidth="1"/>
    <col min="5" max="5" width="13.5703125" bestFit="1" customWidth="1"/>
    <col min="6" max="6" width="67.28515625" bestFit="1" customWidth="1"/>
  </cols>
  <sheetData>
    <row r="1" spans="1:6" x14ac:dyDescent="0.25">
      <c r="A1" s="3" t="s">
        <v>42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</row>
    <row r="2" spans="1:6" x14ac:dyDescent="0.25">
      <c r="A2" t="s">
        <v>48</v>
      </c>
      <c r="B2" t="s">
        <v>49</v>
      </c>
      <c r="C2" s="9">
        <v>5.1999999999999998E-2</v>
      </c>
      <c r="D2" s="9">
        <v>3.9E-2</v>
      </c>
      <c r="E2" s="9">
        <v>0</v>
      </c>
      <c r="F2" t="s">
        <v>50</v>
      </c>
    </row>
    <row r="3" spans="1:6" x14ac:dyDescent="0.25">
      <c r="A3" t="s">
        <v>48</v>
      </c>
      <c r="B3" t="s">
        <v>51</v>
      </c>
      <c r="C3" s="9">
        <v>2.1000000000000001E-2</v>
      </c>
      <c r="D3" s="9">
        <v>1.4999999999999999E-2</v>
      </c>
      <c r="E3" s="9">
        <v>0</v>
      </c>
      <c r="F3" t="s">
        <v>50</v>
      </c>
    </row>
    <row r="4" spans="1:6" x14ac:dyDescent="0.25">
      <c r="A4" t="s">
        <v>48</v>
      </c>
      <c r="B4" t="s">
        <v>52</v>
      </c>
      <c r="C4">
        <v>18</v>
      </c>
      <c r="D4">
        <v>19.7</v>
      </c>
      <c r="E4">
        <v>20.2</v>
      </c>
      <c r="F4" t="s">
        <v>53</v>
      </c>
    </row>
    <row r="5" spans="1:6" x14ac:dyDescent="0.25">
      <c r="A5" t="s">
        <v>48</v>
      </c>
      <c r="B5" t="s">
        <v>54</v>
      </c>
      <c r="C5" s="9">
        <v>0.153</v>
      </c>
      <c r="D5" s="9">
        <v>8.5999999999999993E-2</v>
      </c>
      <c r="E5" s="9">
        <v>0</v>
      </c>
      <c r="F5" t="s">
        <v>50</v>
      </c>
    </row>
    <row r="6" spans="1:6" x14ac:dyDescent="0.25">
      <c r="A6" t="s">
        <v>48</v>
      </c>
      <c r="B6" t="s">
        <v>55</v>
      </c>
      <c r="C6">
        <v>6.3</v>
      </c>
      <c r="D6">
        <v>6.1</v>
      </c>
      <c r="E6" t="s">
        <v>56</v>
      </c>
      <c r="F6" t="s">
        <v>57</v>
      </c>
    </row>
    <row r="7" spans="1:6" x14ac:dyDescent="0.25">
      <c r="A7" t="s">
        <v>48</v>
      </c>
      <c r="B7" t="s">
        <v>58</v>
      </c>
      <c r="C7">
        <v>2.23</v>
      </c>
      <c r="D7">
        <v>2.33</v>
      </c>
      <c r="E7">
        <v>2.39</v>
      </c>
      <c r="F7" t="s">
        <v>53</v>
      </c>
    </row>
    <row r="8" spans="1:6" x14ac:dyDescent="0.25">
      <c r="A8" t="s">
        <v>48</v>
      </c>
      <c r="B8" t="s">
        <v>59</v>
      </c>
      <c r="C8">
        <v>40.1</v>
      </c>
      <c r="D8">
        <v>45.9</v>
      </c>
      <c r="E8">
        <v>47</v>
      </c>
      <c r="F8" t="s">
        <v>53</v>
      </c>
    </row>
    <row r="9" spans="1:6" x14ac:dyDescent="0.25">
      <c r="A9" t="s">
        <v>48</v>
      </c>
      <c r="B9" t="s">
        <v>60</v>
      </c>
      <c r="C9">
        <v>34.1</v>
      </c>
      <c r="D9">
        <v>42</v>
      </c>
      <c r="E9">
        <v>47</v>
      </c>
      <c r="F9" t="s">
        <v>50</v>
      </c>
    </row>
    <row r="10" spans="1:6" x14ac:dyDescent="0.25">
      <c r="A10" t="s">
        <v>48</v>
      </c>
      <c r="B10" t="s">
        <v>61</v>
      </c>
      <c r="C10" s="10">
        <v>0.54</v>
      </c>
      <c r="D10" s="10">
        <v>0.5</v>
      </c>
      <c r="E10" s="10">
        <v>0.48</v>
      </c>
      <c r="F10" t="s">
        <v>53</v>
      </c>
    </row>
    <row r="11" spans="1:6" x14ac:dyDescent="0.25">
      <c r="A11" t="s">
        <v>62</v>
      </c>
      <c r="B11" t="s">
        <v>63</v>
      </c>
      <c r="C11">
        <v>6.4</v>
      </c>
      <c r="D11">
        <v>6.9</v>
      </c>
      <c r="E11" t="s">
        <v>64</v>
      </c>
      <c r="F11" t="s">
        <v>57</v>
      </c>
    </row>
    <row r="12" spans="1:6" x14ac:dyDescent="0.25">
      <c r="A12" t="s">
        <v>62</v>
      </c>
      <c r="B12" t="s">
        <v>65</v>
      </c>
      <c r="C12">
        <v>30.6</v>
      </c>
      <c r="D12">
        <v>32.799999999999997</v>
      </c>
      <c r="E12" t="s">
        <v>66</v>
      </c>
      <c r="F12" t="s">
        <v>57</v>
      </c>
    </row>
    <row r="13" spans="1:6" x14ac:dyDescent="0.25">
      <c r="A13" t="s">
        <v>62</v>
      </c>
      <c r="B13" t="s">
        <v>67</v>
      </c>
      <c r="C13">
        <v>52</v>
      </c>
      <c r="D13">
        <v>48</v>
      </c>
      <c r="E13" t="s">
        <v>68</v>
      </c>
      <c r="F13" t="s">
        <v>69</v>
      </c>
    </row>
    <row r="14" spans="1:6" x14ac:dyDescent="0.25">
      <c r="A14" t="s">
        <v>62</v>
      </c>
      <c r="B14" t="s">
        <v>70</v>
      </c>
      <c r="C14" s="9">
        <v>4.2999999999999997E-2</v>
      </c>
      <c r="D14" s="9">
        <v>0.04</v>
      </c>
      <c r="E14" s="9">
        <v>0</v>
      </c>
      <c r="F14" t="s">
        <v>50</v>
      </c>
    </row>
    <row r="15" spans="1:6" x14ac:dyDescent="0.25">
      <c r="A15" t="s">
        <v>62</v>
      </c>
      <c r="B15" t="s">
        <v>71</v>
      </c>
      <c r="C15">
        <v>1.77</v>
      </c>
      <c r="D15">
        <v>1.67</v>
      </c>
      <c r="E15">
        <v>1.63</v>
      </c>
      <c r="F15" t="s">
        <v>53</v>
      </c>
    </row>
    <row r="16" spans="1:6" x14ac:dyDescent="0.25">
      <c r="A16" t="s">
        <v>62</v>
      </c>
      <c r="B16" t="s">
        <v>72</v>
      </c>
      <c r="C16">
        <v>0.46500000000000002</v>
      </c>
      <c r="D16">
        <v>0.53900000000000003</v>
      </c>
      <c r="E16">
        <v>0.55200000000000005</v>
      </c>
      <c r="F16" t="s">
        <v>53</v>
      </c>
    </row>
    <row r="17" spans="1:6" x14ac:dyDescent="0.25">
      <c r="A17" t="s">
        <v>73</v>
      </c>
      <c r="B17" t="s">
        <v>74</v>
      </c>
      <c r="C17">
        <v>31</v>
      </c>
      <c r="D17">
        <v>33.1</v>
      </c>
      <c r="E17" t="s">
        <v>75</v>
      </c>
      <c r="F17" t="s">
        <v>57</v>
      </c>
    </row>
    <row r="18" spans="1:6" x14ac:dyDescent="0.25">
      <c r="A18" t="s">
        <v>73</v>
      </c>
      <c r="B18" t="s">
        <v>76</v>
      </c>
      <c r="C18">
        <v>114.7</v>
      </c>
      <c r="D18">
        <v>116</v>
      </c>
      <c r="E18" t="s">
        <v>77</v>
      </c>
      <c r="F18" t="s">
        <v>57</v>
      </c>
    </row>
    <row r="19" spans="1:6" x14ac:dyDescent="0.25">
      <c r="A19" t="s">
        <v>73</v>
      </c>
      <c r="B19" t="s">
        <v>78</v>
      </c>
      <c r="C19">
        <v>81</v>
      </c>
      <c r="D19">
        <v>73</v>
      </c>
      <c r="E19" t="s">
        <v>79</v>
      </c>
      <c r="F19" t="s">
        <v>69</v>
      </c>
    </row>
    <row r="20" spans="1:6" x14ac:dyDescent="0.25">
      <c r="A20" t="s">
        <v>73</v>
      </c>
      <c r="B20" t="s">
        <v>80</v>
      </c>
      <c r="C20" s="9">
        <v>3.5000000000000003E-2</v>
      </c>
      <c r="D20" s="9">
        <v>3.3000000000000002E-2</v>
      </c>
      <c r="E20" s="9">
        <v>0</v>
      </c>
      <c r="F20" t="s">
        <v>50</v>
      </c>
    </row>
    <row r="21" spans="1:6" x14ac:dyDescent="0.25">
      <c r="A21" t="s">
        <v>73</v>
      </c>
      <c r="B21" t="s">
        <v>81</v>
      </c>
      <c r="C21">
        <v>2.65</v>
      </c>
      <c r="D21">
        <v>2.48</v>
      </c>
      <c r="E21">
        <v>2.42</v>
      </c>
      <c r="F21" t="s">
        <v>53</v>
      </c>
    </row>
    <row r="22" spans="1:6" x14ac:dyDescent="0.25">
      <c r="A22" t="s">
        <v>73</v>
      </c>
      <c r="B22" t="s">
        <v>82</v>
      </c>
      <c r="C22">
        <v>1.0389999999999999</v>
      </c>
      <c r="D22">
        <v>1.1279999999999999</v>
      </c>
      <c r="E22">
        <v>1.1559999999999999</v>
      </c>
      <c r="F22" t="s">
        <v>53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59F0-4538-4121-8D16-983681B04A71}">
  <dimension ref="A1:L11"/>
  <sheetViews>
    <sheetView workbookViewId="0">
      <selection activeCell="E7" sqref="E7"/>
    </sheetView>
  </sheetViews>
  <sheetFormatPr defaultRowHeight="15" x14ac:dyDescent="0.25"/>
  <cols>
    <col min="1" max="1" width="33" bestFit="1" customWidth="1"/>
    <col min="2" max="2" width="21" bestFit="1" customWidth="1"/>
    <col min="3" max="3" width="17.28515625" bestFit="1" customWidth="1"/>
    <col min="4" max="4" width="16.140625" bestFit="1" customWidth="1"/>
    <col min="5" max="5" width="10.42578125" bestFit="1" customWidth="1"/>
    <col min="6" max="6" width="11.85546875" bestFit="1" customWidth="1"/>
    <col min="7" max="7" width="17.42578125" bestFit="1" customWidth="1"/>
    <col min="8" max="8" width="15.7109375" bestFit="1" customWidth="1"/>
    <col min="9" max="9" width="17.42578125" bestFit="1" customWidth="1"/>
    <col min="10" max="10" width="28" bestFit="1" customWidth="1"/>
    <col min="11" max="11" width="20.42578125" bestFit="1" customWidth="1"/>
    <col min="12" max="12" width="13.5703125" bestFit="1" customWidth="1"/>
  </cols>
  <sheetData>
    <row r="1" spans="1:12" ht="18.75" x14ac:dyDescent="0.3">
      <c r="A1" s="12" t="s">
        <v>83</v>
      </c>
      <c r="C1" s="3" t="s">
        <v>84</v>
      </c>
      <c r="K1" s="3" t="s">
        <v>85</v>
      </c>
    </row>
    <row r="2" spans="1:12" x14ac:dyDescent="0.25">
      <c r="A2" s="1" t="s">
        <v>11</v>
      </c>
      <c r="B2" s="1" t="s">
        <v>86</v>
      </c>
      <c r="C2" s="1" t="s">
        <v>87</v>
      </c>
      <c r="D2" s="1" t="s">
        <v>88</v>
      </c>
      <c r="E2" s="1" t="s">
        <v>89</v>
      </c>
      <c r="F2" s="1" t="s">
        <v>90</v>
      </c>
      <c r="G2" s="1" t="s">
        <v>91</v>
      </c>
      <c r="H2" s="1" t="s">
        <v>92</v>
      </c>
      <c r="I2" s="1" t="s">
        <v>93</v>
      </c>
      <c r="J2" s="1" t="s">
        <v>94</v>
      </c>
      <c r="K2" s="1" t="s">
        <v>95</v>
      </c>
      <c r="L2" s="1" t="s">
        <v>96</v>
      </c>
    </row>
    <row r="3" spans="1:12" x14ac:dyDescent="0.25">
      <c r="A3" t="s">
        <v>97</v>
      </c>
      <c r="B3" t="s">
        <v>98</v>
      </c>
      <c r="C3" s="11">
        <v>170</v>
      </c>
      <c r="D3" s="11">
        <v>-8138</v>
      </c>
      <c r="E3" s="11">
        <v>-14178</v>
      </c>
      <c r="F3" s="11">
        <v>-14178</v>
      </c>
      <c r="G3" s="4">
        <v>-3432870</v>
      </c>
      <c r="H3" s="4">
        <v>764822</v>
      </c>
      <c r="I3" s="4">
        <v>-4205054</v>
      </c>
      <c r="J3" s="10">
        <v>0.18</v>
      </c>
      <c r="K3">
        <v>130431</v>
      </c>
      <c r="L3">
        <v>130</v>
      </c>
    </row>
    <row r="4" spans="1:12" x14ac:dyDescent="0.25">
      <c r="A4" t="s">
        <v>97</v>
      </c>
      <c r="B4" t="s">
        <v>99</v>
      </c>
      <c r="C4" s="11"/>
      <c r="D4" s="11"/>
      <c r="E4" s="11">
        <v>-8665</v>
      </c>
      <c r="F4" s="11">
        <v>-15644</v>
      </c>
      <c r="G4" s="4">
        <v>-1484920</v>
      </c>
      <c r="H4" s="4">
        <v>-790640</v>
      </c>
      <c r="I4" s="4">
        <v>-694283</v>
      </c>
      <c r="J4" s="10">
        <v>-1.1399999999999999</v>
      </c>
      <c r="L4">
        <v>267</v>
      </c>
    </row>
    <row r="5" spans="1:12" x14ac:dyDescent="0.25">
      <c r="A5" t="s">
        <v>97</v>
      </c>
      <c r="B5" t="s">
        <v>100</v>
      </c>
      <c r="C5" s="11"/>
      <c r="D5" s="11"/>
      <c r="E5" s="11"/>
      <c r="F5" s="11">
        <v>-9298</v>
      </c>
      <c r="G5" s="4">
        <v>-1548074</v>
      </c>
      <c r="H5" s="4">
        <v>-472293</v>
      </c>
      <c r="I5" s="4">
        <v>-1075796</v>
      </c>
      <c r="J5" s="10">
        <v>-0.44</v>
      </c>
      <c r="L5">
        <v>308</v>
      </c>
    </row>
    <row r="6" spans="1:12" x14ac:dyDescent="0.25">
      <c r="A6" t="s">
        <v>101</v>
      </c>
      <c r="B6" t="s">
        <v>98</v>
      </c>
      <c r="C6" s="11">
        <v>43</v>
      </c>
      <c r="D6" s="11">
        <v>-5761</v>
      </c>
      <c r="E6" s="11">
        <v>-7900</v>
      </c>
      <c r="F6" s="11">
        <v>-7900</v>
      </c>
      <c r="G6" s="4">
        <v>-1587024</v>
      </c>
      <c r="H6" s="4">
        <v>746173</v>
      </c>
      <c r="I6" s="4">
        <v>-2333313</v>
      </c>
      <c r="J6" s="10">
        <v>0.32</v>
      </c>
      <c r="K6">
        <v>97116</v>
      </c>
      <c r="L6">
        <v>97</v>
      </c>
    </row>
    <row r="7" spans="1:12" x14ac:dyDescent="0.25">
      <c r="A7" t="s">
        <v>101</v>
      </c>
      <c r="B7" t="s">
        <v>99</v>
      </c>
      <c r="C7" s="11"/>
      <c r="D7" s="11"/>
      <c r="E7" s="11">
        <v>-4257</v>
      </c>
      <c r="F7" s="11">
        <v>-7686</v>
      </c>
      <c r="G7" s="4">
        <v>-458999</v>
      </c>
      <c r="H7" s="4">
        <v>-3822</v>
      </c>
      <c r="I7" s="4">
        <v>-454872</v>
      </c>
      <c r="J7" s="10">
        <v>-0.01</v>
      </c>
      <c r="L7">
        <v>171</v>
      </c>
    </row>
    <row r="8" spans="1:12" x14ac:dyDescent="0.25">
      <c r="A8" t="s">
        <v>101</v>
      </c>
      <c r="B8" t="s">
        <v>100</v>
      </c>
      <c r="C8" s="11"/>
      <c r="D8" s="11"/>
      <c r="E8" s="11"/>
      <c r="F8" s="11">
        <v>-4153</v>
      </c>
      <c r="G8" s="4">
        <v>-1113831</v>
      </c>
      <c r="H8" s="4">
        <v>-384677</v>
      </c>
      <c r="I8" s="4">
        <v>-729156</v>
      </c>
      <c r="J8" s="10">
        <v>-0.53</v>
      </c>
      <c r="L8">
        <v>181</v>
      </c>
    </row>
    <row r="9" spans="1:12" x14ac:dyDescent="0.25">
      <c r="A9" t="s">
        <v>102</v>
      </c>
      <c r="B9" t="s">
        <v>98</v>
      </c>
      <c r="C9" s="11">
        <v>127</v>
      </c>
      <c r="D9" s="11">
        <v>-2377</v>
      </c>
      <c r="E9" s="11">
        <v>-6278</v>
      </c>
      <c r="F9" s="11">
        <v>-6278</v>
      </c>
      <c r="G9" s="4">
        <v>-1494957</v>
      </c>
      <c r="H9" s="4">
        <v>576140</v>
      </c>
      <c r="I9" s="4">
        <v>-2067488</v>
      </c>
      <c r="J9" s="10">
        <v>0.28000000000000003</v>
      </c>
      <c r="K9">
        <v>33316</v>
      </c>
      <c r="L9">
        <v>33</v>
      </c>
    </row>
    <row r="10" spans="1:12" x14ac:dyDescent="0.25">
      <c r="A10" t="s">
        <v>102</v>
      </c>
      <c r="B10" t="s">
        <v>99</v>
      </c>
      <c r="C10" s="11"/>
      <c r="D10" s="11"/>
      <c r="E10" s="11">
        <v>-4408</v>
      </c>
      <c r="F10" s="11">
        <v>-7958</v>
      </c>
      <c r="G10" s="4">
        <v>-458999</v>
      </c>
      <c r="H10" s="4">
        <v>-3822</v>
      </c>
      <c r="I10" s="4">
        <v>-454872</v>
      </c>
      <c r="J10" s="10">
        <v>-0.01</v>
      </c>
      <c r="L10">
        <v>96</v>
      </c>
    </row>
    <row r="11" spans="1:12" x14ac:dyDescent="0.25">
      <c r="A11" t="s">
        <v>102</v>
      </c>
      <c r="B11" t="s">
        <v>100</v>
      </c>
      <c r="C11" s="11"/>
      <c r="D11" s="11"/>
      <c r="E11" s="11"/>
      <c r="F11" s="11">
        <v>-5145</v>
      </c>
      <c r="G11" s="4">
        <v>-683413</v>
      </c>
      <c r="H11" s="4">
        <v>-114797</v>
      </c>
      <c r="I11" s="4">
        <v>-570417</v>
      </c>
      <c r="J11" s="10">
        <v>-0.2</v>
      </c>
      <c r="L11">
        <v>127</v>
      </c>
    </row>
  </sheetData>
  <conditionalFormatting sqref="G3:I11">
    <cfRule type="expression" dxfId="2" priority="1">
      <formula>_xlfn.ISFORMULA(G3)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Farm summary</vt:lpstr>
      <vt:lpstr>AMR</vt:lpstr>
      <vt:lpstr>AHLE</vt:lpstr>
      <vt:lpstr>AHLE from U Bern</vt:lpstr>
      <vt:lpstr>Inputs from U Bern</vt:lpstr>
      <vt:lpstr>Scenario comps from U Bern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Replogle</dc:creator>
  <cp:lastModifiedBy>Justin Replogle</cp:lastModifiedBy>
  <dcterms:created xsi:type="dcterms:W3CDTF">2025-01-06T19:06:38Z</dcterms:created>
  <dcterms:modified xsi:type="dcterms:W3CDTF">2025-02-12T23:03:21Z</dcterms:modified>
</cp:coreProperties>
</file>