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3-01/End/"/>
    </mc:Choice>
  </mc:AlternateContent>
  <xr:revisionPtr revIDLastSave="0" documentId="8_{0BC49106-7A52-4FD4-9AB6-169D0D8B19BC}" xr6:coauthVersionLast="47" xr6:coauthVersionMax="47" xr10:uidLastSave="{00000000-0000-0000-0000-000000000000}"/>
  <bookViews>
    <workbookView xWindow="28680" yWindow="-120" windowWidth="29040" windowHeight="16440" activeTab="3" xr2:uid="{2FB0611D-DD5A-4A39-B2A6-66DE0C9D9886}"/>
  </bookViews>
  <sheets>
    <sheet name="GBN" sheetId="1" r:id="rId1"/>
    <sheet name="Data and Model" sheetId="2" r:id="rId2"/>
    <sheet name="Styles" sheetId="4" r:id="rId3"/>
    <sheet name="Headings and Numbe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D11" i="2" s="1"/>
  <c r="E11" i="2" s="1"/>
  <c r="F11" i="2" s="1"/>
  <c r="B8" i="2"/>
  <c r="B9" i="2" s="1"/>
  <c r="C6" i="2"/>
  <c r="C8" i="2" s="1"/>
  <c r="B6" i="2"/>
  <c r="C5" i="2"/>
  <c r="D5" i="2" s="1"/>
  <c r="E5" i="2" s="1"/>
  <c r="F5" i="2" s="1"/>
  <c r="D4" i="2"/>
  <c r="C4" i="2"/>
  <c r="D6" i="2" l="1"/>
  <c r="D8" i="2" s="1"/>
  <c r="C9" i="2"/>
  <c r="C10" i="2" s="1"/>
  <c r="C12" i="2" s="1"/>
  <c r="E4" i="2"/>
  <c r="B10" i="2"/>
  <c r="B12" i="2" s="1"/>
  <c r="E6" i="2" l="1"/>
  <c r="E8" i="2" s="1"/>
  <c r="F4" i="2"/>
  <c r="F6" i="2" s="1"/>
  <c r="F8" i="2" s="1"/>
  <c r="D9" i="2"/>
  <c r="D10" i="2"/>
  <c r="D12" i="2" s="1"/>
  <c r="C29" i="3"/>
  <c r="D28" i="3"/>
  <c r="C28" i="3"/>
  <c r="B28" i="3"/>
  <c r="B29" i="3" s="1"/>
  <c r="F27" i="3"/>
  <c r="E27" i="3"/>
  <c r="D27" i="3"/>
  <c r="C27" i="3"/>
  <c r="B27" i="3"/>
  <c r="F23" i="3"/>
  <c r="F28" i="3" s="1"/>
  <c r="E23" i="3"/>
  <c r="E28" i="3" s="1"/>
  <c r="D23" i="3"/>
  <c r="C23" i="3"/>
  <c r="B23" i="3"/>
  <c r="F16" i="3"/>
  <c r="E16" i="3"/>
  <c r="D16" i="3"/>
  <c r="D29" i="3" s="1"/>
  <c r="C16" i="3"/>
  <c r="B16" i="3"/>
  <c r="E9" i="2" l="1"/>
  <c r="E10" i="2" s="1"/>
  <c r="E12" i="2" s="1"/>
  <c r="F9" i="2"/>
  <c r="F10" i="2" s="1"/>
  <c r="F12" i="2" s="1"/>
  <c r="F29" i="3"/>
  <c r="E29" i="3"/>
</calcChain>
</file>

<file path=xl/sharedStrings.xml><?xml version="1.0" encoding="utf-8"?>
<sst xmlns="http://schemas.openxmlformats.org/spreadsheetml/2006/main" count="58" uniqueCount="57">
  <si>
    <t>Candy Name</t>
  </si>
  <si>
    <t>Change</t>
  </si>
  <si>
    <t>Kit Kat</t>
  </si>
  <si>
    <t>Skittles</t>
  </si>
  <si>
    <t>M&amp;Ms</t>
  </si>
  <si>
    <t>Snickers</t>
  </si>
  <si>
    <t>Twix</t>
  </si>
  <si>
    <t>Hershey's</t>
  </si>
  <si>
    <t>Reese's</t>
  </si>
  <si>
    <t>Sour Patch</t>
  </si>
  <si>
    <t>Twizzlers</t>
  </si>
  <si>
    <t>Starburst</t>
  </si>
  <si>
    <t>Red30 Tech Balance Sheet</t>
  </si>
  <si>
    <t>Five Year Review Ending in 2018</t>
  </si>
  <si>
    <t>(US dollar, in thousands)</t>
  </si>
  <si>
    <t>Balance Sheet</t>
  </si>
  <si>
    <t>Assets</t>
  </si>
  <si>
    <t>Cash</t>
  </si>
  <si>
    <t>Accounts Receivable</t>
  </si>
  <si>
    <t>Inventories</t>
  </si>
  <si>
    <t>Prepaid Expenses</t>
  </si>
  <si>
    <t>Property Plant and Equipment</t>
  </si>
  <si>
    <t>Investments</t>
  </si>
  <si>
    <t>Goodwill</t>
  </si>
  <si>
    <t>Other Assets</t>
  </si>
  <si>
    <t xml:space="preserve">Total Assets </t>
  </si>
  <si>
    <t>Liabilities</t>
  </si>
  <si>
    <t>Accounts Payable</t>
  </si>
  <si>
    <t>Deferred Revenue</t>
  </si>
  <si>
    <t>Accrued Expenses</t>
  </si>
  <si>
    <t>Long Term Debt</t>
  </si>
  <si>
    <t>Deferred Income Taxes</t>
  </si>
  <si>
    <t xml:space="preserve">Total Liabilities </t>
  </si>
  <si>
    <t>Equity</t>
  </si>
  <si>
    <t>Common Stock</t>
  </si>
  <si>
    <t>Retained Earnings</t>
  </si>
  <si>
    <t xml:space="preserve">Total Equity </t>
  </si>
  <si>
    <t xml:space="preserve">Total Liabilities &amp; Equity </t>
  </si>
  <si>
    <t>Balance check</t>
  </si>
  <si>
    <t>Assumptions</t>
  </si>
  <si>
    <t>Enquiries</t>
  </si>
  <si>
    <t>Growth year on year</t>
  </si>
  <si>
    <t>Conversion Rate</t>
  </si>
  <si>
    <t>Sales Price per Bike</t>
  </si>
  <si>
    <t>Units Sold</t>
  </si>
  <si>
    <t>GP Margin</t>
  </si>
  <si>
    <t>Annual Inflation</t>
  </si>
  <si>
    <t>Income</t>
  </si>
  <si>
    <t>COGS</t>
  </si>
  <si>
    <t>Gross Profit</t>
  </si>
  <si>
    <t>Expenses</t>
  </si>
  <si>
    <t>Net Profit</t>
  </si>
  <si>
    <t>Calculations</t>
  </si>
  <si>
    <t>Notes</t>
  </si>
  <si>
    <t>Check Cell</t>
  </si>
  <si>
    <t>Linked Cell</t>
  </si>
  <si>
    <t>Styles used in this workbook: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</si>
</sst>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* #,##0.00_-;\-&quot;$&quot;* #,##0.00_-;_-&quot;$&quot;* &quot;-&quot;??_-;_-@_-"/>
    <numFmt numFmtId="164" formatCode="&quot;$&quot;#,##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2B9FC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8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3" applyNumberFormat="0" applyAlignment="0" applyProtection="0"/>
    <xf numFmtId="0" fontId="8" fillId="6" borderId="3" applyNumberFormat="0" applyAlignment="0" applyProtection="0"/>
    <xf numFmtId="0" fontId="9" fillId="0" borderId="4" applyNumberFormat="0" applyFill="0" applyAlignment="0" applyProtection="0"/>
    <xf numFmtId="0" fontId="10" fillId="7" borderId="5" applyNumberFormat="0" applyAlignment="0" applyProtection="0"/>
    <xf numFmtId="0" fontId="1" fillId="8" borderId="6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9" borderId="0" applyNumberFormat="0" applyBorder="0" applyAlignment="0" applyProtection="0"/>
    <xf numFmtId="0" fontId="1" fillId="10" borderId="0" applyNumberFormat="0" applyBorder="0" applyAlignment="0" applyProtection="0"/>
  </cellStyleXfs>
  <cellXfs count="34">
    <xf numFmtId="0" fontId="0" fillId="0" borderId="0" xfId="0"/>
    <xf numFmtId="0" fontId="12" fillId="0" borderId="8" xfId="0" applyFont="1" applyBorder="1"/>
    <xf numFmtId="0" fontId="12" fillId="0" borderId="8" xfId="0" applyFont="1" applyBorder="1" applyAlignment="1">
      <alignment horizontal="right"/>
    </xf>
    <xf numFmtId="9" fontId="5" fillId="3" borderId="0" xfId="7" applyNumberFormat="1"/>
    <xf numFmtId="9" fontId="4" fillId="2" borderId="0" xfId="6" applyNumberFormat="1"/>
    <xf numFmtId="0" fontId="14" fillId="0" borderId="0" xfId="0" applyFont="1"/>
    <xf numFmtId="0" fontId="15" fillId="11" borderId="8" xfId="0" applyFont="1" applyFill="1" applyBorder="1"/>
    <xf numFmtId="0" fontId="16" fillId="0" borderId="8" xfId="0" applyFont="1" applyBorder="1"/>
    <xf numFmtId="0" fontId="17" fillId="0" borderId="8" xfId="0" applyFont="1" applyBorder="1"/>
    <xf numFmtId="0" fontId="17" fillId="0" borderId="0" xfId="0" applyFont="1"/>
    <xf numFmtId="164" fontId="0" fillId="0" borderId="0" xfId="2" applyNumberFormat="1" applyFont="1"/>
    <xf numFmtId="164" fontId="0" fillId="0" borderId="8" xfId="2" applyNumberFormat="1" applyFont="1" applyBorder="1"/>
    <xf numFmtId="164" fontId="0" fillId="0" borderId="9" xfId="2" applyNumberFormat="1" applyFont="1" applyBorder="1"/>
    <xf numFmtId="10" fontId="7" fillId="5" borderId="3" xfId="9" applyNumberFormat="1"/>
    <xf numFmtId="0" fontId="7" fillId="5" borderId="3" xfId="9"/>
    <xf numFmtId="9" fontId="7" fillId="5" borderId="3" xfId="9" applyNumberFormat="1"/>
    <xf numFmtId="0" fontId="8" fillId="6" borderId="3" xfId="10"/>
    <xf numFmtId="3" fontId="8" fillId="6" borderId="3" xfId="10" applyNumberFormat="1"/>
    <xf numFmtId="0" fontId="2" fillId="0" borderId="1" xfId="3"/>
    <xf numFmtId="0" fontId="11" fillId="0" borderId="0" xfId="14"/>
    <xf numFmtId="0" fontId="3" fillId="0" borderId="2" xfId="4"/>
    <xf numFmtId="41" fontId="0" fillId="0" borderId="0" xfId="1" applyFont="1"/>
    <xf numFmtId="0" fontId="3" fillId="0" borderId="0" xfId="5"/>
    <xf numFmtId="0" fontId="1" fillId="10" borderId="0" xfId="17"/>
    <xf numFmtId="41" fontId="1" fillId="10" borderId="0" xfId="17" applyNumberFormat="1"/>
    <xf numFmtId="0" fontId="12" fillId="0" borderId="7" xfId="15"/>
    <xf numFmtId="41" fontId="12" fillId="0" borderId="7" xfId="15" applyNumberFormat="1"/>
    <xf numFmtId="0" fontId="13" fillId="9" borderId="0" xfId="16"/>
    <xf numFmtId="41" fontId="13" fillId="9" borderId="0" xfId="16" applyNumberFormat="1"/>
    <xf numFmtId="0" fontId="10" fillId="7" borderId="5" xfId="12"/>
    <xf numFmtId="9" fontId="6" fillId="4" borderId="0" xfId="8" applyNumberFormat="1"/>
    <xf numFmtId="0" fontId="0" fillId="8" borderId="6" xfId="13" applyFont="1"/>
    <xf numFmtId="0" fontId="9" fillId="0" borderId="4" xfId="11"/>
    <xf numFmtId="165" fontId="8" fillId="6" borderId="3" xfId="10" applyNumberFormat="1"/>
  </cellXfs>
  <cellStyles count="18">
    <cellStyle name="40% - Accent3" xfId="17" builtinId="39"/>
    <cellStyle name="Accent3" xfId="16" builtinId="37"/>
    <cellStyle name="Bad" xfId="7" builtinId="27"/>
    <cellStyle name="Calculation" xfId="10" builtinId="22"/>
    <cellStyle name="Check Cell" xfId="12" builtinId="23"/>
    <cellStyle name="Comma [0]" xfId="1" builtinId="6"/>
    <cellStyle name="Currency" xfId="2" builtinId="4"/>
    <cellStyle name="Explanatory Text" xfId="14" builtinId="53"/>
    <cellStyle name="Good" xfId="6" builtinId="26"/>
    <cellStyle name="Heading 1" xfId="3" builtinId="16"/>
    <cellStyle name="Heading 3" xfId="4" builtinId="18"/>
    <cellStyle name="Heading 4" xfId="5" builtinId="19"/>
    <cellStyle name="Input" xfId="9" builtinId="20"/>
    <cellStyle name="Linked Cell" xfId="11" builtinId="24"/>
    <cellStyle name="Neutral" xfId="8" builtinId="28"/>
    <cellStyle name="Normal" xfId="0" builtinId="0"/>
    <cellStyle name="Note" xfId="13" builtinId="10"/>
    <cellStyle name="Total" xfId="1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771525</xdr:colOff>
      <xdr:row>1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F01E4E-7062-4A2E-A19E-3AF0ECD5173E}"/>
            </a:ext>
          </a:extLst>
        </xdr:cNvPr>
        <xdr:cNvSpPr/>
      </xdr:nvSpPr>
      <xdr:spPr>
        <a:xfrm>
          <a:off x="0" y="0"/>
          <a:ext cx="5048250" cy="1104900"/>
        </a:xfrm>
        <a:prstGeom prst="rect">
          <a:avLst/>
        </a:prstGeom>
        <a:solidFill>
          <a:srgbClr val="2B9FC3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AU" sz="3200"/>
            <a:t>Bike</a:t>
          </a:r>
          <a:r>
            <a:rPr lang="en-AU" sz="3200" baseline="0"/>
            <a:t> Sales </a:t>
          </a:r>
        </a:p>
        <a:p>
          <a:pPr algn="r"/>
          <a:r>
            <a:rPr lang="en-AU" sz="2000"/>
            <a:t>5</a:t>
          </a:r>
          <a:r>
            <a:rPr lang="en-AU" sz="2000" baseline="0"/>
            <a:t> Year Forecast</a:t>
          </a:r>
          <a:endParaRPr lang="en-AU" sz="20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1543050</xdr:colOff>
      <xdr:row>0</xdr:row>
      <xdr:rowOff>1158181</xdr:rowOff>
    </xdr:to>
    <xdr:pic>
      <xdr:nvPicPr>
        <xdr:cNvPr id="3" name="Picture 2" descr="C:\Users\Mynda\AppData\Local\Microsoft\Windows\Temporary Internet Files\Content.IE5\JDROC544\MP900387559[1].jpg">
          <a:extLst>
            <a:ext uri="{FF2B5EF4-FFF2-40B4-BE49-F238E27FC236}">
              <a16:creationId xmlns:a16="http://schemas.microsoft.com/office/drawing/2014/main" id="{D7C3CF29-4668-4244-B2FC-91A0D4219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3050" cy="1101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37FC-E16B-4AC4-91CE-FCD9727A99A0}">
  <dimension ref="A1:D11"/>
  <sheetViews>
    <sheetView workbookViewId="0">
      <selection activeCell="D9" sqref="D9:D11"/>
    </sheetView>
  </sheetViews>
  <sheetFormatPr defaultRowHeight="15" x14ac:dyDescent="0.25"/>
  <cols>
    <col min="1" max="1" width="12.140625" bestFit="1" customWidth="1"/>
  </cols>
  <sheetData>
    <row r="1" spans="1:4" x14ac:dyDescent="0.25">
      <c r="A1" s="1" t="s">
        <v>0</v>
      </c>
      <c r="B1" s="1">
        <v>2022</v>
      </c>
      <c r="C1" s="1">
        <v>2023</v>
      </c>
      <c r="D1" s="2" t="s">
        <v>1</v>
      </c>
    </row>
    <row r="2" spans="1:4" x14ac:dyDescent="0.25">
      <c r="A2" t="s">
        <v>10</v>
      </c>
      <c r="B2">
        <v>65</v>
      </c>
      <c r="C2">
        <v>57</v>
      </c>
      <c r="D2" s="3">
        <v>-0.12307692307692308</v>
      </c>
    </row>
    <row r="3" spans="1:4" x14ac:dyDescent="0.25">
      <c r="A3" t="s">
        <v>3</v>
      </c>
      <c r="B3">
        <v>75</v>
      </c>
      <c r="C3">
        <v>67</v>
      </c>
      <c r="D3" s="3">
        <v>-0.10666666666666669</v>
      </c>
    </row>
    <row r="4" spans="1:4" x14ac:dyDescent="0.25">
      <c r="A4" t="s">
        <v>4</v>
      </c>
      <c r="B4">
        <v>120</v>
      </c>
      <c r="C4">
        <v>109</v>
      </c>
      <c r="D4" s="3">
        <v>-9.1666666666666674E-2</v>
      </c>
    </row>
    <row r="5" spans="1:4" x14ac:dyDescent="0.25">
      <c r="A5" t="s">
        <v>6</v>
      </c>
      <c r="B5">
        <v>80</v>
      </c>
      <c r="C5">
        <v>82</v>
      </c>
      <c r="D5" s="30">
        <v>2.4999999999999911E-2</v>
      </c>
    </row>
    <row r="6" spans="1:4" x14ac:dyDescent="0.25">
      <c r="A6" t="s">
        <v>9</v>
      </c>
      <c r="B6">
        <v>95</v>
      </c>
      <c r="C6">
        <v>99</v>
      </c>
      <c r="D6" s="30">
        <v>4.2105263157894646E-2</v>
      </c>
    </row>
    <row r="7" spans="1:4" x14ac:dyDescent="0.25">
      <c r="A7" t="s">
        <v>5</v>
      </c>
      <c r="B7">
        <v>90</v>
      </c>
      <c r="C7">
        <v>95</v>
      </c>
      <c r="D7" s="30">
        <v>5.555555555555558E-2</v>
      </c>
    </row>
    <row r="8" spans="1:4" x14ac:dyDescent="0.25">
      <c r="A8" t="s">
        <v>2</v>
      </c>
      <c r="B8">
        <v>100</v>
      </c>
      <c r="C8">
        <v>107</v>
      </c>
      <c r="D8" s="30">
        <v>7.0000000000000062E-2</v>
      </c>
    </row>
    <row r="9" spans="1:4" x14ac:dyDescent="0.25">
      <c r="A9" t="s">
        <v>8</v>
      </c>
      <c r="B9">
        <v>70</v>
      </c>
      <c r="C9">
        <v>78</v>
      </c>
      <c r="D9" s="4">
        <v>0.11428571428571432</v>
      </c>
    </row>
    <row r="10" spans="1:4" x14ac:dyDescent="0.25">
      <c r="A10" t="s">
        <v>7</v>
      </c>
      <c r="B10">
        <v>110</v>
      </c>
      <c r="C10">
        <v>125</v>
      </c>
      <c r="D10" s="4">
        <v>0.13636363636363646</v>
      </c>
    </row>
    <row r="11" spans="1:4" x14ac:dyDescent="0.25">
      <c r="A11" t="s">
        <v>11</v>
      </c>
      <c r="B11">
        <v>85</v>
      </c>
      <c r="C11">
        <v>102</v>
      </c>
      <c r="D11" s="4">
        <v>0.19999999999999996</v>
      </c>
    </row>
  </sheetData>
  <sortState xmlns:xlrd2="http://schemas.microsoft.com/office/spreadsheetml/2017/richdata2" ref="A2:D11">
    <sortCondition ref="D2:D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8E3E-37B0-4897-9355-FDF0F9F0B7AE}">
  <dimension ref="A1:I13"/>
  <sheetViews>
    <sheetView workbookViewId="0">
      <selection activeCell="B4" sqref="B4:F6"/>
    </sheetView>
  </sheetViews>
  <sheetFormatPr defaultRowHeight="15" x14ac:dyDescent="0.25"/>
  <cols>
    <col min="1" max="1" width="23.42578125" customWidth="1"/>
    <col min="8" max="8" width="19.140625" bestFit="1" customWidth="1"/>
  </cols>
  <sheetData>
    <row r="1" spans="1:9" ht="91.5" customHeight="1" x14ac:dyDescent="0.25"/>
    <row r="2" spans="1:9" ht="18.75" x14ac:dyDescent="0.3">
      <c r="A2" s="5"/>
    </row>
    <row r="3" spans="1:9" ht="15.75" x14ac:dyDescent="0.25">
      <c r="A3" s="6"/>
      <c r="B3" s="6">
        <v>2023</v>
      </c>
      <c r="C3" s="6">
        <v>2024</v>
      </c>
      <c r="D3" s="6">
        <v>2025</v>
      </c>
      <c r="E3" s="6">
        <v>2026</v>
      </c>
      <c r="F3" s="6">
        <v>2027</v>
      </c>
      <c r="H3" s="7" t="s">
        <v>39</v>
      </c>
      <c r="I3" s="8"/>
    </row>
    <row r="4" spans="1:9" x14ac:dyDescent="0.25">
      <c r="A4" t="s">
        <v>40</v>
      </c>
      <c r="B4" s="17">
        <v>4340</v>
      </c>
      <c r="C4" s="17">
        <f>ROUNDUP(B4*(1+$I$4),0)</f>
        <v>6510</v>
      </c>
      <c r="D4" s="17">
        <f>ROUNDUP(C4*(1+$I$4),0)</f>
        <v>9765</v>
      </c>
      <c r="E4" s="17">
        <f>ROUNDUP(D4*(1+$I$4),0)</f>
        <v>14648</v>
      </c>
      <c r="F4" s="17">
        <f>ROUNDUP(E4*(1+$I$4),0)</f>
        <v>21972</v>
      </c>
      <c r="H4" s="9" t="s">
        <v>41</v>
      </c>
      <c r="I4" s="13">
        <v>0.5</v>
      </c>
    </row>
    <row r="5" spans="1:9" x14ac:dyDescent="0.25">
      <c r="A5" t="s">
        <v>42</v>
      </c>
      <c r="B5" s="33">
        <v>2.1999999999999999E-2</v>
      </c>
      <c r="C5" s="33">
        <f>ROUNDUP(B5*(1+$I$4),4)</f>
        <v>3.3000000000000002E-2</v>
      </c>
      <c r="D5" s="33">
        <f>ROUNDUP(C5*(1+$I$4),4)</f>
        <v>4.9500000000000002E-2</v>
      </c>
      <c r="E5" s="33">
        <f>ROUNDUP(D5*(1+$I$4),4)</f>
        <v>7.4300000000000005E-2</v>
      </c>
      <c r="F5" s="33">
        <f>ROUNDUP(E5*(1+$I$4),4)</f>
        <v>0.1115</v>
      </c>
      <c r="H5" s="9" t="s">
        <v>43</v>
      </c>
      <c r="I5" s="14">
        <v>99.95</v>
      </c>
    </row>
    <row r="6" spans="1:9" x14ac:dyDescent="0.25">
      <c r="A6" t="s">
        <v>44</v>
      </c>
      <c r="B6" s="17">
        <f>ROUNDUP(B4*B5,0)</f>
        <v>96</v>
      </c>
      <c r="C6" s="17">
        <f>ROUNDUP(C4*C5,0)</f>
        <v>215</v>
      </c>
      <c r="D6" s="17">
        <f t="shared" ref="D6:F6" si="0">ROUNDUP(D4*D5,0)</f>
        <v>484</v>
      </c>
      <c r="E6" s="17">
        <f t="shared" si="0"/>
        <v>1089</v>
      </c>
      <c r="F6" s="17">
        <f t="shared" si="0"/>
        <v>2450</v>
      </c>
      <c r="H6" s="9" t="s">
        <v>45</v>
      </c>
      <c r="I6" s="15">
        <v>0.5</v>
      </c>
    </row>
    <row r="7" spans="1:9" x14ac:dyDescent="0.25">
      <c r="H7" s="9" t="s">
        <v>46</v>
      </c>
      <c r="I7" s="15">
        <v>0.05</v>
      </c>
    </row>
    <row r="8" spans="1:9" x14ac:dyDescent="0.25">
      <c r="A8" t="s">
        <v>47</v>
      </c>
      <c r="B8" s="10">
        <f>B6*$I$5</f>
        <v>9595.2000000000007</v>
      </c>
      <c r="C8" s="10">
        <f>C6*$I$5</f>
        <v>21489.25</v>
      </c>
      <c r="D8" s="10">
        <f>D6*$I$5</f>
        <v>48375.8</v>
      </c>
      <c r="E8" s="10">
        <f>E6*$I$5</f>
        <v>108845.55</v>
      </c>
      <c r="F8" s="10">
        <f>F6*$I$5</f>
        <v>244877.5</v>
      </c>
    </row>
    <row r="9" spans="1:9" x14ac:dyDescent="0.25">
      <c r="A9" t="s">
        <v>48</v>
      </c>
      <c r="B9" s="11">
        <f>B8*(1-$I$6)</f>
        <v>4797.6000000000004</v>
      </c>
      <c r="C9" s="11">
        <f>C8*(1-$I$6)</f>
        <v>10744.625</v>
      </c>
      <c r="D9" s="11">
        <f>D8*(1-$I$6)</f>
        <v>24187.9</v>
      </c>
      <c r="E9" s="11">
        <f>E8*(1-$I$6)</f>
        <v>54422.775000000001</v>
      </c>
      <c r="F9" s="11">
        <f>F8*(1-$I$6)</f>
        <v>122438.75</v>
      </c>
    </row>
    <row r="10" spans="1:9" x14ac:dyDescent="0.25">
      <c r="A10" t="s">
        <v>49</v>
      </c>
      <c r="B10" s="10">
        <f>B8-B9</f>
        <v>4797.6000000000004</v>
      </c>
      <c r="C10" s="10">
        <f>C8-C9</f>
        <v>10744.625</v>
      </c>
      <c r="D10" s="10">
        <f>D8-D9</f>
        <v>24187.9</v>
      </c>
      <c r="E10" s="10">
        <f>E8-E9</f>
        <v>54422.775000000001</v>
      </c>
      <c r="F10" s="10">
        <f>F8-F9</f>
        <v>122438.75</v>
      </c>
    </row>
    <row r="11" spans="1:9" x14ac:dyDescent="0.25">
      <c r="A11" t="s">
        <v>50</v>
      </c>
      <c r="B11" s="10">
        <v>1200</v>
      </c>
      <c r="C11" s="10">
        <f>B11*(1+$I$7)</f>
        <v>1260</v>
      </c>
      <c r="D11" s="10">
        <f>C11*(1+$I$7)</f>
        <v>1323</v>
      </c>
      <c r="E11" s="10">
        <f>D11*(1+$I$7)</f>
        <v>1389.15</v>
      </c>
      <c r="F11" s="10">
        <f>E11*(1+$I$7)</f>
        <v>1458.6075000000001</v>
      </c>
    </row>
    <row r="12" spans="1:9" ht="15.75" thickBot="1" x14ac:dyDescent="0.3">
      <c r="A12" t="s">
        <v>51</v>
      </c>
      <c r="B12" s="12">
        <f>B10-B11</f>
        <v>3597.6000000000004</v>
      </c>
      <c r="C12" s="12">
        <f>C10-C11</f>
        <v>9484.625</v>
      </c>
      <c r="D12" s="12">
        <f>D10-D11</f>
        <v>22864.9</v>
      </c>
      <c r="E12" s="12">
        <f>E10-E11</f>
        <v>53033.625</v>
      </c>
      <c r="F12" s="12">
        <f>F10-F11</f>
        <v>120980.1425</v>
      </c>
    </row>
    <row r="13" spans="1:9" ht="15.75" thickTop="1" x14ac:dyDescent="0.25"/>
  </sheetData>
  <pageMargins left="0.7" right="0.7" top="0.75" bottom="0.75" header="0.3" footer="0.3"/>
  <ignoredErrors>
    <ignoredError sqref="C11:F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9CD2-F804-42FA-AFF0-CD781C16CA89}">
  <dimension ref="B1:B12"/>
  <sheetViews>
    <sheetView workbookViewId="0">
      <selection activeCell="B2" sqref="B2"/>
    </sheetView>
  </sheetViews>
  <sheetFormatPr defaultRowHeight="15" x14ac:dyDescent="0.25"/>
  <cols>
    <col min="2" max="2" width="26.7109375" bestFit="1" customWidth="1"/>
  </cols>
  <sheetData>
    <row r="1" spans="2:2" x14ac:dyDescent="0.25">
      <c r="B1" s="1" t="s">
        <v>56</v>
      </c>
    </row>
    <row r="3" spans="2:2" x14ac:dyDescent="0.25">
      <c r="B3" s="14" t="s">
        <v>39</v>
      </c>
    </row>
    <row r="5" spans="2:2" x14ac:dyDescent="0.25">
      <c r="B5" s="16" t="s">
        <v>52</v>
      </c>
    </row>
    <row r="7" spans="2:2" x14ac:dyDescent="0.25">
      <c r="B7" s="31" t="s">
        <v>53</v>
      </c>
    </row>
    <row r="8" spans="2:2" ht="15.75" thickBot="1" x14ac:dyDescent="0.3"/>
    <row r="9" spans="2:2" ht="16.5" thickTop="1" thickBot="1" x14ac:dyDescent="0.3">
      <c r="B9" s="29" t="s">
        <v>54</v>
      </c>
    </row>
    <row r="10" spans="2:2" ht="15.75" thickTop="1" x14ac:dyDescent="0.25"/>
    <row r="11" spans="2:2" ht="15.75" thickBot="1" x14ac:dyDescent="0.3">
      <c r="B11" s="32" t="s">
        <v>55</v>
      </c>
    </row>
    <row r="12" spans="2:2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AF24-DA3E-4F99-8005-A1AE732C7191}">
  <dimension ref="A2:F29"/>
  <sheetViews>
    <sheetView tabSelected="1" workbookViewId="0">
      <selection activeCell="H29" sqref="H29"/>
    </sheetView>
  </sheetViews>
  <sheetFormatPr defaultRowHeight="15" x14ac:dyDescent="0.25"/>
  <cols>
    <col min="1" max="1" width="29.5703125" bestFit="1" customWidth="1"/>
    <col min="2" max="2" width="13.28515625" bestFit="1" customWidth="1"/>
    <col min="3" max="5" width="12.5703125"/>
    <col min="6" max="6" width="13.28515625" bestFit="1" customWidth="1"/>
  </cols>
  <sheetData>
    <row r="2" spans="1:6" ht="20.25" thickBot="1" x14ac:dyDescent="0.35">
      <c r="A2" s="18" t="s">
        <v>12</v>
      </c>
      <c r="B2" s="18"/>
      <c r="C2" s="18"/>
      <c r="D2" s="18"/>
      <c r="E2" s="18"/>
      <c r="F2" s="18"/>
    </row>
    <row r="3" spans="1:6" ht="15.75" thickTop="1" x14ac:dyDescent="0.25">
      <c r="A3" s="22" t="s">
        <v>13</v>
      </c>
      <c r="B3" s="22"/>
      <c r="C3" s="22"/>
      <c r="D3" s="22"/>
      <c r="E3" s="22"/>
      <c r="F3" s="22"/>
    </row>
    <row r="4" spans="1:6" x14ac:dyDescent="0.25">
      <c r="A4" s="19" t="s">
        <v>14</v>
      </c>
    </row>
    <row r="6" spans="1:6" ht="15.75" thickBot="1" x14ac:dyDescent="0.3">
      <c r="A6" s="20" t="s">
        <v>15</v>
      </c>
      <c r="B6" s="20">
        <v>2014</v>
      </c>
      <c r="C6" s="20">
        <v>2015</v>
      </c>
      <c r="D6" s="20">
        <v>2016</v>
      </c>
      <c r="E6" s="20">
        <v>2017</v>
      </c>
      <c r="F6" s="20">
        <v>2018</v>
      </c>
    </row>
    <row r="7" spans="1:6" x14ac:dyDescent="0.25">
      <c r="A7" s="23" t="s">
        <v>16</v>
      </c>
      <c r="B7" s="23"/>
      <c r="C7" s="23"/>
      <c r="D7" s="23"/>
      <c r="E7" s="23"/>
      <c r="F7" s="23"/>
    </row>
    <row r="8" spans="1:6" x14ac:dyDescent="0.25">
      <c r="A8" t="s">
        <v>17</v>
      </c>
      <c r="B8" s="21">
        <v>145689.72460000002</v>
      </c>
      <c r="C8" s="21">
        <v>151081.69999999998</v>
      </c>
      <c r="D8" s="21">
        <v>159190.4376</v>
      </c>
      <c r="E8" s="21">
        <v>168253.726</v>
      </c>
      <c r="F8" s="21">
        <v>182852.51260000002</v>
      </c>
    </row>
    <row r="9" spans="1:6" x14ac:dyDescent="0.25">
      <c r="A9" t="s">
        <v>18</v>
      </c>
      <c r="B9" s="21">
        <v>21685</v>
      </c>
      <c r="C9" s="21">
        <v>27697</v>
      </c>
      <c r="D9" s="21">
        <v>29993</v>
      </c>
      <c r="E9" s="21">
        <v>38987</v>
      </c>
      <c r="F9" s="21">
        <v>39329</v>
      </c>
    </row>
    <row r="10" spans="1:6" x14ac:dyDescent="0.25">
      <c r="A10" t="s">
        <v>19</v>
      </c>
      <c r="B10" s="21">
        <v>23995</v>
      </c>
      <c r="C10" s="21">
        <v>26573</v>
      </c>
      <c r="D10" s="21">
        <v>28098</v>
      </c>
      <c r="E10" s="21">
        <v>34048</v>
      </c>
      <c r="F10" s="21">
        <v>37290</v>
      </c>
    </row>
    <row r="11" spans="1:6" x14ac:dyDescent="0.25">
      <c r="A11" t="s">
        <v>20</v>
      </c>
      <c r="B11" s="21">
        <v>9860</v>
      </c>
      <c r="C11" s="21">
        <v>11984</v>
      </c>
      <c r="D11" s="21">
        <v>12329</v>
      </c>
      <c r="E11" s="21">
        <v>14555</v>
      </c>
      <c r="F11" s="21">
        <v>17341</v>
      </c>
    </row>
    <row r="12" spans="1:6" x14ac:dyDescent="0.25">
      <c r="A12" t="s">
        <v>21</v>
      </c>
      <c r="B12" s="21">
        <v>67224</v>
      </c>
      <c r="C12" s="21">
        <v>69576</v>
      </c>
      <c r="D12" s="21">
        <v>73645</v>
      </c>
      <c r="E12" s="21">
        <v>77542</v>
      </c>
      <c r="F12" s="21">
        <v>80298</v>
      </c>
    </row>
    <row r="13" spans="1:6" x14ac:dyDescent="0.25">
      <c r="A13" t="s">
        <v>22</v>
      </c>
      <c r="B13" s="21">
        <v>18773</v>
      </c>
      <c r="C13" s="21">
        <v>19321</v>
      </c>
      <c r="D13" s="21">
        <v>22324</v>
      </c>
      <c r="E13" s="21">
        <v>24321</v>
      </c>
      <c r="F13" s="21">
        <v>29610</v>
      </c>
    </row>
    <row r="14" spans="1:6" x14ac:dyDescent="0.25">
      <c r="A14" t="s">
        <v>23</v>
      </c>
      <c r="B14" s="21">
        <v>9898</v>
      </c>
      <c r="C14" s="21">
        <v>11762</v>
      </c>
      <c r="D14" s="21">
        <v>14984</v>
      </c>
      <c r="E14" s="21">
        <v>17425</v>
      </c>
      <c r="F14" s="21">
        <v>22021</v>
      </c>
    </row>
    <row r="15" spans="1:6" x14ac:dyDescent="0.25">
      <c r="A15" t="s">
        <v>24</v>
      </c>
      <c r="B15" s="21">
        <v>6743</v>
      </c>
      <c r="C15" s="21">
        <v>7839</v>
      </c>
      <c r="D15" s="21">
        <v>9898</v>
      </c>
      <c r="E15" s="21">
        <v>12111</v>
      </c>
      <c r="F15" s="21">
        <v>14327</v>
      </c>
    </row>
    <row r="16" spans="1:6" x14ac:dyDescent="0.25">
      <c r="A16" s="27" t="s">
        <v>25</v>
      </c>
      <c r="B16" s="28">
        <f>SUM(B8:B15)</f>
        <v>303867.72460000002</v>
      </c>
      <c r="C16" s="28">
        <f t="shared" ref="C16:F16" si="0">SUM(C8:C15)</f>
        <v>325833.69999999995</v>
      </c>
      <c r="D16" s="28">
        <f t="shared" si="0"/>
        <v>350461.4376</v>
      </c>
      <c r="E16" s="28">
        <f t="shared" si="0"/>
        <v>387242.72600000002</v>
      </c>
      <c r="F16" s="28">
        <f t="shared" si="0"/>
        <v>423068.51260000002</v>
      </c>
    </row>
    <row r="17" spans="1:6" x14ac:dyDescent="0.25">
      <c r="A17" s="23" t="s">
        <v>26</v>
      </c>
      <c r="B17" s="24"/>
      <c r="C17" s="24"/>
      <c r="D17" s="24"/>
      <c r="E17" s="24"/>
      <c r="F17" s="24"/>
    </row>
    <row r="18" spans="1:6" x14ac:dyDescent="0.25">
      <c r="A18" t="s">
        <v>27</v>
      </c>
      <c r="B18" s="21">
        <v>47987</v>
      </c>
      <c r="C18" s="21">
        <v>46287</v>
      </c>
      <c r="D18" s="21">
        <v>47921</v>
      </c>
      <c r="E18" s="21">
        <v>44098</v>
      </c>
      <c r="F18" s="21">
        <v>45356</v>
      </c>
    </row>
    <row r="19" spans="1:6" x14ac:dyDescent="0.25">
      <c r="A19" t="s">
        <v>28</v>
      </c>
      <c r="B19" s="21">
        <v>48938</v>
      </c>
      <c r="C19" s="21">
        <v>43123</v>
      </c>
      <c r="D19" s="21">
        <v>41933</v>
      </c>
      <c r="E19" s="21">
        <v>39632</v>
      </c>
      <c r="F19" s="21">
        <v>37143</v>
      </c>
    </row>
    <row r="20" spans="1:6" x14ac:dyDescent="0.25">
      <c r="A20" t="s">
        <v>29</v>
      </c>
      <c r="B20" s="21">
        <v>23876</v>
      </c>
      <c r="C20" s="21">
        <v>24289</v>
      </c>
      <c r="D20" s="21">
        <v>23875</v>
      </c>
      <c r="E20" s="21">
        <v>22432</v>
      </c>
      <c r="F20" s="21">
        <v>19004</v>
      </c>
    </row>
    <row r="21" spans="1:6" x14ac:dyDescent="0.25">
      <c r="A21" t="s">
        <v>30</v>
      </c>
      <c r="B21" s="21">
        <v>45975</v>
      </c>
      <c r="C21" s="21">
        <v>44134</v>
      </c>
      <c r="D21" s="21">
        <v>41934</v>
      </c>
      <c r="E21" s="21">
        <v>38320</v>
      </c>
      <c r="F21" s="21">
        <v>32350</v>
      </c>
    </row>
    <row r="22" spans="1:6" x14ac:dyDescent="0.25">
      <c r="A22" t="s">
        <v>31</v>
      </c>
      <c r="B22" s="21">
        <v>20409</v>
      </c>
      <c r="C22" s="21">
        <v>24329</v>
      </c>
      <c r="D22" s="21">
        <v>19853</v>
      </c>
      <c r="E22" s="21">
        <v>21306</v>
      </c>
      <c r="F22" s="21">
        <v>18810</v>
      </c>
    </row>
    <row r="23" spans="1:6" x14ac:dyDescent="0.25">
      <c r="A23" s="27" t="s">
        <v>32</v>
      </c>
      <c r="B23" s="28">
        <f>SUM(B18:B22)</f>
        <v>187185</v>
      </c>
      <c r="C23" s="28">
        <f t="shared" ref="C23:F23" si="1">SUM(C18:C22)</f>
        <v>182162</v>
      </c>
      <c r="D23" s="28">
        <f t="shared" si="1"/>
        <v>175516</v>
      </c>
      <c r="E23" s="28">
        <f t="shared" si="1"/>
        <v>165788</v>
      </c>
      <c r="F23" s="28">
        <f t="shared" si="1"/>
        <v>152663</v>
      </c>
    </row>
    <row r="24" spans="1:6" x14ac:dyDescent="0.25">
      <c r="A24" s="23" t="s">
        <v>33</v>
      </c>
      <c r="B24" s="24"/>
      <c r="C24" s="24"/>
      <c r="D24" s="24"/>
      <c r="E24" s="24"/>
      <c r="F24" s="24"/>
    </row>
    <row r="25" spans="1:6" x14ac:dyDescent="0.25">
      <c r="A25" t="s">
        <v>34</v>
      </c>
      <c r="B25" s="21">
        <v>76374</v>
      </c>
      <c r="C25" s="21">
        <v>77987</v>
      </c>
      <c r="D25" s="21">
        <v>78234</v>
      </c>
      <c r="E25" s="21">
        <v>79646</v>
      </c>
      <c r="F25" s="21">
        <v>79981</v>
      </c>
    </row>
    <row r="26" spans="1:6" x14ac:dyDescent="0.25">
      <c r="A26" t="s">
        <v>35</v>
      </c>
      <c r="B26" s="21">
        <v>40309.11</v>
      </c>
      <c r="C26" s="21">
        <v>65684.7</v>
      </c>
      <c r="D26" s="21">
        <v>96711.16</v>
      </c>
      <c r="E26" s="21">
        <v>141809.1</v>
      </c>
      <c r="F26" s="21">
        <v>190424.91</v>
      </c>
    </row>
    <row r="27" spans="1:6" x14ac:dyDescent="0.25">
      <c r="A27" s="27" t="s">
        <v>36</v>
      </c>
      <c r="B27" s="28">
        <f>SUM(B25:B26)</f>
        <v>116683.11</v>
      </c>
      <c r="C27" s="28">
        <f t="shared" ref="C27:F27" si="2">SUM(C25:C26)</f>
        <v>143671.70000000001</v>
      </c>
      <c r="D27" s="28">
        <f t="shared" si="2"/>
        <v>174945.16</v>
      </c>
      <c r="E27" s="28">
        <f t="shared" si="2"/>
        <v>221455.1</v>
      </c>
      <c r="F27" s="28">
        <f t="shared" si="2"/>
        <v>270405.91000000003</v>
      </c>
    </row>
    <row r="28" spans="1:6" ht="15.75" thickBot="1" x14ac:dyDescent="0.3">
      <c r="A28" s="25" t="s">
        <v>37</v>
      </c>
      <c r="B28" s="26">
        <f>B23+B27</f>
        <v>303868.11</v>
      </c>
      <c r="C28" s="26">
        <f t="shared" ref="C28:F28" si="3">C23+C27</f>
        <v>325833.7</v>
      </c>
      <c r="D28" s="26">
        <f t="shared" si="3"/>
        <v>350461.16000000003</v>
      </c>
      <c r="E28" s="26">
        <f t="shared" si="3"/>
        <v>387243.1</v>
      </c>
      <c r="F28" s="26">
        <f t="shared" si="3"/>
        <v>423068.91000000003</v>
      </c>
    </row>
    <row r="29" spans="1:6" ht="15.75" thickTop="1" x14ac:dyDescent="0.25">
      <c r="A29" t="s">
        <v>38</v>
      </c>
      <c r="B29" s="21">
        <f>SUM(B16-B28)</f>
        <v>-0.38539999997010455</v>
      </c>
      <c r="C29" s="21">
        <f t="shared" ref="C29:F29" si="4">SUM(C16-C28)</f>
        <v>-5.8207660913467407E-11</v>
      </c>
      <c r="D29" s="21">
        <f t="shared" si="4"/>
        <v>0.27759999997215346</v>
      </c>
      <c r="E29" s="21">
        <f t="shared" si="4"/>
        <v>-0.37399999995250255</v>
      </c>
      <c r="F29" s="21">
        <f t="shared" si="4"/>
        <v>-0.39740000001620501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GBN</vt:lpstr>
      <vt:lpstr>Data and Model</vt:lpstr>
      <vt:lpstr>Styles</vt:lpstr>
      <vt:lpstr>Headings and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2023-05-25T07:49:59Z</dcterms:created>
  <dcterms:modified xsi:type="dcterms:W3CDTF">2023-05-26T01:11:19Z</dcterms:modified>
</cp:coreProperties>
</file>