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90B30686-2D45-4ED4-8E02-3C4BEC4E96B9}" xr6:coauthVersionLast="47" xr6:coauthVersionMax="47" xr10:uidLastSave="{00000000-0000-0000-0000-000000000000}"/>
  <bookViews>
    <workbookView xWindow="-110" yWindow="-110" windowWidth="19420" windowHeight="10420" tabRatio="901" firstSheet="2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157" l="1"/>
  <c r="AF30" i="155"/>
  <c r="I109" i="155"/>
  <c r="I115" i="155"/>
  <c r="R109" i="155"/>
  <c r="AF32" i="155"/>
  <c r="AF28" i="155"/>
  <c r="AF26" i="155"/>
  <c r="I85" i="155"/>
  <c r="I79" i="155"/>
  <c r="I103" i="155"/>
  <c r="I91" i="155"/>
  <c r="I67" i="155"/>
  <c r="I61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I55" i="155"/>
  <c r="I43" i="155"/>
  <c r="I37" i="155"/>
  <c r="I31" i="155"/>
  <c r="H5" i="157"/>
  <c r="D7" i="157"/>
  <c r="E37" i="155"/>
  <c r="E30" i="157"/>
  <c r="G28" i="155"/>
  <c r="AC19" i="157"/>
  <c r="I97" i="155" l="1"/>
  <c r="I49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K29" i="157"/>
  <c r="K28" i="157"/>
  <c r="K26" i="157"/>
  <c r="K25" i="157"/>
  <c r="K27" i="157"/>
  <c r="K24" i="157"/>
  <c r="K23" i="157"/>
  <c r="K22" i="157"/>
  <c r="K21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D21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<sst xmlns="http://schemas.openxmlformats.org/spreadsheetml/2006/main" count="1857" uniqueCount="738">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</sst>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4" xfId="0" applyFont="1" applyFill="1" applyBorder="1"/>
    <xf numFmtId="0" fontId="15" fillId="26" borderId="15" xfId="0" applyFont="1" applyFill="1" applyBorder="1"/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33" zoomScale="60" zoomScaleNormal="100" workbookViewId="0">
      <selection activeCell="D45" sqref="D45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9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E14" zoomScale="63" zoomScaleNormal="70" zoomScaleSheetLayoutView="50" workbookViewId="0">
      <selection activeCell="AF30" sqref="AF30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</f>
        <v>5.9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13487.287900000003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</f>
        <v>4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</f>
        <v>8.9</v>
      </c>
      <c r="J43" s="38"/>
      <c r="K43" s="38"/>
      <c r="L43" s="38"/>
      <c r="M43" s="38"/>
      <c r="N43" s="38"/>
      <c r="O43" s="292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5.4666666666666677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</f>
        <v>5.2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</f>
        <v>4.0999999999999996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</f>
        <v>4.7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f>18.6</f>
        <v>18.600000000000001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f>2.44</f>
        <v>2.44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</f>
        <v>2.2000000000000002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5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6"/>
      <c r="S98" s="29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3"/>
      <c r="S101" s="294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</f>
        <v>3.8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0.4*O108</f>
        <v>4.9308011286445819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0.3*O114</f>
        <v>9.8490198904583455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91" t="s">
        <v>727</v>
      </c>
      <c r="T124">
        <f>75.2*1000</f>
        <v>75200</v>
      </c>
      <c r="U124" s="290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91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724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301" t="s">
        <v>725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AD38"/>
  <sheetViews>
    <sheetView tabSelected="1" topLeftCell="B3" zoomScale="63" workbookViewId="0">
      <selection activeCell="AC23" sqref="AC23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16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16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16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1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16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256">
        <v>0.188</v>
      </c>
      <c r="L6" s="78"/>
      <c r="M6" s="78"/>
      <c r="N6" s="78"/>
      <c r="O6" s="78"/>
    </row>
    <row r="7" spans="2:16" ht="16" customHeight="1" thickBot="1">
      <c r="B7" s="212"/>
      <c r="C7" s="212"/>
      <c r="D7" s="212" t="str">
        <f>SEC_Comm!D49</f>
        <v>AGR_RESID_CROP_BARLEY</v>
      </c>
      <c r="K7" s="288">
        <v>0.41699999999999998</v>
      </c>
      <c r="L7" s="212"/>
      <c r="M7" s="212"/>
      <c r="N7" s="212"/>
      <c r="O7" s="212"/>
    </row>
    <row r="8" spans="2:16" ht="16" customHeight="1" thickBot="1">
      <c r="B8" s="80"/>
      <c r="C8" s="80"/>
      <c r="D8" s="212" t="str">
        <f>SEC_Comm!D50</f>
        <v>AGR_RESID_CROP_MAIZE</v>
      </c>
      <c r="E8" s="80"/>
      <c r="F8" s="80"/>
      <c r="G8" s="80"/>
      <c r="H8" s="38"/>
      <c r="I8" s="80"/>
      <c r="J8" s="80"/>
      <c r="K8" s="248">
        <v>0.64100000000000001</v>
      </c>
      <c r="L8" s="80"/>
      <c r="M8" s="80"/>
      <c r="N8" s="80"/>
      <c r="O8" s="80"/>
    </row>
    <row r="9" spans="2:16" ht="16" customHeight="1" thickBot="1">
      <c r="B9" s="80"/>
      <c r="C9" s="80"/>
      <c r="D9" s="212" t="str">
        <f>SEC_Comm!D51</f>
        <v>AGR_RESID_CROP_CER-MIX</v>
      </c>
      <c r="E9" s="80"/>
      <c r="F9" s="80"/>
      <c r="G9" s="80"/>
      <c r="H9" s="38"/>
      <c r="I9" s="80"/>
      <c r="J9" s="80"/>
      <c r="K9" s="248"/>
      <c r="L9" s="80"/>
      <c r="M9" s="80"/>
      <c r="N9" s="80"/>
      <c r="O9" s="80"/>
    </row>
    <row r="10" spans="2:16" ht="16" customHeight="1" thickBot="1">
      <c r="B10" s="80"/>
      <c r="C10" s="80"/>
      <c r="D10" s="212" t="str">
        <f>SEC_Comm!D52</f>
        <v>AGR_RESID_CROP_TRITICALE</v>
      </c>
      <c r="E10" s="80"/>
      <c r="F10" s="80"/>
      <c r="G10" s="80"/>
      <c r="H10" s="38"/>
      <c r="I10" s="80"/>
      <c r="J10" s="80"/>
      <c r="K10" s="248"/>
      <c r="L10" s="80"/>
      <c r="M10" s="80"/>
      <c r="N10" s="80"/>
      <c r="O10" s="80"/>
    </row>
    <row r="11" spans="2:16" ht="16" customHeight="1" thickBot="1">
      <c r="B11" s="80"/>
      <c r="C11" s="80"/>
      <c r="D11" s="212" t="str">
        <f>SEC_Comm!D53</f>
        <v>AGR_RESID_CROP_OATS</v>
      </c>
      <c r="E11" s="80"/>
      <c r="F11" s="80"/>
      <c r="G11" s="80"/>
      <c r="H11" s="38"/>
      <c r="I11" s="80"/>
      <c r="J11" s="80"/>
      <c r="K11" s="248"/>
      <c r="L11" s="80"/>
      <c r="M11" s="80"/>
      <c r="N11" s="80"/>
      <c r="O11" s="80"/>
    </row>
    <row r="12" spans="2:16" ht="16" customHeight="1" thickBot="1">
      <c r="B12" s="80"/>
      <c r="C12" s="80"/>
      <c r="D12" s="212" t="str">
        <f>SEC_Comm!D54</f>
        <v>AGR_RESID_CROP_RYE</v>
      </c>
      <c r="E12" s="80"/>
      <c r="F12" s="80"/>
      <c r="G12" s="80"/>
      <c r="H12" s="38"/>
      <c r="I12" s="80"/>
      <c r="J12" s="80"/>
      <c r="K12" s="248"/>
      <c r="L12" s="80"/>
      <c r="M12" s="80"/>
      <c r="N12" s="80"/>
      <c r="O12" s="80"/>
    </row>
    <row r="13" spans="2:16" ht="16" customHeight="1" thickBot="1">
      <c r="B13" s="80"/>
      <c r="C13" s="80"/>
      <c r="D13" s="212" t="str">
        <f>SEC_Comm!D55</f>
        <v>AGR_RESID_CROP_MILL-BUCK</v>
      </c>
      <c r="E13" s="80"/>
      <c r="F13" s="80"/>
      <c r="G13" s="80"/>
      <c r="H13" s="38"/>
      <c r="I13" s="80"/>
      <c r="J13" s="80"/>
      <c r="K13" s="248"/>
      <c r="L13" s="80"/>
      <c r="M13" s="80"/>
      <c r="N13" s="80"/>
      <c r="O13" s="80"/>
    </row>
    <row r="14" spans="2:16" ht="16" customHeight="1" thickBot="1">
      <c r="B14" s="80"/>
      <c r="C14" s="80"/>
      <c r="D14" s="212" t="str">
        <f>SEC_Comm!D56</f>
        <v>AGR_RESID_CROP_PULS-FEED</v>
      </c>
      <c r="E14" s="80"/>
      <c r="F14" s="80"/>
      <c r="G14" s="80"/>
      <c r="H14" s="38"/>
      <c r="I14" s="80"/>
      <c r="J14" s="80"/>
      <c r="K14" s="248"/>
      <c r="L14" s="80"/>
      <c r="M14" s="80"/>
      <c r="N14" s="80"/>
      <c r="O14" s="80"/>
    </row>
    <row r="15" spans="2:16" ht="16" customHeight="1" thickBot="1">
      <c r="B15" s="80"/>
      <c r="C15" s="80"/>
      <c r="D15" s="212" t="str">
        <f>SEC_Comm!D57</f>
        <v>AGR_RESID_CROP_PULS-EDIB</v>
      </c>
      <c r="E15" s="80"/>
      <c r="F15" s="80"/>
      <c r="G15" s="80"/>
      <c r="H15" s="38"/>
      <c r="I15" s="80"/>
      <c r="J15" s="80"/>
      <c r="K15" s="248"/>
      <c r="L15" s="80"/>
      <c r="M15" s="80"/>
      <c r="N15" s="80"/>
      <c r="O15" s="80"/>
    </row>
    <row r="16" spans="2:16" ht="16" customHeight="1" thickBot="1">
      <c r="B16" s="80"/>
      <c r="C16" s="80"/>
      <c r="D16" s="212" t="str">
        <f>SEC_Comm!D58</f>
        <v>AGR_RESID_CROP_POTATO</v>
      </c>
      <c r="E16" s="80"/>
      <c r="F16" s="80"/>
      <c r="G16" s="80"/>
      <c r="H16" s="38"/>
      <c r="I16" s="80"/>
      <c r="J16" s="80"/>
      <c r="K16" s="248"/>
      <c r="L16" s="80"/>
      <c r="M16" s="80"/>
      <c r="N16" s="80"/>
      <c r="O16" s="80"/>
    </row>
    <row r="17" spans="2:30" ht="16" customHeight="1" thickBot="1">
      <c r="B17" s="80"/>
      <c r="C17" s="80"/>
      <c r="D17" s="212" t="str">
        <f>SEC_Comm!D59</f>
        <v>AGR_RESID_CROP_STR-HAY</v>
      </c>
      <c r="E17" s="80"/>
      <c r="F17" s="80"/>
      <c r="G17" s="80"/>
      <c r="H17" s="38"/>
      <c r="I17" s="80"/>
      <c r="J17" s="80"/>
      <c r="K17" s="248"/>
      <c r="L17" s="80"/>
      <c r="M17" s="80"/>
      <c r="N17" s="80"/>
      <c r="O17" s="80"/>
    </row>
    <row r="18" spans="2:30" ht="16" customHeight="1" thickBot="1">
      <c r="B18" s="80"/>
      <c r="C18" s="80"/>
      <c r="D18" s="212" t="str">
        <f>SEC_Comm!D60</f>
        <v>AGR_RESID_CROP_OIL</v>
      </c>
      <c r="E18" s="80"/>
      <c r="F18" s="80"/>
      <c r="G18" s="80"/>
      <c r="H18" s="38"/>
      <c r="I18" s="80"/>
      <c r="J18" s="80"/>
      <c r="K18" s="248"/>
      <c r="L18" s="80"/>
      <c r="M18" s="80"/>
      <c r="N18" s="80"/>
      <c r="O18" s="80"/>
    </row>
    <row r="19" spans="2:30" ht="16" customHeight="1" thickBot="1">
      <c r="B19" s="80"/>
      <c r="C19" s="80"/>
      <c r="D19" s="212" t="str">
        <f>SEC_Comm!D61</f>
        <v>AGR_RESID_CROP_FRUIT</v>
      </c>
      <c r="E19" s="80"/>
      <c r="F19" s="80"/>
      <c r="G19" s="80"/>
      <c r="H19" s="38"/>
      <c r="I19" s="80"/>
      <c r="J19" s="80"/>
      <c r="K19" s="248">
        <v>0.22500000000000001</v>
      </c>
      <c r="L19" s="80"/>
      <c r="M19" s="80"/>
      <c r="N19" s="80"/>
      <c r="O19" s="80"/>
      <c r="AC19">
        <f>F5*O5*P5</f>
        <v>17</v>
      </c>
      <c r="AD19" t="s">
        <v>621</v>
      </c>
    </row>
    <row r="20" spans="2:30" ht="16" customHeight="1" thickBot="1">
      <c r="B20" s="80"/>
      <c r="C20" s="80"/>
      <c r="D20" s="212" t="str">
        <f>SEC_Comm!D62</f>
        <v>AGR_RESID_CROP_VEG</v>
      </c>
      <c r="E20" s="80"/>
      <c r="F20" s="80"/>
      <c r="G20" s="80"/>
      <c r="H20" s="38"/>
      <c r="I20" s="80"/>
      <c r="J20" s="80"/>
      <c r="K20" s="248">
        <v>0.42399999999999999</v>
      </c>
      <c r="L20" s="80"/>
      <c r="M20" s="80"/>
      <c r="N20" s="80"/>
      <c r="O20" s="80"/>
    </row>
    <row r="21" spans="2:30" ht="16" customHeight="1">
      <c r="B21" s="80"/>
      <c r="C21" s="80"/>
      <c r="D21" s="86" t="str">
        <f>SEC_Comm!D39</f>
        <v>AGR_LIV_MANURE_CAT_DAIRY</v>
      </c>
      <c r="E21" s="80"/>
      <c r="F21" s="80"/>
      <c r="G21" s="80"/>
      <c r="H21" s="38"/>
      <c r="I21" s="80"/>
      <c r="J21" s="80"/>
      <c r="K21" s="289">
        <f>225.5/1000</f>
        <v>0.22550000000000001</v>
      </c>
      <c r="L21" s="80"/>
      <c r="M21" s="80"/>
      <c r="N21" s="80"/>
      <c r="O21" s="80"/>
      <c r="AC21">
        <f>F5</f>
        <v>17</v>
      </c>
    </row>
    <row r="22" spans="2:30" ht="16" customHeight="1">
      <c r="B22" s="78"/>
      <c r="C22" s="78"/>
      <c r="D22" s="78" t="str">
        <f>SEC_Comm!D40</f>
        <v>AGR_LIV_MANURE_CAT_NON-DAIRY</v>
      </c>
      <c r="E22" s="78"/>
      <c r="F22" s="78"/>
      <c r="G22" s="78"/>
      <c r="H22" s="78"/>
      <c r="I22" s="78"/>
      <c r="J22" s="78"/>
      <c r="K22" s="256">
        <f>225.5/1000</f>
        <v>0.22550000000000001</v>
      </c>
      <c r="L22" s="78"/>
      <c r="M22" s="78"/>
      <c r="N22" s="78"/>
      <c r="O22" s="78"/>
      <c r="AC22">
        <f>AC19/K6</f>
        <v>90.425531914893611</v>
      </c>
      <c r="AD22" t="s">
        <v>718</v>
      </c>
    </row>
    <row r="23" spans="2:30" ht="16" customHeight="1">
      <c r="B23" s="80"/>
      <c r="C23" s="80"/>
      <c r="D23" s="80" t="str">
        <f>SEC_Comm!D41</f>
        <v>AGR_LIV_MANURE_SHEEP</v>
      </c>
      <c r="E23" s="80"/>
      <c r="F23" s="80"/>
      <c r="G23" s="80"/>
      <c r="H23" s="80"/>
      <c r="I23" s="80"/>
      <c r="J23" s="80"/>
      <c r="K23" s="256">
        <f>200/1000</f>
        <v>0.2</v>
      </c>
      <c r="L23" s="80"/>
      <c r="M23" s="80"/>
      <c r="N23" s="80"/>
      <c r="O23" s="80"/>
      <c r="AC23">
        <f>AC19*J30</f>
        <v>0.39100000000000001</v>
      </c>
    </row>
    <row r="24" spans="2:30" ht="16" customHeight="1">
      <c r="B24" s="78"/>
      <c r="C24" s="78"/>
      <c r="D24" s="78" t="str">
        <f>SEC_Comm!D42</f>
        <v>AGR_LIV_MANURE_SWINE</v>
      </c>
      <c r="E24" s="78"/>
      <c r="F24" s="78"/>
      <c r="G24" s="78"/>
      <c r="H24" s="78"/>
      <c r="I24" s="78"/>
      <c r="J24" s="78"/>
      <c r="K24" s="256">
        <f>301/1000</f>
        <v>0.30099999999999999</v>
      </c>
      <c r="L24" s="78"/>
      <c r="M24" s="78"/>
      <c r="N24" s="78"/>
      <c r="O24" s="78"/>
    </row>
    <row r="25" spans="2:30" ht="16" customHeight="1">
      <c r="B25" s="80"/>
      <c r="C25" s="80"/>
      <c r="D25" s="80" t="str">
        <f>SEC_Comm!D43</f>
        <v>AGR_LIV_MANURE_GOAT</v>
      </c>
      <c r="E25" s="80"/>
      <c r="F25" s="80"/>
      <c r="G25" s="80"/>
      <c r="H25" s="80"/>
      <c r="I25" s="80"/>
      <c r="J25" s="80"/>
      <c r="K25" s="256">
        <f>200/1000</f>
        <v>0.2</v>
      </c>
      <c r="L25" s="80"/>
      <c r="M25" s="80"/>
      <c r="N25" s="80"/>
      <c r="O25" s="80"/>
    </row>
    <row r="26" spans="2:30" ht="16" customHeight="1">
      <c r="B26" s="78"/>
      <c r="C26" s="78"/>
      <c r="D26" s="78" t="str">
        <f>SEC_Comm!D44</f>
        <v>AGR_LIV_MANURE_HORSE</v>
      </c>
      <c r="E26" s="78"/>
      <c r="F26" s="78"/>
      <c r="G26" s="78"/>
      <c r="H26" s="78"/>
      <c r="I26" s="78"/>
      <c r="J26" s="78"/>
      <c r="K26" s="256">
        <f>220/1000</f>
        <v>0.22</v>
      </c>
      <c r="L26" s="78"/>
      <c r="M26" s="78"/>
      <c r="N26" s="78"/>
      <c r="O26" s="78"/>
    </row>
    <row r="27" spans="2:30" ht="16" customHeight="1">
      <c r="B27" s="80"/>
      <c r="C27" s="80"/>
      <c r="D27" s="80" t="str">
        <f>SEC_Comm!D45</f>
        <v>AGR_LIV_MANURE_POULTRY</v>
      </c>
      <c r="E27" s="80"/>
      <c r="F27" s="80"/>
      <c r="G27" s="80"/>
      <c r="H27" s="80"/>
      <c r="I27" s="80"/>
      <c r="J27" s="80"/>
      <c r="K27" s="256">
        <f>320/1000</f>
        <v>0.32</v>
      </c>
      <c r="L27" s="80"/>
      <c r="M27" s="80"/>
      <c r="N27" s="80"/>
      <c r="O27" s="80"/>
    </row>
    <row r="28" spans="2:30" ht="16" customHeight="1">
      <c r="B28" s="78"/>
      <c r="C28" s="78"/>
      <c r="D28" s="78" t="str">
        <f>SEC_Comm!D46</f>
        <v>AGR_LIV_MANURE_RABBIT</v>
      </c>
      <c r="E28" s="78"/>
      <c r="F28" s="78"/>
      <c r="G28" s="78"/>
      <c r="H28" s="78"/>
      <c r="I28" s="78"/>
      <c r="J28" s="78"/>
      <c r="K28" s="256">
        <f>300/1000</f>
        <v>0.3</v>
      </c>
      <c r="L28" s="78"/>
      <c r="M28" s="78"/>
      <c r="N28" s="78"/>
      <c r="O28" s="78"/>
    </row>
    <row r="29" spans="2:30" ht="16" customHeight="1">
      <c r="B29" s="80"/>
      <c r="C29" s="80"/>
      <c r="D29" s="80" t="str">
        <f>SEC_Comm!D47</f>
        <v>AGR_LIV_MANURE_FUR</v>
      </c>
      <c r="E29" s="80"/>
      <c r="F29" s="80"/>
      <c r="G29" s="80"/>
      <c r="H29" s="80"/>
      <c r="I29" s="80"/>
      <c r="J29" s="80"/>
      <c r="K29" s="256">
        <f>275/1000</f>
        <v>0.27500000000000002</v>
      </c>
      <c r="L29" s="80"/>
      <c r="M29" s="80"/>
      <c r="N29" s="80"/>
      <c r="O29" s="80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2024-10-06T17:37:34Z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