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TIMES-PL - INTEGRACJA 2023/"/>
    </mc:Choice>
  </mc:AlternateContent>
  <xr:revisionPtr revIDLastSave="0" documentId="8_{A6514140-D4C4-4DF1-AA22-D5B3085CEA15}" xr6:coauthVersionLast="47" xr6:coauthVersionMax="47" xr10:uidLastSave="{00000000-0000-0000-0000-000000000000}"/>
  <bookViews>
    <workbookView xWindow="-120" yWindow="-120" windowWidth="29040" windowHeight="15840" tabRatio="901" firstSheet="6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DIV" sheetId="150" r:id="rId10"/>
    <sheet name="USE_TECH" sheetId="139" r:id="rId11"/>
    <sheet name="EMI" sheetId="146" r:id="rId12"/>
    <sheet name="ESTAT_2020" sheetId="148" r:id="rId13"/>
    <sheet name="GUS_2020_HT_ELC" sheetId="14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57" l="1"/>
  <c r="J29" i="157"/>
  <c r="G5" i="157"/>
  <c r="D67" i="154"/>
  <c r="D56" i="154"/>
  <c r="D51" i="154"/>
  <c r="D46" i="154"/>
  <c r="D41" i="154"/>
  <c r="D35" i="154"/>
  <c r="D29" i="154"/>
  <c r="D23" i="154"/>
  <c r="D17" i="154"/>
  <c r="D11" i="154"/>
  <c r="D5" i="154"/>
  <c r="D66" i="154"/>
  <c r="C66" i="154"/>
  <c r="C67" i="154"/>
  <c r="B67" i="154"/>
  <c r="B66" i="154"/>
  <c r="E35" i="157" l="1"/>
  <c r="D35" i="157"/>
  <c r="C35" i="157"/>
  <c r="B35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D14" i="157"/>
  <c r="E31" i="155"/>
  <c r="E33" i="155"/>
  <c r="E35" i="155"/>
  <c r="E37" i="155"/>
  <c r="E39" i="155"/>
  <c r="E41" i="155"/>
  <c r="E43" i="155"/>
  <c r="E45" i="155"/>
  <c r="E47" i="155"/>
  <c r="E49" i="155"/>
  <c r="E51" i="155"/>
  <c r="E53" i="155"/>
  <c r="E55" i="155"/>
  <c r="E57" i="155"/>
  <c r="E29" i="155"/>
  <c r="E29" i="157"/>
  <c r="D6" i="157"/>
  <c r="D7" i="157"/>
  <c r="D8" i="157"/>
  <c r="D9" i="157"/>
  <c r="D10" i="157"/>
  <c r="D11" i="157"/>
  <c r="D12" i="157"/>
  <c r="D13" i="157"/>
  <c r="D5" i="157"/>
  <c r="C5" i="157"/>
  <c r="B5" i="157"/>
  <c r="D63" i="155"/>
  <c r="C63" i="155"/>
  <c r="B63" i="155"/>
  <c r="E56" i="155"/>
  <c r="D56" i="155"/>
  <c r="E54" i="155"/>
  <c r="D54" i="155"/>
  <c r="E52" i="155"/>
  <c r="D52" i="155"/>
  <c r="E50" i="155"/>
  <c r="D50" i="155"/>
  <c r="E48" i="155"/>
  <c r="D48" i="155"/>
  <c r="E46" i="155"/>
  <c r="D46" i="155"/>
  <c r="E44" i="155"/>
  <c r="D44" i="155"/>
  <c r="E42" i="155"/>
  <c r="D42" i="155"/>
  <c r="E40" i="155"/>
  <c r="D40" i="155"/>
  <c r="E38" i="155"/>
  <c r="D38" i="155"/>
  <c r="E36" i="155"/>
  <c r="D36" i="155"/>
  <c r="E34" i="155"/>
  <c r="D34" i="155"/>
  <c r="E32" i="155"/>
  <c r="D32" i="155"/>
  <c r="E30" i="155"/>
  <c r="D30" i="155"/>
  <c r="E28" i="155"/>
  <c r="D28" i="155"/>
  <c r="E22" i="155"/>
  <c r="D22" i="155"/>
  <c r="E21" i="155"/>
  <c r="D21" i="155"/>
  <c r="E20" i="155"/>
  <c r="D20" i="155"/>
  <c r="E19" i="155"/>
  <c r="D19" i="155"/>
  <c r="C28" i="155"/>
  <c r="C30" i="155"/>
  <c r="C32" i="155"/>
  <c r="C34" i="155"/>
  <c r="C36" i="155"/>
  <c r="C38" i="155"/>
  <c r="C40" i="155"/>
  <c r="C42" i="155"/>
  <c r="C44" i="155"/>
  <c r="C46" i="155"/>
  <c r="C48" i="155"/>
  <c r="C50" i="155"/>
  <c r="C52" i="155"/>
  <c r="C54" i="155"/>
  <c r="C56" i="155"/>
  <c r="B30" i="155"/>
  <c r="B32" i="155"/>
  <c r="B34" i="155"/>
  <c r="B36" i="155"/>
  <c r="B38" i="155"/>
  <c r="B40" i="155"/>
  <c r="B42" i="155"/>
  <c r="B44" i="155"/>
  <c r="B46" i="155"/>
  <c r="B48" i="155"/>
  <c r="B50" i="155"/>
  <c r="B52" i="155"/>
  <c r="B54" i="155"/>
  <c r="B56" i="155"/>
  <c r="B28" i="155"/>
  <c r="F30" i="155"/>
  <c r="F32" i="155"/>
  <c r="F34" i="155"/>
  <c r="F36" i="155"/>
  <c r="F38" i="155"/>
  <c r="F40" i="155"/>
  <c r="F42" i="155"/>
  <c r="F44" i="155"/>
  <c r="F46" i="155"/>
  <c r="F48" i="155"/>
  <c r="F50" i="155"/>
  <c r="F52" i="155"/>
  <c r="F54" i="155"/>
  <c r="F56" i="155"/>
  <c r="F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F7" i="139"/>
  <c r="F8" i="139"/>
  <c r="F9" i="139"/>
  <c r="F10" i="139"/>
  <c r="F11" i="139"/>
  <c r="F12" i="139"/>
  <c r="F13" i="139"/>
  <c r="F14" i="139"/>
  <c r="F15" i="139"/>
  <c r="F16" i="139"/>
  <c r="F17" i="139"/>
  <c r="F18" i="139"/>
  <c r="F19" i="139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19" i="150"/>
  <c r="D18" i="150" l="1"/>
  <c r="D7" i="150"/>
  <c r="C18" i="150"/>
  <c r="C7" i="150"/>
  <c r="B18" i="150"/>
  <c r="B7" i="150"/>
  <c r="E9" i="149"/>
  <c r="E8" i="149"/>
  <c r="C7" i="149"/>
  <c r="B7" i="149"/>
  <c r="B19" i="139" l="1"/>
  <c r="B18" i="139"/>
  <c r="B17" i="139"/>
  <c r="B16" i="139"/>
  <c r="B15" i="139"/>
  <c r="B14" i="139"/>
  <c r="B13" i="139"/>
  <c r="B12" i="139"/>
  <c r="B11" i="139"/>
  <c r="B10" i="139"/>
  <c r="B9" i="139"/>
  <c r="B8" i="139"/>
  <c r="M5" i="146"/>
  <c r="N5" i="146" l="1"/>
  <c r="G18" i="139" l="1"/>
  <c r="G17" i="139"/>
  <c r="G15" i="139"/>
  <c r="G14" i="139"/>
  <c r="G13" i="139"/>
  <c r="J20" i="139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W26" i="148"/>
  <c r="W25" i="148"/>
  <c r="J26" i="148"/>
  <c r="K26" i="148"/>
  <c r="L26" i="148"/>
  <c r="M26" i="148"/>
  <c r="N26" i="148"/>
  <c r="O26" i="148"/>
  <c r="P26" i="148"/>
  <c r="Q26" i="148"/>
  <c r="R26" i="148"/>
  <c r="S26" i="148"/>
  <c r="T26" i="148"/>
  <c r="U26" i="148"/>
  <c r="I26" i="148"/>
  <c r="J25" i="148"/>
  <c r="K25" i="148"/>
  <c r="L25" i="148"/>
  <c r="M25" i="148"/>
  <c r="N25" i="148"/>
  <c r="O25" i="148"/>
  <c r="P25" i="148"/>
  <c r="Q25" i="148"/>
  <c r="R25" i="148"/>
  <c r="S25" i="148"/>
  <c r="T25" i="148"/>
  <c r="U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X18" i="148"/>
  <c r="X19" i="148"/>
  <c r="W18" i="148"/>
  <c r="W19" i="148"/>
  <c r="W20" i="148"/>
  <c r="X20" i="148" s="1"/>
  <c r="W21" i="148"/>
  <c r="X21" i="148" s="1"/>
  <c r="I18" i="148"/>
  <c r="J18" i="148"/>
  <c r="K18" i="148"/>
  <c r="L18" i="148"/>
  <c r="M18" i="148"/>
  <c r="N18" i="148"/>
  <c r="O18" i="148"/>
  <c r="P18" i="148"/>
  <c r="Q18" i="148"/>
  <c r="R18" i="148"/>
  <c r="S18" i="148"/>
  <c r="T18" i="148"/>
  <c r="U18" i="148"/>
  <c r="I19" i="148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J20" i="148"/>
  <c r="K20" i="148"/>
  <c r="L20" i="148"/>
  <c r="M20" i="148"/>
  <c r="N20" i="148"/>
  <c r="O20" i="148"/>
  <c r="P20" i="148"/>
  <c r="Q20" i="148"/>
  <c r="R20" i="148"/>
  <c r="S20" i="148"/>
  <c r="T20" i="148"/>
  <c r="I21" i="148"/>
  <c r="J21" i="148"/>
  <c r="K21" i="148"/>
  <c r="L21" i="148"/>
  <c r="M21" i="148"/>
  <c r="N21" i="148"/>
  <c r="O21" i="148"/>
  <c r="P21" i="148"/>
  <c r="Q21" i="148"/>
  <c r="R21" i="148"/>
  <c r="S21" i="148"/>
  <c r="T21" i="148"/>
  <c r="X17" i="148"/>
  <c r="W17" i="148"/>
  <c r="U17" i="148"/>
  <c r="B32" i="145" l="1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E20" i="139" l="1"/>
  <c r="D8" i="139"/>
  <c r="D9" i="139"/>
  <c r="D10" i="139"/>
  <c r="D11" i="139"/>
  <c r="D12" i="139"/>
  <c r="D13" i="139"/>
  <c r="D14" i="139"/>
  <c r="D15" i="139"/>
  <c r="D16" i="139"/>
  <c r="D17" i="139"/>
  <c r="D18" i="139"/>
  <c r="D19" i="139"/>
  <c r="D7" i="139"/>
  <c r="C7" i="139"/>
  <c r="B7" i="139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tc={48BFE17B-298D-4AB2-9A4D-9CB08198ED8C}</author>
  </authors>
  <commentList>
    <comment ref="H5" authorId="0" shapeId="0" xr:uid="{48BFE17B-298D-4AB2-9A4D-9CB08198ED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Nowe!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<sst xmlns="http://schemas.openxmlformats.org/spreadsheetml/2006/main" count="1748" uniqueCount="671">
  <si>
    <t>Typ dokumentu</t>
  </si>
  <si>
    <t>Plik z danymi roku bazowego</t>
  </si>
  <si>
    <t>Cel powstania</t>
  </si>
  <si>
    <t>Wprowadzenie topologii i danych dla sektora rolnictwa</t>
  </si>
  <si>
    <t>Data powstania</t>
  </si>
  <si>
    <t>Ostatnia aktualizacja</t>
  </si>
  <si>
    <t>Autor(zy)</t>
  </si>
  <si>
    <t>Janusz Zyśk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</si>
  <si>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</si>
  <si>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</si>
  <si>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</si>
  <si>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</si>
  <si>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</si>
  <si>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</si>
  <si>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* Zdefiniuj dobra wykorzystywane w arkuszu</t>
  </si>
  <si>
    <t>* Surowce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</si>
  <si>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</si>
  <si>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</si>
  <si>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</si>
  <si>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</si>
  <si>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</si>
  <si>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</si>
  <si>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</si>
  <si>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</si>
  <si>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</si>
  <si>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</si>
  <si>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</si>
  <si>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</si>
  <si>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</si>
  <si>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</si>
  <si>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</si>
  <si>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</si>
  <si>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</si>
  <si>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</si>
  <si>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</si>
  <si>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PL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</si>
  <si>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</si>
  <si>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</si>
  <si>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</si>
  <si>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</si>
  <si>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</si>
  <si>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</si>
  <si>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</si>
  <si>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</si>
  <si>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</si>
  <si>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</si>
  <si>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</si>
  <si>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</si>
  <si>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</si>
  <si>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</si>
  <si>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</si>
  <si>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</si>
  <si>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</si>
  <si>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Biogas AGR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</si>
  <si>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</si>
  <si>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</si>
  <si>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</si>
  <si>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</si>
  <si>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</si>
  <si>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</si>
  <si>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</si>
  <si>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</si>
  <si>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</si>
  <si>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</si>
  <si>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</si>
  <si>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</si>
  <si>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</si>
  <si>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</si>
  <si>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</si>
  <si>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</si>
  <si>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</si>
  <si>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</si>
  <si>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</si>
  <si>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</si>
  <si>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</si>
  <si>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</si>
  <si>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</si>
  <si>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</si>
  <si>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</si>
  <si>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</si>
  <si>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</si>
  <si>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</si>
  <si>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</si>
  <si>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</si>
  <si>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</si>
  <si>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</si>
  <si>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</si>
  <si>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</si>
  <si>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</si>
  <si>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\I: nowododane dobra dla biogazowni</t>
  </si>
  <si>
    <t>AGR_BIO_CH4</t>
  </si>
  <si>
    <t>Agricultural Biomethane</t>
  </si>
  <si>
    <t>AGR_N2O</t>
  </si>
  <si>
    <t>Nitrous Oxide - Field (AGR)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</si>
  <si>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</si>
  <si>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</si>
  <si>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</si>
  <si>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</si>
  <si>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</si>
  <si>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</si>
  <si>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</si>
  <si>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</si>
  <si>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</si>
  <si>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</si>
  <si>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</si>
  <si>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</si>
  <si>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</si>
  <si>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</si>
  <si>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</si>
  <si>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</si>
  <si>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</si>
  <si>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</si>
  <si>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</si>
  <si>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</si>
  <si>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</si>
  <si>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</si>
  <si>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</si>
  <si>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</si>
  <si>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AGR_RESID_CROP_WHEAT</t>
  </si>
  <si>
    <t>Crop Residues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</si>
  <si>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</si>
  <si>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</si>
  <si>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</si>
  <si>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</si>
  <si>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</si>
  <si>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</si>
  <si>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</si>
  <si>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</si>
  <si>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</si>
  <si>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</si>
  <si>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</si>
  <si>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</si>
  <si>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</si>
  <si>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</si>
  <si>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AGR_DUMMY_NRG_CATTLE</t>
  </si>
  <si>
    <t>Dummy Energy for Agriculture</t>
  </si>
  <si>
    <t>DUM</t>
  </si>
  <si>
    <t>AGR_DUMMY_NRG_LAND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</si>
  <si>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</si>
  <si>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</si>
  <si>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</si>
  <si>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</si>
  <si>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</si>
  <si>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</si>
  <si>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</si>
  <si>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</si>
  <si>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</si>
  <si>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</si>
  <si>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</si>
  <si>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</si>
  <si>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</si>
  <si>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</si>
  <si>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* Zdefiniuj procesy wykorzystywane w arkuszu</t>
  </si>
  <si>
    <t>* Procesy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</si>
  <si>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</si>
  <si>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</si>
  <si>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</si>
  <si>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</si>
  <si>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</si>
  <si>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</si>
  <si>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</si>
  <si>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</si>
  <si>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</si>
  <si>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</si>
  <si>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</si>
  <si>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</si>
  <si>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</si>
  <si>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</si>
  <si>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</si>
  <si>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</si>
  <si>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</si>
  <si>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</si>
  <si>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</si>
  <si>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</si>
  <si>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</si>
  <si>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</si>
  <si>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</si>
  <si>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</si>
  <si>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</si>
  <si>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</si>
  <si>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</si>
  <si>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</si>
  <si>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</si>
  <si>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</si>
  <si>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</si>
  <si>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</si>
  <si>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</si>
  <si>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</si>
  <si>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\I: PRE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</si>
  <si>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</si>
  <si>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</si>
  <si>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</si>
  <si>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</si>
  <si>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</si>
  <si>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</si>
  <si>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</si>
  <si>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</si>
  <si>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</si>
  <si>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</si>
  <si>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</si>
  <si>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</si>
  <si>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</si>
  <si>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AGR_DEM_AGR</t>
  </si>
  <si>
    <t>Agriculture Demand Process</t>
  </si>
  <si>
    <t>IPIa</t>
  </si>
  <si>
    <t>CHP</t>
  </si>
  <si>
    <t>ECP_EX_BIOG_AGR</t>
  </si>
  <si>
    <t>Industrial Chp Plants for biogas from agriculture residues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</si>
  <si>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</si>
  <si>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</si>
  <si>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</si>
  <si>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</si>
  <si>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</si>
  <si>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</si>
  <si>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</si>
  <si>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\I: nowododane procesy dla biogazu</t>
  </si>
  <si>
    <t>AGR_EX_MAN_BIOG</t>
  </si>
  <si>
    <t>Agriculture Manure Fed Biogass</t>
  </si>
  <si>
    <t>mln m3</t>
  </si>
  <si>
    <t>AGR_EX_BIOG_CLEAN</t>
  </si>
  <si>
    <t>Agriculture Biogaz Cleaning</t>
  </si>
  <si>
    <t>IMP</t>
  </si>
  <si>
    <t>AGR_IMP_DUMMY_NRG_LIV</t>
  </si>
  <si>
    <t>Dummy Energy Import</t>
  </si>
  <si>
    <t>AGR_IMP_LAND_RESIDUE</t>
  </si>
  <si>
    <t>Dummy Import of Crop Residues for Biogas Production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</si>
  <si>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</si>
  <si>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</si>
  <si>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</si>
  <si>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</si>
  <si>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</si>
  <si>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</si>
  <si>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</si>
  <si>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</si>
  <si>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</si>
  <si>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</si>
  <si>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</si>
  <si>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</si>
  <si>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</si>
  <si>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</si>
  <si>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</si>
  <si>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</si>
  <si>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</si>
  <si>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</si>
  <si>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</si>
  <si>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</si>
  <si>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</si>
  <si>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</si>
  <si>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</si>
  <si>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</si>
  <si>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</si>
  <si>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</si>
  <si>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</si>
  <si>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</si>
  <si>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</si>
  <si>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</si>
  <si>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</si>
  <si>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</si>
  <si>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</si>
  <si>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</si>
  <si>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</si>
  <si>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</si>
  <si>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</si>
  <si>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</si>
  <si>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</si>
  <si>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</si>
  <si>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</si>
  <si>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</si>
  <si>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</si>
  <si>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</si>
  <si>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</si>
  <si>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</si>
  <si>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</si>
  <si>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</si>
  <si>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</si>
  <si>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</si>
  <si>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Base-year infrastructure for commmercial fuels</t>
  </si>
  <si>
    <t>~FI_T: PL</t>
  </si>
  <si>
    <t>* TechDesc</t>
  </si>
  <si>
    <t>Comm-IN</t>
  </si>
  <si>
    <t>Comm-OUT</t>
  </si>
  <si>
    <t>EFF</t>
  </si>
  <si>
    <t>Share-I~UP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</si>
  <si>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</si>
  <si>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</si>
  <si>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</si>
  <si>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</si>
  <si>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</si>
  <si>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</si>
  <si>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</si>
  <si>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</si>
  <si>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</si>
  <si>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</si>
  <si>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</si>
  <si>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</si>
  <si>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</si>
  <si>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</si>
  <si>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</si>
  <si>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\I: UNITS</t>
  </si>
  <si>
    <t>Mzl/PJ</t>
  </si>
  <si>
    <t>PRI_HC</t>
  </si>
  <si>
    <t>PRI_BC</t>
  </si>
  <si>
    <t>SEC_OIL_GSL</t>
  </si>
  <si>
    <t>SEC_OIL_DSL</t>
  </si>
  <si>
    <t>SEC_OIL_LPG</t>
  </si>
  <si>
    <t>SEC_OIL_FUE</t>
  </si>
  <si>
    <t>PRI_GAS_NAT_LP</t>
  </si>
  <si>
    <t xml:space="preserve">\I: </t>
  </si>
  <si>
    <t>PRI_BIOG_AGR</t>
  </si>
  <si>
    <t>Biogaz rolniczy wytwarza się sam</t>
  </si>
  <si>
    <t>PRI_BIO_WOOD</t>
  </si>
  <si>
    <t>PRI_RDF</t>
  </si>
  <si>
    <t>ELC_MV-MV</t>
  </si>
  <si>
    <t>ELC_LV-LV</t>
  </si>
  <si>
    <t>HT_DH</t>
  </si>
  <si>
    <t>PRI_IND_OTH_FUE</t>
  </si>
  <si>
    <t>MV Jako możliwość</t>
  </si>
  <si>
    <t>~FI_T:PL</t>
  </si>
  <si>
    <t>Comm-OUT-A</t>
  </si>
  <si>
    <t>Stock~2020</t>
  </si>
  <si>
    <t>Stock~2050</t>
  </si>
  <si>
    <t>Input</t>
  </si>
  <si>
    <t>OUTPUT</t>
  </si>
  <si>
    <t>Cap2Act</t>
  </si>
  <si>
    <t>* Technology name</t>
  </si>
  <si>
    <t>Technology description</t>
  </si>
  <si>
    <t>Commodity input</t>
  </si>
  <si>
    <t>Commodity output</t>
  </si>
  <si>
    <t>Thousands Animals</t>
  </si>
  <si>
    <t>Fuel Input per 1000 Animals</t>
  </si>
  <si>
    <t>kt/1000 animals</t>
  </si>
  <si>
    <t>Animals per year</t>
  </si>
  <si>
    <t>*TechDesc</t>
  </si>
  <si>
    <t>Cost</t>
  </si>
  <si>
    <t>100 IPI / thousand vehicle</t>
  </si>
  <si>
    <t>Stock~2020~2050</t>
  </si>
  <si>
    <t>Output~2020~AGR_N2O</t>
  </si>
  <si>
    <t>Output~2050~AGR_N2O</t>
  </si>
  <si>
    <t>AFA~FX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</si>
  <si>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</si>
  <si>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</si>
  <si>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</si>
  <si>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</si>
  <si>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</si>
  <si>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</si>
  <si>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Stock~2040</t>
  </si>
  <si>
    <t>* Gross Calorific Value</t>
  </si>
  <si>
    <t>ACTFLO</t>
  </si>
  <si>
    <t>CEFF</t>
  </si>
  <si>
    <t>Share-I</t>
  </si>
  <si>
    <t>VAROM</t>
  </si>
  <si>
    <t>FIXOM</t>
  </si>
  <si>
    <t>mln m3 biogazu na rok</t>
  </si>
  <si>
    <t>m3 biogazu na rok</t>
  </si>
  <si>
    <t>MJ / m3</t>
  </si>
  <si>
    <t xml:space="preserve">PJ/mln m3 - </t>
  </si>
  <si>
    <t>mln m3 / kt</t>
  </si>
  <si>
    <t>kt animal manure / kt all manure</t>
  </si>
  <si>
    <t>kt/kt</t>
  </si>
  <si>
    <t>CAP2ACT</t>
  </si>
  <si>
    <t>PJ/PJ</t>
  </si>
  <si>
    <t>zł/GJ</t>
  </si>
  <si>
    <t>Industrial Combined Heat and Power Plants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</si>
  <si>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</si>
  <si>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</si>
  <si>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</si>
  <si>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</si>
  <si>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</si>
  <si>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</si>
  <si>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</si>
  <si>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</si>
  <si>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</si>
  <si>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</si>
  <si>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</si>
  <si>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Stock~2045</t>
  </si>
  <si>
    <t>CHPR~FX</t>
  </si>
  <si>
    <t>CHPR~LO</t>
  </si>
  <si>
    <t>CHPR~UP</t>
  </si>
  <si>
    <t>CEH</t>
  </si>
  <si>
    <t>BNDACT~2020~2021~UP</t>
  </si>
  <si>
    <t>AFA</t>
  </si>
  <si>
    <t>AFA~LO</t>
  </si>
  <si>
    <t>\I:</t>
  </si>
  <si>
    <t>%</t>
  </si>
  <si>
    <t>PJ/GW</t>
  </si>
  <si>
    <t>zl/kW</t>
  </si>
  <si>
    <t>zl/GJ</t>
  </si>
  <si>
    <t>Voltage Dividers</t>
  </si>
  <si>
    <t>Share-O~UP</t>
  </si>
  <si>
    <t>ELC_HV</t>
  </si>
  <si>
    <t>ELC_MV</t>
  </si>
  <si>
    <t>ELC_LV</t>
  </si>
  <si>
    <t>Heat Dividers</t>
  </si>
  <si>
    <t>HT_HT_I</t>
  </si>
  <si>
    <t>*Technologie odbiorcze</t>
  </si>
  <si>
    <t>Input~2020</t>
  </si>
  <si>
    <t>Input~2050</t>
  </si>
  <si>
    <t>Fuel Input per 1 IPI</t>
  </si>
  <si>
    <t>Agriculture Input [PJ] - see sheet ESTAT_2020</t>
  </si>
  <si>
    <t>~PRCCOMEMI: PL</t>
  </si>
  <si>
    <t>kt/PJ</t>
  </si>
  <si>
    <t>t/PJ</t>
  </si>
  <si>
    <t>0.003</t>
  </si>
  <si>
    <t>0.004</t>
  </si>
  <si>
    <t>6.81293E-05</t>
  </si>
  <si>
    <t>0.00018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</si>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</sst>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0.000"/>
    <numFmt numFmtId="167" formatCode="#,##0.0"/>
    <numFmt numFmtId="168" formatCode="#,##0.0_ ;\-#,##0.0\ "/>
    <numFmt numFmtId="169" formatCode="_-* #,##0\ _€_-;\-* #,##0\ _€_-;_-* &quot;-&quot;??\ _€_-;_-@_-"/>
    <numFmt numFmtId="170" formatCode="0.0000%"/>
    <numFmt numFmtId="171" formatCode="0.0000"/>
  </numFmts>
  <fonts count="37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0">
    <xf numFmtId="0" fontId="0" fillId="0" borderId="0"/>
    <xf numFmtId="0" fontId="6" fillId="0" borderId="0"/>
    <xf numFmtId="0" fontId="6" fillId="0" borderId="0"/>
    <xf numFmtId="0" fontId="6" fillId="0" borderId="0"/>
    <xf numFmtId="0" fontId="16" fillId="0" borderId="0"/>
    <xf numFmtId="44" fontId="18" fillId="0" borderId="0" applyFont="0" applyFill="0" applyBorder="0" applyAlignment="0" applyProtection="0"/>
    <xf numFmtId="0" fontId="1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" fillId="0" borderId="0"/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6" fillId="0" borderId="0"/>
  </cellStyleXfs>
  <cellXfs count="275">
    <xf numFmtId="0" fontId="0" fillId="0" borderId="0" xfId="0"/>
    <xf numFmtId="0" fontId="19" fillId="0" borderId="0" xfId="11" applyFont="1"/>
    <xf numFmtId="0" fontId="2" fillId="13" borderId="0" xfId="14" applyFill="1" applyAlignment="1">
      <alignment horizontal="left" vertical="top" wrapText="1"/>
    </xf>
    <xf numFmtId="0" fontId="2" fillId="13" borderId="16" xfId="14" applyFill="1" applyBorder="1" applyAlignment="1">
      <alignment horizontal="left" vertical="top"/>
    </xf>
    <xf numFmtId="0" fontId="34" fillId="13" borderId="42" xfId="14" applyFont="1" applyFill="1" applyBorder="1" applyAlignment="1">
      <alignment horizontal="left" vertical="top"/>
    </xf>
    <xf numFmtId="0" fontId="34" fillId="13" borderId="42" xfId="14" applyFont="1" applyFill="1" applyBorder="1" applyAlignment="1">
      <alignment vertical="top"/>
    </xf>
    <xf numFmtId="0" fontId="2" fillId="13" borderId="42" xfId="14" applyFill="1" applyBorder="1" applyAlignment="1">
      <alignment horizontal="center" vertical="top"/>
    </xf>
    <xf numFmtId="0" fontId="2" fillId="13" borderId="42" xfId="14" applyFill="1" applyBorder="1" applyAlignment="1">
      <alignment horizontal="left" vertical="top"/>
    </xf>
    <xf numFmtId="0" fontId="2" fillId="13" borderId="42" xfId="14" applyFill="1" applyBorder="1" applyAlignment="1">
      <alignment vertical="top"/>
    </xf>
    <xf numFmtId="0" fontId="2" fillId="13" borderId="42" xfId="14" applyFill="1" applyBorder="1" applyAlignment="1">
      <alignment vertical="top" wrapText="1"/>
    </xf>
    <xf numFmtId="14" fontId="2" fillId="13" borderId="42" xfId="14" applyNumberFormat="1" applyFill="1" applyBorder="1" applyAlignment="1">
      <alignment horizontal="left" vertical="top"/>
    </xf>
    <xf numFmtId="0" fontId="34" fillId="13" borderId="42" xfId="14" applyFont="1" applyFill="1" applyBorder="1" applyAlignment="1">
      <alignment horizontal="center" vertical="center"/>
    </xf>
    <xf numFmtId="0" fontId="34" fillId="13" borderId="42" xfId="14" applyFont="1" applyFill="1" applyBorder="1" applyAlignment="1">
      <alignment horizontal="left" vertical="center"/>
    </xf>
    <xf numFmtId="0" fontId="34" fillId="13" borderId="0" xfId="14" applyFont="1" applyFill="1"/>
    <xf numFmtId="0" fontId="2" fillId="8" borderId="41" xfId="14" applyFill="1" applyBorder="1"/>
    <xf numFmtId="0" fontId="2" fillId="8" borderId="16" xfId="14" applyFill="1" applyBorder="1"/>
    <xf numFmtId="0" fontId="2" fillId="8" borderId="40" xfId="14" applyFill="1" applyBorder="1"/>
    <xf numFmtId="0" fontId="2" fillId="13" borderId="41" xfId="14" applyFill="1" applyBorder="1"/>
    <xf numFmtId="0" fontId="2" fillId="13" borderId="16" xfId="14" applyFill="1" applyBorder="1"/>
    <xf numFmtId="0" fontId="2" fillId="13" borderId="40" xfId="14" applyFill="1" applyBorder="1"/>
    <xf numFmtId="0" fontId="35" fillId="13" borderId="0" xfId="12" applyFont="1" applyFill="1"/>
    <xf numFmtId="14" fontId="2" fillId="13" borderId="0" xfId="14" applyNumberFormat="1" applyFill="1"/>
    <xf numFmtId="0" fontId="2" fillId="13" borderId="0" xfId="14" applyFill="1" applyAlignment="1">
      <alignment vertical="top" wrapText="1"/>
    </xf>
    <xf numFmtId="0" fontId="34" fillId="13" borderId="0" xfId="14" applyFont="1" applyFill="1" applyAlignment="1">
      <alignment horizontal="left"/>
    </xf>
    <xf numFmtId="0" fontId="1" fillId="0" borderId="0" xfId="13"/>
    <xf numFmtId="0" fontId="2" fillId="13" borderId="39" xfId="14" applyFill="1" applyBorder="1"/>
    <xf numFmtId="0" fontId="2" fillId="13" borderId="35" xfId="14" applyFill="1" applyBorder="1"/>
    <xf numFmtId="0" fontId="2" fillId="8" borderId="39" xfId="14" applyFill="1" applyBorder="1"/>
    <xf numFmtId="0" fontId="2" fillId="13" borderId="38" xfId="14" applyFill="1" applyBorder="1"/>
    <xf numFmtId="0" fontId="2" fillId="13" borderId="2" xfId="14" applyFill="1" applyBorder="1"/>
    <xf numFmtId="0" fontId="2" fillId="13" borderId="37" xfId="14" applyFill="1" applyBorder="1"/>
    <xf numFmtId="0" fontId="2" fillId="8" borderId="35" xfId="14" applyFill="1" applyBorder="1"/>
    <xf numFmtId="0" fontId="2" fillId="8" borderId="38" xfId="14" applyFill="1" applyBorder="1"/>
    <xf numFmtId="0" fontId="2" fillId="8" borderId="2" xfId="14" applyFill="1" applyBorder="1"/>
    <xf numFmtId="0" fontId="2" fillId="8" borderId="37" xfId="14" applyFill="1" applyBorder="1"/>
    <xf numFmtId="0" fontId="2" fillId="13" borderId="0" xfId="14" applyFill="1"/>
    <xf numFmtId="0" fontId="2" fillId="7" borderId="0" xfId="14" applyFill="1"/>
    <xf numFmtId="0" fontId="24" fillId="13" borderId="0" xfId="9" applyFont="1" applyFill="1" applyAlignment="1">
      <alignment horizontal="center" vertical="center"/>
    </xf>
    <xf numFmtId="0" fontId="1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13" fillId="0" borderId="0" xfId="2" applyFont="1"/>
    <xf numFmtId="0" fontId="6" fillId="0" borderId="0" xfId="3"/>
    <xf numFmtId="165" fontId="5" fillId="4" borderId="0" xfId="0" applyNumberFormat="1" applyFont="1" applyFill="1"/>
    <xf numFmtId="165" fontId="9" fillId="4" borderId="0" xfId="0" applyNumberFormat="1" applyFont="1" applyFill="1"/>
    <xf numFmtId="165" fontId="6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6" fillId="3" borderId="1" xfId="1" applyFill="1" applyBorder="1" applyAlignment="1">
      <alignment horizontal="center" vertical="center" wrapText="1"/>
    </xf>
    <xf numFmtId="0" fontId="13" fillId="0" borderId="0" xfId="5" applyNumberFormat="1" applyFont="1"/>
    <xf numFmtId="165" fontId="4" fillId="2" borderId="3" xfId="0" applyNumberFormat="1" applyFont="1" applyFill="1" applyBorder="1" applyAlignment="1">
      <alignment horizontal="center" vertical="center"/>
    </xf>
    <xf numFmtId="165" fontId="6" fillId="3" borderId="4" xfId="1" applyNumberFormat="1" applyFill="1" applyBorder="1" applyAlignment="1">
      <alignment horizontal="center" vertical="center" wrapText="1"/>
    </xf>
    <xf numFmtId="165" fontId="6" fillId="3" borderId="1" xfId="1" applyNumberForma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0" fontId="6" fillId="3" borderId="4" xfId="1" applyFill="1" applyBorder="1" applyAlignment="1">
      <alignment horizontal="center" vertical="center" wrapText="1"/>
    </xf>
    <xf numFmtId="0" fontId="0" fillId="10" borderId="0" xfId="0" applyFill="1"/>
    <xf numFmtId="0" fontId="20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wrapText="1"/>
    </xf>
    <xf numFmtId="0" fontId="21" fillId="0" borderId="9" xfId="0" applyFont="1" applyBorder="1" applyAlignment="1">
      <alignment horizontal="center" vertical="top" wrapText="1"/>
    </xf>
    <xf numFmtId="0" fontId="21" fillId="0" borderId="0" xfId="0" applyFont="1" applyAlignment="1">
      <alignment wrapText="1"/>
    </xf>
    <xf numFmtId="0" fontId="21" fillId="0" borderId="14" xfId="0" applyFont="1" applyBorder="1" applyAlignment="1">
      <alignment horizontal="right"/>
    </xf>
    <xf numFmtId="0" fontId="21" fillId="10" borderId="0" xfId="0" applyFont="1" applyFill="1" applyAlignment="1">
      <alignment wrapText="1"/>
    </xf>
    <xf numFmtId="0" fontId="21" fillId="10" borderId="14" xfId="0" applyFont="1" applyFill="1" applyBorder="1" applyAlignment="1">
      <alignment horizontal="right"/>
    </xf>
    <xf numFmtId="0" fontId="21" fillId="9" borderId="14" xfId="0" applyFont="1" applyFill="1" applyBorder="1" applyAlignment="1">
      <alignment horizontal="right"/>
    </xf>
    <xf numFmtId="0" fontId="5" fillId="4" borderId="0" xfId="11" applyFont="1" applyFill="1"/>
    <xf numFmtId="0" fontId="8" fillId="0" borderId="0" xfId="11" applyFont="1"/>
    <xf numFmtId="0" fontId="16" fillId="0" borderId="0" xfId="11"/>
    <xf numFmtId="0" fontId="4" fillId="0" borderId="0" xfId="11" applyFont="1"/>
    <xf numFmtId="0" fontId="19" fillId="7" borderId="7" xfId="11" applyFont="1" applyFill="1" applyBorder="1" applyAlignment="1">
      <alignment horizontal="center" vertical="center" wrapText="1"/>
    </xf>
    <xf numFmtId="0" fontId="16" fillId="8" borderId="8" xfId="11" applyFill="1" applyBorder="1" applyAlignment="1">
      <alignment horizontal="center" vertical="center" wrapText="1"/>
    </xf>
    <xf numFmtId="0" fontId="16" fillId="5" borderId="0" xfId="11" applyFill="1" applyAlignment="1">
      <alignment vertical="center" wrapText="1"/>
    </xf>
    <xf numFmtId="0" fontId="16" fillId="11" borderId="0" xfId="11" applyFill="1"/>
    <xf numFmtId="0" fontId="19" fillId="7" borderId="7" xfId="3" applyFont="1" applyFill="1" applyBorder="1" applyAlignment="1">
      <alignment horizontal="center" vertical="center"/>
    </xf>
    <xf numFmtId="0" fontId="19" fillId="7" borderId="7" xfId="1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165" fontId="16" fillId="6" borderId="6" xfId="0" applyNumberFormat="1" applyFont="1" applyFill="1" applyBorder="1"/>
    <xf numFmtId="165" fontId="16" fillId="5" borderId="5" xfId="0" applyNumberFormat="1" applyFont="1" applyFill="1" applyBorder="1"/>
    <xf numFmtId="0" fontId="16" fillId="5" borderId="5" xfId="0" applyFont="1" applyFill="1" applyBorder="1"/>
    <xf numFmtId="165" fontId="16" fillId="6" borderId="0" xfId="0" applyNumberFormat="1" applyFont="1" applyFill="1"/>
    <xf numFmtId="0" fontId="16" fillId="6" borderId="0" xfId="0" applyFont="1" applyFill="1"/>
    <xf numFmtId="165" fontId="16" fillId="5" borderId="0" xfId="0" applyNumberFormat="1" applyFont="1" applyFill="1"/>
    <xf numFmtId="0" fontId="16" fillId="5" borderId="0" xfId="0" applyFont="1" applyFill="1"/>
    <xf numFmtId="0" fontId="16" fillId="6" borderId="6" xfId="0" applyFont="1" applyFill="1" applyBorder="1"/>
    <xf numFmtId="0" fontId="16" fillId="6" borderId="0" xfId="0" quotePrefix="1" applyFont="1" applyFill="1"/>
    <xf numFmtId="0" fontId="16" fillId="5" borderId="15" xfId="11" applyFill="1" applyBorder="1" applyAlignment="1">
      <alignment vertical="center" wrapText="1"/>
    </xf>
    <xf numFmtId="0" fontId="16" fillId="5" borderId="15" xfId="11" applyFill="1" applyBorder="1"/>
    <xf numFmtId="0" fontId="16" fillId="5" borderId="0" xfId="11" applyFill="1"/>
    <xf numFmtId="0" fontId="16" fillId="5" borderId="15" xfId="0" applyFont="1" applyFill="1" applyBorder="1"/>
    <xf numFmtId="0" fontId="16" fillId="6" borderId="0" xfId="11" applyFill="1"/>
    <xf numFmtId="0" fontId="16" fillId="12" borderId="0" xfId="11" applyFill="1"/>
    <xf numFmtId="0" fontId="16" fillId="6" borderId="0" xfId="11" applyFill="1" applyAlignment="1">
      <alignment vertical="center" wrapText="1"/>
    </xf>
    <xf numFmtId="165" fontId="16" fillId="6" borderId="0" xfId="4" applyNumberFormat="1" applyFill="1"/>
    <xf numFmtId="165" fontId="16" fillId="5" borderId="0" xfId="4" applyNumberFormat="1" applyFill="1"/>
    <xf numFmtId="165" fontId="8" fillId="0" borderId="0" xfId="0" applyNumberFormat="1" applyFont="1" applyAlignment="1">
      <alignment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0" fontId="26" fillId="13" borderId="0" xfId="9" applyFont="1" applyFill="1" applyAlignment="1">
      <alignment horizontal="left" vertical="center"/>
    </xf>
    <xf numFmtId="168" fontId="24" fillId="13" borderId="0" xfId="15" applyNumberFormat="1" applyFont="1" applyFill="1" applyBorder="1" applyAlignment="1">
      <alignment horizontal="left" vertical="center"/>
    </xf>
    <xf numFmtId="0" fontId="28" fillId="13" borderId="0" xfId="9" applyFont="1" applyFill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horizontal="left" vertical="center"/>
    </xf>
    <xf numFmtId="168" fontId="29" fillId="13" borderId="16" xfId="15" applyNumberFormat="1" applyFont="1" applyFill="1" applyBorder="1" applyAlignment="1">
      <alignment horizontal="left" vertical="center"/>
    </xf>
    <xf numFmtId="168" fontId="29" fillId="13" borderId="0" xfId="15" applyNumberFormat="1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vertical="center"/>
    </xf>
    <xf numFmtId="168" fontId="30" fillId="13" borderId="16" xfId="15" applyNumberFormat="1" applyFont="1" applyFill="1" applyBorder="1" applyAlignment="1">
      <alignment horizontal="center" vertical="center"/>
    </xf>
    <xf numFmtId="168" fontId="31" fillId="13" borderId="17" xfId="15" applyNumberFormat="1" applyFont="1" applyFill="1" applyBorder="1" applyAlignment="1">
      <alignment horizontal="center" vertical="center" wrapText="1"/>
    </xf>
    <xf numFmtId="168" fontId="30" fillId="13" borderId="17" xfId="15" applyNumberFormat="1" applyFont="1" applyFill="1" applyBorder="1" applyAlignment="1">
      <alignment horizontal="center" vertical="center"/>
    </xf>
    <xf numFmtId="168" fontId="30" fillId="13" borderId="18" xfId="15" applyNumberFormat="1" applyFont="1" applyFill="1" applyBorder="1" applyAlignment="1">
      <alignment horizontal="center" vertical="center"/>
    </xf>
    <xf numFmtId="168" fontId="30" fillId="13" borderId="3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 wrapText="1"/>
    </xf>
    <xf numFmtId="168" fontId="30" fillId="13" borderId="19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vertical="center"/>
    </xf>
    <xf numFmtId="0" fontId="24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left" vertical="center"/>
    </xf>
    <xf numFmtId="0" fontId="24" fillId="14" borderId="20" xfId="9" quotePrefix="1" applyFont="1" applyFill="1" applyBorder="1" applyAlignment="1">
      <alignment horizontal="center" vertical="center"/>
    </xf>
    <xf numFmtId="0" fontId="30" fillId="14" borderId="20" xfId="9" applyFont="1" applyFill="1" applyBorder="1" applyAlignment="1">
      <alignment horizontal="center" vertical="center"/>
    </xf>
    <xf numFmtId="168" fontId="24" fillId="14" borderId="21" xfId="15" applyNumberFormat="1" applyFont="1" applyFill="1" applyBorder="1" applyAlignment="1">
      <alignment horizontal="center" vertical="center" wrapText="1"/>
    </xf>
    <xf numFmtId="168" fontId="24" fillId="14" borderId="20" xfId="15" applyNumberFormat="1" applyFont="1" applyFill="1" applyBorder="1" applyAlignment="1">
      <alignment horizontal="center" vertical="center" wrapText="1"/>
    </xf>
    <xf numFmtId="168" fontId="32" fillId="14" borderId="20" xfId="15" applyNumberFormat="1" applyFont="1" applyFill="1" applyBorder="1" applyAlignment="1">
      <alignment horizontal="center" vertical="center" wrapText="1"/>
    </xf>
    <xf numFmtId="168" fontId="24" fillId="14" borderId="22" xfId="15" applyNumberFormat="1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169" fontId="24" fillId="13" borderId="0" xfId="15" applyNumberFormat="1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0" fontId="24" fillId="13" borderId="23" xfId="9" applyFont="1" applyFill="1" applyBorder="1" applyAlignment="1">
      <alignment horizontal="left" vertical="center"/>
    </xf>
    <xf numFmtId="0" fontId="24" fillId="13" borderId="23" xfId="9" applyFont="1" applyFill="1" applyBorder="1" applyAlignment="1">
      <alignment horizontal="center" vertical="center"/>
    </xf>
    <xf numFmtId="0" fontId="30" fillId="13" borderId="23" xfId="9" applyFont="1" applyFill="1" applyBorder="1" applyAlignment="1">
      <alignment horizontal="center" vertical="center"/>
    </xf>
    <xf numFmtId="167" fontId="24" fillId="13" borderId="24" xfId="15" applyNumberFormat="1" applyFont="1" applyFill="1" applyBorder="1" applyAlignment="1">
      <alignment horizontal="right" vertical="center"/>
    </xf>
    <xf numFmtId="167" fontId="24" fillId="13" borderId="23" xfId="15" applyNumberFormat="1" applyFont="1" applyFill="1" applyBorder="1" applyAlignment="1">
      <alignment horizontal="right" vertical="center"/>
    </xf>
    <xf numFmtId="167" fontId="24" fillId="13" borderId="25" xfId="15" applyNumberFormat="1" applyFont="1" applyFill="1" applyBorder="1" applyAlignment="1">
      <alignment horizontal="right" vertical="center"/>
    </xf>
    <xf numFmtId="167" fontId="24" fillId="13" borderId="26" xfId="15" applyNumberFormat="1" applyFont="1" applyFill="1" applyBorder="1" applyAlignment="1">
      <alignment horizontal="right" vertical="center"/>
    </xf>
    <xf numFmtId="0" fontId="24" fillId="13" borderId="0" xfId="9" applyFont="1" applyFill="1" applyAlignment="1">
      <alignment vertical="center"/>
    </xf>
    <xf numFmtId="0" fontId="24" fillId="13" borderId="23" xfId="9" applyFont="1" applyFill="1" applyBorder="1" applyAlignment="1">
      <alignment vertical="center"/>
    </xf>
    <xf numFmtId="167" fontId="24" fillId="13" borderId="27" xfId="15" applyNumberFormat="1" applyFont="1" applyFill="1" applyBorder="1" applyAlignment="1">
      <alignment horizontal="right" vertical="center"/>
    </xf>
    <xf numFmtId="0" fontId="24" fillId="13" borderId="28" xfId="9" applyFont="1" applyFill="1" applyBorder="1" applyAlignment="1">
      <alignment vertical="center"/>
    </xf>
    <xf numFmtId="0" fontId="29" fillId="13" borderId="28" xfId="9" applyFont="1" applyFill="1" applyBorder="1" applyAlignment="1">
      <alignment horizontal="center" vertical="center"/>
    </xf>
    <xf numFmtId="0" fontId="24" fillId="13" borderId="28" xfId="9" applyFont="1" applyFill="1" applyBorder="1" applyAlignment="1">
      <alignment horizontal="left" vertical="center"/>
    </xf>
    <xf numFmtId="0" fontId="24" fillId="13" borderId="28" xfId="9" applyFont="1" applyFill="1" applyBorder="1" applyAlignment="1">
      <alignment horizontal="center" vertical="center"/>
    </xf>
    <xf numFmtId="0" fontId="30" fillId="13" borderId="28" xfId="9" applyFont="1" applyFill="1" applyBorder="1" applyAlignment="1">
      <alignment horizontal="center" vertical="center"/>
    </xf>
    <xf numFmtId="167" fontId="24" fillId="13" borderId="29" xfId="15" applyNumberFormat="1" applyFont="1" applyFill="1" applyBorder="1" applyAlignment="1">
      <alignment horizontal="right" vertical="center"/>
    </xf>
    <xf numFmtId="167" fontId="24" fillId="13" borderId="28" xfId="15" applyNumberFormat="1" applyFont="1" applyFill="1" applyBorder="1" applyAlignment="1">
      <alignment horizontal="right" vertical="center"/>
    </xf>
    <xf numFmtId="167" fontId="24" fillId="13" borderId="30" xfId="15" applyNumberFormat="1" applyFont="1" applyFill="1" applyBorder="1" applyAlignment="1">
      <alignment horizontal="right" vertical="center"/>
    </xf>
    <xf numFmtId="167" fontId="24" fillId="13" borderId="31" xfId="15" applyNumberFormat="1" applyFont="1" applyFill="1" applyBorder="1" applyAlignment="1">
      <alignment horizontal="right" vertical="center"/>
    </xf>
    <xf numFmtId="0" fontId="29" fillId="13" borderId="2" xfId="9" applyFont="1" applyFill="1" applyBorder="1" applyAlignment="1">
      <alignment horizontal="left" vertical="center"/>
    </xf>
    <xf numFmtId="0" fontId="24" fillId="13" borderId="2" xfId="9" applyFont="1" applyFill="1" applyBorder="1" applyAlignment="1">
      <alignment horizontal="center" vertical="center"/>
    </xf>
    <xf numFmtId="0" fontId="30" fillId="13" borderId="2" xfId="9" applyFont="1" applyFill="1" applyBorder="1" applyAlignment="1">
      <alignment horizontal="center" vertical="center"/>
    </xf>
    <xf numFmtId="170" fontId="29" fillId="13" borderId="2" xfId="16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right" vertical="center"/>
    </xf>
    <xf numFmtId="167" fontId="29" fillId="13" borderId="2" xfId="15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horizontal="center" vertical="center"/>
    </xf>
    <xf numFmtId="168" fontId="24" fillId="13" borderId="0" xfId="15" applyNumberFormat="1" applyFont="1" applyFill="1" applyAlignment="1">
      <alignment horizontal="center" vertical="center"/>
    </xf>
    <xf numFmtId="168" fontId="24" fillId="13" borderId="0" xfId="15" applyNumberFormat="1" applyFont="1" applyFill="1" applyBorder="1" applyAlignment="1">
      <alignment horizontal="center" vertical="center"/>
    </xf>
    <xf numFmtId="168" fontId="24" fillId="13" borderId="0" xfId="15" applyNumberFormat="1" applyFont="1" applyFill="1" applyBorder="1" applyAlignment="1">
      <alignment vertical="center"/>
    </xf>
    <xf numFmtId="168" fontId="24" fillId="13" borderId="0" xfId="15" applyNumberFormat="1" applyFont="1" applyFill="1" applyAlignment="1">
      <alignment vertical="center"/>
    </xf>
    <xf numFmtId="167" fontId="24" fillId="13" borderId="0" xfId="9" applyNumberFormat="1" applyFont="1" applyFill="1" applyAlignment="1">
      <alignment vertical="center"/>
    </xf>
    <xf numFmtId="0" fontId="16" fillId="13" borderId="6" xfId="11" applyFill="1" applyBorder="1"/>
    <xf numFmtId="165" fontId="16" fillId="13" borderId="6" xfId="4" applyNumberFormat="1" applyFill="1" applyBorder="1"/>
    <xf numFmtId="0" fontId="16" fillId="15" borderId="6" xfId="11" applyFill="1" applyBorder="1"/>
    <xf numFmtId="0" fontId="16" fillId="13" borderId="6" xfId="1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16" xfId="0" applyBorder="1"/>
    <xf numFmtId="0" fontId="19" fillId="7" borderId="7" xfId="10" applyFont="1" applyFill="1" applyBorder="1" applyAlignment="1">
      <alignment horizontal="center" vertical="center" wrapText="1"/>
    </xf>
    <xf numFmtId="166" fontId="16" fillId="5" borderId="15" xfId="4" applyNumberFormat="1" applyFill="1" applyBorder="1"/>
    <xf numFmtId="166" fontId="16" fillId="6" borderId="0" xfId="4" applyNumberFormat="1" applyFill="1"/>
    <xf numFmtId="166" fontId="16" fillId="5" borderId="0" xfId="4" applyNumberFormat="1" applyFill="1"/>
    <xf numFmtId="166" fontId="0" fillId="0" borderId="0" xfId="0" applyNumberFormat="1"/>
    <xf numFmtId="171" fontId="16" fillId="5" borderId="15" xfId="0" applyNumberFormat="1" applyFont="1" applyFill="1" applyBorder="1"/>
    <xf numFmtId="171" fontId="16" fillId="6" borderId="0" xfId="0" applyNumberFormat="1" applyFont="1" applyFill="1"/>
    <xf numFmtId="171" fontId="16" fillId="5" borderId="0" xfId="0" applyNumberFormat="1" applyFont="1" applyFill="1"/>
    <xf numFmtId="171" fontId="16" fillId="5" borderId="0" xfId="4" applyNumberFormat="1" applyFill="1"/>
    <xf numFmtId="171" fontId="16" fillId="6" borderId="0" xfId="4" applyNumberFormat="1" applyFill="1"/>
    <xf numFmtId="171" fontId="0" fillId="0" borderId="0" xfId="0" applyNumberFormat="1"/>
    <xf numFmtId="171" fontId="0" fillId="0" borderId="16" xfId="0" applyNumberFormat="1" applyBorder="1"/>
    <xf numFmtId="0" fontId="16" fillId="13" borderId="0" xfId="11" applyFill="1"/>
    <xf numFmtId="0" fontId="16" fillId="13" borderId="0" xfId="11" applyFill="1" applyAlignment="1">
      <alignment vertical="center" wrapText="1"/>
    </xf>
    <xf numFmtId="0" fontId="0" fillId="13" borderId="0" xfId="0" applyFill="1"/>
    <xf numFmtId="165" fontId="16" fillId="13" borderId="0" xfId="4" applyNumberFormat="1" applyFill="1"/>
    <xf numFmtId="0" fontId="16" fillId="15" borderId="0" xfId="11" applyFill="1"/>
    <xf numFmtId="0" fontId="0" fillId="16" borderId="0" xfId="0" applyFill="1"/>
    <xf numFmtId="0" fontId="0" fillId="17" borderId="0" xfId="0" applyFill="1"/>
    <xf numFmtId="0" fontId="19" fillId="7" borderId="7" xfId="6" applyFont="1" applyFill="1" applyBorder="1" applyAlignment="1">
      <alignment horizontal="center" vertical="center"/>
    </xf>
    <xf numFmtId="0" fontId="19" fillId="7" borderId="7" xfId="6" applyFont="1" applyFill="1" applyBorder="1" applyAlignment="1">
      <alignment horizontal="center" vertical="center" wrapText="1"/>
    </xf>
    <xf numFmtId="0" fontId="19" fillId="18" borderId="7" xfId="6" applyFont="1" applyFill="1" applyBorder="1" applyAlignment="1">
      <alignment horizontal="center" vertical="center" wrapText="1"/>
    </xf>
    <xf numFmtId="0" fontId="16" fillId="8" borderId="8" xfId="7" applyFont="1" applyFill="1" applyBorder="1" applyAlignment="1">
      <alignment horizontal="center" vertical="center" wrapText="1"/>
    </xf>
    <xf numFmtId="0" fontId="33" fillId="19" borderId="0" xfId="0" applyFont="1" applyFill="1"/>
    <xf numFmtId="0" fontId="4" fillId="7" borderId="2" xfId="6" applyFont="1" applyFill="1" applyBorder="1" applyAlignment="1">
      <alignment vertical="center"/>
    </xf>
    <xf numFmtId="0" fontId="4" fillId="7" borderId="2" xfId="6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left" vertical="center" wrapText="1"/>
    </xf>
    <xf numFmtId="0" fontId="0" fillId="13" borderId="5" xfId="0" applyFill="1" applyBorder="1"/>
    <xf numFmtId="0" fontId="16" fillId="13" borderId="5" xfId="0" applyFont="1" applyFill="1" applyBorder="1"/>
    <xf numFmtId="0" fontId="0" fillId="0" borderId="4" xfId="0" applyBorder="1"/>
    <xf numFmtId="0" fontId="0" fillId="13" borderId="4" xfId="0" applyFill="1" applyBorder="1"/>
    <xf numFmtId="0" fontId="0" fillId="16" borderId="4" xfId="0" applyFill="1" applyBorder="1"/>
    <xf numFmtId="0" fontId="16" fillId="13" borderId="4" xfId="0" applyFont="1" applyFill="1" applyBorder="1"/>
    <xf numFmtId="165" fontId="16" fillId="13" borderId="0" xfId="0" applyNumberFormat="1" applyFont="1" applyFill="1"/>
    <xf numFmtId="0" fontId="16" fillId="13" borderId="0" xfId="0" applyFont="1" applyFill="1"/>
    <xf numFmtId="0" fontId="16" fillId="17" borderId="0" xfId="0" applyFont="1" applyFill="1"/>
    <xf numFmtId="0" fontId="16" fillId="5" borderId="6" xfId="0" applyFont="1" applyFill="1" applyBorder="1"/>
    <xf numFmtId="0" fontId="16" fillId="13" borderId="16" xfId="0" applyFont="1" applyFill="1" applyBorder="1"/>
    <xf numFmtId="0" fontId="0" fillId="13" borderId="16" xfId="0" applyFill="1" applyBorder="1"/>
    <xf numFmtId="0" fontId="16" fillId="20" borderId="0" xfId="11" applyFill="1"/>
    <xf numFmtId="0" fontId="0" fillId="20" borderId="0" xfId="0" applyFill="1"/>
    <xf numFmtId="0" fontId="16" fillId="8" borderId="8" xfId="6" applyFill="1" applyBorder="1" applyAlignment="1">
      <alignment horizontal="center" vertical="center" wrapText="1"/>
    </xf>
    <xf numFmtId="0" fontId="16" fillId="6" borderId="6" xfId="4" applyFill="1" applyBorder="1"/>
    <xf numFmtId="0" fontId="16" fillId="8" borderId="16" xfId="6" applyFill="1" applyBorder="1" applyAlignment="1">
      <alignment horizontal="center" vertical="center" wrapText="1"/>
    </xf>
    <xf numFmtId="0" fontId="16" fillId="6" borderId="16" xfId="0" applyFont="1" applyFill="1" applyBorder="1"/>
    <xf numFmtId="0" fontId="0" fillId="6" borderId="0" xfId="0" applyFill="1"/>
    <xf numFmtId="11" fontId="16" fillId="6" borderId="0" xfId="0" applyNumberFormat="1" applyFont="1" applyFill="1"/>
    <xf numFmtId="11" fontId="0" fillId="6" borderId="0" xfId="0" applyNumberFormat="1" applyFill="1"/>
    <xf numFmtId="0" fontId="19" fillId="7" borderId="32" xfId="11" applyFont="1" applyFill="1" applyBorder="1" applyAlignment="1">
      <alignment horizontal="center" vertical="center" wrapText="1"/>
    </xf>
    <xf numFmtId="0" fontId="19" fillId="7" borderId="32" xfId="11" applyFont="1" applyFill="1" applyBorder="1" applyAlignment="1">
      <alignment horizontal="center" vertical="center"/>
    </xf>
    <xf numFmtId="0" fontId="16" fillId="8" borderId="33" xfId="11" applyFill="1" applyBorder="1" applyAlignment="1">
      <alignment horizontal="center" vertical="center" wrapText="1"/>
    </xf>
    <xf numFmtId="0" fontId="16" fillId="5" borderId="34" xfId="11" applyFill="1" applyBorder="1" applyAlignment="1">
      <alignment vertical="center" wrapText="1"/>
    </xf>
    <xf numFmtId="0" fontId="16" fillId="5" borderId="35" xfId="11" applyFill="1" applyBorder="1" applyAlignment="1">
      <alignment vertical="center" wrapText="1"/>
    </xf>
    <xf numFmtId="0" fontId="16" fillId="6" borderId="35" xfId="11" applyFill="1" applyBorder="1" applyAlignment="1">
      <alignment vertical="center" wrapText="1"/>
    </xf>
    <xf numFmtId="0" fontId="16" fillId="13" borderId="35" xfId="11" applyFill="1" applyBorder="1" applyAlignment="1">
      <alignment vertical="center" wrapText="1"/>
    </xf>
    <xf numFmtId="0" fontId="16" fillId="13" borderId="35" xfId="11" applyFill="1" applyBorder="1"/>
    <xf numFmtId="0" fontId="0" fillId="13" borderId="35" xfId="0" applyFill="1" applyBorder="1"/>
    <xf numFmtId="0" fontId="16" fillId="13" borderId="36" xfId="11" applyFill="1" applyBorder="1" applyAlignment="1">
      <alignment vertical="center" wrapText="1"/>
    </xf>
    <xf numFmtId="2" fontId="16" fillId="5" borderId="34" xfId="11" applyNumberFormat="1" applyFill="1" applyBorder="1" applyAlignment="1">
      <alignment vertical="center" wrapText="1"/>
    </xf>
    <xf numFmtId="2" fontId="16" fillId="5" borderId="15" xfId="11" applyNumberFormat="1" applyFill="1" applyBorder="1" applyAlignment="1">
      <alignment vertical="center" wrapText="1"/>
    </xf>
    <xf numFmtId="2" fontId="16" fillId="5" borderId="35" xfId="11" applyNumberFormat="1" applyFill="1" applyBorder="1" applyAlignment="1">
      <alignment vertical="center" wrapText="1"/>
    </xf>
    <xf numFmtId="2" fontId="16" fillId="5" borderId="0" xfId="11" applyNumberFormat="1" applyFill="1" applyAlignment="1">
      <alignment vertical="center" wrapText="1"/>
    </xf>
    <xf numFmtId="2" fontId="16" fillId="6" borderId="35" xfId="11" applyNumberFormat="1" applyFill="1" applyBorder="1" applyAlignment="1">
      <alignment vertical="center" wrapText="1"/>
    </xf>
    <xf numFmtId="2" fontId="16" fillId="6" borderId="0" xfId="11" applyNumberFormat="1" applyFill="1" applyAlignment="1">
      <alignment vertical="center" wrapText="1"/>
    </xf>
    <xf numFmtId="2" fontId="16" fillId="13" borderId="35" xfId="11" applyNumberFormat="1" applyFill="1" applyBorder="1" applyAlignment="1">
      <alignment vertical="center" wrapText="1"/>
    </xf>
    <xf numFmtId="2" fontId="16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6" fillId="13" borderId="36" xfId="11" applyNumberFormat="1" applyFill="1" applyBorder="1" applyAlignment="1">
      <alignment vertical="center" wrapText="1"/>
    </xf>
    <xf numFmtId="2" fontId="16" fillId="13" borderId="6" xfId="11" applyNumberFormat="1" applyFill="1" applyBorder="1" applyAlignment="1">
      <alignment vertical="center" wrapText="1"/>
    </xf>
    <xf numFmtId="0" fontId="16" fillId="13" borderId="0" xfId="8" applyFill="1"/>
    <xf numFmtId="0" fontId="16" fillId="5" borderId="4" xfId="0" applyFont="1" applyFill="1" applyBorder="1"/>
    <xf numFmtId="0" fontId="16" fillId="6" borderId="4" xfId="0" applyFont="1" applyFill="1" applyBorder="1"/>
    <xf numFmtId="0" fontId="16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9" fillId="7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5" borderId="44" xfId="0" applyFont="1" applyFill="1" applyBorder="1"/>
    <xf numFmtId="0" fontId="16" fillId="5" borderId="45" xfId="0" applyFont="1" applyFill="1" applyBorder="1"/>
    <xf numFmtId="0" fontId="16" fillId="6" borderId="45" xfId="0" applyFont="1" applyFill="1" applyBorder="1"/>
    <xf numFmtId="0" fontId="16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6" fillId="13" borderId="0" xfId="3" applyFill="1"/>
    <xf numFmtId="0" fontId="19" fillId="7" borderId="7" xfId="19" applyFont="1" applyFill="1" applyBorder="1" applyAlignment="1">
      <alignment horizontal="center" vertical="center" wrapText="1"/>
    </xf>
    <xf numFmtId="0" fontId="16" fillId="21" borderId="3" xfId="0" applyFont="1" applyFill="1" applyBorder="1"/>
    <xf numFmtId="0" fontId="0" fillId="21" borderId="3" xfId="0" applyFill="1" applyBorder="1"/>
    <xf numFmtId="0" fontId="36" fillId="0" borderId="0" xfId="3" applyFont="1" applyAlignment="1">
      <alignment horizontal="left"/>
    </xf>
    <xf numFmtId="0" fontId="19" fillId="22" borderId="47" xfId="3" applyFont="1" applyFill="1" applyBorder="1" applyAlignment="1">
      <alignment horizontal="center" vertical="center"/>
    </xf>
    <xf numFmtId="0" fontId="19" fillId="22" borderId="47" xfId="1" applyFont="1" applyFill="1" applyBorder="1" applyAlignment="1">
      <alignment horizontal="center" vertical="center"/>
    </xf>
    <xf numFmtId="0" fontId="19" fillId="22" borderId="47" xfId="10" applyFont="1" applyFill="1" applyBorder="1" applyAlignment="1">
      <alignment horizontal="center" vertical="center" wrapText="1"/>
    </xf>
    <xf numFmtId="0" fontId="16" fillId="23" borderId="48" xfId="1" applyFont="1" applyFill="1" applyBorder="1" applyAlignment="1">
      <alignment horizontal="center" vertical="center" wrapText="1"/>
    </xf>
    <xf numFmtId="0" fontId="16" fillId="24" borderId="49" xfId="0" applyFont="1" applyFill="1" applyBorder="1"/>
    <xf numFmtId="0" fontId="16" fillId="25" borderId="50" xfId="0" applyFont="1" applyFill="1" applyBorder="1"/>
    <xf numFmtId="0" fontId="16" fillId="5" borderId="2" xfId="0" applyFont="1" applyFill="1" applyBorder="1"/>
    <xf numFmtId="0" fontId="16" fillId="26" borderId="15" xfId="0" applyFont="1" applyFill="1" applyBorder="1"/>
    <xf numFmtId="0" fontId="34" fillId="13" borderId="0" xfId="14" applyFont="1" applyFill="1" applyAlignment="1">
      <alignment horizontal="left"/>
    </xf>
    <xf numFmtId="0" fontId="2" fillId="13" borderId="0" xfId="14" applyFill="1" applyAlignment="1">
      <alignment horizontal="left" vertical="top" wrapText="1"/>
    </xf>
    <xf numFmtId="0" fontId="34" fillId="13" borderId="0" xfId="14" applyFont="1" applyFill="1" applyAlignment="1">
      <alignment horizontal="center"/>
    </xf>
    <xf numFmtId="0" fontId="19" fillId="8" borderId="8" xfId="6" applyFont="1" applyFill="1" applyBorder="1" applyAlignment="1">
      <alignment horizontal="center" vertical="center" wrapText="1"/>
    </xf>
    <xf numFmtId="0" fontId="19" fillId="8" borderId="16" xfId="6" applyFont="1" applyFill="1" applyBorder="1" applyAlignment="1">
      <alignment horizontal="center" vertical="center" wrapText="1"/>
    </xf>
    <xf numFmtId="0" fontId="24" fillId="13" borderId="0" xfId="9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</cellXfs>
  <cellStyles count="20">
    <cellStyle name="Dziesiętny 3" xfId="15" xr:uid="{87C1AB9C-466C-4BCC-B431-1E04859FBA62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43 2" xfId="17" xr:uid="{3BA838BF-FFFB-490F-A571-68F12F8E0DA8}"/>
    <cellStyle name="Normalny 43 2 2" xfId="14" xr:uid="{4410C660-3309-4C7E-80E0-CA6EC9A67144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65" t="s">
        <v>0</v>
      </c>
      <c r="E14" s="265"/>
      <c r="F14" s="266" t="s">
        <v>1</v>
      </c>
      <c r="G14" s="266"/>
      <c r="H14" s="266"/>
      <c r="J14" s="25"/>
      <c r="K14" s="27"/>
      <c r="L14" s="36"/>
    </row>
    <row r="15" spans="1:15">
      <c r="A15" s="36"/>
      <c r="B15" s="31"/>
      <c r="C15" s="26"/>
      <c r="D15" s="23"/>
      <c r="E15" s="23"/>
      <c r="F15" s="266"/>
      <c r="G15" s="266"/>
      <c r="H15" s="266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65" t="s">
        <v>2</v>
      </c>
      <c r="E18" s="265"/>
      <c r="F18" s="266" t="s">
        <v>3</v>
      </c>
      <c r="G18" s="266"/>
      <c r="H18" s="266"/>
      <c r="I18" s="266"/>
      <c r="J18" s="25"/>
      <c r="K18" s="27"/>
      <c r="L18" s="36"/>
    </row>
    <row r="19" spans="1:12">
      <c r="A19" s="36"/>
      <c r="B19" s="31"/>
      <c r="C19" s="26"/>
      <c r="D19" s="23"/>
      <c r="E19" s="23"/>
      <c r="F19" s="266"/>
      <c r="G19" s="266"/>
      <c r="H19" s="266"/>
      <c r="I19" s="266"/>
      <c r="J19" s="25"/>
      <c r="K19" s="27"/>
      <c r="L19" s="36"/>
    </row>
    <row r="20" spans="1:12">
      <c r="A20" s="36"/>
      <c r="B20" s="31"/>
      <c r="C20" s="26"/>
      <c r="D20" s="23"/>
      <c r="E20" s="23"/>
      <c r="F20" s="266"/>
      <c r="G20" s="266"/>
      <c r="H20" s="266"/>
      <c r="I20" s="26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65" t="s">
        <v>4</v>
      </c>
      <c r="E22" s="265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5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65" t="s">
        <v>6</v>
      </c>
      <c r="E28" s="265"/>
      <c r="F28" s="35" t="s">
        <v>7</v>
      </c>
      <c r="J28" s="25"/>
      <c r="K28" s="27"/>
      <c r="L28" s="36"/>
    </row>
    <row r="29" spans="1:12">
      <c r="A29" s="36"/>
      <c r="B29" s="31"/>
      <c r="C29" s="26"/>
      <c r="F29" s="35" t="s">
        <v>8</v>
      </c>
      <c r="J29" s="25"/>
      <c r="K29" s="27"/>
      <c r="L29" s="36"/>
    </row>
    <row r="30" spans="1:12">
      <c r="A30" s="36"/>
      <c r="B30" s="31"/>
      <c r="C30" s="26"/>
      <c r="F30" s="35" t="s">
        <v>9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65" t="s">
        <v>10</v>
      </c>
      <c r="E32" s="265"/>
      <c r="F32" s="35" t="s">
        <v>8</v>
      </c>
      <c r="J32" s="25"/>
      <c r="K32" s="27"/>
      <c r="L32" s="36"/>
    </row>
    <row r="33" spans="1:12">
      <c r="A33" s="36"/>
      <c r="B33" s="31"/>
      <c r="C33" s="26"/>
      <c r="F33" s="20" t="s">
        <v>11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152-4794-44ED-B0D3-BEDD616A4928}">
  <dimension ref="B2:G20"/>
  <sheetViews>
    <sheetView workbookViewId="0">
      <selection activeCell="E21" sqref="E21"/>
    </sheetView>
  </sheetViews>
  <sheetFormatPr defaultRowHeight="12.75"/>
  <cols>
    <col min="2" max="2" width="21.42578125" bestFit="1" customWidth="1"/>
    <col min="3" max="3" width="22.42578125" bestFit="1" customWidth="1"/>
    <col min="4" max="4" width="19" customWidth="1"/>
    <col min="5" max="5" width="19.28515625" bestFit="1" customWidth="1"/>
    <col min="6" max="6" width="39.85546875" customWidth="1"/>
  </cols>
  <sheetData>
    <row r="2" spans="2:7" ht="18">
      <c r="B2" s="66" t="s">
        <v>387</v>
      </c>
      <c r="C2" s="66"/>
      <c r="D2" s="66"/>
    </row>
    <row r="4" spans="2:7">
      <c r="E4" s="67" t="s">
        <v>277</v>
      </c>
    </row>
    <row r="5" spans="2:7">
      <c r="B5" s="190" t="s">
        <v>156</v>
      </c>
      <c r="C5" s="190" t="s">
        <v>278</v>
      </c>
      <c r="D5" s="190" t="s">
        <v>279</v>
      </c>
      <c r="E5" s="190" t="s">
        <v>280</v>
      </c>
      <c r="F5" s="191" t="s">
        <v>388</v>
      </c>
      <c r="G5" s="191" t="s">
        <v>281</v>
      </c>
    </row>
    <row r="6" spans="2:7" ht="13.5" thickBot="1">
      <c r="B6" s="192" t="s">
        <v>382</v>
      </c>
      <c r="C6" s="193"/>
      <c r="D6" s="193"/>
      <c r="E6" s="193"/>
      <c r="F6" s="192" t="s">
        <v>383</v>
      </c>
      <c r="G6" s="192"/>
    </row>
    <row r="7" spans="2:7">
      <c r="B7" s="194" t="str">
        <f>SEC_Processes!D24</f>
        <v>ELC_VOLT_DIV_AGR_CHPI</v>
      </c>
      <c r="C7" s="194" t="str">
        <f>SEC_Processes!E24</f>
        <v>Voltage Divider - AGR CHPI</v>
      </c>
      <c r="D7" s="195" t="str">
        <f>SEC_Comm!D30</f>
        <v>ELC_AGR_CHPI</v>
      </c>
      <c r="E7" s="194"/>
      <c r="F7" s="194"/>
      <c r="G7" s="194">
        <v>1</v>
      </c>
    </row>
    <row r="8" spans="2:7">
      <c r="B8" s="180"/>
      <c r="C8" s="180"/>
      <c r="D8" s="180"/>
      <c r="E8" s="180" t="s">
        <v>389</v>
      </c>
      <c r="F8" s="183">
        <v>0</v>
      </c>
      <c r="G8" s="180"/>
    </row>
    <row r="9" spans="2:7">
      <c r="B9" s="180"/>
      <c r="C9" s="180"/>
      <c r="D9" s="180"/>
      <c r="E9" s="180" t="s">
        <v>390</v>
      </c>
      <c r="F9" s="183">
        <v>1</v>
      </c>
      <c r="G9" s="180"/>
    </row>
    <row r="10" spans="2:7" ht="13.5" thickBot="1">
      <c r="B10" s="196"/>
      <c r="C10" s="196"/>
      <c r="D10" s="196"/>
      <c r="E10" s="197" t="s">
        <v>391</v>
      </c>
      <c r="F10" s="198">
        <v>0</v>
      </c>
      <c r="G10" s="196"/>
    </row>
    <row r="11" spans="2:7">
      <c r="F11" s="38"/>
    </row>
    <row r="13" spans="2:7" ht="18">
      <c r="B13" s="66" t="s">
        <v>392</v>
      </c>
      <c r="C13" s="66"/>
      <c r="D13" s="66"/>
    </row>
    <row r="15" spans="2:7">
      <c r="E15" s="67" t="s">
        <v>277</v>
      </c>
    </row>
    <row r="16" spans="2:7">
      <c r="B16" s="190" t="s">
        <v>156</v>
      </c>
      <c r="C16" s="190" t="s">
        <v>278</v>
      </c>
      <c r="D16" s="190" t="s">
        <v>279</v>
      </c>
      <c r="E16" s="190" t="s">
        <v>280</v>
      </c>
      <c r="F16" s="191" t="s">
        <v>388</v>
      </c>
      <c r="G16" s="191" t="s">
        <v>281</v>
      </c>
    </row>
    <row r="17" spans="2:7" ht="13.5" thickBot="1">
      <c r="B17" s="192" t="s">
        <v>382</v>
      </c>
      <c r="C17" s="193"/>
      <c r="D17" s="193"/>
      <c r="E17" s="193"/>
      <c r="F17" s="192" t="s">
        <v>383</v>
      </c>
      <c r="G17" s="192"/>
    </row>
    <row r="18" spans="2:7">
      <c r="B18" s="194" t="str">
        <f>SEC_Processes!D25</f>
        <v>HT_DIV_AGR_CHPI</v>
      </c>
      <c r="C18" s="194" t="str">
        <f>SEC_Processes!E25</f>
        <v>Heat Divider - AGR CHPI</v>
      </c>
      <c r="D18" s="195" t="str">
        <f>SEC_Comm!D31</f>
        <v>HT_AGR_CHPI</v>
      </c>
      <c r="E18" s="194"/>
      <c r="F18" s="194"/>
      <c r="G18" s="194">
        <v>1</v>
      </c>
    </row>
    <row r="19" spans="2:7">
      <c r="B19" s="180"/>
      <c r="C19" s="180"/>
      <c r="D19" s="180"/>
      <c r="E19" t="str">
        <f>SEC_Comm!D32</f>
        <v>AGR_HT_OWN_USE</v>
      </c>
      <c r="F19" s="183">
        <v>0</v>
      </c>
      <c r="G19" s="180"/>
    </row>
    <row r="20" spans="2:7" ht="13.5" thickBot="1">
      <c r="B20" s="197"/>
      <c r="C20" s="197"/>
      <c r="D20" s="197"/>
      <c r="E20" s="199" t="s">
        <v>393</v>
      </c>
      <c r="F20" s="198">
        <v>1</v>
      </c>
      <c r="G20" s="1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J24"/>
  <sheetViews>
    <sheetView zoomScaleNormal="100" workbookViewId="0">
      <selection activeCell="D7" sqref="D7:D18"/>
    </sheetView>
  </sheetViews>
  <sheetFormatPr defaultRowHeight="12.75"/>
  <cols>
    <col min="1" max="1" width="2.85546875" customWidth="1"/>
    <col min="2" max="2" width="19.140625" customWidth="1"/>
    <col min="3" max="3" width="31.140625" customWidth="1"/>
    <col min="4" max="4" width="14.140625" bestFit="1" customWidth="1"/>
    <col min="5" max="5" width="11.5703125" customWidth="1"/>
    <col min="6" max="7" width="10.42578125" customWidth="1"/>
    <col min="9" max="9" width="15.42578125" customWidth="1"/>
    <col min="10" max="10" width="16.140625" customWidth="1"/>
  </cols>
  <sheetData>
    <row r="2" spans="2:10" ht="18">
      <c r="B2" s="44" t="s">
        <v>394</v>
      </c>
      <c r="C2" s="44"/>
      <c r="E2" s="40"/>
    </row>
    <row r="3" spans="2:10">
      <c r="B3" s="41"/>
      <c r="C3" s="39"/>
      <c r="E3" s="40"/>
    </row>
    <row r="4" spans="2:10" ht="15.75" customHeight="1">
      <c r="E4" s="67" t="s">
        <v>277</v>
      </c>
      <c r="F4" s="43"/>
      <c r="G4" s="43"/>
    </row>
    <row r="5" spans="2:10" ht="15.75" customHeight="1">
      <c r="B5" s="74" t="s">
        <v>156</v>
      </c>
      <c r="C5" s="75" t="s">
        <v>278</v>
      </c>
      <c r="D5" s="74" t="s">
        <v>279</v>
      </c>
      <c r="E5" s="74" t="s">
        <v>280</v>
      </c>
      <c r="F5" s="76" t="s">
        <v>395</v>
      </c>
      <c r="G5" s="166" t="s">
        <v>396</v>
      </c>
    </row>
    <row r="6" spans="2:10" ht="39" thickBot="1">
      <c r="B6" s="77" t="s">
        <v>324</v>
      </c>
      <c r="C6" s="77" t="s">
        <v>325</v>
      </c>
      <c r="D6" s="77" t="s">
        <v>326</v>
      </c>
      <c r="E6" s="77" t="s">
        <v>327</v>
      </c>
      <c r="F6" s="77" t="s">
        <v>397</v>
      </c>
      <c r="G6" s="77" t="s">
        <v>397</v>
      </c>
      <c r="J6" s="164" t="s">
        <v>398</v>
      </c>
    </row>
    <row r="7" spans="2:10" ht="15.75" customHeight="1">
      <c r="B7" s="90" t="str">
        <f>SEC_Processes!D22</f>
        <v>AGR_DEM_AGR</v>
      </c>
      <c r="C7" s="90" t="str">
        <f>SEC_Processes!E22</f>
        <v>Agriculture Demand Process</v>
      </c>
      <c r="D7" s="90" t="str">
        <f>SEC_Comm!D9</f>
        <v>AGR_HC</v>
      </c>
      <c r="E7" s="90"/>
      <c r="F7" s="171">
        <f>IF(J7&lt;&gt;0,J7/100,"")</f>
        <v>0.31312030499999999</v>
      </c>
      <c r="G7" s="167">
        <v>0</v>
      </c>
      <c r="I7" t="s">
        <v>36</v>
      </c>
      <c r="J7" s="176">
        <v>31.312030499999999</v>
      </c>
    </row>
    <row r="8" spans="2:10" ht="15.75" customHeight="1">
      <c r="B8" s="82" t="str">
        <f>IF(J8&gt;0,"","\I:")</f>
        <v/>
      </c>
      <c r="C8" s="82"/>
      <c r="D8" s="82" t="str">
        <f>SEC_Comm!D10</f>
        <v>AGR_BC</v>
      </c>
      <c r="E8" s="82"/>
      <c r="F8" s="172">
        <f t="shared" ref="F8:F19" si="0">IF(J8&lt;&gt;0,J8/100,"")</f>
        <v>2.6657355599999997E-3</v>
      </c>
      <c r="G8" s="168">
        <v>0</v>
      </c>
      <c r="I8" t="s">
        <v>40</v>
      </c>
      <c r="J8" s="176">
        <v>0.26657355599999999</v>
      </c>
    </row>
    <row r="9" spans="2:10" ht="15.75" customHeight="1">
      <c r="B9" s="84" t="str">
        <f t="shared" ref="B9:B19" si="1">IF(J9&gt;0,"","\I:")</f>
        <v/>
      </c>
      <c r="C9" s="84"/>
      <c r="D9" s="84" t="str">
        <f>SEC_Comm!D11</f>
        <v>AGR_OIL_GSL</v>
      </c>
      <c r="E9" s="84"/>
      <c r="F9" s="173">
        <f t="shared" si="0"/>
        <v>4.5719856000000012E-4</v>
      </c>
      <c r="G9" s="169">
        <v>0</v>
      </c>
      <c r="I9" t="s">
        <v>42</v>
      </c>
      <c r="J9" s="176">
        <v>4.571985600000001E-2</v>
      </c>
    </row>
    <row r="10" spans="2:10" ht="15.75" customHeight="1">
      <c r="B10" s="82" t="str">
        <f t="shared" si="1"/>
        <v/>
      </c>
      <c r="C10" s="82"/>
      <c r="D10" s="82" t="str">
        <f>SEC_Comm!D12</f>
        <v>AGR_OIL_DSL</v>
      </c>
      <c r="E10" s="82"/>
      <c r="F10" s="172">
        <f t="shared" si="0"/>
        <v>0.97438014756000002</v>
      </c>
      <c r="G10" s="168">
        <v>0</v>
      </c>
      <c r="I10" t="s">
        <v>44</v>
      </c>
      <c r="J10" s="176">
        <v>97.438014756000001</v>
      </c>
    </row>
    <row r="11" spans="2:10" ht="15.75" customHeight="1">
      <c r="B11" s="84" t="str">
        <f t="shared" si="1"/>
        <v/>
      </c>
      <c r="C11" s="84"/>
      <c r="D11" s="84" t="str">
        <f>SEC_Comm!D13</f>
        <v>AGR_OIL_LPG</v>
      </c>
      <c r="E11" s="84"/>
      <c r="F11" s="173">
        <f t="shared" si="0"/>
        <v>2.8520062919999999E-2</v>
      </c>
      <c r="G11" s="169">
        <v>0</v>
      </c>
      <c r="I11" t="s">
        <v>46</v>
      </c>
      <c r="J11" s="176">
        <v>2.852006292</v>
      </c>
    </row>
    <row r="12" spans="2:10" ht="15.75" customHeight="1">
      <c r="B12" s="82" t="str">
        <f t="shared" si="1"/>
        <v/>
      </c>
      <c r="C12" s="82"/>
      <c r="D12" s="82" t="str">
        <f>SEC_Comm!D14</f>
        <v>AGR_OIL_FUE</v>
      </c>
      <c r="E12" s="82"/>
      <c r="F12" s="172">
        <f t="shared" si="0"/>
        <v>4.0888288800000009E-3</v>
      </c>
      <c r="G12" s="168">
        <v>0</v>
      </c>
      <c r="I12" t="s">
        <v>48</v>
      </c>
      <c r="J12" s="176">
        <v>0.40888288800000006</v>
      </c>
    </row>
    <row r="13" spans="2:10" ht="15.75" customHeight="1">
      <c r="B13" s="84" t="str">
        <f t="shared" si="1"/>
        <v/>
      </c>
      <c r="C13" s="84"/>
      <c r="D13" s="84" t="str">
        <f>SEC_Comm!D15</f>
        <v>AGR_NAT_GAS</v>
      </c>
      <c r="E13" s="84"/>
      <c r="F13" s="173">
        <f t="shared" si="0"/>
        <v>1.8057249719999998E-2</v>
      </c>
      <c r="G13" s="174">
        <f>IF(F17/SUM(F7:F13,F16:F17,F19)&gt;=0.5,SUM(F7:F13,F16,F19),SUM(F7:F13,F16:F17,F19)/2)</f>
        <v>0.70363612008000009</v>
      </c>
      <c r="I13" t="s">
        <v>50</v>
      </c>
      <c r="J13" s="176">
        <v>1.8057249719999999</v>
      </c>
    </row>
    <row r="14" spans="2:10" ht="15.75" customHeight="1">
      <c r="B14" s="82" t="str">
        <f t="shared" si="1"/>
        <v/>
      </c>
      <c r="C14" s="82"/>
      <c r="D14" s="82" t="str">
        <f>SEC_Comm!D16</f>
        <v>AGR_BIOG</v>
      </c>
      <c r="E14" s="82"/>
      <c r="F14" s="172">
        <f t="shared" si="0"/>
        <v>3.7036432800000001E-3</v>
      </c>
      <c r="G14" s="175">
        <f>F14</f>
        <v>3.7036432800000001E-3</v>
      </c>
      <c r="I14" t="s">
        <v>52</v>
      </c>
      <c r="J14" s="176">
        <v>0.37036432800000002</v>
      </c>
    </row>
    <row r="15" spans="2:10" ht="15.75" customHeight="1">
      <c r="B15" s="84" t="str">
        <f t="shared" si="1"/>
        <v/>
      </c>
      <c r="C15" s="84"/>
      <c r="D15" s="84" t="str">
        <f>SEC_Comm!D17</f>
        <v>AGR_BIOM</v>
      </c>
      <c r="E15" s="84"/>
      <c r="F15" s="173">
        <f t="shared" si="0"/>
        <v>0.20068044155999998</v>
      </c>
      <c r="G15" s="174">
        <f>F15</f>
        <v>0.20068044155999998</v>
      </c>
      <c r="I15" t="s">
        <v>54</v>
      </c>
      <c r="J15" s="176">
        <v>20.068044155999999</v>
      </c>
    </row>
    <row r="16" spans="2:10" ht="15.75" customHeight="1">
      <c r="B16" s="82" t="str">
        <f t="shared" si="1"/>
        <v>\I:</v>
      </c>
      <c r="C16" s="82"/>
      <c r="D16" s="82" t="str">
        <f>SEC_Comm!D18</f>
        <v>AGR_RDF</v>
      </c>
      <c r="E16" s="82"/>
      <c r="F16" s="172" t="str">
        <f t="shared" si="0"/>
        <v/>
      </c>
      <c r="G16" s="175"/>
      <c r="I16" t="s">
        <v>56</v>
      </c>
      <c r="J16" s="176">
        <v>0</v>
      </c>
    </row>
    <row r="17" spans="2:10" ht="15.75" customHeight="1">
      <c r="B17" s="84" t="str">
        <f t="shared" si="1"/>
        <v/>
      </c>
      <c r="C17" s="84"/>
      <c r="D17" s="84" t="str">
        <f>SEC_Comm!D19</f>
        <v>AGR_ELC</v>
      </c>
      <c r="E17" s="84"/>
      <c r="F17" s="173">
        <f t="shared" si="0"/>
        <v>6.5982711960000009E-2</v>
      </c>
      <c r="G17" s="174">
        <f>IF(F17/SUM(F7:F13,F16:F17,F19)&gt;=0.5,F17,SUM(F7:F13,F16:F17,F19)/2)</f>
        <v>0.70363612008000009</v>
      </c>
      <c r="I17" t="s">
        <v>58</v>
      </c>
      <c r="J17" s="176">
        <v>6.5982711960000007</v>
      </c>
    </row>
    <row r="18" spans="2:10" ht="15.75" customHeight="1">
      <c r="B18" s="82" t="str">
        <f t="shared" si="1"/>
        <v/>
      </c>
      <c r="C18" s="82"/>
      <c r="D18" s="82" t="str">
        <f>SEC_Comm!D20</f>
        <v>AGR_DH</v>
      </c>
      <c r="E18" s="82"/>
      <c r="F18" s="172">
        <f t="shared" si="0"/>
        <v>7.7501854800000004E-3</v>
      </c>
      <c r="G18" s="175">
        <f>F18</f>
        <v>7.7501854800000004E-3</v>
      </c>
      <c r="I18" t="s">
        <v>60</v>
      </c>
      <c r="J18" s="176">
        <v>0.77501854800000003</v>
      </c>
    </row>
    <row r="19" spans="2:10" ht="15.75" customHeight="1">
      <c r="B19" s="84" t="str">
        <f t="shared" si="1"/>
        <v>\I:</v>
      </c>
      <c r="C19" s="84"/>
      <c r="D19" s="84" t="str">
        <f>SEC_Comm!D21</f>
        <v>AGR_OTH_FUE</v>
      </c>
      <c r="E19" s="84"/>
      <c r="F19" s="84" t="str">
        <f t="shared" si="0"/>
        <v/>
      </c>
      <c r="G19" s="169"/>
      <c r="I19" s="165" t="s">
        <v>62</v>
      </c>
      <c r="J19" s="177">
        <v>0</v>
      </c>
    </row>
    <row r="20" spans="2:10" ht="15.75" customHeight="1" thickBot="1">
      <c r="B20" s="85"/>
      <c r="C20" s="85"/>
      <c r="D20" s="85"/>
      <c r="E20" s="85" t="str">
        <f>SEC_Comm!D22</f>
        <v>AGR_DEM</v>
      </c>
      <c r="F20" s="85"/>
      <c r="G20" s="85"/>
      <c r="J20" s="176">
        <f>SUM(J7:J19)</f>
        <v>161.94065104799998</v>
      </c>
    </row>
    <row r="22" spans="2:10">
      <c r="F22" s="170"/>
      <c r="G22" s="170"/>
    </row>
    <row r="24" spans="2:10">
      <c r="F24" s="17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2:N12"/>
  <sheetViews>
    <sheetView workbookViewId="0"/>
  </sheetViews>
  <sheetFormatPr defaultRowHeight="12.75"/>
  <cols>
    <col min="1" max="1" width="2.85546875" customWidth="1"/>
    <col min="2" max="2" width="17.7109375" customWidth="1"/>
    <col min="3" max="3" width="16.42578125" customWidth="1"/>
    <col min="4" max="4" width="11" customWidth="1"/>
    <col min="5" max="5" width="8.28515625" bestFit="1" customWidth="1"/>
    <col min="6" max="6" width="13.5703125" bestFit="1" customWidth="1"/>
    <col min="7" max="7" width="13.42578125" bestFit="1" customWidth="1"/>
    <col min="8" max="8" width="13.5703125" bestFit="1" customWidth="1"/>
    <col min="9" max="9" width="13.42578125" bestFit="1" customWidth="1"/>
    <col min="10" max="10" width="14.28515625" bestFit="1" customWidth="1"/>
    <col min="11" max="11" width="12.28515625" bestFit="1" customWidth="1"/>
    <col min="12" max="12" width="10.42578125" bestFit="1" customWidth="1"/>
    <col min="13" max="13" width="9.42578125" bestFit="1" customWidth="1"/>
    <col min="14" max="14" width="14.28515625" bestFit="1" customWidth="1"/>
  </cols>
  <sheetData>
    <row r="2" spans="2:14">
      <c r="C2" s="96" t="s">
        <v>399</v>
      </c>
    </row>
    <row r="3" spans="2:14" ht="15.75" customHeight="1">
      <c r="B3" s="185" t="s">
        <v>156</v>
      </c>
      <c r="C3" s="185" t="s">
        <v>19</v>
      </c>
      <c r="D3" s="185" t="s">
        <v>36</v>
      </c>
      <c r="E3" s="185" t="s">
        <v>40</v>
      </c>
      <c r="F3" s="185" t="s">
        <v>42</v>
      </c>
      <c r="G3" s="185" t="s">
        <v>44</v>
      </c>
      <c r="H3" s="185" t="s">
        <v>46</v>
      </c>
      <c r="I3" s="185" t="s">
        <v>48</v>
      </c>
      <c r="J3" s="185" t="s">
        <v>50</v>
      </c>
      <c r="K3" s="185" t="s">
        <v>52</v>
      </c>
      <c r="L3" s="185" t="s">
        <v>54</v>
      </c>
      <c r="M3" s="185" t="s">
        <v>56</v>
      </c>
      <c r="N3" s="185" t="s">
        <v>62</v>
      </c>
    </row>
    <row r="4" spans="2:14" ht="15.75" customHeight="1" thickBot="1">
      <c r="B4" s="208" t="s">
        <v>382</v>
      </c>
      <c r="C4" s="208"/>
      <c r="D4" s="268" t="s">
        <v>400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2:14" ht="15.75" customHeight="1">
      <c r="B5" s="90" t="str">
        <f>SEC_Processes!$D$22</f>
        <v>AGR_DEM_AGR</v>
      </c>
      <c r="C5" s="90" t="str">
        <f>SEC_Comm!D23</f>
        <v>AGR_CO2</v>
      </c>
      <c r="D5" s="90">
        <v>94.19</v>
      </c>
      <c r="E5" s="90">
        <v>109.08</v>
      </c>
      <c r="F5" s="90">
        <v>68.61</v>
      </c>
      <c r="G5" s="90">
        <v>73.33</v>
      </c>
      <c r="H5" s="90">
        <v>62.44</v>
      </c>
      <c r="I5" s="90">
        <v>76.59</v>
      </c>
      <c r="J5" s="90">
        <v>55.82</v>
      </c>
      <c r="K5" s="90">
        <v>0</v>
      </c>
      <c r="L5" s="90">
        <v>0</v>
      </c>
      <c r="M5" s="90">
        <f>D5*0.85</f>
        <v>80.061499999999995</v>
      </c>
      <c r="N5" s="90">
        <f>D5</f>
        <v>94.19</v>
      </c>
    </row>
    <row r="6" spans="2:14" ht="15.75" customHeight="1">
      <c r="B6" s="82" t="str">
        <f>SEC_Processes!$D$22</f>
        <v>AGR_DEM_AGR</v>
      </c>
      <c r="C6" s="82" t="str">
        <f>SEC_Comm!D24</f>
        <v>AGR_SO2</v>
      </c>
      <c r="D6" s="82">
        <v>0.53304759599999996</v>
      </c>
      <c r="E6" s="82">
        <v>0.53304759599999996</v>
      </c>
      <c r="F6" s="82">
        <v>7.4785100000000001E-4</v>
      </c>
      <c r="G6" s="82">
        <v>7.3059600000000002E-4</v>
      </c>
      <c r="H6" s="213">
        <v>4.7595900000000003E-5</v>
      </c>
      <c r="I6" s="82">
        <v>3.2759599999999999E-4</v>
      </c>
      <c r="J6" s="214">
        <v>4.7595900000000003E-5</v>
      </c>
      <c r="K6" s="213">
        <v>4.7595900000000003E-6</v>
      </c>
      <c r="L6" s="212">
        <v>2.5047595999999998E-2</v>
      </c>
      <c r="M6" s="82">
        <v>2.5047595999999998E-2</v>
      </c>
      <c r="N6" s="82">
        <v>2.5047595999999998E-2</v>
      </c>
    </row>
    <row r="7" spans="2:14" ht="15.75" customHeight="1">
      <c r="B7" s="84" t="str">
        <f>SEC_Processes!$D$22</f>
        <v>AGR_DEM_AGR</v>
      </c>
      <c r="C7" s="84" t="str">
        <f>SEC_Comm!D25</f>
        <v>AGR_NOX</v>
      </c>
      <c r="D7" s="84">
        <v>0.60670447699999996</v>
      </c>
      <c r="E7" s="84">
        <v>0.60670447699999996</v>
      </c>
      <c r="F7" s="84">
        <v>0.88470447699999999</v>
      </c>
      <c r="G7" s="84">
        <v>0.85470447699999996</v>
      </c>
      <c r="H7" s="84">
        <v>0.87470447699999998</v>
      </c>
      <c r="I7" s="84">
        <v>0.50670447699999999</v>
      </c>
      <c r="J7" s="84">
        <v>0.51470447699999999</v>
      </c>
      <c r="K7" s="84">
        <v>0.51470447699999999</v>
      </c>
      <c r="L7" s="84">
        <v>0.54470447700000002</v>
      </c>
      <c r="M7" s="84">
        <v>0.54470447700000002</v>
      </c>
      <c r="N7" s="84">
        <v>0.54470447700000002</v>
      </c>
    </row>
    <row r="8" spans="2:14" ht="15.75" customHeight="1">
      <c r="B8" s="82" t="str">
        <f>SEC_Processes!$D$22</f>
        <v>AGR_DEM_AGR</v>
      </c>
      <c r="C8" s="82" t="str">
        <f>SEC_Comm!D26</f>
        <v>AGR_TSP</v>
      </c>
      <c r="D8" s="82">
        <v>0.74417387599999996</v>
      </c>
      <c r="E8" s="82">
        <v>0.74417387599999996</v>
      </c>
      <c r="F8" s="82">
        <v>0.32875512600000001</v>
      </c>
      <c r="G8" s="82">
        <v>0.33490387599999999</v>
      </c>
      <c r="H8" s="82">
        <v>0.32828251800000002</v>
      </c>
      <c r="I8" s="82">
        <v>0.33037387600000001</v>
      </c>
      <c r="J8" s="82">
        <v>0.32917387599999998</v>
      </c>
      <c r="K8" s="82">
        <v>0.32917387599999998</v>
      </c>
      <c r="L8" s="82">
        <v>1.048973876</v>
      </c>
      <c r="M8" s="82">
        <v>1.0489738770000001</v>
      </c>
      <c r="N8" s="82">
        <v>1.048973878</v>
      </c>
    </row>
    <row r="9" spans="2:14" ht="15.75" customHeight="1">
      <c r="B9" s="84" t="str">
        <f>SEC_Processes!$D$22</f>
        <v>AGR_DEM_AGR</v>
      </c>
      <c r="C9" s="84" t="str">
        <f>SEC_Comm!D27</f>
        <v>AGR_PM10</v>
      </c>
      <c r="D9" s="84">
        <v>0.55754891900000003</v>
      </c>
      <c r="E9" s="84">
        <v>0.55754891900000003</v>
      </c>
      <c r="F9" s="84">
        <v>0.192330169</v>
      </c>
      <c r="G9" s="84">
        <v>0.198478919</v>
      </c>
      <c r="H9" s="84">
        <v>0.19185756100000001</v>
      </c>
      <c r="I9" s="84">
        <v>0.193948919</v>
      </c>
      <c r="J9" s="84">
        <v>0.20354891899999999</v>
      </c>
      <c r="K9" s="84">
        <v>0.20354891899999999</v>
      </c>
      <c r="L9" s="84">
        <v>0.87654891899999998</v>
      </c>
      <c r="M9" s="84">
        <v>0.87654891899999998</v>
      </c>
      <c r="N9" s="84">
        <v>0.87654891899999998</v>
      </c>
    </row>
    <row r="10" spans="2:14" ht="15.75" customHeight="1">
      <c r="B10" s="211" t="str">
        <f>SEC_Processes!$D$22</f>
        <v>AGR_DEM_AGR</v>
      </c>
      <c r="C10" s="211" t="str">
        <f>SEC_Comm!D28</f>
        <v>AGR_PM2.5</v>
      </c>
      <c r="D10" s="211">
        <v>0.35625308300000003</v>
      </c>
      <c r="E10" s="211">
        <v>0.35625308300000003</v>
      </c>
      <c r="F10" s="211">
        <v>2.2034333E-2</v>
      </c>
      <c r="G10" s="211">
        <v>2.8183083000000001E-2</v>
      </c>
      <c r="H10" s="211">
        <v>2.1561725E-2</v>
      </c>
      <c r="I10" s="211">
        <v>2.3653082999999998E-2</v>
      </c>
      <c r="J10" s="211">
        <v>2.2453082999999999E-2</v>
      </c>
      <c r="K10" s="211">
        <v>2.2453082999999999E-2</v>
      </c>
      <c r="L10" s="211">
        <v>0.65625308299999996</v>
      </c>
      <c r="M10" s="211">
        <v>0.65625308299999996</v>
      </c>
      <c r="N10" s="211">
        <v>0.65625308299999996</v>
      </c>
    </row>
    <row r="11" spans="2:14">
      <c r="B11" s="210" t="s">
        <v>382</v>
      </c>
      <c r="C11" s="210"/>
      <c r="D11" s="269" t="s">
        <v>401</v>
      </c>
      <c r="E11" s="269"/>
      <c r="F11" s="269"/>
      <c r="G11" s="269"/>
      <c r="H11" s="269"/>
      <c r="I11" s="269"/>
      <c r="J11" s="269"/>
      <c r="K11" s="269"/>
      <c r="L11" s="269"/>
      <c r="M11" s="269"/>
      <c r="N11" s="269"/>
    </row>
    <row r="12" spans="2:14" ht="15.75" customHeight="1" thickBot="1">
      <c r="B12" s="203" t="str">
        <f>SEC_Processes!$D$22</f>
        <v>AGR_DEM_AGR</v>
      </c>
      <c r="C12" s="203" t="str">
        <f>SEC_Comm!D29</f>
        <v>AGR_HG</v>
      </c>
      <c r="D12" s="203" t="s">
        <v>402</v>
      </c>
      <c r="E12" s="203" t="s">
        <v>403</v>
      </c>
      <c r="F12" s="203" t="s">
        <v>404</v>
      </c>
      <c r="G12" s="203" t="s">
        <v>405</v>
      </c>
      <c r="H12" s="203"/>
      <c r="I12" s="203"/>
      <c r="J12" s="203"/>
      <c r="K12" s="203"/>
      <c r="L12" s="203"/>
      <c r="M12" s="203"/>
      <c r="N12" s="203"/>
    </row>
  </sheetData>
  <mergeCells count="2">
    <mergeCell ref="D4:N4"/>
    <mergeCell ref="D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bottomRight" activeCell="E7" sqref="E7:BZ7"/>
      <selection pane="bottomLeft" activeCell="I6" sqref="I6"/>
      <selection pane="topRight" activeCell="I6" sqref="I6"/>
    </sheetView>
  </sheetViews>
  <sheetFormatPr defaultColWidth="9.140625" defaultRowHeight="13.5"/>
  <cols>
    <col min="1" max="2" width="1.42578125" style="135" customWidth="1"/>
    <col min="3" max="3" width="5" style="135" customWidth="1"/>
    <col min="4" max="4" width="7.140625" style="135" customWidth="1"/>
    <col min="5" max="5" width="4.28515625" style="135" customWidth="1"/>
    <col min="6" max="6" width="7.140625" style="135" customWidth="1"/>
    <col min="7" max="7" width="5.7109375" style="37" customWidth="1"/>
    <col min="8" max="8" width="14.5703125" style="154" bestFit="1" customWidth="1"/>
    <col min="9" max="9" width="9.85546875" style="155" customWidth="1"/>
    <col min="10" max="21" width="10" style="156" customWidth="1"/>
    <col min="22" max="25" width="10" style="157" customWidth="1"/>
    <col min="26" max="28" width="10" style="156" customWidth="1"/>
    <col min="29" max="29" width="10" style="155" customWidth="1"/>
    <col min="30" max="52" width="10" style="157" customWidth="1"/>
    <col min="53" max="53" width="10" style="158" customWidth="1"/>
    <col min="54" max="54" width="10" style="156" customWidth="1"/>
    <col min="55" max="75" width="10" style="157" customWidth="1"/>
    <col min="76" max="78" width="10" style="158" customWidth="1"/>
    <col min="79" max="16384" width="9.140625" style="135"/>
  </cols>
  <sheetData>
    <row r="1" spans="1:84" s="97" customFormat="1" ht="11.25" customHeight="1">
      <c r="B1" s="98"/>
      <c r="C1" s="98"/>
      <c r="D1" s="98"/>
      <c r="E1" s="98"/>
      <c r="F1" s="98"/>
      <c r="G1" s="98"/>
      <c r="H1" s="99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</row>
    <row r="2" spans="1:84" s="97" customFormat="1" ht="20.25">
      <c r="A2" s="101" t="s">
        <v>406</v>
      </c>
      <c r="B2" s="98"/>
      <c r="C2" s="98"/>
      <c r="D2" s="98"/>
      <c r="E2" s="98"/>
      <c r="F2" s="98"/>
      <c r="G2" s="98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</row>
    <row r="3" spans="1:84" s="97" customFormat="1" ht="11.25" customHeight="1">
      <c r="A3" s="102"/>
      <c r="B3" s="102"/>
      <c r="C3" s="102"/>
      <c r="D3" s="102"/>
      <c r="E3" s="102"/>
      <c r="F3" s="102"/>
      <c r="G3" s="102"/>
      <c r="H3" s="103"/>
      <c r="I3" s="104"/>
      <c r="J3" s="105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5"/>
      <c r="V3" s="104"/>
      <c r="W3" s="104"/>
      <c r="X3" s="104"/>
      <c r="Y3" s="104"/>
      <c r="Z3" s="105"/>
      <c r="AA3" s="104"/>
      <c r="AB3" s="104"/>
      <c r="AC3" s="105"/>
      <c r="AD3" s="105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5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5"/>
      <c r="BV3" s="104"/>
      <c r="BW3" s="104"/>
      <c r="BX3" s="105"/>
      <c r="BY3" s="105"/>
      <c r="BZ3" s="105"/>
    </row>
    <row r="4" spans="1:84" s="115" customFormat="1" ht="22.7" customHeight="1">
      <c r="A4" s="106"/>
      <c r="B4" s="106"/>
      <c r="C4" s="106"/>
      <c r="D4" s="106"/>
      <c r="E4" s="106"/>
      <c r="F4" s="106"/>
      <c r="G4" s="106"/>
      <c r="H4" s="106"/>
      <c r="I4" s="107" t="s">
        <v>407</v>
      </c>
      <c r="J4" s="108" t="s">
        <v>408</v>
      </c>
      <c r="K4" s="107" t="s">
        <v>409</v>
      </c>
      <c r="L4" s="107" t="s">
        <v>410</v>
      </c>
      <c r="M4" s="107" t="s">
        <v>411</v>
      </c>
      <c r="N4" s="107" t="s">
        <v>412</v>
      </c>
      <c r="O4" s="107" t="s">
        <v>413</v>
      </c>
      <c r="P4" s="107" t="s">
        <v>414</v>
      </c>
      <c r="Q4" s="107" t="s">
        <v>415</v>
      </c>
      <c r="R4" s="107" t="s">
        <v>416</v>
      </c>
      <c r="S4" s="107" t="s">
        <v>417</v>
      </c>
      <c r="T4" s="107" t="s">
        <v>418</v>
      </c>
      <c r="U4" s="109" t="s">
        <v>419</v>
      </c>
      <c r="V4" s="107" t="s">
        <v>420</v>
      </c>
      <c r="W4" s="107" t="s">
        <v>421</v>
      </c>
      <c r="X4" s="107" t="s">
        <v>422</v>
      </c>
      <c r="Y4" s="107" t="s">
        <v>423</v>
      </c>
      <c r="Z4" s="109" t="s">
        <v>424</v>
      </c>
      <c r="AA4" s="107" t="s">
        <v>425</v>
      </c>
      <c r="AB4" s="107" t="s">
        <v>426</v>
      </c>
      <c r="AC4" s="110" t="s">
        <v>427</v>
      </c>
      <c r="AD4" s="111" t="s">
        <v>428</v>
      </c>
      <c r="AE4" s="112" t="s">
        <v>429</v>
      </c>
      <c r="AF4" s="107" t="s">
        <v>430</v>
      </c>
      <c r="AG4" s="107" t="s">
        <v>431</v>
      </c>
      <c r="AH4" s="107" t="s">
        <v>432</v>
      </c>
      <c r="AI4" s="107" t="s">
        <v>433</v>
      </c>
      <c r="AJ4" s="107" t="s">
        <v>434</v>
      </c>
      <c r="AK4" s="107" t="s">
        <v>435</v>
      </c>
      <c r="AL4" s="107" t="s">
        <v>436</v>
      </c>
      <c r="AM4" s="107" t="s">
        <v>437</v>
      </c>
      <c r="AN4" s="107" t="s">
        <v>438</v>
      </c>
      <c r="AO4" s="107" t="s">
        <v>439</v>
      </c>
      <c r="AP4" s="107" t="s">
        <v>440</v>
      </c>
      <c r="AQ4" s="107" t="s">
        <v>441</v>
      </c>
      <c r="AR4" s="107" t="s">
        <v>442</v>
      </c>
      <c r="AS4" s="107" t="s">
        <v>443</v>
      </c>
      <c r="AT4" s="107" t="s">
        <v>444</v>
      </c>
      <c r="AU4" s="107" t="s">
        <v>445</v>
      </c>
      <c r="AV4" s="107" t="s">
        <v>446</v>
      </c>
      <c r="AW4" s="107" t="s">
        <v>447</v>
      </c>
      <c r="AX4" s="107" t="s">
        <v>448</v>
      </c>
      <c r="AY4" s="107" t="s">
        <v>449</v>
      </c>
      <c r="AZ4" s="107" t="s">
        <v>450</v>
      </c>
      <c r="BA4" s="107" t="s">
        <v>451</v>
      </c>
      <c r="BB4" s="109" t="s">
        <v>452</v>
      </c>
      <c r="BC4" s="107" t="s">
        <v>453</v>
      </c>
      <c r="BD4" s="107" t="s">
        <v>454</v>
      </c>
      <c r="BE4" s="107" t="s">
        <v>455</v>
      </c>
      <c r="BF4" s="107" t="s">
        <v>456</v>
      </c>
      <c r="BG4" s="107" t="s">
        <v>457</v>
      </c>
      <c r="BH4" s="107" t="s">
        <v>458</v>
      </c>
      <c r="BI4" s="113" t="s">
        <v>459</v>
      </c>
      <c r="BJ4" s="107" t="s">
        <v>460</v>
      </c>
      <c r="BK4" s="107" t="s">
        <v>461</v>
      </c>
      <c r="BL4" s="107" t="s">
        <v>462</v>
      </c>
      <c r="BM4" s="107" t="s">
        <v>463</v>
      </c>
      <c r="BN4" s="107" t="s">
        <v>464</v>
      </c>
      <c r="BO4" s="107" t="s">
        <v>465</v>
      </c>
      <c r="BP4" s="107" t="s">
        <v>466</v>
      </c>
      <c r="BQ4" s="107" t="s">
        <v>467</v>
      </c>
      <c r="BR4" s="107" t="s">
        <v>468</v>
      </c>
      <c r="BS4" s="107" t="s">
        <v>469</v>
      </c>
      <c r="BT4" s="107" t="s">
        <v>470</v>
      </c>
      <c r="BU4" s="109" t="s">
        <v>471</v>
      </c>
      <c r="BV4" s="107" t="s">
        <v>472</v>
      </c>
      <c r="BW4" s="107" t="s">
        <v>473</v>
      </c>
      <c r="BX4" s="110" t="s">
        <v>474</v>
      </c>
      <c r="BY4" s="111" t="s">
        <v>475</v>
      </c>
      <c r="BZ4" s="109" t="s">
        <v>476</v>
      </c>
      <c r="CA4" s="114" t="s">
        <v>477</v>
      </c>
      <c r="CB4" s="109" t="s">
        <v>478</v>
      </c>
    </row>
    <row r="5" spans="1:84" s="125" customFormat="1" ht="54">
      <c r="A5" s="116"/>
      <c r="B5" s="116"/>
      <c r="C5" s="116"/>
      <c r="D5" s="117" t="s">
        <v>479</v>
      </c>
      <c r="E5" s="117"/>
      <c r="F5" s="118">
        <v>2020</v>
      </c>
      <c r="G5" s="119"/>
      <c r="H5" s="120"/>
      <c r="I5" s="121" t="s">
        <v>480</v>
      </c>
      <c r="J5" s="121" t="s">
        <v>481</v>
      </c>
      <c r="K5" s="122" t="s">
        <v>482</v>
      </c>
      <c r="L5" s="122" t="s">
        <v>483</v>
      </c>
      <c r="M5" s="122" t="s">
        <v>484</v>
      </c>
      <c r="N5" s="122" t="s">
        <v>485</v>
      </c>
      <c r="O5" s="122" t="s">
        <v>486</v>
      </c>
      <c r="P5" s="122" t="s">
        <v>487</v>
      </c>
      <c r="Q5" s="122" t="s">
        <v>488</v>
      </c>
      <c r="R5" s="122" t="s">
        <v>489</v>
      </c>
      <c r="S5" s="122" t="s">
        <v>490</v>
      </c>
      <c r="T5" s="122" t="s">
        <v>491</v>
      </c>
      <c r="U5" s="121" t="s">
        <v>492</v>
      </c>
      <c r="V5" s="122" t="s">
        <v>493</v>
      </c>
      <c r="W5" s="122" t="s">
        <v>494</v>
      </c>
      <c r="X5" s="122" t="s">
        <v>495</v>
      </c>
      <c r="Y5" s="122" t="s">
        <v>496</v>
      </c>
      <c r="Z5" s="121" t="s">
        <v>497</v>
      </c>
      <c r="AA5" s="122" t="s">
        <v>498</v>
      </c>
      <c r="AB5" s="122" t="s">
        <v>499</v>
      </c>
      <c r="AC5" s="121" t="s">
        <v>500</v>
      </c>
      <c r="AD5" s="121" t="s">
        <v>501</v>
      </c>
      <c r="AE5" s="122" t="s">
        <v>502</v>
      </c>
      <c r="AF5" s="122" t="s">
        <v>503</v>
      </c>
      <c r="AG5" s="122" t="s">
        <v>504</v>
      </c>
      <c r="AH5" s="122" t="s">
        <v>505</v>
      </c>
      <c r="AI5" s="122" t="s">
        <v>506</v>
      </c>
      <c r="AJ5" s="122" t="s">
        <v>507</v>
      </c>
      <c r="AK5" s="122" t="s">
        <v>508</v>
      </c>
      <c r="AL5" s="122" t="s">
        <v>509</v>
      </c>
      <c r="AM5" s="123" t="s">
        <v>510</v>
      </c>
      <c r="AN5" s="122" t="s">
        <v>511</v>
      </c>
      <c r="AO5" s="122" t="s">
        <v>512</v>
      </c>
      <c r="AP5" s="123" t="s">
        <v>513</v>
      </c>
      <c r="AQ5" s="122" t="s">
        <v>514</v>
      </c>
      <c r="AR5" s="122" t="s">
        <v>515</v>
      </c>
      <c r="AS5" s="123" t="s">
        <v>516</v>
      </c>
      <c r="AT5" s="122" t="s">
        <v>517</v>
      </c>
      <c r="AU5" s="123" t="s">
        <v>518</v>
      </c>
      <c r="AV5" s="122" t="s">
        <v>519</v>
      </c>
      <c r="AW5" s="122" t="s">
        <v>520</v>
      </c>
      <c r="AX5" s="122" t="s">
        <v>521</v>
      </c>
      <c r="AY5" s="122" t="s">
        <v>522</v>
      </c>
      <c r="AZ5" s="122" t="s">
        <v>523</v>
      </c>
      <c r="BA5" s="121" t="s">
        <v>524</v>
      </c>
      <c r="BB5" s="121" t="s">
        <v>525</v>
      </c>
      <c r="BC5" s="122" t="s">
        <v>526</v>
      </c>
      <c r="BD5" s="122" t="s">
        <v>527</v>
      </c>
      <c r="BE5" s="122" t="s">
        <v>528</v>
      </c>
      <c r="BF5" s="122" t="s">
        <v>529</v>
      </c>
      <c r="BG5" s="122" t="s">
        <v>530</v>
      </c>
      <c r="BH5" s="122" t="s">
        <v>531</v>
      </c>
      <c r="BI5" s="122" t="s">
        <v>532</v>
      </c>
      <c r="BJ5" s="122" t="s">
        <v>533</v>
      </c>
      <c r="BK5" s="122" t="s">
        <v>534</v>
      </c>
      <c r="BL5" s="122" t="s">
        <v>535</v>
      </c>
      <c r="BM5" s="122" t="s">
        <v>536</v>
      </c>
      <c r="BN5" s="122" t="s">
        <v>537</v>
      </c>
      <c r="BO5" s="122" t="s">
        <v>538</v>
      </c>
      <c r="BP5" s="122" t="s">
        <v>539</v>
      </c>
      <c r="BQ5" s="122" t="s">
        <v>540</v>
      </c>
      <c r="BR5" s="122" t="s">
        <v>541</v>
      </c>
      <c r="BS5" s="122" t="s">
        <v>542</v>
      </c>
      <c r="BT5" s="122" t="s">
        <v>543</v>
      </c>
      <c r="BU5" s="121" t="s">
        <v>544</v>
      </c>
      <c r="BV5" s="122" t="s">
        <v>545</v>
      </c>
      <c r="BW5" s="122" t="s">
        <v>546</v>
      </c>
      <c r="BX5" s="121" t="s">
        <v>547</v>
      </c>
      <c r="BY5" s="121" t="s">
        <v>548</v>
      </c>
      <c r="BZ5" s="121" t="s">
        <v>59</v>
      </c>
      <c r="CA5" s="124" t="s">
        <v>549</v>
      </c>
      <c r="CB5" s="121" t="s">
        <v>550</v>
      </c>
      <c r="CE5" s="37"/>
      <c r="CF5" s="126"/>
    </row>
    <row r="6" spans="1:84" ht="11.25" customHeight="1">
      <c r="A6" s="127" t="s">
        <v>551</v>
      </c>
      <c r="B6" s="128" t="s">
        <v>552</v>
      </c>
      <c r="C6" s="128"/>
      <c r="D6" s="128"/>
      <c r="E6" s="128"/>
      <c r="F6" s="128"/>
      <c r="G6" s="129"/>
      <c r="H6" s="130" t="s">
        <v>553</v>
      </c>
      <c r="I6" s="131">
        <v>32550.846000000001</v>
      </c>
      <c r="J6" s="131">
        <v>6462.37</v>
      </c>
      <c r="K6" s="132">
        <v>0</v>
      </c>
      <c r="L6" s="132">
        <v>3.0000000000000001E-3</v>
      </c>
      <c r="M6" s="132">
        <v>6400.7169999999996</v>
      </c>
      <c r="N6" s="132">
        <v>0</v>
      </c>
      <c r="O6" s="132">
        <v>23.509</v>
      </c>
      <c r="P6" s="132">
        <v>4.3999999999999997E-2</v>
      </c>
      <c r="Q6" s="132">
        <v>36.677999999999997</v>
      </c>
      <c r="R6" s="132">
        <v>0</v>
      </c>
      <c r="S6" s="132">
        <v>0</v>
      </c>
      <c r="T6" s="132">
        <v>1.42</v>
      </c>
      <c r="U6" s="131">
        <v>13.923999999999999</v>
      </c>
      <c r="V6" s="132">
        <v>0</v>
      </c>
      <c r="W6" s="132">
        <v>13.923999999999999</v>
      </c>
      <c r="X6" s="132">
        <v>0</v>
      </c>
      <c r="Y6" s="132">
        <v>0</v>
      </c>
      <c r="Z6" s="131">
        <v>0</v>
      </c>
      <c r="AA6" s="132">
        <v>0</v>
      </c>
      <c r="AB6" s="132">
        <v>0</v>
      </c>
      <c r="AC6" s="133">
        <v>0</v>
      </c>
      <c r="AD6" s="131">
        <v>3409.873</v>
      </c>
      <c r="AE6" s="132">
        <v>0</v>
      </c>
      <c r="AF6" s="132">
        <v>0</v>
      </c>
      <c r="AG6" s="132" t="s">
        <v>554</v>
      </c>
      <c r="AH6" s="132" t="s">
        <v>554</v>
      </c>
      <c r="AI6" s="132" t="s">
        <v>554</v>
      </c>
      <c r="AJ6" s="132">
        <v>0</v>
      </c>
      <c r="AK6" s="132">
        <v>0</v>
      </c>
      <c r="AL6" s="132">
        <v>672.399</v>
      </c>
      <c r="AM6" s="132">
        <v>1.0920000000000001</v>
      </c>
      <c r="AN6" s="132">
        <v>0</v>
      </c>
      <c r="AO6" s="132">
        <v>0</v>
      </c>
      <c r="AP6" s="132">
        <v>0</v>
      </c>
      <c r="AQ6" s="132">
        <v>0.251</v>
      </c>
      <c r="AR6" s="132">
        <v>0</v>
      </c>
      <c r="AS6" s="132">
        <v>2726.3649999999998</v>
      </c>
      <c r="AT6" s="132">
        <v>9.766</v>
      </c>
      <c r="AU6" s="132">
        <v>0</v>
      </c>
      <c r="AV6" s="132">
        <v>0</v>
      </c>
      <c r="AW6" s="132">
        <v>0</v>
      </c>
      <c r="AX6" s="132">
        <v>0</v>
      </c>
      <c r="AY6" s="132">
        <v>0</v>
      </c>
      <c r="AZ6" s="132">
        <v>0</v>
      </c>
      <c r="BA6" s="133">
        <v>5028.6390000000001</v>
      </c>
      <c r="BB6" s="131">
        <v>5990.6880000000001</v>
      </c>
      <c r="BC6" s="132" t="s">
        <v>554</v>
      </c>
      <c r="BD6" s="132" t="s">
        <v>554</v>
      </c>
      <c r="BE6" s="132" t="s">
        <v>554</v>
      </c>
      <c r="BF6" s="132" t="s">
        <v>554</v>
      </c>
      <c r="BG6" s="132">
        <v>80.144000000000005</v>
      </c>
      <c r="BH6" s="132">
        <v>25.64</v>
      </c>
      <c r="BI6" s="132">
        <v>5511.3109999999997</v>
      </c>
      <c r="BJ6" s="132">
        <v>0</v>
      </c>
      <c r="BK6" s="132">
        <v>74.338999999999999</v>
      </c>
      <c r="BL6" s="132">
        <v>0.252</v>
      </c>
      <c r="BM6" s="132">
        <v>0</v>
      </c>
      <c r="BN6" s="132">
        <v>0</v>
      </c>
      <c r="BO6" s="132">
        <v>0</v>
      </c>
      <c r="BP6" s="132">
        <v>0</v>
      </c>
      <c r="BQ6" s="132">
        <v>0</v>
      </c>
      <c r="BR6" s="132">
        <v>0</v>
      </c>
      <c r="BS6" s="132">
        <v>1</v>
      </c>
      <c r="BT6" s="132">
        <v>298.00299999999999</v>
      </c>
      <c r="BU6" s="131">
        <v>33.231999999999999</v>
      </c>
      <c r="BV6" s="132">
        <v>4.0759999999999996</v>
      </c>
      <c r="BW6" s="132">
        <v>29.155000000000001</v>
      </c>
      <c r="BX6" s="133" t="s">
        <v>554</v>
      </c>
      <c r="BY6" s="133">
        <v>4747.0230000000001</v>
      </c>
      <c r="BZ6" s="133">
        <v>6865.0969999999998</v>
      </c>
      <c r="CA6" s="134">
        <v>24944.828000000001</v>
      </c>
      <c r="CB6" s="133">
        <v>6302.6710000000003</v>
      </c>
      <c r="CD6" s="135">
        <f>BZ6*41.868/1000</f>
        <v>287.42788119600004</v>
      </c>
    </row>
    <row r="7" spans="1:84" ht="11.25" customHeight="1">
      <c r="A7" s="136"/>
      <c r="B7" s="127" t="s">
        <v>551</v>
      </c>
      <c r="C7" s="128" t="s">
        <v>555</v>
      </c>
      <c r="D7" s="128"/>
      <c r="E7" s="128"/>
      <c r="F7" s="128"/>
      <c r="G7" s="129"/>
      <c r="H7" s="130" t="s">
        <v>556</v>
      </c>
      <c r="I7" s="131">
        <v>7580.2849999999999</v>
      </c>
      <c r="J7" s="131">
        <v>507.99700000000001</v>
      </c>
      <c r="K7" s="132">
        <v>0</v>
      </c>
      <c r="L7" s="132">
        <v>3.0000000000000001E-3</v>
      </c>
      <c r="M7" s="132">
        <v>496.81</v>
      </c>
      <c r="N7" s="132">
        <v>0</v>
      </c>
      <c r="O7" s="132">
        <v>1.345</v>
      </c>
      <c r="P7" s="132">
        <v>0</v>
      </c>
      <c r="Q7" s="132">
        <v>9.8390000000000004</v>
      </c>
      <c r="R7" s="132">
        <v>0</v>
      </c>
      <c r="S7" s="132">
        <v>0</v>
      </c>
      <c r="T7" s="132">
        <v>0</v>
      </c>
      <c r="U7" s="131">
        <v>13.923999999999999</v>
      </c>
      <c r="V7" s="132">
        <v>0</v>
      </c>
      <c r="W7" s="132">
        <v>13.923999999999999</v>
      </c>
      <c r="X7" s="132">
        <v>0</v>
      </c>
      <c r="Y7" s="132">
        <v>0</v>
      </c>
      <c r="Z7" s="131">
        <v>0</v>
      </c>
      <c r="AA7" s="132">
        <v>0</v>
      </c>
      <c r="AB7" s="132">
        <v>0</v>
      </c>
      <c r="AC7" s="133">
        <v>0</v>
      </c>
      <c r="AD7" s="131">
        <v>386.387</v>
      </c>
      <c r="AE7" s="132">
        <v>0</v>
      </c>
      <c r="AF7" s="132">
        <v>0</v>
      </c>
      <c r="AG7" s="132" t="s">
        <v>554</v>
      </c>
      <c r="AH7" s="132" t="s">
        <v>554</v>
      </c>
      <c r="AI7" s="132" t="s">
        <v>554</v>
      </c>
      <c r="AJ7" s="132">
        <v>0</v>
      </c>
      <c r="AK7" s="132">
        <v>0</v>
      </c>
      <c r="AL7" s="132">
        <v>54.935000000000002</v>
      </c>
      <c r="AM7" s="132">
        <v>0</v>
      </c>
      <c r="AN7" s="132">
        <v>0</v>
      </c>
      <c r="AO7" s="132">
        <v>0</v>
      </c>
      <c r="AP7" s="132">
        <v>0</v>
      </c>
      <c r="AQ7" s="132">
        <v>0.13900000000000001</v>
      </c>
      <c r="AR7" s="132">
        <v>0</v>
      </c>
      <c r="AS7" s="132">
        <v>331.31400000000002</v>
      </c>
      <c r="AT7" s="132">
        <v>0</v>
      </c>
      <c r="AU7" s="132">
        <v>0</v>
      </c>
      <c r="AV7" s="132">
        <v>0</v>
      </c>
      <c r="AW7" s="132">
        <v>0</v>
      </c>
      <c r="AX7" s="132">
        <v>0</v>
      </c>
      <c r="AY7" s="132">
        <v>0</v>
      </c>
      <c r="AZ7" s="132">
        <v>0</v>
      </c>
      <c r="BA7" s="133">
        <v>1144.0830000000001</v>
      </c>
      <c r="BB7" s="131">
        <v>276.82499999999999</v>
      </c>
      <c r="BC7" s="132" t="s">
        <v>554</v>
      </c>
      <c r="BD7" s="132" t="s">
        <v>554</v>
      </c>
      <c r="BE7" s="132" t="s">
        <v>554</v>
      </c>
      <c r="BF7" s="132" t="s">
        <v>554</v>
      </c>
      <c r="BG7" s="132">
        <v>5.609</v>
      </c>
      <c r="BH7" s="132">
        <v>6.41</v>
      </c>
      <c r="BI7" s="132">
        <v>177.96899999999999</v>
      </c>
      <c r="BJ7" s="132">
        <v>0</v>
      </c>
      <c r="BK7" s="132">
        <v>65.492999999999995</v>
      </c>
      <c r="BL7" s="132">
        <v>0.252</v>
      </c>
      <c r="BM7" s="132">
        <v>0</v>
      </c>
      <c r="BN7" s="132">
        <v>0</v>
      </c>
      <c r="BO7" s="132">
        <v>0</v>
      </c>
      <c r="BP7" s="132">
        <v>0</v>
      </c>
      <c r="BQ7" s="132">
        <v>0</v>
      </c>
      <c r="BR7" s="132">
        <v>0</v>
      </c>
      <c r="BS7" s="132">
        <v>1</v>
      </c>
      <c r="BT7" s="132">
        <v>20.093</v>
      </c>
      <c r="BU7" s="131">
        <v>33.231999999999999</v>
      </c>
      <c r="BV7" s="132">
        <v>4.0759999999999996</v>
      </c>
      <c r="BW7" s="132">
        <v>29.155000000000001</v>
      </c>
      <c r="BX7" s="133" t="s">
        <v>554</v>
      </c>
      <c r="BY7" s="133">
        <v>1091.606</v>
      </c>
      <c r="BZ7" s="133">
        <v>4126.2309999999998</v>
      </c>
      <c r="CA7" s="134">
        <v>6463.5349999999999</v>
      </c>
      <c r="CB7" s="133">
        <v>543.99</v>
      </c>
      <c r="CD7" s="135">
        <f t="shared" ref="CD7:CD11" si="0">BZ7*41.868/1000</f>
        <v>172.75703950799999</v>
      </c>
    </row>
    <row r="8" spans="1:84" ht="11.25" customHeight="1">
      <c r="A8" s="136"/>
      <c r="B8" s="127" t="s">
        <v>551</v>
      </c>
      <c r="C8" s="128" t="s">
        <v>557</v>
      </c>
      <c r="D8" s="128"/>
      <c r="E8" s="128"/>
      <c r="F8" s="128"/>
      <c r="G8" s="129"/>
      <c r="H8" s="130" t="s">
        <v>558</v>
      </c>
      <c r="I8" s="131">
        <v>21101.347000000002</v>
      </c>
      <c r="J8" s="131">
        <v>5200.1310000000003</v>
      </c>
      <c r="K8" s="132">
        <v>0</v>
      </c>
      <c r="L8" s="132">
        <v>0</v>
      </c>
      <c r="M8" s="132">
        <v>5159.9579999999996</v>
      </c>
      <c r="N8" s="132">
        <v>0</v>
      </c>
      <c r="O8" s="132">
        <v>17.216000000000001</v>
      </c>
      <c r="P8" s="132">
        <v>0</v>
      </c>
      <c r="Q8" s="132">
        <v>22.957000000000001</v>
      </c>
      <c r="R8" s="132">
        <v>0</v>
      </c>
      <c r="S8" s="132">
        <v>0</v>
      </c>
      <c r="T8" s="132">
        <v>0</v>
      </c>
      <c r="U8" s="131">
        <v>0</v>
      </c>
      <c r="V8" s="132">
        <v>0</v>
      </c>
      <c r="W8" s="132">
        <v>0</v>
      </c>
      <c r="X8" s="132">
        <v>0</v>
      </c>
      <c r="Y8" s="132">
        <v>0</v>
      </c>
      <c r="Z8" s="131">
        <v>0</v>
      </c>
      <c r="AA8" s="132">
        <v>0</v>
      </c>
      <c r="AB8" s="132">
        <v>0</v>
      </c>
      <c r="AC8" s="133">
        <v>0</v>
      </c>
      <c r="AD8" s="131">
        <v>617.13</v>
      </c>
      <c r="AE8" s="132">
        <v>0</v>
      </c>
      <c r="AF8" s="132">
        <v>0</v>
      </c>
      <c r="AG8" s="132" t="s">
        <v>554</v>
      </c>
      <c r="AH8" s="132" t="s">
        <v>554</v>
      </c>
      <c r="AI8" s="132" t="s">
        <v>554</v>
      </c>
      <c r="AJ8" s="132">
        <v>0</v>
      </c>
      <c r="AK8" s="132">
        <v>0</v>
      </c>
      <c r="AL8" s="132">
        <v>549.346</v>
      </c>
      <c r="AM8" s="132">
        <v>0</v>
      </c>
      <c r="AN8" s="132">
        <v>0</v>
      </c>
      <c r="AO8" s="132">
        <v>0</v>
      </c>
      <c r="AP8" s="132">
        <v>0</v>
      </c>
      <c r="AQ8" s="132">
        <v>0</v>
      </c>
      <c r="AR8" s="132">
        <v>0</v>
      </c>
      <c r="AS8" s="132">
        <v>67.784000000000006</v>
      </c>
      <c r="AT8" s="132">
        <v>0</v>
      </c>
      <c r="AU8" s="132">
        <v>0</v>
      </c>
      <c r="AV8" s="132">
        <v>0</v>
      </c>
      <c r="AW8" s="132">
        <v>0</v>
      </c>
      <c r="AX8" s="132">
        <v>0</v>
      </c>
      <c r="AY8" s="132">
        <v>0</v>
      </c>
      <c r="AZ8" s="132">
        <v>0</v>
      </c>
      <c r="BA8" s="133">
        <v>3841.4270000000001</v>
      </c>
      <c r="BB8" s="131">
        <v>5225.7</v>
      </c>
      <c r="BC8" s="132" t="s">
        <v>554</v>
      </c>
      <c r="BD8" s="132" t="s">
        <v>554</v>
      </c>
      <c r="BE8" s="132" t="s">
        <v>554</v>
      </c>
      <c r="BF8" s="132" t="s">
        <v>554</v>
      </c>
      <c r="BG8" s="132">
        <v>74.534999999999997</v>
      </c>
      <c r="BH8" s="132">
        <v>19.23</v>
      </c>
      <c r="BI8" s="132">
        <v>4854.0249999999996</v>
      </c>
      <c r="BJ8" s="132">
        <v>0</v>
      </c>
      <c r="BK8" s="132">
        <v>0</v>
      </c>
      <c r="BL8" s="132">
        <v>0</v>
      </c>
      <c r="BM8" s="132">
        <v>0</v>
      </c>
      <c r="BN8" s="132">
        <v>0</v>
      </c>
      <c r="BO8" s="132">
        <v>0</v>
      </c>
      <c r="BP8" s="132">
        <v>0</v>
      </c>
      <c r="BQ8" s="132">
        <v>0</v>
      </c>
      <c r="BR8" s="132">
        <v>0</v>
      </c>
      <c r="BS8" s="132">
        <v>0</v>
      </c>
      <c r="BT8" s="132">
        <v>277.91000000000003</v>
      </c>
      <c r="BU8" s="131">
        <v>0</v>
      </c>
      <c r="BV8" s="132">
        <v>0</v>
      </c>
      <c r="BW8" s="132">
        <v>0</v>
      </c>
      <c r="BX8" s="133" t="s">
        <v>554</v>
      </c>
      <c r="BY8" s="133">
        <v>3636.9059999999999</v>
      </c>
      <c r="BZ8" s="133">
        <v>2580.0529999999999</v>
      </c>
      <c r="CA8" s="134">
        <v>15130.823</v>
      </c>
      <c r="CB8" s="133">
        <v>5260.7460000000001</v>
      </c>
      <c r="CD8" s="135">
        <f t="shared" si="0"/>
        <v>108.021659004</v>
      </c>
    </row>
    <row r="9" spans="1:84" ht="11.25" customHeight="1">
      <c r="A9" s="136"/>
      <c r="B9" s="127" t="s">
        <v>551</v>
      </c>
      <c r="C9" s="128" t="s">
        <v>559</v>
      </c>
      <c r="D9" s="128"/>
      <c r="E9" s="128"/>
      <c r="F9" s="128"/>
      <c r="G9" s="129"/>
      <c r="H9" s="130" t="s">
        <v>560</v>
      </c>
      <c r="I9" s="131">
        <v>3867.8850000000002</v>
      </c>
      <c r="J9" s="131">
        <v>754.24199999999996</v>
      </c>
      <c r="K9" s="132">
        <v>0</v>
      </c>
      <c r="L9" s="132">
        <v>0</v>
      </c>
      <c r="M9" s="132">
        <v>743.94899999999996</v>
      </c>
      <c r="N9" s="132">
        <v>0</v>
      </c>
      <c r="O9" s="132">
        <v>4.9470000000000001</v>
      </c>
      <c r="P9" s="132">
        <v>4.3999999999999997E-2</v>
      </c>
      <c r="Q9" s="132">
        <v>3.8820000000000001</v>
      </c>
      <c r="R9" s="132">
        <v>0</v>
      </c>
      <c r="S9" s="132">
        <v>0</v>
      </c>
      <c r="T9" s="132">
        <v>1.42</v>
      </c>
      <c r="U9" s="131">
        <v>0</v>
      </c>
      <c r="V9" s="132">
        <v>0</v>
      </c>
      <c r="W9" s="132">
        <v>0</v>
      </c>
      <c r="X9" s="132">
        <v>0</v>
      </c>
      <c r="Y9" s="132">
        <v>0</v>
      </c>
      <c r="Z9" s="131">
        <v>0</v>
      </c>
      <c r="AA9" s="132">
        <v>0</v>
      </c>
      <c r="AB9" s="132">
        <v>0</v>
      </c>
      <c r="AC9" s="133">
        <v>0</v>
      </c>
      <c r="AD9" s="131">
        <v>2406.2429999999999</v>
      </c>
      <c r="AE9" s="132">
        <v>0</v>
      </c>
      <c r="AF9" s="132">
        <v>0</v>
      </c>
      <c r="AG9" s="132" t="s">
        <v>554</v>
      </c>
      <c r="AH9" s="132" t="s">
        <v>554</v>
      </c>
      <c r="AI9" s="132" t="s">
        <v>554</v>
      </c>
      <c r="AJ9" s="132">
        <v>0</v>
      </c>
      <c r="AK9" s="132">
        <v>0</v>
      </c>
      <c r="AL9" s="132">
        <v>68.119</v>
      </c>
      <c r="AM9" s="132">
        <v>1.0920000000000001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2327.2669999999998</v>
      </c>
      <c r="AT9" s="132">
        <v>9.766</v>
      </c>
      <c r="AU9" s="132">
        <v>0</v>
      </c>
      <c r="AV9" s="132">
        <v>0</v>
      </c>
      <c r="AW9" s="132">
        <v>0</v>
      </c>
      <c r="AX9" s="132">
        <v>0</v>
      </c>
      <c r="AY9" s="132">
        <v>0</v>
      </c>
      <c r="AZ9" s="132">
        <v>0</v>
      </c>
      <c r="BA9" s="133">
        <v>43.128999999999998</v>
      </c>
      <c r="BB9" s="131">
        <v>488.16300000000001</v>
      </c>
      <c r="BC9" s="132" t="s">
        <v>554</v>
      </c>
      <c r="BD9" s="132" t="s">
        <v>554</v>
      </c>
      <c r="BE9" s="132" t="s">
        <v>554</v>
      </c>
      <c r="BF9" s="132" t="s">
        <v>554</v>
      </c>
      <c r="BG9" s="132">
        <v>0</v>
      </c>
      <c r="BH9" s="132">
        <v>0</v>
      </c>
      <c r="BI9" s="132">
        <v>479.31700000000001</v>
      </c>
      <c r="BJ9" s="132">
        <v>0</v>
      </c>
      <c r="BK9" s="132">
        <v>8.8460000000000001</v>
      </c>
      <c r="BL9" s="132">
        <v>0</v>
      </c>
      <c r="BM9" s="132">
        <v>0</v>
      </c>
      <c r="BN9" s="132">
        <v>0</v>
      </c>
      <c r="BO9" s="132">
        <v>0</v>
      </c>
      <c r="BP9" s="132">
        <v>0</v>
      </c>
      <c r="BQ9" s="132">
        <v>0</v>
      </c>
      <c r="BR9" s="132">
        <v>0</v>
      </c>
      <c r="BS9" s="132">
        <v>0</v>
      </c>
      <c r="BT9" s="137" t="s">
        <v>554</v>
      </c>
      <c r="BU9" s="131">
        <v>0</v>
      </c>
      <c r="BV9" s="132">
        <v>0</v>
      </c>
      <c r="BW9" s="132">
        <v>0</v>
      </c>
      <c r="BX9" s="133" t="s">
        <v>554</v>
      </c>
      <c r="BY9" s="133">
        <v>18.510999999999999</v>
      </c>
      <c r="BZ9" s="133">
        <v>157.59700000000001</v>
      </c>
      <c r="CA9" s="134">
        <v>3349.3649999999998</v>
      </c>
      <c r="CB9" s="133">
        <v>497.87099999999998</v>
      </c>
      <c r="CD9" s="135">
        <f t="shared" si="0"/>
        <v>6.5982711960000007</v>
      </c>
    </row>
    <row r="10" spans="1:84" ht="11.25" customHeight="1">
      <c r="A10" s="136"/>
      <c r="B10" s="127" t="s">
        <v>551</v>
      </c>
      <c r="C10" s="128" t="s">
        <v>561</v>
      </c>
      <c r="D10" s="128"/>
      <c r="E10" s="128"/>
      <c r="F10" s="128"/>
      <c r="G10" s="129"/>
      <c r="H10" s="130" t="s">
        <v>562</v>
      </c>
      <c r="I10" s="131">
        <v>1.2170000000000001</v>
      </c>
      <c r="J10" s="131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1">
        <v>0</v>
      </c>
      <c r="V10" s="132">
        <v>0</v>
      </c>
      <c r="W10" s="132">
        <v>0</v>
      </c>
      <c r="X10" s="132">
        <v>0</v>
      </c>
      <c r="Y10" s="132">
        <v>0</v>
      </c>
      <c r="Z10" s="131">
        <v>0</v>
      </c>
      <c r="AA10" s="132">
        <v>0</v>
      </c>
      <c r="AB10" s="132">
        <v>0</v>
      </c>
      <c r="AC10" s="133">
        <v>0</v>
      </c>
      <c r="AD10" s="131">
        <v>0</v>
      </c>
      <c r="AE10" s="132">
        <v>0</v>
      </c>
      <c r="AF10" s="132">
        <v>0</v>
      </c>
      <c r="AG10" s="132" t="s">
        <v>554</v>
      </c>
      <c r="AH10" s="132" t="s">
        <v>554</v>
      </c>
      <c r="AI10" s="132" t="s">
        <v>554</v>
      </c>
      <c r="AJ10" s="132">
        <v>0</v>
      </c>
      <c r="AK10" s="132">
        <v>0</v>
      </c>
      <c r="AL10" s="132">
        <v>0</v>
      </c>
      <c r="AM10" s="132">
        <v>0</v>
      </c>
      <c r="AN10" s="132">
        <v>0</v>
      </c>
      <c r="AO10" s="132">
        <v>0</v>
      </c>
      <c r="AP10" s="132">
        <v>0</v>
      </c>
      <c r="AQ10" s="132">
        <v>0</v>
      </c>
      <c r="AR10" s="132">
        <v>0</v>
      </c>
      <c r="AS10" s="132">
        <v>0</v>
      </c>
      <c r="AT10" s="132">
        <v>0</v>
      </c>
      <c r="AU10" s="132">
        <v>0</v>
      </c>
      <c r="AV10" s="132">
        <v>0</v>
      </c>
      <c r="AW10" s="132">
        <v>0</v>
      </c>
      <c r="AX10" s="132">
        <v>0</v>
      </c>
      <c r="AY10" s="132">
        <v>0</v>
      </c>
      <c r="AZ10" s="132">
        <v>0</v>
      </c>
      <c r="BA10" s="133">
        <v>0</v>
      </c>
      <c r="BB10" s="131">
        <v>0</v>
      </c>
      <c r="BC10" s="132" t="s">
        <v>554</v>
      </c>
      <c r="BD10" s="132" t="s">
        <v>554</v>
      </c>
      <c r="BE10" s="132" t="s">
        <v>554</v>
      </c>
      <c r="BF10" s="132" t="s">
        <v>554</v>
      </c>
      <c r="BG10" s="132">
        <v>0</v>
      </c>
      <c r="BH10" s="132">
        <v>0</v>
      </c>
      <c r="BI10" s="132">
        <v>0</v>
      </c>
      <c r="BJ10" s="132">
        <v>0</v>
      </c>
      <c r="BK10" s="132">
        <v>0</v>
      </c>
      <c r="BL10" s="132">
        <v>0</v>
      </c>
      <c r="BM10" s="132">
        <v>0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7" t="s">
        <v>554</v>
      </c>
      <c r="BU10" s="131">
        <v>0</v>
      </c>
      <c r="BV10" s="132">
        <v>0</v>
      </c>
      <c r="BW10" s="132">
        <v>0</v>
      </c>
      <c r="BX10" s="133" t="s">
        <v>554</v>
      </c>
      <c r="BY10" s="133">
        <v>0</v>
      </c>
      <c r="BZ10" s="133">
        <v>1.2170000000000001</v>
      </c>
      <c r="CA10" s="134">
        <v>0.99299999999999999</v>
      </c>
      <c r="CB10" s="133">
        <v>6.4000000000000001E-2</v>
      </c>
      <c r="CD10" s="135">
        <f t="shared" si="0"/>
        <v>5.0953356000000005E-2</v>
      </c>
    </row>
    <row r="11" spans="1:84" ht="11.25" customHeight="1">
      <c r="A11" s="138"/>
      <c r="B11" s="139" t="s">
        <v>551</v>
      </c>
      <c r="C11" s="128" t="s">
        <v>563</v>
      </c>
      <c r="D11" s="140"/>
      <c r="E11" s="140"/>
      <c r="F11" s="140"/>
      <c r="G11" s="141"/>
      <c r="H11" s="142" t="s">
        <v>564</v>
      </c>
      <c r="I11" s="143">
        <v>0.112</v>
      </c>
      <c r="J11" s="143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3">
        <v>0</v>
      </c>
      <c r="V11" s="144">
        <v>0</v>
      </c>
      <c r="W11" s="144">
        <v>0</v>
      </c>
      <c r="X11" s="144">
        <v>0</v>
      </c>
      <c r="Y11" s="144">
        <v>0</v>
      </c>
      <c r="Z11" s="143">
        <v>0</v>
      </c>
      <c r="AA11" s="144">
        <v>0</v>
      </c>
      <c r="AB11" s="144">
        <v>0</v>
      </c>
      <c r="AC11" s="145">
        <v>0</v>
      </c>
      <c r="AD11" s="143">
        <v>0.112</v>
      </c>
      <c r="AE11" s="144">
        <v>0</v>
      </c>
      <c r="AF11" s="144">
        <v>0</v>
      </c>
      <c r="AG11" s="144" t="s">
        <v>554</v>
      </c>
      <c r="AH11" s="144" t="s">
        <v>554</v>
      </c>
      <c r="AI11" s="144" t="s">
        <v>554</v>
      </c>
      <c r="AJ11" s="144">
        <v>0</v>
      </c>
      <c r="AK11" s="144">
        <v>0</v>
      </c>
      <c r="AL11" s="144">
        <v>0</v>
      </c>
      <c r="AM11" s="144">
        <v>0</v>
      </c>
      <c r="AN11" s="144">
        <v>0</v>
      </c>
      <c r="AO11" s="144">
        <v>0</v>
      </c>
      <c r="AP11" s="144">
        <v>0</v>
      </c>
      <c r="AQ11" s="144">
        <v>0.112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5">
        <v>0</v>
      </c>
      <c r="BB11" s="143">
        <v>0</v>
      </c>
      <c r="BC11" s="144" t="s">
        <v>554</v>
      </c>
      <c r="BD11" s="144" t="s">
        <v>554</v>
      </c>
      <c r="BE11" s="144" t="s">
        <v>554</v>
      </c>
      <c r="BF11" s="144" t="s">
        <v>554</v>
      </c>
      <c r="BG11" s="144">
        <v>0</v>
      </c>
      <c r="BH11" s="144">
        <v>0</v>
      </c>
      <c r="BI11" s="144">
        <v>0</v>
      </c>
      <c r="BJ11" s="144">
        <v>0</v>
      </c>
      <c r="BK11" s="144">
        <v>0</v>
      </c>
      <c r="BL11" s="144">
        <v>0</v>
      </c>
      <c r="BM11" s="144">
        <v>0</v>
      </c>
      <c r="BN11" s="144">
        <v>0</v>
      </c>
      <c r="BO11" s="144">
        <v>0</v>
      </c>
      <c r="BP11" s="144">
        <v>0</v>
      </c>
      <c r="BQ11" s="144">
        <v>0</v>
      </c>
      <c r="BR11" s="144">
        <v>0</v>
      </c>
      <c r="BS11" s="144">
        <v>0</v>
      </c>
      <c r="BT11" s="144">
        <v>0</v>
      </c>
      <c r="BU11" s="143">
        <v>0</v>
      </c>
      <c r="BV11" s="144">
        <v>0</v>
      </c>
      <c r="BW11" s="144">
        <v>0</v>
      </c>
      <c r="BX11" s="145" t="s">
        <v>554</v>
      </c>
      <c r="BY11" s="145">
        <v>0</v>
      </c>
      <c r="BZ11" s="145">
        <v>0</v>
      </c>
      <c r="CA11" s="146">
        <v>0.112</v>
      </c>
      <c r="CB11" s="145">
        <v>0</v>
      </c>
      <c r="CD11" s="135">
        <f t="shared" si="0"/>
        <v>0</v>
      </c>
    </row>
    <row r="12" spans="1:84" ht="11.25" customHeight="1">
      <c r="A12" s="147"/>
      <c r="B12" s="147"/>
      <c r="C12" s="147"/>
      <c r="D12" s="147"/>
      <c r="E12" s="147"/>
      <c r="F12" s="147"/>
      <c r="G12" s="148"/>
      <c r="H12" s="149"/>
      <c r="I12" s="150"/>
      <c r="J12" s="151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1"/>
      <c r="V12" s="152"/>
      <c r="W12" s="152"/>
      <c r="X12" s="152"/>
      <c r="Y12" s="152"/>
      <c r="Z12" s="151"/>
      <c r="AA12" s="152"/>
      <c r="AB12" s="152"/>
      <c r="AC12" s="152"/>
      <c r="AD12" s="151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3"/>
      <c r="BB12" s="151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1"/>
      <c r="BV12" s="153"/>
      <c r="BW12" s="153"/>
      <c r="BX12" s="153"/>
      <c r="BY12" s="153"/>
      <c r="BZ12" s="153"/>
      <c r="CA12" s="153"/>
      <c r="CB12" s="153"/>
    </row>
    <row r="16" spans="1:84">
      <c r="I16" s="155" t="s">
        <v>36</v>
      </c>
      <c r="J16" s="155" t="s">
        <v>40</v>
      </c>
      <c r="K16" s="155" t="s">
        <v>42</v>
      </c>
      <c r="L16" s="155" t="s">
        <v>44</v>
      </c>
      <c r="M16" s="155" t="s">
        <v>46</v>
      </c>
      <c r="N16" s="155" t="s">
        <v>48</v>
      </c>
      <c r="O16" s="155" t="s">
        <v>50</v>
      </c>
      <c r="P16" s="155" t="s">
        <v>52</v>
      </c>
      <c r="Q16" s="155" t="s">
        <v>54</v>
      </c>
      <c r="R16" s="155" t="s">
        <v>56</v>
      </c>
      <c r="S16" s="155" t="s">
        <v>58</v>
      </c>
      <c r="T16" s="155" t="s">
        <v>60</v>
      </c>
      <c r="U16" s="156" t="s">
        <v>62</v>
      </c>
    </row>
    <row r="17" spans="6:24">
      <c r="F17" s="270" t="s">
        <v>479</v>
      </c>
      <c r="H17" s="155" t="str">
        <f>B6</f>
        <v>Other sectors</v>
      </c>
      <c r="I17" s="159">
        <f>K6+L6+M6+N6+P6+Q6+R6+S6+U6+V6+W6+X6+Y6</f>
        <v>6465.2899999999991</v>
      </c>
      <c r="J17" s="156">
        <f>O6+T6</f>
        <v>24.929000000000002</v>
      </c>
      <c r="K17" s="156">
        <f>AM6</f>
        <v>1.0920000000000001</v>
      </c>
      <c r="L17" s="156">
        <f>AS6</f>
        <v>2726.3649999999998</v>
      </c>
      <c r="M17" s="156">
        <f>AL6</f>
        <v>672.399</v>
      </c>
      <c r="N17" s="156">
        <f>AT6</f>
        <v>9.766</v>
      </c>
      <c r="O17" s="156">
        <f>BA6</f>
        <v>5028.6390000000001</v>
      </c>
      <c r="P17" s="156">
        <f>BK6</f>
        <v>74.338999999999999</v>
      </c>
      <c r="Q17" s="156">
        <f>BI6</f>
        <v>5511.3109999999997</v>
      </c>
      <c r="R17" s="156">
        <f>BL6+BW6</f>
        <v>29.407</v>
      </c>
      <c r="S17" s="156">
        <f>BZ6</f>
        <v>6865.0969999999998</v>
      </c>
      <c r="T17" s="156">
        <f>BY6</f>
        <v>4747.0230000000001</v>
      </c>
      <c r="U17" s="156">
        <f>AQ6+BG6+BH6+BS6+BT6+BU6+BV6</f>
        <v>442.346</v>
      </c>
      <c r="W17" s="157">
        <f>SUM(I17:U17)</f>
        <v>32598.003000000001</v>
      </c>
      <c r="X17" s="157">
        <f>W17-I6</f>
        <v>47.156999999999243</v>
      </c>
    </row>
    <row r="18" spans="6:24">
      <c r="F18" s="270"/>
      <c r="H18" s="155" t="str">
        <f>C7</f>
        <v>Commercial &amp; public services</v>
      </c>
      <c r="I18" s="159">
        <f t="shared" ref="I18:I21" si="1">K7+L7+M7+N7+P7+Q7+R7+S7+U7+V7+W7+X7+Y7</f>
        <v>534.5</v>
      </c>
      <c r="J18" s="156">
        <f t="shared" ref="J18:J21" si="2">O7+T7</f>
        <v>1.345</v>
      </c>
      <c r="K18" s="156">
        <f t="shared" ref="K18:K21" si="3">AM7</f>
        <v>0</v>
      </c>
      <c r="L18" s="156">
        <f t="shared" ref="L18:L21" si="4">AS7</f>
        <v>331.31400000000002</v>
      </c>
      <c r="M18" s="156">
        <f t="shared" ref="M18:M21" si="5">AL7</f>
        <v>54.935000000000002</v>
      </c>
      <c r="N18" s="156">
        <f t="shared" ref="N18:N21" si="6">AT7</f>
        <v>0</v>
      </c>
      <c r="O18" s="156">
        <f t="shared" ref="O18:O21" si="7">BA7</f>
        <v>1144.0830000000001</v>
      </c>
      <c r="P18" s="156">
        <f t="shared" ref="P18:P21" si="8">BK7</f>
        <v>65.492999999999995</v>
      </c>
      <c r="Q18" s="156">
        <f t="shared" ref="Q18:Q21" si="9">BI7</f>
        <v>177.96899999999999</v>
      </c>
      <c r="R18" s="156">
        <f t="shared" ref="R18:R21" si="10">BL7+BW7</f>
        <v>29.407</v>
      </c>
      <c r="S18" s="156">
        <f t="shared" ref="S18:S21" si="11">BZ7</f>
        <v>4126.2309999999998</v>
      </c>
      <c r="T18" s="156">
        <f t="shared" ref="T18:T21" si="12">BY7</f>
        <v>1091.606</v>
      </c>
      <c r="U18" s="156">
        <f t="shared" ref="U18:U19" si="13">AQ7+BG7+BH7+BS7+BT7+BU7+BV7</f>
        <v>70.558999999999997</v>
      </c>
      <c r="W18" s="157">
        <f t="shared" ref="W18:W21" si="14">SUM(I18:U18)</f>
        <v>7627.442</v>
      </c>
      <c r="X18" s="157">
        <f t="shared" ref="X18:X21" si="15">W18-I7</f>
        <v>47.157000000000153</v>
      </c>
    </row>
    <row r="19" spans="6:24">
      <c r="F19" s="270"/>
      <c r="H19" s="155" t="str">
        <f t="shared" ref="H19:H21" si="16">C8</f>
        <v>Households</v>
      </c>
      <c r="I19" s="159">
        <f t="shared" si="1"/>
        <v>5182.915</v>
      </c>
      <c r="J19" s="156">
        <f t="shared" si="2"/>
        <v>17.216000000000001</v>
      </c>
      <c r="K19" s="156">
        <f t="shared" si="3"/>
        <v>0</v>
      </c>
      <c r="L19" s="156">
        <f t="shared" si="4"/>
        <v>67.784000000000006</v>
      </c>
      <c r="M19" s="156">
        <f t="shared" si="5"/>
        <v>549.346</v>
      </c>
      <c r="N19" s="156">
        <f t="shared" si="6"/>
        <v>0</v>
      </c>
      <c r="O19" s="156">
        <f t="shared" si="7"/>
        <v>3841.4270000000001</v>
      </c>
      <c r="P19" s="156">
        <f t="shared" si="8"/>
        <v>0</v>
      </c>
      <c r="Q19" s="156">
        <f t="shared" si="9"/>
        <v>4854.0249999999996</v>
      </c>
      <c r="R19" s="156">
        <f t="shared" si="10"/>
        <v>0</v>
      </c>
      <c r="S19" s="156">
        <f t="shared" si="11"/>
        <v>2580.0529999999999</v>
      </c>
      <c r="T19" s="156">
        <f t="shared" si="12"/>
        <v>3636.9059999999999</v>
      </c>
      <c r="U19" s="156">
        <f t="shared" si="13"/>
        <v>371.67500000000001</v>
      </c>
      <c r="W19" s="157">
        <f t="shared" si="14"/>
        <v>21101.346999999998</v>
      </c>
      <c r="X19" s="157">
        <f t="shared" si="15"/>
        <v>0</v>
      </c>
    </row>
    <row r="20" spans="6:24">
      <c r="F20" s="270"/>
      <c r="H20" s="155" t="str">
        <f t="shared" si="16"/>
        <v>Agriculture &amp; forestry</v>
      </c>
      <c r="I20" s="159">
        <f t="shared" si="1"/>
        <v>747.87499999999989</v>
      </c>
      <c r="J20" s="156">
        <f t="shared" si="2"/>
        <v>6.367</v>
      </c>
      <c r="K20" s="156">
        <f t="shared" si="3"/>
        <v>1.0920000000000001</v>
      </c>
      <c r="L20" s="156">
        <f t="shared" si="4"/>
        <v>2327.2669999999998</v>
      </c>
      <c r="M20" s="156">
        <f t="shared" si="5"/>
        <v>68.119</v>
      </c>
      <c r="N20" s="156">
        <f t="shared" si="6"/>
        <v>9.766</v>
      </c>
      <c r="O20" s="156">
        <f t="shared" si="7"/>
        <v>43.128999999999998</v>
      </c>
      <c r="P20" s="156">
        <f t="shared" si="8"/>
        <v>8.8460000000000001</v>
      </c>
      <c r="Q20" s="156">
        <f t="shared" si="9"/>
        <v>479.31700000000001</v>
      </c>
      <c r="R20" s="156">
        <f t="shared" si="10"/>
        <v>0</v>
      </c>
      <c r="S20" s="156">
        <f t="shared" si="11"/>
        <v>157.59700000000001</v>
      </c>
      <c r="T20" s="156">
        <f t="shared" si="12"/>
        <v>18.510999999999999</v>
      </c>
      <c r="U20" s="156">
        <f>AQ9+BG9+BH9+BS9+BU9+BV9</f>
        <v>0</v>
      </c>
      <c r="W20" s="157">
        <f t="shared" si="14"/>
        <v>3867.886</v>
      </c>
      <c r="X20" s="157">
        <f t="shared" si="15"/>
        <v>9.9999999974897946E-4</v>
      </c>
    </row>
    <row r="21" spans="6:24">
      <c r="F21" s="270"/>
      <c r="H21" s="155" t="str">
        <f t="shared" si="16"/>
        <v>Fishing</v>
      </c>
      <c r="I21" s="159">
        <f t="shared" si="1"/>
        <v>0</v>
      </c>
      <c r="J21" s="156">
        <f t="shared" si="2"/>
        <v>0</v>
      </c>
      <c r="K21" s="156">
        <f t="shared" si="3"/>
        <v>0</v>
      </c>
      <c r="L21" s="156">
        <f t="shared" si="4"/>
        <v>0</v>
      </c>
      <c r="M21" s="156">
        <f t="shared" si="5"/>
        <v>0</v>
      </c>
      <c r="N21" s="156">
        <f t="shared" si="6"/>
        <v>0</v>
      </c>
      <c r="O21" s="156">
        <f t="shared" si="7"/>
        <v>0</v>
      </c>
      <c r="P21" s="156">
        <f t="shared" si="8"/>
        <v>0</v>
      </c>
      <c r="Q21" s="156">
        <f t="shared" si="9"/>
        <v>0</v>
      </c>
      <c r="R21" s="156">
        <f t="shared" si="10"/>
        <v>0</v>
      </c>
      <c r="S21" s="156">
        <f t="shared" si="11"/>
        <v>1.2170000000000001</v>
      </c>
      <c r="T21" s="156">
        <f t="shared" si="12"/>
        <v>0</v>
      </c>
      <c r="U21" s="156">
        <f>AQ10+BG10+BH10+BS10+BU10+BV10</f>
        <v>0</v>
      </c>
      <c r="W21" s="157">
        <f t="shared" si="14"/>
        <v>1.2170000000000001</v>
      </c>
      <c r="X21" s="157">
        <f t="shared" si="15"/>
        <v>0</v>
      </c>
    </row>
    <row r="22" spans="6:24">
      <c r="H22" s="155" t="str">
        <f>C11</f>
        <v>Not elsewhere specified (other)</v>
      </c>
      <c r="I22" s="159">
        <f t="shared" ref="I22" si="17">K11+L11+M11+N11+P11+Q11+R11+S11+U11+V11+W11+X11+Y11</f>
        <v>0</v>
      </c>
      <c r="J22" s="156">
        <f t="shared" ref="J22" si="18">O11+T11</f>
        <v>0</v>
      </c>
      <c r="K22" s="156">
        <f t="shared" ref="K22" si="19">AM11</f>
        <v>0</v>
      </c>
      <c r="L22" s="156">
        <f t="shared" ref="L22" si="20">AS11</f>
        <v>0</v>
      </c>
      <c r="M22" s="156">
        <f t="shared" ref="M22" si="21">AL11</f>
        <v>0</v>
      </c>
      <c r="N22" s="156">
        <f t="shared" ref="N22" si="22">AT11</f>
        <v>0</v>
      </c>
      <c r="O22" s="156">
        <f t="shared" ref="O22" si="23">BA11</f>
        <v>0</v>
      </c>
      <c r="P22" s="156">
        <f t="shared" ref="P22" si="24">BK11</f>
        <v>0</v>
      </c>
      <c r="Q22" s="156">
        <f t="shared" ref="Q22" si="25">BI11</f>
        <v>0</v>
      </c>
      <c r="R22" s="156">
        <f t="shared" ref="R22" si="26">BL11+BW11</f>
        <v>0</v>
      </c>
      <c r="S22" s="156">
        <f t="shared" ref="S22" si="27">BZ11</f>
        <v>0</v>
      </c>
      <c r="T22" s="156">
        <f t="shared" ref="T22" si="28">BY11</f>
        <v>0</v>
      </c>
      <c r="U22" s="156">
        <f>AQ11+BG11+BH11+BS11+BU11+BV11</f>
        <v>0.112</v>
      </c>
    </row>
    <row r="24" spans="6:24">
      <c r="I24" s="155" t="str">
        <f>I16</f>
        <v>AGR_HC</v>
      </c>
      <c r="J24" s="155" t="str">
        <f t="shared" ref="J24:U24" si="29">J16</f>
        <v>AGR_BC</v>
      </c>
      <c r="K24" s="155" t="str">
        <f t="shared" si="29"/>
        <v>AGR_OIL_GSL</v>
      </c>
      <c r="L24" s="155" t="str">
        <f t="shared" si="29"/>
        <v>AGR_OIL_DSL</v>
      </c>
      <c r="M24" s="155" t="str">
        <f t="shared" si="29"/>
        <v>AGR_OIL_LPG</v>
      </c>
      <c r="N24" s="155" t="str">
        <f t="shared" si="29"/>
        <v>AGR_OIL_FUE</v>
      </c>
      <c r="O24" s="155" t="str">
        <f t="shared" si="29"/>
        <v>AGR_NAT_GAS</v>
      </c>
      <c r="P24" s="155" t="str">
        <f t="shared" si="29"/>
        <v>AGR_BIOG</v>
      </c>
      <c r="Q24" s="155" t="str">
        <f t="shared" si="29"/>
        <v>AGR_BIOM</v>
      </c>
      <c r="R24" s="155" t="str">
        <f t="shared" si="29"/>
        <v>AGR_RDF</v>
      </c>
      <c r="S24" s="155" t="str">
        <f t="shared" si="29"/>
        <v>AGR_ELC</v>
      </c>
      <c r="T24" s="155" t="str">
        <f t="shared" si="29"/>
        <v>AGR_DH</v>
      </c>
      <c r="U24" s="155" t="str">
        <f t="shared" si="29"/>
        <v>AGR_OTH_FUE</v>
      </c>
    </row>
    <row r="25" spans="6:24">
      <c r="F25" s="270" t="s">
        <v>38</v>
      </c>
      <c r="H25" s="155" t="s">
        <v>565</v>
      </c>
      <c r="I25" s="155">
        <f>I18*41.868/1000</f>
        <v>22.378446</v>
      </c>
      <c r="J25" s="155">
        <f t="shared" ref="J25:U25" si="30">J18*41.868/1000</f>
        <v>5.6312460000000002E-2</v>
      </c>
      <c r="K25" s="155">
        <f t="shared" si="30"/>
        <v>0</v>
      </c>
      <c r="L25" s="155">
        <f t="shared" si="30"/>
        <v>13.871454552000001</v>
      </c>
      <c r="M25" s="155">
        <f t="shared" si="30"/>
        <v>2.3000185800000006</v>
      </c>
      <c r="N25" s="155">
        <f t="shared" si="30"/>
        <v>0</v>
      </c>
      <c r="O25" s="155">
        <f t="shared" si="30"/>
        <v>47.900467044000003</v>
      </c>
      <c r="P25" s="155">
        <f t="shared" si="30"/>
        <v>2.742060924</v>
      </c>
      <c r="Q25" s="155">
        <f t="shared" si="30"/>
        <v>7.4512060920000005</v>
      </c>
      <c r="R25" s="155">
        <f t="shared" si="30"/>
        <v>1.2312122759999999</v>
      </c>
      <c r="S25" s="155">
        <f t="shared" si="30"/>
        <v>172.75703950799999</v>
      </c>
      <c r="T25" s="155">
        <f t="shared" si="30"/>
        <v>45.703360008000004</v>
      </c>
      <c r="U25" s="155">
        <f t="shared" si="30"/>
        <v>2.9541642120000002</v>
      </c>
      <c r="W25" s="157">
        <f t="shared" ref="W25:W26" si="31">SUM(I25:U25)</f>
        <v>319.34574165600003</v>
      </c>
    </row>
    <row r="26" spans="6:24">
      <c r="F26" s="270"/>
      <c r="H26" s="155" t="s">
        <v>566</v>
      </c>
      <c r="I26" s="155">
        <f>I20*41.868/1000</f>
        <v>31.312030499999999</v>
      </c>
      <c r="J26" s="155">
        <f t="shared" ref="J26:U26" si="32">J20*41.868/1000</f>
        <v>0.26657355599999999</v>
      </c>
      <c r="K26" s="155">
        <f t="shared" si="32"/>
        <v>4.571985600000001E-2</v>
      </c>
      <c r="L26" s="155">
        <f t="shared" si="32"/>
        <v>97.438014756000001</v>
      </c>
      <c r="M26" s="155">
        <f t="shared" si="32"/>
        <v>2.852006292</v>
      </c>
      <c r="N26" s="155">
        <f t="shared" si="32"/>
        <v>0.40888288800000006</v>
      </c>
      <c r="O26" s="155">
        <f t="shared" si="32"/>
        <v>1.8057249719999999</v>
      </c>
      <c r="P26" s="155">
        <f t="shared" si="32"/>
        <v>0.37036432800000002</v>
      </c>
      <c r="Q26" s="155">
        <f t="shared" si="32"/>
        <v>20.068044155999999</v>
      </c>
      <c r="R26" s="155">
        <f t="shared" si="32"/>
        <v>0</v>
      </c>
      <c r="S26" s="155">
        <f t="shared" si="32"/>
        <v>6.5982711960000007</v>
      </c>
      <c r="T26" s="155">
        <f t="shared" si="32"/>
        <v>0.77501854800000003</v>
      </c>
      <c r="U26" s="155">
        <f t="shared" si="32"/>
        <v>0</v>
      </c>
      <c r="W26" s="157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40625" defaultRowHeight="23.25" customHeight="1"/>
  <cols>
    <col min="2" max="6" width="16.28515625" customWidth="1"/>
  </cols>
  <sheetData>
    <row r="1" spans="1:6" ht="23.25" customHeight="1">
      <c r="A1" s="57" t="s">
        <v>567</v>
      </c>
    </row>
    <row r="2" spans="1:6" ht="23.25" customHeight="1">
      <c r="A2" s="57" t="s">
        <v>568</v>
      </c>
    </row>
    <row r="3" spans="1:6" ht="23.25" customHeight="1">
      <c r="A3" s="58" t="s">
        <v>569</v>
      </c>
      <c r="B3" s="59" t="s">
        <v>570</v>
      </c>
      <c r="C3" s="59" t="s">
        <v>571</v>
      </c>
      <c r="D3" s="59" t="s">
        <v>570</v>
      </c>
      <c r="E3" s="59" t="s">
        <v>571</v>
      </c>
    </row>
    <row r="4" spans="1:6" ht="23.25" customHeight="1">
      <c r="A4" s="271" t="s">
        <v>572</v>
      </c>
      <c r="B4" s="60" t="s">
        <v>548</v>
      </c>
      <c r="C4" s="60" t="s">
        <v>59</v>
      </c>
      <c r="D4" s="60" t="s">
        <v>548</v>
      </c>
      <c r="E4" s="60" t="s">
        <v>59</v>
      </c>
    </row>
    <row r="5" spans="1:6" ht="23.25" customHeight="1">
      <c r="A5" s="272"/>
      <c r="B5" s="273" t="s">
        <v>38</v>
      </c>
      <c r="C5" s="274"/>
      <c r="D5" s="273" t="s">
        <v>573</v>
      </c>
      <c r="E5" s="274"/>
    </row>
    <row r="6" spans="1:6" ht="9" customHeight="1">
      <c r="A6" s="61" t="s">
        <v>574</v>
      </c>
      <c r="B6" s="62">
        <v>1.1304360000000002</v>
      </c>
      <c r="C6" s="62" t="s">
        <v>575</v>
      </c>
      <c r="D6" s="62">
        <f>IF(B6&lt;&gt;"",B6/3.6,"")</f>
        <v>0.31401000000000007</v>
      </c>
      <c r="E6" s="62" t="str">
        <f>IF(C6&lt;&gt;"",C6/3.6,"")</f>
        <v/>
      </c>
      <c r="F6" t="str">
        <f t="shared" ref="F6" si="0">IF(C6&lt;&gt;"",C6/3.6,"")</f>
        <v/>
      </c>
    </row>
    <row r="7" spans="1:6" ht="9" customHeight="1">
      <c r="A7" s="61" t="s">
        <v>576</v>
      </c>
      <c r="B7" s="62" t="s">
        <v>575</v>
      </c>
      <c r="C7" s="62" t="s">
        <v>575</v>
      </c>
      <c r="D7" s="62" t="str">
        <f t="shared" ref="D7:D70" si="1">IF(B7&lt;&gt;"",B7/3.6,"")</f>
        <v/>
      </c>
      <c r="E7" s="62" t="str">
        <f t="shared" ref="E7:E70" si="2">IF(C7&lt;&gt;"",C7/3.6,"")</f>
        <v/>
      </c>
    </row>
    <row r="8" spans="1:6" ht="9" customHeight="1">
      <c r="A8" s="61" t="s">
        <v>577</v>
      </c>
      <c r="B8" s="62" t="s">
        <v>575</v>
      </c>
      <c r="C8" s="62">
        <v>74.231964000000005</v>
      </c>
      <c r="D8" s="62" t="str">
        <f t="shared" si="1"/>
        <v/>
      </c>
      <c r="E8" s="62">
        <f t="shared" si="2"/>
        <v>20.619990000000001</v>
      </c>
    </row>
    <row r="9" spans="1:6" ht="9" customHeight="1">
      <c r="A9" s="61" t="s">
        <v>578</v>
      </c>
      <c r="B9" s="62" t="s">
        <v>575</v>
      </c>
      <c r="C9" s="62">
        <v>26.502444000000004</v>
      </c>
      <c r="D9" s="62" t="str">
        <f t="shared" si="1"/>
        <v/>
      </c>
      <c r="E9" s="62">
        <f t="shared" si="2"/>
        <v>7.3617900000000009</v>
      </c>
    </row>
    <row r="10" spans="1:6" ht="9" customHeight="1">
      <c r="A10" s="61" t="s">
        <v>579</v>
      </c>
      <c r="B10" s="62" t="s">
        <v>575</v>
      </c>
      <c r="C10" s="62" t="s">
        <v>575</v>
      </c>
      <c r="D10" s="62" t="str">
        <f t="shared" si="1"/>
        <v/>
      </c>
      <c r="E10" s="62" t="str">
        <f t="shared" si="2"/>
        <v/>
      </c>
    </row>
    <row r="11" spans="1:6" ht="9" customHeight="1">
      <c r="A11" s="61" t="s">
        <v>580</v>
      </c>
      <c r="B11" s="62">
        <v>1.1304360000000002</v>
      </c>
      <c r="C11" s="62">
        <v>47.771388000000002</v>
      </c>
      <c r="D11" s="62">
        <f t="shared" si="1"/>
        <v>0.31401000000000007</v>
      </c>
      <c r="E11" s="62">
        <f t="shared" si="2"/>
        <v>13.269830000000001</v>
      </c>
    </row>
    <row r="12" spans="1:6" ht="9" customHeight="1">
      <c r="A12" s="61" t="s">
        <v>581</v>
      </c>
      <c r="B12" s="62" t="s">
        <v>575</v>
      </c>
      <c r="C12" s="62" t="s">
        <v>575</v>
      </c>
      <c r="D12" s="62" t="str">
        <f t="shared" si="1"/>
        <v/>
      </c>
      <c r="E12" s="62" t="str">
        <f t="shared" si="2"/>
        <v/>
      </c>
    </row>
    <row r="13" spans="1:6" ht="9" customHeight="1">
      <c r="A13" s="61" t="s">
        <v>582</v>
      </c>
      <c r="B13" s="62">
        <v>1.1304360000000002</v>
      </c>
      <c r="C13" s="62">
        <v>47.771388000000002</v>
      </c>
      <c r="D13" s="62">
        <f t="shared" si="1"/>
        <v>0.31401000000000007</v>
      </c>
      <c r="E13" s="62">
        <f t="shared" si="2"/>
        <v>13.269830000000001</v>
      </c>
    </row>
    <row r="14" spans="1:6" ht="9" customHeight="1">
      <c r="A14" s="61" t="s">
        <v>583</v>
      </c>
      <c r="B14" s="62" t="s">
        <v>575</v>
      </c>
      <c r="C14" s="62" t="s">
        <v>575</v>
      </c>
      <c r="D14" s="62" t="str">
        <f t="shared" si="1"/>
        <v/>
      </c>
      <c r="E14" s="62" t="str">
        <f t="shared" si="2"/>
        <v/>
      </c>
    </row>
    <row r="15" spans="1:6" ht="9" customHeight="1">
      <c r="A15" s="61" t="s">
        <v>584</v>
      </c>
      <c r="B15" s="62">
        <v>1.1304360000000002</v>
      </c>
      <c r="C15" s="62">
        <v>47.771388000000002</v>
      </c>
      <c r="D15" s="62">
        <f t="shared" si="1"/>
        <v>0.31401000000000007</v>
      </c>
      <c r="E15" s="62">
        <f t="shared" si="2"/>
        <v>13.269830000000001</v>
      </c>
    </row>
    <row r="16" spans="1:6" ht="9" customHeight="1">
      <c r="A16" s="61" t="s">
        <v>585</v>
      </c>
      <c r="B16" s="62" t="s">
        <v>575</v>
      </c>
      <c r="C16" s="62" t="s">
        <v>575</v>
      </c>
      <c r="D16" s="62" t="str">
        <f t="shared" si="1"/>
        <v/>
      </c>
      <c r="E16" s="62" t="str">
        <f t="shared" si="2"/>
        <v/>
      </c>
    </row>
    <row r="17" spans="1:5" ht="9" customHeight="1">
      <c r="A17" s="61" t="s">
        <v>586</v>
      </c>
      <c r="B17" s="62" t="s">
        <v>575</v>
      </c>
      <c r="C17" s="62" t="s">
        <v>575</v>
      </c>
      <c r="D17" s="62" t="str">
        <f t="shared" si="1"/>
        <v/>
      </c>
      <c r="E17" s="62" t="str">
        <f t="shared" si="2"/>
        <v/>
      </c>
    </row>
    <row r="18" spans="1:5" ht="9" customHeight="1">
      <c r="A18" s="61" t="s">
        <v>587</v>
      </c>
      <c r="B18" s="62" t="s">
        <v>575</v>
      </c>
      <c r="C18" s="62" t="s">
        <v>575</v>
      </c>
      <c r="D18" s="62" t="str">
        <f t="shared" si="1"/>
        <v/>
      </c>
      <c r="E18" s="62" t="str">
        <f t="shared" si="2"/>
        <v/>
      </c>
    </row>
    <row r="19" spans="1:5" ht="9" customHeight="1">
      <c r="A19" s="61" t="s">
        <v>588</v>
      </c>
      <c r="B19" s="62">
        <v>1.7584560000000002</v>
      </c>
      <c r="C19" s="62">
        <v>4.2705359999999999</v>
      </c>
      <c r="D19" s="62">
        <f t="shared" si="1"/>
        <v>0.48846000000000006</v>
      </c>
      <c r="E19" s="62">
        <f t="shared" si="2"/>
        <v>1.1862599999999999</v>
      </c>
    </row>
    <row r="20" spans="1:5" ht="9" customHeight="1">
      <c r="A20" s="61" t="s">
        <v>589</v>
      </c>
      <c r="B20" s="62">
        <v>1.7584560000000002</v>
      </c>
      <c r="C20" s="62">
        <v>4.2705359999999999</v>
      </c>
      <c r="D20" s="62">
        <f t="shared" si="1"/>
        <v>0.48846000000000006</v>
      </c>
      <c r="E20" s="62">
        <f t="shared" si="2"/>
        <v>1.1862599999999999</v>
      </c>
    </row>
    <row r="21" spans="1:5" ht="9" customHeight="1">
      <c r="A21" s="61" t="s">
        <v>590</v>
      </c>
      <c r="B21" s="62" t="s">
        <v>575</v>
      </c>
      <c r="C21" s="62" t="s">
        <v>575</v>
      </c>
      <c r="D21" s="62" t="str">
        <f t="shared" si="1"/>
        <v/>
      </c>
      <c r="E21" s="62" t="str">
        <f t="shared" si="2"/>
        <v/>
      </c>
    </row>
    <row r="22" spans="1:5" ht="9" customHeight="1">
      <c r="A22" s="61" t="s">
        <v>591</v>
      </c>
      <c r="B22" s="62" t="s">
        <v>575</v>
      </c>
      <c r="C22" s="62" t="s">
        <v>575</v>
      </c>
      <c r="D22" s="62" t="str">
        <f t="shared" si="1"/>
        <v/>
      </c>
      <c r="E22" s="62" t="str">
        <f t="shared" si="2"/>
        <v/>
      </c>
    </row>
    <row r="23" spans="1:5" ht="9" customHeight="1">
      <c r="A23" s="61" t="s">
        <v>592</v>
      </c>
      <c r="B23" s="62" t="s">
        <v>575</v>
      </c>
      <c r="C23" s="62" t="s">
        <v>575</v>
      </c>
      <c r="D23" s="62" t="str">
        <f t="shared" si="1"/>
        <v/>
      </c>
      <c r="E23" s="62" t="str">
        <f t="shared" si="2"/>
        <v/>
      </c>
    </row>
    <row r="24" spans="1:5" ht="9" customHeight="1">
      <c r="A24" s="61" t="s">
        <v>593</v>
      </c>
      <c r="B24" s="62" t="s">
        <v>575</v>
      </c>
      <c r="C24" s="62" t="s">
        <v>575</v>
      </c>
      <c r="D24" s="62" t="str">
        <f t="shared" si="1"/>
        <v/>
      </c>
      <c r="E24" s="62" t="str">
        <f t="shared" si="2"/>
        <v/>
      </c>
    </row>
    <row r="25" spans="1:5" ht="9" customHeight="1">
      <c r="A25" s="61" t="s">
        <v>594</v>
      </c>
      <c r="B25" s="62">
        <v>1.1304360000000002</v>
      </c>
      <c r="C25" s="62" t="s">
        <v>575</v>
      </c>
      <c r="D25" s="62">
        <f t="shared" si="1"/>
        <v>0.31401000000000007</v>
      </c>
      <c r="E25" s="62" t="str">
        <f t="shared" si="2"/>
        <v/>
      </c>
    </row>
    <row r="26" spans="1:5" ht="9" customHeight="1">
      <c r="A26" s="61" t="s">
        <v>595</v>
      </c>
      <c r="B26" s="62" t="s">
        <v>575</v>
      </c>
      <c r="C26" s="62" t="s">
        <v>575</v>
      </c>
      <c r="D26" s="62" t="str">
        <f t="shared" si="1"/>
        <v/>
      </c>
      <c r="E26" s="62" t="str">
        <f t="shared" si="2"/>
        <v/>
      </c>
    </row>
    <row r="27" spans="1:5" ht="9" customHeight="1">
      <c r="A27" s="61" t="s">
        <v>596</v>
      </c>
      <c r="B27" s="62" t="s">
        <v>575</v>
      </c>
      <c r="C27" s="62">
        <v>0</v>
      </c>
      <c r="D27" s="62" t="str">
        <f t="shared" si="1"/>
        <v/>
      </c>
      <c r="E27" s="62">
        <f t="shared" si="2"/>
        <v>0</v>
      </c>
    </row>
    <row r="28" spans="1:5" ht="9" customHeight="1">
      <c r="A28" s="61" t="s">
        <v>597</v>
      </c>
      <c r="B28" s="62" t="s">
        <v>575</v>
      </c>
      <c r="C28" s="62" t="s">
        <v>575</v>
      </c>
      <c r="D28" s="62" t="str">
        <f t="shared" si="1"/>
        <v/>
      </c>
      <c r="E28" s="62" t="str">
        <f t="shared" si="2"/>
        <v/>
      </c>
    </row>
    <row r="29" spans="1:5" ht="9" customHeight="1">
      <c r="A29" s="61" t="s">
        <v>598</v>
      </c>
      <c r="B29" s="62" t="s">
        <v>575</v>
      </c>
      <c r="C29" s="62">
        <v>4.2705359999999999</v>
      </c>
      <c r="D29" s="62" t="str">
        <f t="shared" si="1"/>
        <v/>
      </c>
      <c r="E29" s="62">
        <f t="shared" si="2"/>
        <v>1.1862599999999999</v>
      </c>
    </row>
    <row r="30" spans="1:5" ht="9" customHeight="1">
      <c r="A30" s="61" t="s">
        <v>599</v>
      </c>
      <c r="B30" s="62">
        <v>0.62802000000000002</v>
      </c>
      <c r="C30" s="62" t="s">
        <v>575</v>
      </c>
      <c r="D30" s="62">
        <f t="shared" si="1"/>
        <v>0.17444999999999999</v>
      </c>
      <c r="E30" s="62" t="str">
        <f t="shared" si="2"/>
        <v/>
      </c>
    </row>
    <row r="31" spans="1:5" ht="9" customHeight="1">
      <c r="A31" s="61" t="s">
        <v>600</v>
      </c>
      <c r="B31" s="62" t="s">
        <v>575</v>
      </c>
      <c r="C31" s="62" t="s">
        <v>575</v>
      </c>
      <c r="D31" s="62" t="str">
        <f t="shared" si="1"/>
        <v/>
      </c>
      <c r="E31" s="62" t="str">
        <f t="shared" si="2"/>
        <v/>
      </c>
    </row>
    <row r="32" spans="1:5" ht="9" customHeight="1">
      <c r="A32" s="61" t="s">
        <v>601</v>
      </c>
      <c r="B32" s="62" t="s">
        <v>575</v>
      </c>
      <c r="C32" s="62" t="s">
        <v>575</v>
      </c>
      <c r="D32" s="62" t="str">
        <f t="shared" si="1"/>
        <v/>
      </c>
      <c r="E32" s="62" t="str">
        <f t="shared" si="2"/>
        <v/>
      </c>
    </row>
    <row r="33" spans="1:5" ht="9" customHeight="1">
      <c r="A33" s="61" t="s">
        <v>602</v>
      </c>
      <c r="B33" s="62" t="s">
        <v>575</v>
      </c>
      <c r="C33" s="62" t="s">
        <v>575</v>
      </c>
      <c r="D33" s="62" t="str">
        <f t="shared" si="1"/>
        <v/>
      </c>
      <c r="E33" s="62" t="str">
        <f t="shared" si="2"/>
        <v/>
      </c>
    </row>
    <row r="34" spans="1:5" ht="9" customHeight="1">
      <c r="A34" s="61" t="s">
        <v>603</v>
      </c>
      <c r="B34" s="62" t="s">
        <v>575</v>
      </c>
      <c r="C34" s="62" t="s">
        <v>575</v>
      </c>
      <c r="D34" s="62" t="str">
        <f t="shared" si="1"/>
        <v/>
      </c>
      <c r="E34" s="62" t="str">
        <f t="shared" si="2"/>
        <v/>
      </c>
    </row>
    <row r="35" spans="1:5" ht="9" customHeight="1">
      <c r="A35" s="63" t="s">
        <v>604</v>
      </c>
      <c r="B35" s="64" t="s">
        <v>575</v>
      </c>
      <c r="C35" s="64" t="s">
        <v>575</v>
      </c>
      <c r="D35" s="64" t="str">
        <f t="shared" si="1"/>
        <v/>
      </c>
      <c r="E35" s="64" t="str">
        <f t="shared" si="2"/>
        <v/>
      </c>
    </row>
    <row r="36" spans="1:5" ht="9" customHeight="1">
      <c r="A36" s="61" t="s">
        <v>605</v>
      </c>
      <c r="B36" s="62" t="s">
        <v>575</v>
      </c>
      <c r="C36" s="62" t="s">
        <v>575</v>
      </c>
      <c r="D36" s="62" t="str">
        <f t="shared" si="1"/>
        <v/>
      </c>
      <c r="E36" s="62" t="str">
        <f t="shared" si="2"/>
        <v/>
      </c>
    </row>
    <row r="37" spans="1:5" ht="9" customHeight="1">
      <c r="A37" s="61" t="s">
        <v>606</v>
      </c>
      <c r="B37" s="62" t="s">
        <v>575</v>
      </c>
      <c r="C37" s="62" t="s">
        <v>575</v>
      </c>
      <c r="D37" s="62" t="str">
        <f t="shared" si="1"/>
        <v/>
      </c>
      <c r="E37" s="62" t="str">
        <f t="shared" si="2"/>
        <v/>
      </c>
    </row>
    <row r="38" spans="1:5" ht="9" customHeight="1">
      <c r="A38" s="61" t="s">
        <v>607</v>
      </c>
      <c r="B38" s="62" t="s">
        <v>575</v>
      </c>
      <c r="C38" s="62" t="s">
        <v>575</v>
      </c>
      <c r="D38" s="62" t="str">
        <f t="shared" si="1"/>
        <v/>
      </c>
      <c r="E38" s="62" t="str">
        <f t="shared" si="2"/>
        <v/>
      </c>
    </row>
    <row r="39" spans="1:5" ht="9" customHeight="1">
      <c r="A39" s="61" t="s">
        <v>608</v>
      </c>
      <c r="B39" s="62" t="s">
        <v>575</v>
      </c>
      <c r="C39" s="62" t="s">
        <v>575</v>
      </c>
      <c r="D39" s="62" t="str">
        <f t="shared" si="1"/>
        <v/>
      </c>
      <c r="E39" s="62" t="str">
        <f t="shared" si="2"/>
        <v/>
      </c>
    </row>
    <row r="40" spans="1:5" ht="9" customHeight="1">
      <c r="A40" s="61" t="s">
        <v>609</v>
      </c>
      <c r="B40" s="62" t="s">
        <v>575</v>
      </c>
      <c r="C40" s="62" t="s">
        <v>575</v>
      </c>
      <c r="D40" s="62" t="str">
        <f t="shared" si="1"/>
        <v/>
      </c>
      <c r="E40" s="62" t="str">
        <f t="shared" si="2"/>
        <v/>
      </c>
    </row>
    <row r="41" spans="1:5" ht="9" customHeight="1">
      <c r="A41" s="61" t="s">
        <v>610</v>
      </c>
      <c r="B41" s="62" t="s">
        <v>575</v>
      </c>
      <c r="C41" s="62" t="s">
        <v>575</v>
      </c>
      <c r="D41" s="62" t="str">
        <f t="shared" si="1"/>
        <v/>
      </c>
      <c r="E41" s="62" t="str">
        <f t="shared" si="2"/>
        <v/>
      </c>
    </row>
    <row r="42" spans="1:5" ht="9" customHeight="1">
      <c r="A42" s="61" t="s">
        <v>611</v>
      </c>
      <c r="B42" s="62" t="s">
        <v>575</v>
      </c>
      <c r="C42" s="62" t="s">
        <v>575</v>
      </c>
      <c r="D42" s="62" t="str">
        <f t="shared" si="1"/>
        <v/>
      </c>
      <c r="E42" s="62" t="str">
        <f t="shared" si="2"/>
        <v/>
      </c>
    </row>
    <row r="43" spans="1:5" ht="9" customHeight="1">
      <c r="A43" s="61" t="s">
        <v>612</v>
      </c>
      <c r="B43" s="62" t="s">
        <v>575</v>
      </c>
      <c r="C43" s="62" t="s">
        <v>575</v>
      </c>
      <c r="D43" s="62" t="str">
        <f t="shared" si="1"/>
        <v/>
      </c>
      <c r="E43" s="62" t="str">
        <f t="shared" si="2"/>
        <v/>
      </c>
    </row>
    <row r="44" spans="1:5" ht="9" customHeight="1">
      <c r="A44" s="61" t="s">
        <v>613</v>
      </c>
      <c r="B44" s="62" t="s">
        <v>575</v>
      </c>
      <c r="C44" s="62" t="s">
        <v>575</v>
      </c>
      <c r="D44" s="62" t="str">
        <f t="shared" si="1"/>
        <v/>
      </c>
      <c r="E44" s="62" t="str">
        <f t="shared" si="2"/>
        <v/>
      </c>
    </row>
    <row r="45" spans="1:5" ht="9" customHeight="1">
      <c r="A45" s="61" t="s">
        <v>614</v>
      </c>
      <c r="B45" s="62" t="s">
        <v>575</v>
      </c>
      <c r="C45" s="62" t="s">
        <v>575</v>
      </c>
      <c r="D45" s="62" t="str">
        <f t="shared" si="1"/>
        <v/>
      </c>
      <c r="E45" s="62" t="str">
        <f t="shared" si="2"/>
        <v/>
      </c>
    </row>
    <row r="46" spans="1:5" ht="9" customHeight="1">
      <c r="A46" s="61" t="s">
        <v>615</v>
      </c>
      <c r="B46" s="62" t="s">
        <v>575</v>
      </c>
      <c r="C46" s="62" t="s">
        <v>575</v>
      </c>
      <c r="D46" s="62" t="str">
        <f t="shared" si="1"/>
        <v/>
      </c>
      <c r="E46" s="62" t="str">
        <f t="shared" si="2"/>
        <v/>
      </c>
    </row>
    <row r="47" spans="1:5" ht="9" customHeight="1">
      <c r="A47" s="61" t="s">
        <v>616</v>
      </c>
      <c r="B47" s="62" t="s">
        <v>575</v>
      </c>
      <c r="C47" s="62" t="s">
        <v>575</v>
      </c>
      <c r="D47" s="62" t="str">
        <f t="shared" si="1"/>
        <v/>
      </c>
      <c r="E47" s="62" t="str">
        <f t="shared" si="2"/>
        <v/>
      </c>
    </row>
    <row r="48" spans="1:5" ht="9" customHeight="1">
      <c r="A48" s="61" t="s">
        <v>617</v>
      </c>
      <c r="B48" s="62" t="s">
        <v>575</v>
      </c>
      <c r="C48" s="62" t="s">
        <v>575</v>
      </c>
      <c r="D48" s="62" t="str">
        <f t="shared" si="1"/>
        <v/>
      </c>
      <c r="E48" s="62" t="str">
        <f t="shared" si="2"/>
        <v/>
      </c>
    </row>
    <row r="49" spans="1:5" ht="9" customHeight="1">
      <c r="A49" s="61" t="s">
        <v>618</v>
      </c>
      <c r="B49" s="62">
        <v>285.87470400000001</v>
      </c>
      <c r="C49" s="62">
        <v>568.94425200000001</v>
      </c>
      <c r="D49" s="62">
        <f t="shared" si="1"/>
        <v>79.409639999999996</v>
      </c>
      <c r="E49" s="62">
        <f t="shared" si="2"/>
        <v>158.04006999999999</v>
      </c>
    </row>
    <row r="50" spans="1:5" ht="9" customHeight="1">
      <c r="A50" s="61" t="s">
        <v>589</v>
      </c>
      <c r="B50" s="62">
        <v>285.87470400000001</v>
      </c>
      <c r="C50" s="62">
        <v>568.94425200000001</v>
      </c>
      <c r="D50" s="62">
        <f t="shared" si="1"/>
        <v>79.409639999999996</v>
      </c>
      <c r="E50" s="62">
        <f t="shared" si="2"/>
        <v>158.04006999999999</v>
      </c>
    </row>
    <row r="51" spans="1:5" ht="9" customHeight="1">
      <c r="A51" s="61" t="s">
        <v>590</v>
      </c>
      <c r="B51" s="62" t="s">
        <v>575</v>
      </c>
      <c r="C51" s="62">
        <v>82.521828000000014</v>
      </c>
      <c r="D51" s="62" t="str">
        <f t="shared" si="1"/>
        <v/>
      </c>
      <c r="E51" s="62">
        <f t="shared" si="2"/>
        <v>22.922730000000005</v>
      </c>
    </row>
    <row r="52" spans="1:5" ht="9" customHeight="1">
      <c r="A52" s="61" t="s">
        <v>591</v>
      </c>
      <c r="B52" s="62">
        <v>169.816608</v>
      </c>
      <c r="C52" s="62">
        <v>415.79110800000001</v>
      </c>
      <c r="D52" s="62">
        <f t="shared" si="1"/>
        <v>47.171280000000003</v>
      </c>
      <c r="E52" s="62">
        <f t="shared" si="2"/>
        <v>115.49753</v>
      </c>
    </row>
    <row r="53" spans="1:5" ht="9" customHeight="1">
      <c r="A53" s="61" t="s">
        <v>592</v>
      </c>
      <c r="B53" s="62">
        <v>93.909924000000004</v>
      </c>
      <c r="C53" s="62" t="s">
        <v>575</v>
      </c>
      <c r="D53" s="62">
        <f t="shared" si="1"/>
        <v>26.086089999999999</v>
      </c>
      <c r="E53" s="62" t="str">
        <f t="shared" si="2"/>
        <v/>
      </c>
    </row>
    <row r="54" spans="1:5" ht="9" customHeight="1">
      <c r="A54" s="61" t="s">
        <v>593</v>
      </c>
      <c r="B54" s="62" t="s">
        <v>575</v>
      </c>
      <c r="C54" s="62">
        <v>7.0756920000000001</v>
      </c>
      <c r="D54" s="62" t="str">
        <f t="shared" si="1"/>
        <v/>
      </c>
      <c r="E54" s="62">
        <f t="shared" si="2"/>
        <v>1.9654700000000001</v>
      </c>
    </row>
    <row r="55" spans="1:5" ht="9" customHeight="1">
      <c r="A55" s="61" t="s">
        <v>594</v>
      </c>
      <c r="B55" s="62">
        <v>16.579727999999999</v>
      </c>
      <c r="C55" s="62">
        <v>60.248052000000001</v>
      </c>
      <c r="D55" s="62">
        <f t="shared" si="1"/>
        <v>4.60548</v>
      </c>
      <c r="E55" s="62">
        <f t="shared" si="2"/>
        <v>16.735569999999999</v>
      </c>
    </row>
    <row r="56" spans="1:5" ht="9" customHeight="1">
      <c r="A56" s="61" t="s">
        <v>595</v>
      </c>
      <c r="B56" s="62">
        <v>4.8985560000000001</v>
      </c>
      <c r="C56" s="62" t="s">
        <v>575</v>
      </c>
      <c r="D56" s="62">
        <f t="shared" si="1"/>
        <v>1.3607100000000001</v>
      </c>
      <c r="E56" s="62" t="str">
        <f t="shared" si="2"/>
        <v/>
      </c>
    </row>
    <row r="57" spans="1:5" ht="9" customHeight="1">
      <c r="A57" s="61" t="s">
        <v>596</v>
      </c>
      <c r="B57" s="62">
        <v>0</v>
      </c>
      <c r="C57" s="62" t="s">
        <v>575</v>
      </c>
      <c r="D57" s="62">
        <f t="shared" si="1"/>
        <v>0</v>
      </c>
      <c r="E57" s="62" t="str">
        <f t="shared" si="2"/>
        <v/>
      </c>
    </row>
    <row r="58" spans="1:5" ht="9" customHeight="1">
      <c r="A58" s="61" t="s">
        <v>597</v>
      </c>
      <c r="B58" s="62" t="s">
        <v>575</v>
      </c>
      <c r="C58" s="62" t="s">
        <v>575</v>
      </c>
      <c r="D58" s="62" t="str">
        <f t="shared" si="1"/>
        <v/>
      </c>
      <c r="E58" s="62" t="str">
        <f t="shared" si="2"/>
        <v/>
      </c>
    </row>
    <row r="59" spans="1:5" ht="9" customHeight="1">
      <c r="A59" s="61" t="s">
        <v>598</v>
      </c>
      <c r="B59" s="62" t="s">
        <v>575</v>
      </c>
      <c r="C59" s="62">
        <v>2.9307600000000003</v>
      </c>
      <c r="D59" s="62" t="str">
        <f t="shared" si="1"/>
        <v/>
      </c>
      <c r="E59" s="62">
        <f t="shared" si="2"/>
        <v>0.81410000000000005</v>
      </c>
    </row>
    <row r="60" spans="1:5" ht="9" customHeight="1">
      <c r="A60" s="61" t="s">
        <v>599</v>
      </c>
      <c r="B60" s="62">
        <v>0.62802000000000002</v>
      </c>
      <c r="C60" s="62">
        <v>0.33494400000000002</v>
      </c>
      <c r="D60" s="62">
        <f t="shared" si="1"/>
        <v>0.17444999999999999</v>
      </c>
      <c r="E60" s="62">
        <f t="shared" si="2"/>
        <v>9.3039999999999998E-2</v>
      </c>
    </row>
    <row r="61" spans="1:5" ht="9" customHeight="1">
      <c r="A61" s="61" t="s">
        <v>600</v>
      </c>
      <c r="B61" s="62" t="s">
        <v>575</v>
      </c>
      <c r="C61" s="62" t="s">
        <v>575</v>
      </c>
      <c r="D61" s="62" t="str">
        <f t="shared" si="1"/>
        <v/>
      </c>
      <c r="E61" s="62" t="str">
        <f t="shared" si="2"/>
        <v/>
      </c>
    </row>
    <row r="62" spans="1:5" ht="9" customHeight="1">
      <c r="A62" s="61" t="s">
        <v>601</v>
      </c>
      <c r="B62" s="62" t="s">
        <v>575</v>
      </c>
      <c r="C62" s="62" t="s">
        <v>575</v>
      </c>
      <c r="D62" s="62" t="str">
        <f t="shared" si="1"/>
        <v/>
      </c>
      <c r="E62" s="62" t="str">
        <f t="shared" si="2"/>
        <v/>
      </c>
    </row>
    <row r="63" spans="1:5" ht="9" customHeight="1">
      <c r="A63" s="61" t="s">
        <v>602</v>
      </c>
      <c r="B63" s="62" t="s">
        <v>575</v>
      </c>
      <c r="C63" s="62" t="s">
        <v>575</v>
      </c>
      <c r="D63" s="62" t="str">
        <f t="shared" si="1"/>
        <v/>
      </c>
      <c r="E63" s="62" t="str">
        <f t="shared" si="2"/>
        <v/>
      </c>
    </row>
    <row r="64" spans="1:5" ht="9" customHeight="1">
      <c r="A64" s="61" t="s">
        <v>603</v>
      </c>
      <c r="B64" s="62" t="s">
        <v>575</v>
      </c>
      <c r="C64" s="62" t="s">
        <v>575</v>
      </c>
      <c r="D64" s="62" t="str">
        <f t="shared" si="1"/>
        <v/>
      </c>
      <c r="E64" s="62" t="str">
        <f t="shared" si="2"/>
        <v/>
      </c>
    </row>
    <row r="65" spans="1:5" ht="9" customHeight="1">
      <c r="A65" s="63" t="s">
        <v>619</v>
      </c>
      <c r="B65" s="64" t="s">
        <v>575</v>
      </c>
      <c r="C65" s="64" t="s">
        <v>575</v>
      </c>
      <c r="D65" s="64" t="str">
        <f t="shared" si="1"/>
        <v/>
      </c>
      <c r="E65" s="64" t="str">
        <f t="shared" si="2"/>
        <v/>
      </c>
    </row>
    <row r="66" spans="1:5" ht="9" customHeight="1">
      <c r="A66" s="61" t="s">
        <v>620</v>
      </c>
      <c r="B66" s="62" t="s">
        <v>575</v>
      </c>
      <c r="C66" s="62" t="s">
        <v>575</v>
      </c>
      <c r="D66" s="62" t="str">
        <f t="shared" si="1"/>
        <v/>
      </c>
      <c r="E66" s="62" t="str">
        <f t="shared" si="2"/>
        <v/>
      </c>
    </row>
    <row r="67" spans="1:5" ht="9" customHeight="1">
      <c r="A67" s="61" t="s">
        <v>606</v>
      </c>
      <c r="B67" s="62" t="s">
        <v>575</v>
      </c>
      <c r="C67" s="62" t="s">
        <v>575</v>
      </c>
      <c r="D67" s="62" t="str">
        <f t="shared" si="1"/>
        <v/>
      </c>
      <c r="E67" s="62" t="str">
        <f t="shared" si="2"/>
        <v/>
      </c>
    </row>
    <row r="68" spans="1:5" ht="9" customHeight="1">
      <c r="A68" s="61" t="s">
        <v>607</v>
      </c>
      <c r="B68" s="62" t="s">
        <v>575</v>
      </c>
      <c r="C68" s="62" t="s">
        <v>575</v>
      </c>
      <c r="D68" s="62" t="str">
        <f t="shared" si="1"/>
        <v/>
      </c>
      <c r="E68" s="62" t="str">
        <f t="shared" si="2"/>
        <v/>
      </c>
    </row>
    <row r="69" spans="1:5" ht="9" customHeight="1">
      <c r="A69" s="61" t="s">
        <v>621</v>
      </c>
      <c r="B69" s="62" t="s">
        <v>575</v>
      </c>
      <c r="C69" s="62" t="s">
        <v>575</v>
      </c>
      <c r="D69" s="62" t="str">
        <f t="shared" si="1"/>
        <v/>
      </c>
      <c r="E69" s="62" t="str">
        <f t="shared" si="2"/>
        <v/>
      </c>
    </row>
    <row r="70" spans="1:5" ht="9" customHeight="1">
      <c r="A70" s="61" t="s">
        <v>622</v>
      </c>
      <c r="B70" s="62" t="s">
        <v>575</v>
      </c>
      <c r="C70" s="62" t="s">
        <v>575</v>
      </c>
      <c r="D70" s="62" t="str">
        <f t="shared" si="1"/>
        <v/>
      </c>
      <c r="E70" s="62" t="str">
        <f t="shared" si="2"/>
        <v/>
      </c>
    </row>
    <row r="71" spans="1:5" ht="9" customHeight="1">
      <c r="A71" s="61" t="s">
        <v>610</v>
      </c>
      <c r="B71" s="62" t="s">
        <v>575</v>
      </c>
      <c r="C71" s="62" t="s">
        <v>575</v>
      </c>
      <c r="D71" s="62" t="str">
        <f t="shared" ref="D71:D133" si="3">IF(B71&lt;&gt;"",B71/3.6,"")</f>
        <v/>
      </c>
      <c r="E71" s="62" t="str">
        <f t="shared" ref="E71:E133" si="4">IF(C71&lt;&gt;"",C71/3.6,"")</f>
        <v/>
      </c>
    </row>
    <row r="72" spans="1:5" ht="9" customHeight="1">
      <c r="A72" s="61" t="s">
        <v>611</v>
      </c>
      <c r="B72" s="62" t="s">
        <v>575</v>
      </c>
      <c r="C72" s="62" t="s">
        <v>575</v>
      </c>
      <c r="D72" s="62" t="str">
        <f t="shared" si="3"/>
        <v/>
      </c>
      <c r="E72" s="62" t="str">
        <f t="shared" si="4"/>
        <v/>
      </c>
    </row>
    <row r="73" spans="1:5" ht="9" customHeight="1">
      <c r="A73" s="61" t="s">
        <v>612</v>
      </c>
      <c r="B73" s="62" t="s">
        <v>575</v>
      </c>
      <c r="C73" s="62" t="s">
        <v>575</v>
      </c>
      <c r="D73" s="62" t="str">
        <f t="shared" si="3"/>
        <v/>
      </c>
      <c r="E73" s="62" t="str">
        <f t="shared" si="4"/>
        <v/>
      </c>
    </row>
    <row r="74" spans="1:5" ht="9" customHeight="1">
      <c r="A74" s="61" t="s">
        <v>613</v>
      </c>
      <c r="B74" s="62" t="s">
        <v>575</v>
      </c>
      <c r="C74" s="62" t="s">
        <v>575</v>
      </c>
      <c r="D74" s="62" t="str">
        <f t="shared" si="3"/>
        <v/>
      </c>
      <c r="E74" s="62" t="str">
        <f t="shared" si="4"/>
        <v/>
      </c>
    </row>
    <row r="75" spans="1:5" ht="9" customHeight="1">
      <c r="A75" s="61" t="s">
        <v>614</v>
      </c>
      <c r="B75" s="62" t="s">
        <v>575</v>
      </c>
      <c r="C75" s="62" t="s">
        <v>575</v>
      </c>
      <c r="D75" s="62" t="str">
        <f t="shared" si="3"/>
        <v/>
      </c>
      <c r="E75" s="62" t="str">
        <f t="shared" si="4"/>
        <v/>
      </c>
    </row>
    <row r="76" spans="1:5" ht="9" customHeight="1">
      <c r="A76" s="61" t="s">
        <v>615</v>
      </c>
      <c r="B76" s="62" t="s">
        <v>575</v>
      </c>
      <c r="C76" s="62" t="s">
        <v>575</v>
      </c>
      <c r="D76" s="62" t="str">
        <f t="shared" si="3"/>
        <v/>
      </c>
      <c r="E76" s="62" t="str">
        <f t="shared" si="4"/>
        <v/>
      </c>
    </row>
    <row r="77" spans="1:5" ht="9" customHeight="1">
      <c r="A77" s="61" t="s">
        <v>616</v>
      </c>
      <c r="B77" s="62" t="s">
        <v>575</v>
      </c>
      <c r="C77" s="62" t="s">
        <v>575</v>
      </c>
      <c r="D77" s="62" t="str">
        <f t="shared" si="3"/>
        <v/>
      </c>
      <c r="E77" s="62" t="str">
        <f t="shared" si="4"/>
        <v/>
      </c>
    </row>
    <row r="78" spans="1:5" ht="9" customHeight="1">
      <c r="A78" s="61" t="s">
        <v>617</v>
      </c>
      <c r="B78" s="62" t="s">
        <v>575</v>
      </c>
      <c r="C78" s="62" t="s">
        <v>575</v>
      </c>
      <c r="D78" s="62" t="str">
        <f t="shared" si="3"/>
        <v/>
      </c>
      <c r="E78" s="62" t="str">
        <f t="shared" si="4"/>
        <v/>
      </c>
    </row>
    <row r="79" spans="1:5" ht="9" customHeight="1">
      <c r="A79" s="61" t="s">
        <v>623</v>
      </c>
      <c r="B79" s="62">
        <v>25.288271999999999</v>
      </c>
      <c r="C79" s="62">
        <v>87.504120000000015</v>
      </c>
      <c r="D79" s="62">
        <f t="shared" si="3"/>
        <v>7.0245199999999999</v>
      </c>
      <c r="E79" s="62">
        <f t="shared" si="4"/>
        <v>24.306700000000003</v>
      </c>
    </row>
    <row r="80" spans="1:5" ht="9" customHeight="1">
      <c r="A80" s="61" t="s">
        <v>624</v>
      </c>
      <c r="B80" s="62">
        <v>5.7777840000000005</v>
      </c>
      <c r="C80" s="62">
        <v>42.830964000000002</v>
      </c>
      <c r="D80" s="62">
        <f t="shared" si="3"/>
        <v>1.60494</v>
      </c>
      <c r="E80" s="62">
        <f t="shared" si="4"/>
        <v>11.897489999999999</v>
      </c>
    </row>
    <row r="81" spans="1:5" ht="9" customHeight="1">
      <c r="A81" s="61" t="s">
        <v>625</v>
      </c>
      <c r="B81" s="62">
        <v>2.9726280000000003</v>
      </c>
      <c r="C81" s="62">
        <v>16.998407999999998</v>
      </c>
      <c r="D81" s="62">
        <f t="shared" si="3"/>
        <v>0.82573000000000008</v>
      </c>
      <c r="E81" s="62">
        <f t="shared" si="4"/>
        <v>4.721779999999999</v>
      </c>
    </row>
    <row r="82" spans="1:5" ht="9" customHeight="1">
      <c r="A82" s="61" t="s">
        <v>626</v>
      </c>
      <c r="B82" s="62">
        <v>4.1868000000000002E-2</v>
      </c>
      <c r="C82" s="62">
        <v>1.25604</v>
      </c>
      <c r="D82" s="62">
        <f t="shared" si="3"/>
        <v>1.163E-2</v>
      </c>
      <c r="E82" s="62">
        <f t="shared" si="4"/>
        <v>0.34889999999999999</v>
      </c>
    </row>
    <row r="83" spans="1:5" ht="9" customHeight="1">
      <c r="A83" s="61" t="s">
        <v>610</v>
      </c>
      <c r="B83" s="62" t="s">
        <v>575</v>
      </c>
      <c r="C83" s="62">
        <v>0</v>
      </c>
      <c r="D83" s="62" t="str">
        <f t="shared" si="3"/>
        <v/>
      </c>
      <c r="E83" s="62">
        <f t="shared" si="4"/>
        <v>0</v>
      </c>
    </row>
    <row r="84" spans="1:5" ht="9" customHeight="1">
      <c r="A84" s="61" t="s">
        <v>600</v>
      </c>
      <c r="B84" s="62">
        <v>0.79549200000000009</v>
      </c>
      <c r="C84" s="62">
        <v>2.386476</v>
      </c>
      <c r="D84" s="62">
        <f t="shared" si="3"/>
        <v>0.22097000000000003</v>
      </c>
      <c r="E84" s="62">
        <f t="shared" si="4"/>
        <v>0.66291</v>
      </c>
    </row>
    <row r="85" spans="1:5" ht="9" customHeight="1">
      <c r="A85" s="61" t="s">
        <v>611</v>
      </c>
      <c r="B85" s="62" t="s">
        <v>575</v>
      </c>
      <c r="C85" s="62" t="s">
        <v>575</v>
      </c>
      <c r="D85" s="62" t="str">
        <f t="shared" si="3"/>
        <v/>
      </c>
      <c r="E85" s="62" t="str">
        <f t="shared" si="4"/>
        <v/>
      </c>
    </row>
    <row r="86" spans="1:5" ht="9" customHeight="1">
      <c r="A86" s="61" t="s">
        <v>602</v>
      </c>
      <c r="B86" s="62">
        <v>0</v>
      </c>
      <c r="C86" s="62">
        <v>0.46054800000000001</v>
      </c>
      <c r="D86" s="62">
        <f t="shared" si="3"/>
        <v>0</v>
      </c>
      <c r="E86" s="62">
        <f t="shared" si="4"/>
        <v>0.12792999999999999</v>
      </c>
    </row>
    <row r="87" spans="1:5" ht="9" customHeight="1">
      <c r="A87" s="61" t="s">
        <v>601</v>
      </c>
      <c r="B87" s="62" t="s">
        <v>575</v>
      </c>
      <c r="C87" s="62" t="s">
        <v>575</v>
      </c>
      <c r="D87" s="62" t="str">
        <f t="shared" si="3"/>
        <v/>
      </c>
      <c r="E87" s="62" t="str">
        <f t="shared" si="4"/>
        <v/>
      </c>
    </row>
    <row r="88" spans="1:5" ht="9" customHeight="1">
      <c r="A88" s="63" t="s">
        <v>627</v>
      </c>
      <c r="B88" s="65">
        <v>0.33494400000000002</v>
      </c>
      <c r="C88" s="65">
        <v>6.1127279999999997</v>
      </c>
      <c r="D88" s="65">
        <f t="shared" si="3"/>
        <v>9.3039999999999998E-2</v>
      </c>
      <c r="E88" s="65">
        <f t="shared" si="4"/>
        <v>1.6979799999999998</v>
      </c>
    </row>
    <row r="89" spans="1:5" ht="9" customHeight="1">
      <c r="A89" s="61" t="s">
        <v>628</v>
      </c>
      <c r="B89" s="62" t="s">
        <v>575</v>
      </c>
      <c r="C89" s="62" t="s">
        <v>575</v>
      </c>
      <c r="D89" s="62" t="str">
        <f t="shared" si="3"/>
        <v/>
      </c>
      <c r="E89" s="62" t="str">
        <f t="shared" si="4"/>
        <v/>
      </c>
    </row>
    <row r="90" spans="1:5" ht="9" customHeight="1">
      <c r="A90" s="61" t="s">
        <v>612</v>
      </c>
      <c r="B90" s="62" t="s">
        <v>575</v>
      </c>
      <c r="C90" s="62" t="s">
        <v>575</v>
      </c>
      <c r="D90" s="62" t="str">
        <f t="shared" si="3"/>
        <v/>
      </c>
      <c r="E90" s="62" t="str">
        <f t="shared" si="4"/>
        <v/>
      </c>
    </row>
    <row r="91" spans="1:5" ht="9" customHeight="1">
      <c r="A91" s="61" t="s">
        <v>629</v>
      </c>
      <c r="B91" s="62" t="s">
        <v>575</v>
      </c>
      <c r="C91" s="62">
        <v>0.12560400000000002</v>
      </c>
      <c r="D91" s="62" t="str">
        <f t="shared" si="3"/>
        <v/>
      </c>
      <c r="E91" s="62">
        <f t="shared" si="4"/>
        <v>3.4890000000000004E-2</v>
      </c>
    </row>
    <row r="92" spans="1:5" ht="9" customHeight="1">
      <c r="A92" s="61" t="s">
        <v>630</v>
      </c>
      <c r="B92" s="62" t="s">
        <v>575</v>
      </c>
      <c r="C92" s="62" t="s">
        <v>575</v>
      </c>
      <c r="D92" s="62" t="str">
        <f t="shared" si="3"/>
        <v/>
      </c>
      <c r="E92" s="62" t="str">
        <f t="shared" si="4"/>
        <v/>
      </c>
    </row>
    <row r="93" spans="1:5" ht="9" customHeight="1">
      <c r="A93" s="61" t="s">
        <v>631</v>
      </c>
      <c r="B93" s="62" t="s">
        <v>575</v>
      </c>
      <c r="C93" s="62" t="s">
        <v>575</v>
      </c>
      <c r="D93" s="62" t="str">
        <f t="shared" si="3"/>
        <v/>
      </c>
      <c r="E93" s="62" t="str">
        <f t="shared" si="4"/>
        <v/>
      </c>
    </row>
    <row r="94" spans="1:5" ht="9" customHeight="1">
      <c r="A94" s="61" t="s">
        <v>615</v>
      </c>
      <c r="B94" s="62" t="s">
        <v>575</v>
      </c>
      <c r="C94" s="62" t="s">
        <v>575</v>
      </c>
      <c r="D94" s="62" t="str">
        <f t="shared" si="3"/>
        <v/>
      </c>
      <c r="E94" s="62" t="str">
        <f t="shared" si="4"/>
        <v/>
      </c>
    </row>
    <row r="95" spans="1:5" ht="9" customHeight="1">
      <c r="A95" s="61" t="s">
        <v>632</v>
      </c>
      <c r="B95" s="62">
        <v>15.365556</v>
      </c>
      <c r="C95" s="62">
        <v>17.291484000000001</v>
      </c>
      <c r="D95" s="62">
        <f t="shared" si="3"/>
        <v>4.2682099999999998</v>
      </c>
      <c r="E95" s="62">
        <f t="shared" si="4"/>
        <v>4.8031899999999998</v>
      </c>
    </row>
    <row r="96" spans="1:5" ht="9" customHeight="1">
      <c r="A96" s="61" t="s">
        <v>633</v>
      </c>
      <c r="B96" s="62">
        <v>25.372008000000001</v>
      </c>
      <c r="C96" s="62">
        <v>35.964612000000002</v>
      </c>
      <c r="D96" s="62">
        <f t="shared" si="3"/>
        <v>7.0477800000000004</v>
      </c>
      <c r="E96" s="62">
        <f t="shared" si="4"/>
        <v>9.9901700000000009</v>
      </c>
    </row>
    <row r="97" spans="1:5" ht="9" customHeight="1">
      <c r="A97" s="61" t="s">
        <v>634</v>
      </c>
      <c r="B97" s="62">
        <v>234.54453600000002</v>
      </c>
      <c r="C97" s="62">
        <v>488.97637200000003</v>
      </c>
      <c r="D97" s="62">
        <f t="shared" si="3"/>
        <v>65.151260000000008</v>
      </c>
      <c r="E97" s="62">
        <f t="shared" si="4"/>
        <v>135.82677000000001</v>
      </c>
    </row>
    <row r="98" spans="1:5" ht="9" customHeight="1">
      <c r="A98" s="61" t="s">
        <v>635</v>
      </c>
      <c r="B98" s="62" t="s">
        <v>575</v>
      </c>
      <c r="C98" s="62" t="s">
        <v>575</v>
      </c>
      <c r="D98" s="62" t="str">
        <f t="shared" si="3"/>
        <v/>
      </c>
      <c r="E98" s="62" t="str">
        <f t="shared" si="4"/>
        <v/>
      </c>
    </row>
    <row r="99" spans="1:5" ht="9" customHeight="1">
      <c r="A99" s="61" t="s">
        <v>636</v>
      </c>
      <c r="B99" s="62" t="s">
        <v>575</v>
      </c>
      <c r="C99" s="62" t="s">
        <v>575</v>
      </c>
      <c r="D99" s="62" t="str">
        <f t="shared" si="3"/>
        <v/>
      </c>
      <c r="E99" s="62" t="str">
        <f t="shared" si="4"/>
        <v/>
      </c>
    </row>
    <row r="100" spans="1:5" ht="9" customHeight="1">
      <c r="A100" s="61" t="s">
        <v>637</v>
      </c>
      <c r="B100" s="62" t="s">
        <v>575</v>
      </c>
      <c r="C100" s="62" t="s">
        <v>575</v>
      </c>
      <c r="D100" s="62" t="str">
        <f t="shared" si="3"/>
        <v/>
      </c>
      <c r="E100" s="62" t="str">
        <f t="shared" si="4"/>
        <v/>
      </c>
    </row>
    <row r="101" spans="1:5" ht="9" customHeight="1">
      <c r="A101" s="61" t="s">
        <v>638</v>
      </c>
      <c r="B101" s="62" t="s">
        <v>575</v>
      </c>
      <c r="C101" s="62" t="s">
        <v>575</v>
      </c>
      <c r="D101" s="62" t="str">
        <f t="shared" si="3"/>
        <v/>
      </c>
      <c r="E101" s="62" t="str">
        <f t="shared" si="4"/>
        <v/>
      </c>
    </row>
    <row r="102" spans="1:5" ht="9" customHeight="1">
      <c r="A102" s="61" t="s">
        <v>639</v>
      </c>
      <c r="B102" s="62" t="s">
        <v>575</v>
      </c>
      <c r="C102" s="62" t="s">
        <v>575</v>
      </c>
      <c r="D102" s="62" t="str">
        <f t="shared" si="3"/>
        <v/>
      </c>
      <c r="E102" s="62" t="str">
        <f t="shared" si="4"/>
        <v/>
      </c>
    </row>
    <row r="103" spans="1:5" ht="9" customHeight="1">
      <c r="A103" s="61" t="s">
        <v>640</v>
      </c>
      <c r="B103" s="62" t="s">
        <v>575</v>
      </c>
      <c r="C103" s="62" t="s">
        <v>575</v>
      </c>
      <c r="D103" s="62" t="str">
        <f t="shared" si="3"/>
        <v/>
      </c>
      <c r="E103" s="62" t="str">
        <f t="shared" si="4"/>
        <v/>
      </c>
    </row>
    <row r="104" spans="1:5" ht="9" customHeight="1">
      <c r="A104" s="61" t="s">
        <v>641</v>
      </c>
      <c r="B104" s="62" t="s">
        <v>575</v>
      </c>
      <c r="C104" s="62" t="s">
        <v>575</v>
      </c>
      <c r="D104" s="62" t="str">
        <f t="shared" si="3"/>
        <v/>
      </c>
      <c r="E104" s="62" t="str">
        <f t="shared" si="4"/>
        <v/>
      </c>
    </row>
    <row r="105" spans="1:5" s="56" customFormat="1" ht="23.25" customHeight="1">
      <c r="A105" s="63" t="s">
        <v>642</v>
      </c>
      <c r="B105" s="64">
        <v>234.54453600000002</v>
      </c>
      <c r="C105" s="64">
        <v>488.97637200000003</v>
      </c>
      <c r="D105" s="64">
        <f t="shared" si="3"/>
        <v>65.151260000000008</v>
      </c>
      <c r="E105" s="64">
        <f t="shared" si="4"/>
        <v>135.82677000000001</v>
      </c>
    </row>
    <row r="106" spans="1:5" ht="23.25" customHeight="1">
      <c r="A106" s="61" t="s">
        <v>643</v>
      </c>
      <c r="B106" s="62">
        <v>35.797139999999999</v>
      </c>
      <c r="C106" s="62">
        <v>195.52356</v>
      </c>
      <c r="D106" s="62">
        <f t="shared" si="3"/>
        <v>9.9436499999999999</v>
      </c>
      <c r="E106" s="62">
        <f t="shared" si="4"/>
        <v>54.312100000000001</v>
      </c>
    </row>
    <row r="107" spans="1:5" ht="23.25" customHeight="1">
      <c r="A107" s="61" t="s">
        <v>644</v>
      </c>
      <c r="B107" s="62">
        <v>2.9307600000000003</v>
      </c>
      <c r="C107" s="62">
        <v>20.054772</v>
      </c>
      <c r="D107" s="62">
        <f t="shared" si="3"/>
        <v>0.81410000000000005</v>
      </c>
      <c r="E107" s="62">
        <f t="shared" si="4"/>
        <v>5.5707699999999996</v>
      </c>
    </row>
    <row r="108" spans="1:5" ht="23.25" customHeight="1">
      <c r="A108" s="61" t="s">
        <v>645</v>
      </c>
      <c r="B108" s="62">
        <v>14.611932000000001</v>
      </c>
      <c r="C108" s="62">
        <v>33.033851999999996</v>
      </c>
      <c r="D108" s="62">
        <f t="shared" si="3"/>
        <v>4.0588700000000006</v>
      </c>
      <c r="E108" s="62">
        <f t="shared" si="4"/>
        <v>9.1760699999999993</v>
      </c>
    </row>
    <row r="109" spans="1:5" ht="23.25" customHeight="1">
      <c r="A109" s="61" t="s">
        <v>646</v>
      </c>
      <c r="B109" s="62">
        <v>0.92109600000000003</v>
      </c>
      <c r="C109" s="62">
        <v>8.2061280000000014</v>
      </c>
      <c r="D109" s="62">
        <f t="shared" si="3"/>
        <v>0.25585999999999998</v>
      </c>
      <c r="E109" s="62">
        <f t="shared" si="4"/>
        <v>2.2794800000000004</v>
      </c>
    </row>
    <row r="110" spans="1:5" ht="23.25" customHeight="1">
      <c r="A110" s="61" t="s">
        <v>647</v>
      </c>
      <c r="B110" s="62">
        <v>1.0467</v>
      </c>
      <c r="C110" s="62">
        <v>20.012904000000002</v>
      </c>
      <c r="D110" s="62">
        <f t="shared" si="3"/>
        <v>0.29075000000000001</v>
      </c>
      <c r="E110" s="62">
        <f t="shared" si="4"/>
        <v>5.5591400000000002</v>
      </c>
    </row>
    <row r="111" spans="1:5" ht="23.25" customHeight="1">
      <c r="A111" s="61" t="s">
        <v>648</v>
      </c>
      <c r="B111" s="62">
        <v>1.7165880000000002</v>
      </c>
      <c r="C111" s="62">
        <v>10.67634</v>
      </c>
      <c r="D111" s="62">
        <f t="shared" si="3"/>
        <v>0.47683000000000003</v>
      </c>
      <c r="E111" s="62">
        <f t="shared" si="4"/>
        <v>2.9656499999999997</v>
      </c>
    </row>
    <row r="112" spans="1:5" ht="23.25" customHeight="1">
      <c r="A112" s="61" t="s">
        <v>649</v>
      </c>
      <c r="B112" s="62">
        <v>2.0096640000000003</v>
      </c>
      <c r="C112" s="62">
        <v>16.998407999999998</v>
      </c>
      <c r="D112" s="62">
        <f t="shared" si="3"/>
        <v>0.55824000000000007</v>
      </c>
      <c r="E112" s="62">
        <f t="shared" si="4"/>
        <v>4.721779999999999</v>
      </c>
    </row>
    <row r="113" spans="1:5" ht="23.25" customHeight="1">
      <c r="A113" s="61" t="s">
        <v>650</v>
      </c>
      <c r="B113" s="62">
        <v>2.4702120000000001</v>
      </c>
      <c r="C113" s="62">
        <v>9.9645840000000003</v>
      </c>
      <c r="D113" s="62">
        <f t="shared" si="3"/>
        <v>0.68617000000000006</v>
      </c>
      <c r="E113" s="62">
        <f t="shared" si="4"/>
        <v>2.7679399999999998</v>
      </c>
    </row>
    <row r="114" spans="1:5" ht="23.25" customHeight="1">
      <c r="A114" s="61" t="s">
        <v>651</v>
      </c>
      <c r="B114" s="62">
        <v>2.386476</v>
      </c>
      <c r="C114" s="62">
        <v>26.753652000000002</v>
      </c>
      <c r="D114" s="62">
        <f t="shared" si="3"/>
        <v>0.66291</v>
      </c>
      <c r="E114" s="62">
        <f t="shared" si="4"/>
        <v>7.4315700000000007</v>
      </c>
    </row>
    <row r="115" spans="1:5" ht="23.25" customHeight="1">
      <c r="A115" s="61" t="s">
        <v>652</v>
      </c>
      <c r="B115" s="62">
        <v>3.0563639999999999</v>
      </c>
      <c r="C115" s="62">
        <v>17.710163999999999</v>
      </c>
      <c r="D115" s="62">
        <f t="shared" si="3"/>
        <v>0.84898999999999991</v>
      </c>
      <c r="E115" s="62">
        <f t="shared" si="4"/>
        <v>4.9194899999999997</v>
      </c>
    </row>
    <row r="116" spans="1:5" ht="23.25" customHeight="1">
      <c r="A116" s="61" t="s">
        <v>653</v>
      </c>
      <c r="B116" s="62">
        <v>3.0144960000000003</v>
      </c>
      <c r="C116" s="62">
        <v>8.7922799999999999</v>
      </c>
      <c r="D116" s="62">
        <f t="shared" si="3"/>
        <v>0.8373600000000001</v>
      </c>
      <c r="E116" s="62">
        <f t="shared" si="4"/>
        <v>2.4422999999999999</v>
      </c>
    </row>
    <row r="117" spans="1:5" ht="23.25" customHeight="1">
      <c r="A117" s="61" t="s">
        <v>654</v>
      </c>
      <c r="B117" s="62">
        <v>0.293076</v>
      </c>
      <c r="C117" s="62">
        <v>1.3816440000000001</v>
      </c>
      <c r="D117" s="62">
        <f t="shared" si="3"/>
        <v>8.1409999999999996E-2</v>
      </c>
      <c r="E117" s="62">
        <f t="shared" si="4"/>
        <v>0.38379000000000002</v>
      </c>
    </row>
    <row r="118" spans="1:5" ht="23.25" customHeight="1">
      <c r="A118" s="61" t="s">
        <v>655</v>
      </c>
      <c r="B118" s="62">
        <v>0.293076</v>
      </c>
      <c r="C118" s="62">
        <v>2.0933999999999999</v>
      </c>
      <c r="D118" s="62">
        <f t="shared" si="3"/>
        <v>8.1409999999999996E-2</v>
      </c>
      <c r="E118" s="62">
        <f t="shared" si="4"/>
        <v>0.58150000000000002</v>
      </c>
    </row>
    <row r="119" spans="1:5" ht="23.25" customHeight="1">
      <c r="A119" s="61" t="s">
        <v>656</v>
      </c>
      <c r="B119" s="62">
        <v>1.0048320000000002</v>
      </c>
      <c r="C119" s="62">
        <v>19.803564000000001</v>
      </c>
      <c r="D119" s="62">
        <f t="shared" si="3"/>
        <v>0.27912000000000003</v>
      </c>
      <c r="E119" s="62">
        <f t="shared" si="4"/>
        <v>5.5009900000000007</v>
      </c>
    </row>
    <row r="120" spans="1:5" ht="23.25" customHeight="1">
      <c r="A120" s="61" t="s">
        <v>657</v>
      </c>
      <c r="B120" s="62" t="s">
        <v>575</v>
      </c>
      <c r="C120" s="62">
        <v>11.429964</v>
      </c>
      <c r="D120" s="62" t="str">
        <f t="shared" si="3"/>
        <v/>
      </c>
      <c r="E120" s="62">
        <f t="shared" si="4"/>
        <v>3.1749899999999998</v>
      </c>
    </row>
    <row r="121" spans="1:5" ht="23.25" customHeight="1">
      <c r="A121" s="61" t="s">
        <v>658</v>
      </c>
      <c r="B121" s="62" t="s">
        <v>575</v>
      </c>
      <c r="C121" s="62">
        <v>10.425132000000001</v>
      </c>
      <c r="D121" s="62" t="str">
        <f t="shared" si="3"/>
        <v/>
      </c>
      <c r="E121" s="62">
        <f t="shared" si="4"/>
        <v>2.8958700000000004</v>
      </c>
    </row>
    <row r="122" spans="1:5" ht="23.25" customHeight="1">
      <c r="A122" s="61" t="s">
        <v>659</v>
      </c>
      <c r="B122" s="62" t="s">
        <v>575</v>
      </c>
      <c r="C122" s="62">
        <v>0.25120800000000004</v>
      </c>
      <c r="D122" s="62" t="str">
        <f t="shared" si="3"/>
        <v/>
      </c>
      <c r="E122" s="62">
        <f t="shared" si="4"/>
        <v>6.9780000000000009E-2</v>
      </c>
    </row>
    <row r="123" spans="1:5" ht="23.25" customHeight="1">
      <c r="A123" s="61" t="s">
        <v>660</v>
      </c>
      <c r="B123" s="62" t="s">
        <v>575</v>
      </c>
      <c r="C123" s="62" t="s">
        <v>575</v>
      </c>
      <c r="D123" s="62" t="str">
        <f t="shared" si="3"/>
        <v/>
      </c>
      <c r="E123" s="62" t="str">
        <f t="shared" si="4"/>
        <v/>
      </c>
    </row>
    <row r="124" spans="1:5" ht="23.25" customHeight="1">
      <c r="A124" s="61" t="s">
        <v>661</v>
      </c>
      <c r="B124" s="62" t="s">
        <v>575</v>
      </c>
      <c r="C124" s="62" t="s">
        <v>575</v>
      </c>
      <c r="D124" s="62" t="str">
        <f t="shared" si="3"/>
        <v/>
      </c>
      <c r="E124" s="62" t="str">
        <f t="shared" si="4"/>
        <v/>
      </c>
    </row>
    <row r="125" spans="1:5" ht="23.25" customHeight="1">
      <c r="A125" s="61" t="s">
        <v>662</v>
      </c>
      <c r="B125" s="62" t="s">
        <v>575</v>
      </c>
      <c r="C125" s="62">
        <v>0.75362400000000007</v>
      </c>
      <c r="D125" s="62" t="str">
        <f t="shared" si="3"/>
        <v/>
      </c>
      <c r="E125" s="62">
        <f t="shared" si="4"/>
        <v>0.20934000000000003</v>
      </c>
    </row>
    <row r="126" spans="1:5" ht="23.25" customHeight="1">
      <c r="A126" s="61" t="s">
        <v>663</v>
      </c>
      <c r="B126" s="62" t="s">
        <v>575</v>
      </c>
      <c r="C126" s="62" t="s">
        <v>575</v>
      </c>
      <c r="D126" s="62" t="str">
        <f t="shared" si="3"/>
        <v/>
      </c>
      <c r="E126" s="62" t="str">
        <f t="shared" si="4"/>
        <v/>
      </c>
    </row>
    <row r="127" spans="1:5" ht="23.25" customHeight="1">
      <c r="A127" s="61" t="s">
        <v>664</v>
      </c>
      <c r="B127" s="62">
        <v>198.74739600000001</v>
      </c>
      <c r="C127" s="62">
        <v>282.06471600000003</v>
      </c>
      <c r="D127" s="62">
        <f t="shared" si="3"/>
        <v>55.207610000000003</v>
      </c>
      <c r="E127" s="62">
        <f t="shared" si="4"/>
        <v>78.351310000000012</v>
      </c>
    </row>
    <row r="128" spans="1:5" ht="23.25" customHeight="1">
      <c r="A128" s="61" t="s">
        <v>665</v>
      </c>
      <c r="B128" s="62">
        <v>45.719856</v>
      </c>
      <c r="C128" s="62">
        <v>167.38826399999999</v>
      </c>
      <c r="D128" s="62">
        <f t="shared" si="3"/>
        <v>12.699959999999999</v>
      </c>
      <c r="E128" s="62">
        <f t="shared" si="4"/>
        <v>46.496739999999996</v>
      </c>
    </row>
    <row r="129" spans="1:5" ht="23.25" customHeight="1">
      <c r="A129" s="61" t="s">
        <v>666</v>
      </c>
      <c r="B129" s="62">
        <v>152.27391599999999</v>
      </c>
      <c r="C129" s="62">
        <v>108.01944</v>
      </c>
      <c r="D129" s="62">
        <f t="shared" si="3"/>
        <v>42.298309999999994</v>
      </c>
      <c r="E129" s="62">
        <f t="shared" si="4"/>
        <v>30.005400000000002</v>
      </c>
    </row>
    <row r="130" spans="1:5" ht="23.25" customHeight="1">
      <c r="A130" s="61" t="s">
        <v>667</v>
      </c>
      <c r="B130" s="62">
        <v>0.79549200000000009</v>
      </c>
      <c r="C130" s="62">
        <v>6.6151439999999999</v>
      </c>
      <c r="D130" s="62">
        <f t="shared" si="3"/>
        <v>0.22097000000000003</v>
      </c>
      <c r="E130" s="62">
        <f t="shared" si="4"/>
        <v>1.83754</v>
      </c>
    </row>
    <row r="131" spans="1:5" ht="23.25" customHeight="1">
      <c r="A131" s="61" t="s">
        <v>668</v>
      </c>
      <c r="B131" s="62" t="s">
        <v>575</v>
      </c>
      <c r="C131" s="62">
        <v>4.1868000000000002E-2</v>
      </c>
      <c r="D131" s="62" t="str">
        <f t="shared" si="3"/>
        <v/>
      </c>
      <c r="E131" s="62">
        <f t="shared" si="4"/>
        <v>1.163E-2</v>
      </c>
    </row>
    <row r="132" spans="1:5" ht="23.25" customHeight="1">
      <c r="A132" s="61" t="s">
        <v>669</v>
      </c>
      <c r="B132" s="62" t="s">
        <v>575</v>
      </c>
      <c r="C132" s="62" t="s">
        <v>575</v>
      </c>
      <c r="D132" s="62" t="str">
        <f t="shared" si="3"/>
        <v/>
      </c>
      <c r="E132" s="62" t="str">
        <f t="shared" si="4"/>
        <v/>
      </c>
    </row>
    <row r="133" spans="1:5" ht="23.25" customHeight="1">
      <c r="A133" s="61" t="s">
        <v>670</v>
      </c>
      <c r="B133" s="62">
        <v>0</v>
      </c>
      <c r="C133" s="62" t="s">
        <v>575</v>
      </c>
      <c r="D133" s="62">
        <f t="shared" si="3"/>
        <v>0</v>
      </c>
      <c r="E133" s="62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237" customWidth="1"/>
    <col min="4" max="4" width="17.140625" style="237" customWidth="1"/>
    <col min="5" max="5" width="24.28515625" style="237" customWidth="1"/>
    <col min="6" max="6" width="44.28515625" style="237" customWidth="1"/>
    <col min="7" max="9" width="4" style="237" customWidth="1"/>
    <col min="10" max="16384" width="9.140625" style="23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267" t="s">
        <v>12</v>
      </c>
      <c r="E4" s="267"/>
      <c r="F4" s="267"/>
      <c r="G4" s="25"/>
      <c r="H4" s="27"/>
      <c r="I4" s="36"/>
    </row>
    <row r="5" spans="1:9" ht="18.75">
      <c r="A5" s="36"/>
      <c r="B5" s="31"/>
      <c r="C5" s="26"/>
      <c r="D5" s="13"/>
      <c r="E5" s="13"/>
      <c r="F5" s="13"/>
      <c r="G5" s="25"/>
      <c r="H5" s="27"/>
      <c r="I5" s="36"/>
    </row>
    <row r="6" spans="1:9" ht="18.75">
      <c r="A6" s="36"/>
      <c r="B6" s="31"/>
      <c r="C6" s="26"/>
      <c r="D6" s="12" t="s">
        <v>13</v>
      </c>
      <c r="E6" s="11"/>
      <c r="F6" s="11"/>
      <c r="G6" s="25"/>
      <c r="H6" s="27"/>
      <c r="I6" s="36"/>
    </row>
    <row r="7" spans="1:9" ht="18.75">
      <c r="A7" s="36"/>
      <c r="B7" s="31"/>
      <c r="C7" s="26"/>
      <c r="D7" s="10"/>
      <c r="E7" s="9"/>
      <c r="F7" s="9"/>
      <c r="G7" s="25"/>
      <c r="H7" s="27"/>
      <c r="I7" s="36"/>
    </row>
    <row r="8" spans="1:9" ht="18.75">
      <c r="A8" s="36"/>
      <c r="B8" s="31"/>
      <c r="C8" s="26"/>
      <c r="D8" s="10"/>
      <c r="E8" s="8"/>
      <c r="F8" s="9"/>
      <c r="G8" s="25"/>
      <c r="H8" s="27"/>
      <c r="I8" s="36"/>
    </row>
    <row r="9" spans="1:9" ht="18.75">
      <c r="A9" s="36"/>
      <c r="B9" s="31"/>
      <c r="C9" s="26"/>
      <c r="D9" s="7"/>
      <c r="E9" s="6"/>
      <c r="F9" s="6"/>
      <c r="G9" s="25"/>
      <c r="H9" s="27"/>
      <c r="I9" s="36"/>
    </row>
    <row r="10" spans="1:9" ht="18.7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7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7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7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7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7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7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7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7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7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7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7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7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7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7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7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7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7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7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7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7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7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7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7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7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7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7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7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7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76"/>
  <sheetViews>
    <sheetView topLeftCell="A45" zoomScaleNormal="100" workbookViewId="0">
      <selection activeCell="D53" sqref="D53"/>
    </sheetView>
  </sheetViews>
  <sheetFormatPr defaultRowHeight="12.75"/>
  <cols>
    <col min="1" max="1" width="2.85546875" customWidth="1"/>
    <col min="2" max="3" width="15" customWidth="1"/>
    <col min="4" max="4" width="26.7109375" customWidth="1"/>
    <col min="5" max="5" width="36" customWidth="1"/>
    <col min="6" max="6" width="10" customWidth="1"/>
    <col min="7" max="7" width="11.42578125" bestFit="1" customWidth="1"/>
    <col min="8" max="8" width="12" customWidth="1"/>
    <col min="9" max="9" width="14.28515625" customWidth="1"/>
    <col min="10" max="10" width="12.85546875" customWidth="1"/>
    <col min="11" max="11" width="10.42578125" customWidth="1"/>
    <col min="12" max="13" width="10.7109375" bestFit="1" customWidth="1"/>
  </cols>
  <sheetData>
    <row r="2" spans="2:10" ht="15">
      <c r="B2" s="42" t="s">
        <v>14</v>
      </c>
      <c r="C2" s="42"/>
    </row>
    <row r="4" spans="2:10" ht="18">
      <c r="B4" s="44" t="s">
        <v>15</v>
      </c>
      <c r="C4" s="44"/>
      <c r="D4" s="45"/>
      <c r="E4" s="46"/>
      <c r="F4" s="46"/>
      <c r="G4" s="46"/>
      <c r="H4" s="46"/>
      <c r="I4" s="46"/>
      <c r="J4" s="46"/>
    </row>
    <row r="5" spans="2:10" ht="12.75" customHeight="1">
      <c r="B5" s="47"/>
      <c r="C5" s="47"/>
      <c r="D5" s="46"/>
      <c r="E5" s="46"/>
      <c r="F5" s="46"/>
      <c r="G5" s="46"/>
      <c r="H5" s="46"/>
      <c r="I5" s="46"/>
      <c r="J5" s="46"/>
    </row>
    <row r="6" spans="2:10" ht="17.45" customHeight="1">
      <c r="B6" s="47" t="s">
        <v>16</v>
      </c>
      <c r="C6" s="47"/>
      <c r="D6" s="46"/>
      <c r="E6" s="46"/>
      <c r="F6" s="46"/>
      <c r="G6" s="46"/>
      <c r="H6" s="46"/>
      <c r="I6" s="46"/>
      <c r="J6" s="46"/>
    </row>
    <row r="7" spans="2:10" ht="15.75" customHeight="1">
      <c r="B7" s="51" t="s">
        <v>17</v>
      </c>
      <c r="C7" s="54" t="s">
        <v>18</v>
      </c>
      <c r="D7" s="54" t="s">
        <v>19</v>
      </c>
      <c r="E7" s="54" t="s">
        <v>20</v>
      </c>
      <c r="F7" s="54" t="s">
        <v>21</v>
      </c>
      <c r="G7" s="54" t="s">
        <v>22</v>
      </c>
      <c r="H7" s="54" t="s">
        <v>23</v>
      </c>
      <c r="I7" s="54" t="s">
        <v>24</v>
      </c>
      <c r="J7" s="54" t="s">
        <v>25</v>
      </c>
    </row>
    <row r="8" spans="2:10" ht="39" thickBot="1">
      <c r="B8" s="49" t="s">
        <v>26</v>
      </c>
      <c r="C8" s="49" t="s">
        <v>18</v>
      </c>
      <c r="D8" s="53" t="s">
        <v>27</v>
      </c>
      <c r="E8" s="53" t="s">
        <v>28</v>
      </c>
      <c r="F8" s="53" t="s">
        <v>29</v>
      </c>
      <c r="G8" s="53" t="s">
        <v>30</v>
      </c>
      <c r="H8" s="53" t="s">
        <v>31</v>
      </c>
      <c r="I8" s="53" t="s">
        <v>32</v>
      </c>
      <c r="J8" s="53" t="s">
        <v>33</v>
      </c>
    </row>
    <row r="9" spans="2:10" ht="15.75" customHeight="1">
      <c r="B9" s="79" t="s">
        <v>34</v>
      </c>
      <c r="C9" s="79" t="s">
        <v>35</v>
      </c>
      <c r="D9" s="79" t="s">
        <v>36</v>
      </c>
      <c r="E9" s="80" t="s">
        <v>37</v>
      </c>
      <c r="F9" s="80" t="s">
        <v>38</v>
      </c>
      <c r="G9" s="79"/>
      <c r="H9" s="79" t="s">
        <v>39</v>
      </c>
      <c r="I9" s="79"/>
      <c r="J9" s="79"/>
    </row>
    <row r="10" spans="2:10" ht="15.75" customHeight="1">
      <c r="B10" s="81" t="s">
        <v>34</v>
      </c>
      <c r="C10" s="81" t="s">
        <v>35</v>
      </c>
      <c r="D10" s="81" t="s">
        <v>40</v>
      </c>
      <c r="E10" s="82" t="s">
        <v>41</v>
      </c>
      <c r="F10" s="82" t="s">
        <v>38</v>
      </c>
      <c r="G10" s="81"/>
      <c r="H10" s="81" t="s">
        <v>39</v>
      </c>
      <c r="I10" s="81"/>
      <c r="J10" s="81"/>
    </row>
    <row r="11" spans="2:10" ht="15.75" customHeight="1">
      <c r="B11" s="83" t="s">
        <v>34</v>
      </c>
      <c r="C11" s="83" t="s">
        <v>35</v>
      </c>
      <c r="D11" s="83" t="s">
        <v>42</v>
      </c>
      <c r="E11" s="84" t="s">
        <v>43</v>
      </c>
      <c r="F11" s="84" t="s">
        <v>38</v>
      </c>
      <c r="G11" s="83"/>
      <c r="H11" s="83" t="s">
        <v>39</v>
      </c>
      <c r="I11" s="83"/>
      <c r="J11" s="83"/>
    </row>
    <row r="12" spans="2:10" ht="15.75" customHeight="1">
      <c r="B12" s="81" t="s">
        <v>34</v>
      </c>
      <c r="C12" s="81" t="s">
        <v>35</v>
      </c>
      <c r="D12" s="82" t="s">
        <v>44</v>
      </c>
      <c r="E12" s="82" t="s">
        <v>45</v>
      </c>
      <c r="F12" s="82" t="s">
        <v>38</v>
      </c>
      <c r="G12" s="81"/>
      <c r="H12" s="81" t="s">
        <v>39</v>
      </c>
      <c r="I12" s="82"/>
      <c r="J12" s="82"/>
    </row>
    <row r="13" spans="2:10" ht="15.75" customHeight="1">
      <c r="B13" s="83" t="s">
        <v>34</v>
      </c>
      <c r="C13" s="83" t="s">
        <v>35</v>
      </c>
      <c r="D13" s="84" t="s">
        <v>46</v>
      </c>
      <c r="E13" s="84" t="s">
        <v>47</v>
      </c>
      <c r="F13" s="84" t="s">
        <v>38</v>
      </c>
      <c r="G13" s="83"/>
      <c r="H13" s="83" t="s">
        <v>39</v>
      </c>
      <c r="I13" s="84"/>
      <c r="J13" s="84"/>
    </row>
    <row r="14" spans="2:10" ht="15.75" customHeight="1">
      <c r="B14" s="81" t="s">
        <v>34</v>
      </c>
      <c r="C14" s="81" t="s">
        <v>35</v>
      </c>
      <c r="D14" s="82" t="s">
        <v>48</v>
      </c>
      <c r="E14" s="82" t="s">
        <v>49</v>
      </c>
      <c r="F14" s="82" t="s">
        <v>38</v>
      </c>
      <c r="G14" s="81"/>
      <c r="H14" s="81" t="s">
        <v>39</v>
      </c>
      <c r="I14" s="82"/>
      <c r="J14" s="82"/>
    </row>
    <row r="15" spans="2:10" ht="15.75" customHeight="1">
      <c r="B15" s="83" t="s">
        <v>34</v>
      </c>
      <c r="C15" s="83" t="s">
        <v>35</v>
      </c>
      <c r="D15" s="84" t="s">
        <v>50</v>
      </c>
      <c r="E15" s="84" t="s">
        <v>51</v>
      </c>
      <c r="F15" s="84" t="s">
        <v>38</v>
      </c>
      <c r="G15" s="83"/>
      <c r="H15" s="83" t="s">
        <v>39</v>
      </c>
      <c r="I15" s="84"/>
      <c r="J15" s="84"/>
    </row>
    <row r="16" spans="2:10" ht="15.75" customHeight="1">
      <c r="B16" s="81" t="s">
        <v>34</v>
      </c>
      <c r="C16" s="81" t="s">
        <v>35</v>
      </c>
      <c r="D16" s="82" t="s">
        <v>52</v>
      </c>
      <c r="E16" s="82" t="s">
        <v>53</v>
      </c>
      <c r="F16" s="82" t="s">
        <v>38</v>
      </c>
      <c r="G16" s="81"/>
      <c r="H16" s="81" t="s">
        <v>39</v>
      </c>
      <c r="I16" s="82"/>
      <c r="J16" s="82"/>
    </row>
    <row r="17" spans="2:10" ht="15.75" customHeight="1">
      <c r="B17" s="83" t="s">
        <v>34</v>
      </c>
      <c r="C17" s="83" t="s">
        <v>35</v>
      </c>
      <c r="D17" s="84" t="s">
        <v>54</v>
      </c>
      <c r="E17" s="84" t="s">
        <v>55</v>
      </c>
      <c r="F17" s="84" t="s">
        <v>38</v>
      </c>
      <c r="G17" s="83"/>
      <c r="H17" s="83" t="s">
        <v>39</v>
      </c>
      <c r="I17" s="84"/>
      <c r="J17" s="84"/>
    </row>
    <row r="18" spans="2:10" ht="15.75" customHeight="1">
      <c r="B18" s="81" t="s">
        <v>34</v>
      </c>
      <c r="C18" s="81" t="s">
        <v>35</v>
      </c>
      <c r="D18" s="82" t="s">
        <v>56</v>
      </c>
      <c r="E18" s="82" t="s">
        <v>57</v>
      </c>
      <c r="F18" s="82" t="s">
        <v>38</v>
      </c>
      <c r="G18" s="81"/>
      <c r="H18" s="81" t="s">
        <v>39</v>
      </c>
      <c r="I18" s="82"/>
      <c r="J18" s="82"/>
    </row>
    <row r="19" spans="2:10" ht="15.75" customHeight="1">
      <c r="B19" s="83" t="s">
        <v>34</v>
      </c>
      <c r="C19" s="83" t="s">
        <v>35</v>
      </c>
      <c r="D19" s="84" t="s">
        <v>58</v>
      </c>
      <c r="E19" s="84" t="s">
        <v>59</v>
      </c>
      <c r="F19" s="84" t="s">
        <v>38</v>
      </c>
      <c r="G19" s="83"/>
      <c r="H19" s="83" t="s">
        <v>39</v>
      </c>
      <c r="I19" s="84"/>
      <c r="J19" s="84"/>
    </row>
    <row r="20" spans="2:10" ht="15.75" customHeight="1">
      <c r="B20" s="81" t="s">
        <v>34</v>
      </c>
      <c r="C20" s="81" t="s">
        <v>35</v>
      </c>
      <c r="D20" s="82" t="s">
        <v>60</v>
      </c>
      <c r="E20" s="82" t="s">
        <v>61</v>
      </c>
      <c r="F20" s="82" t="s">
        <v>38</v>
      </c>
      <c r="G20" s="81"/>
      <c r="H20" s="81" t="s">
        <v>39</v>
      </c>
      <c r="I20" s="82"/>
      <c r="J20" s="82"/>
    </row>
    <row r="21" spans="2:10" ht="15.75" customHeight="1">
      <c r="B21" s="83" t="s">
        <v>34</v>
      </c>
      <c r="C21" s="83" t="s">
        <v>35</v>
      </c>
      <c r="D21" s="84" t="s">
        <v>62</v>
      </c>
      <c r="E21" s="84" t="s">
        <v>63</v>
      </c>
      <c r="F21" s="84" t="s">
        <v>38</v>
      </c>
      <c r="G21" s="83"/>
      <c r="H21" s="83" t="s">
        <v>39</v>
      </c>
      <c r="I21" s="84"/>
      <c r="J21" s="84"/>
    </row>
    <row r="22" spans="2:10" ht="15.75" customHeight="1">
      <c r="B22" s="82" t="s">
        <v>64</v>
      </c>
      <c r="C22" s="82" t="s">
        <v>35</v>
      </c>
      <c r="D22" s="82" t="s">
        <v>65</v>
      </c>
      <c r="E22" s="82" t="s">
        <v>66</v>
      </c>
      <c r="F22" s="82" t="s">
        <v>67</v>
      </c>
      <c r="G22" s="82"/>
      <c r="H22" s="81" t="s">
        <v>39</v>
      </c>
      <c r="I22" s="82"/>
      <c r="J22" s="82"/>
    </row>
    <row r="23" spans="2:10" ht="15.75" customHeight="1">
      <c r="B23" s="83" t="s">
        <v>68</v>
      </c>
      <c r="C23" s="83" t="s">
        <v>35</v>
      </c>
      <c r="D23" s="83" t="s">
        <v>69</v>
      </c>
      <c r="E23" s="83" t="s">
        <v>70</v>
      </c>
      <c r="F23" s="84" t="s">
        <v>71</v>
      </c>
      <c r="G23" s="84"/>
      <c r="H23" s="84"/>
      <c r="I23" s="84"/>
      <c r="J23" s="84"/>
    </row>
    <row r="24" spans="2:10" ht="15.75" customHeight="1">
      <c r="B24" s="81" t="s">
        <v>68</v>
      </c>
      <c r="C24" s="81" t="s">
        <v>35</v>
      </c>
      <c r="D24" s="82" t="s">
        <v>72</v>
      </c>
      <c r="E24" s="82" t="s">
        <v>73</v>
      </c>
      <c r="F24" s="82" t="s">
        <v>71</v>
      </c>
      <c r="G24" s="82"/>
      <c r="H24" s="82"/>
      <c r="I24" s="82"/>
      <c r="J24" s="82"/>
    </row>
    <row r="25" spans="2:10" ht="15.75" customHeight="1">
      <c r="B25" s="83" t="s">
        <v>68</v>
      </c>
      <c r="C25" s="83" t="s">
        <v>35</v>
      </c>
      <c r="D25" s="84" t="s">
        <v>74</v>
      </c>
      <c r="E25" s="83" t="s">
        <v>75</v>
      </c>
      <c r="F25" s="84" t="s">
        <v>71</v>
      </c>
      <c r="G25" s="84"/>
      <c r="H25" s="84"/>
      <c r="I25" s="84"/>
      <c r="J25" s="84"/>
    </row>
    <row r="26" spans="2:10" ht="15.75" customHeight="1">
      <c r="B26" s="81" t="s">
        <v>68</v>
      </c>
      <c r="C26" s="81" t="s">
        <v>35</v>
      </c>
      <c r="D26" s="82" t="s">
        <v>76</v>
      </c>
      <c r="E26" s="81" t="s">
        <v>77</v>
      </c>
      <c r="F26" s="82"/>
      <c r="G26" s="82"/>
      <c r="H26" s="82"/>
      <c r="I26" s="82"/>
      <c r="J26" s="82"/>
    </row>
    <row r="27" spans="2:10" ht="15.75" customHeight="1">
      <c r="B27" s="83" t="s">
        <v>68</v>
      </c>
      <c r="C27" s="83" t="s">
        <v>35</v>
      </c>
      <c r="D27" s="84" t="s">
        <v>78</v>
      </c>
      <c r="E27" s="84" t="s">
        <v>79</v>
      </c>
      <c r="F27" s="84" t="s">
        <v>71</v>
      </c>
      <c r="G27" s="84"/>
      <c r="H27" s="84"/>
      <c r="I27" s="84"/>
      <c r="J27" s="84"/>
    </row>
    <row r="28" spans="2:10" ht="15.75" customHeight="1">
      <c r="B28" s="81" t="s">
        <v>68</v>
      </c>
      <c r="C28" s="81" t="s">
        <v>35</v>
      </c>
      <c r="D28" s="82" t="s">
        <v>80</v>
      </c>
      <c r="E28" s="81" t="s">
        <v>81</v>
      </c>
      <c r="F28" s="82" t="s">
        <v>71</v>
      </c>
      <c r="G28" s="82"/>
      <c r="H28" s="82"/>
      <c r="I28" s="82"/>
      <c r="J28" s="82"/>
    </row>
    <row r="29" spans="2:10" ht="15.75" customHeight="1">
      <c r="B29" s="83" t="s">
        <v>68</v>
      </c>
      <c r="C29" s="83" t="s">
        <v>35</v>
      </c>
      <c r="D29" s="84" t="s">
        <v>82</v>
      </c>
      <c r="E29" s="84" t="s">
        <v>83</v>
      </c>
      <c r="F29" s="84" t="s">
        <v>71</v>
      </c>
      <c r="G29" s="84"/>
      <c r="H29" s="84"/>
      <c r="I29" s="84"/>
      <c r="J29" s="84"/>
    </row>
    <row r="30" spans="2:10" ht="15.75" customHeight="1">
      <c r="B30" s="82" t="s">
        <v>34</v>
      </c>
      <c r="C30" s="82" t="s">
        <v>35</v>
      </c>
      <c r="D30" s="82" t="s">
        <v>84</v>
      </c>
      <c r="E30" s="82"/>
      <c r="F30" s="82" t="s">
        <v>38</v>
      </c>
      <c r="G30" s="82"/>
      <c r="H30" s="82" t="s">
        <v>85</v>
      </c>
      <c r="I30" s="82"/>
      <c r="J30" s="82" t="s">
        <v>86</v>
      </c>
    </row>
    <row r="31" spans="2:10" ht="15.75" customHeight="1">
      <c r="B31" s="84" t="s">
        <v>34</v>
      </c>
      <c r="C31" s="84" t="s">
        <v>35</v>
      </c>
      <c r="D31" s="84" t="s">
        <v>87</v>
      </c>
      <c r="E31" s="84"/>
      <c r="F31" s="84" t="s">
        <v>38</v>
      </c>
      <c r="G31" s="84"/>
      <c r="H31" s="84" t="s">
        <v>85</v>
      </c>
      <c r="I31" s="84"/>
      <c r="J31" s="84"/>
    </row>
    <row r="32" spans="2:10" ht="15.75" customHeight="1" thickBot="1">
      <c r="B32" s="209" t="s">
        <v>34</v>
      </c>
      <c r="C32" s="209" t="s">
        <v>35</v>
      </c>
      <c r="D32" s="209" t="s">
        <v>88</v>
      </c>
      <c r="E32" s="85"/>
      <c r="F32" s="85" t="s">
        <v>38</v>
      </c>
      <c r="G32" s="85"/>
      <c r="H32" s="85" t="s">
        <v>39</v>
      </c>
      <c r="I32" s="85"/>
      <c r="J32" s="85"/>
    </row>
    <row r="33" spans="2:10" ht="18" customHeight="1">
      <c r="B33" s="240" t="s">
        <v>89</v>
      </c>
      <c r="C33" s="241"/>
      <c r="D33" s="241"/>
      <c r="E33" s="241"/>
      <c r="F33" s="241"/>
      <c r="G33" s="241"/>
      <c r="H33" s="241"/>
      <c r="I33" s="241"/>
      <c r="J33" s="241"/>
    </row>
    <row r="34" spans="2:10" ht="15.95" customHeight="1">
      <c r="B34" s="84" t="s">
        <v>34</v>
      </c>
      <c r="C34" s="84" t="s">
        <v>35</v>
      </c>
      <c r="D34" s="84" t="s">
        <v>90</v>
      </c>
      <c r="E34" s="84" t="s">
        <v>91</v>
      </c>
      <c r="F34" s="84" t="s">
        <v>38</v>
      </c>
      <c r="G34" s="84"/>
      <c r="H34" s="84"/>
      <c r="I34" s="84"/>
      <c r="J34" s="84"/>
    </row>
    <row r="35" spans="2:10" ht="15.95" customHeight="1">
      <c r="B35" s="82" t="s">
        <v>68</v>
      </c>
      <c r="C35" s="82" t="s">
        <v>35</v>
      </c>
      <c r="D35" s="82" t="s">
        <v>92</v>
      </c>
      <c r="E35" s="82" t="s">
        <v>93</v>
      </c>
      <c r="F35" s="82" t="s">
        <v>71</v>
      </c>
      <c r="G35" s="82"/>
      <c r="H35" s="82"/>
      <c r="I35" s="82"/>
      <c r="J35" s="82"/>
    </row>
    <row r="36" spans="2:10" ht="15.95" customHeight="1">
      <c r="B36" s="84" t="s">
        <v>68</v>
      </c>
      <c r="C36" s="84" t="s">
        <v>35</v>
      </c>
      <c r="D36" s="84" t="s">
        <v>94</v>
      </c>
      <c r="E36" s="84" t="s">
        <v>95</v>
      </c>
      <c r="F36" s="84" t="s">
        <v>71</v>
      </c>
      <c r="G36" s="84"/>
      <c r="H36" s="84"/>
      <c r="I36" s="84"/>
      <c r="J36" s="84"/>
    </row>
    <row r="37" spans="2:10" ht="15.95" customHeight="1">
      <c r="B37" s="82" t="s">
        <v>68</v>
      </c>
      <c r="C37" s="82" t="s">
        <v>35</v>
      </c>
      <c r="D37" s="82" t="s">
        <v>96</v>
      </c>
      <c r="E37" s="82" t="s">
        <v>97</v>
      </c>
      <c r="F37" s="82" t="s">
        <v>71</v>
      </c>
      <c r="G37" s="82"/>
      <c r="H37" s="82"/>
      <c r="I37" s="82"/>
      <c r="J37" s="82"/>
    </row>
    <row r="38" spans="2:10" ht="15.95" customHeight="1">
      <c r="B38" s="84" t="s">
        <v>68</v>
      </c>
      <c r="C38" s="84" t="s">
        <v>35</v>
      </c>
      <c r="D38" s="84" t="s">
        <v>98</v>
      </c>
      <c r="E38" s="84" t="s">
        <v>99</v>
      </c>
      <c r="F38" s="84" t="s">
        <v>71</v>
      </c>
      <c r="G38" s="84"/>
      <c r="H38" s="84"/>
      <c r="I38" s="84"/>
      <c r="J38" s="84"/>
    </row>
    <row r="39" spans="2:10" ht="15.95" customHeight="1">
      <c r="B39" s="82" t="s">
        <v>34</v>
      </c>
      <c r="C39" s="82" t="s">
        <v>35</v>
      </c>
      <c r="D39" s="82" t="s">
        <v>100</v>
      </c>
      <c r="E39" s="82" t="s">
        <v>101</v>
      </c>
      <c r="F39" s="82" t="s">
        <v>71</v>
      </c>
      <c r="G39" s="82"/>
      <c r="H39" s="82"/>
      <c r="I39" s="82"/>
      <c r="J39" s="82"/>
    </row>
    <row r="40" spans="2:10" ht="15.95" customHeight="1">
      <c r="B40" s="84" t="s">
        <v>34</v>
      </c>
      <c r="C40" s="84" t="s">
        <v>35</v>
      </c>
      <c r="D40" s="84" t="s">
        <v>102</v>
      </c>
      <c r="E40" s="84" t="s">
        <v>103</v>
      </c>
      <c r="F40" s="84" t="s">
        <v>71</v>
      </c>
      <c r="G40" s="84"/>
      <c r="H40" s="84"/>
      <c r="I40" s="84"/>
      <c r="J40" s="84"/>
    </row>
    <row r="41" spans="2:10" ht="15.95" customHeight="1">
      <c r="B41" s="82" t="s">
        <v>34</v>
      </c>
      <c r="C41" s="82" t="s">
        <v>35</v>
      </c>
      <c r="D41" s="82" t="s">
        <v>104</v>
      </c>
      <c r="E41" s="82" t="s">
        <v>105</v>
      </c>
      <c r="F41" s="82" t="s">
        <v>71</v>
      </c>
      <c r="G41" s="82"/>
      <c r="H41" s="82"/>
      <c r="I41" s="82"/>
      <c r="J41" s="82"/>
    </row>
    <row r="42" spans="2:10" ht="15.95" customHeight="1">
      <c r="B42" s="84" t="s">
        <v>34</v>
      </c>
      <c r="C42" s="84" t="s">
        <v>35</v>
      </c>
      <c r="D42" s="84" t="s">
        <v>106</v>
      </c>
      <c r="E42" s="84" t="s">
        <v>107</v>
      </c>
      <c r="F42" s="84" t="s">
        <v>71</v>
      </c>
      <c r="G42" s="84"/>
      <c r="H42" s="84"/>
      <c r="I42" s="84"/>
      <c r="J42" s="84"/>
    </row>
    <row r="43" spans="2:10" ht="15.95" customHeight="1">
      <c r="B43" s="82" t="s">
        <v>34</v>
      </c>
      <c r="C43" s="82" t="s">
        <v>35</v>
      </c>
      <c r="D43" s="82" t="s">
        <v>108</v>
      </c>
      <c r="E43" s="82" t="s">
        <v>109</v>
      </c>
      <c r="F43" s="82" t="s">
        <v>71</v>
      </c>
      <c r="G43" s="82"/>
      <c r="H43" s="82"/>
      <c r="I43" s="82"/>
      <c r="J43" s="82"/>
    </row>
    <row r="44" spans="2:10" ht="15.95" customHeight="1">
      <c r="B44" s="84" t="s">
        <v>34</v>
      </c>
      <c r="C44" s="84" t="s">
        <v>35</v>
      </c>
      <c r="D44" s="84" t="s">
        <v>110</v>
      </c>
      <c r="E44" s="84" t="s">
        <v>111</v>
      </c>
      <c r="F44" s="84" t="s">
        <v>71</v>
      </c>
      <c r="G44" s="84"/>
      <c r="H44" s="84"/>
      <c r="I44" s="84"/>
      <c r="J44" s="84"/>
    </row>
    <row r="45" spans="2:10" ht="15.95" customHeight="1">
      <c r="B45" s="82" t="s">
        <v>34</v>
      </c>
      <c r="C45" s="82" t="s">
        <v>35</v>
      </c>
      <c r="D45" s="82" t="s">
        <v>112</v>
      </c>
      <c r="E45" s="82" t="s">
        <v>113</v>
      </c>
      <c r="F45" s="82" t="s">
        <v>71</v>
      </c>
      <c r="G45" s="82"/>
      <c r="H45" s="82"/>
      <c r="I45" s="82"/>
      <c r="J45" s="82"/>
    </row>
    <row r="46" spans="2:10" ht="15.95" customHeight="1">
      <c r="B46" s="84" t="s">
        <v>34</v>
      </c>
      <c r="C46" s="84" t="s">
        <v>35</v>
      </c>
      <c r="D46" s="84" t="s">
        <v>114</v>
      </c>
      <c r="E46" s="84" t="s">
        <v>115</v>
      </c>
      <c r="F46" s="84" t="s">
        <v>71</v>
      </c>
      <c r="G46" s="84"/>
      <c r="H46" s="84"/>
      <c r="I46" s="84"/>
      <c r="J46" s="84"/>
    </row>
    <row r="47" spans="2:10" ht="15.95" customHeight="1">
      <c r="B47" s="82" t="s">
        <v>34</v>
      </c>
      <c r="C47" s="82" t="s">
        <v>35</v>
      </c>
      <c r="D47" s="82" t="s">
        <v>116</v>
      </c>
      <c r="E47" s="82" t="s">
        <v>117</v>
      </c>
      <c r="F47" s="82" t="s">
        <v>71</v>
      </c>
      <c r="G47" s="82"/>
      <c r="H47" s="82"/>
      <c r="I47" s="82"/>
      <c r="J47" s="82"/>
    </row>
    <row r="48" spans="2:10" ht="15.95" customHeight="1">
      <c r="B48" s="84" t="s">
        <v>34</v>
      </c>
      <c r="C48" s="84" t="s">
        <v>35</v>
      </c>
      <c r="D48" s="84" t="s">
        <v>118</v>
      </c>
      <c r="E48" s="84" t="s">
        <v>119</v>
      </c>
      <c r="F48" s="84" t="s">
        <v>71</v>
      </c>
      <c r="G48" s="84"/>
      <c r="H48" s="84"/>
      <c r="I48" s="84"/>
      <c r="J48" s="84"/>
    </row>
    <row r="49" spans="2:10" ht="15.95" customHeight="1">
      <c r="B49" s="82" t="s">
        <v>34</v>
      </c>
      <c r="C49" s="82" t="s">
        <v>35</v>
      </c>
      <c r="D49" s="82" t="s">
        <v>120</v>
      </c>
      <c r="E49" s="82" t="s">
        <v>119</v>
      </c>
      <c r="F49" s="82" t="s">
        <v>71</v>
      </c>
      <c r="G49" s="82"/>
      <c r="H49" s="82"/>
      <c r="I49" s="82"/>
      <c r="J49" s="82"/>
    </row>
    <row r="50" spans="2:10" ht="15.95" customHeight="1">
      <c r="B50" s="84" t="s">
        <v>34</v>
      </c>
      <c r="C50" s="84" t="s">
        <v>35</v>
      </c>
      <c r="D50" s="84" t="s">
        <v>121</v>
      </c>
      <c r="E50" s="84" t="s">
        <v>119</v>
      </c>
      <c r="F50" s="84" t="s">
        <v>71</v>
      </c>
      <c r="G50" s="84"/>
      <c r="H50" s="84"/>
      <c r="I50" s="84"/>
      <c r="J50" s="84"/>
    </row>
    <row r="51" spans="2:10" ht="15.95" customHeight="1">
      <c r="B51" s="82" t="s">
        <v>34</v>
      </c>
      <c r="C51" s="82" t="s">
        <v>35</v>
      </c>
      <c r="D51" s="82" t="s">
        <v>122</v>
      </c>
      <c r="E51" s="82" t="s">
        <v>119</v>
      </c>
      <c r="F51" s="82" t="s">
        <v>71</v>
      </c>
      <c r="G51" s="82"/>
      <c r="H51" s="82"/>
      <c r="I51" s="82"/>
      <c r="J51" s="82"/>
    </row>
    <row r="52" spans="2:10" ht="15.95" customHeight="1">
      <c r="B52" s="84" t="s">
        <v>34</v>
      </c>
      <c r="C52" s="84" t="s">
        <v>35</v>
      </c>
      <c r="D52" s="84" t="s">
        <v>123</v>
      </c>
      <c r="E52" s="84" t="s">
        <v>119</v>
      </c>
      <c r="F52" s="84" t="s">
        <v>71</v>
      </c>
      <c r="G52" s="84"/>
      <c r="H52" s="84"/>
      <c r="I52" s="84"/>
      <c r="J52" s="84"/>
    </row>
    <row r="53" spans="2:10" ht="15.95" customHeight="1">
      <c r="B53" s="82" t="s">
        <v>34</v>
      </c>
      <c r="C53" s="82" t="s">
        <v>35</v>
      </c>
      <c r="D53" s="82" t="s">
        <v>124</v>
      </c>
      <c r="E53" s="82" t="s">
        <v>119</v>
      </c>
      <c r="F53" s="82" t="s">
        <v>71</v>
      </c>
      <c r="G53" s="82"/>
      <c r="H53" s="82"/>
      <c r="I53" s="82"/>
      <c r="J53" s="82"/>
    </row>
    <row r="54" spans="2:10" ht="15.95" customHeight="1">
      <c r="B54" s="84" t="s">
        <v>34</v>
      </c>
      <c r="C54" s="84" t="s">
        <v>35</v>
      </c>
      <c r="D54" s="84" t="s">
        <v>125</v>
      </c>
      <c r="E54" s="84" t="s">
        <v>119</v>
      </c>
      <c r="F54" s="84" t="s">
        <v>71</v>
      </c>
      <c r="G54" s="84"/>
      <c r="H54" s="84"/>
      <c r="I54" s="84"/>
      <c r="J54" s="84"/>
    </row>
    <row r="55" spans="2:10" ht="15.95" customHeight="1">
      <c r="B55" s="82" t="s">
        <v>34</v>
      </c>
      <c r="C55" s="82" t="s">
        <v>35</v>
      </c>
      <c r="D55" s="82" t="s">
        <v>126</v>
      </c>
      <c r="E55" s="82" t="s">
        <v>119</v>
      </c>
      <c r="F55" s="82" t="s">
        <v>71</v>
      </c>
      <c r="G55" s="82"/>
      <c r="H55" s="82"/>
      <c r="I55" s="82"/>
      <c r="J55" s="82"/>
    </row>
    <row r="56" spans="2:10" ht="15.95" customHeight="1">
      <c r="B56" s="84" t="s">
        <v>34</v>
      </c>
      <c r="C56" s="84" t="s">
        <v>35</v>
      </c>
      <c r="D56" s="84" t="s">
        <v>127</v>
      </c>
      <c r="E56" s="84" t="s">
        <v>119</v>
      </c>
      <c r="F56" s="84" t="s">
        <v>71</v>
      </c>
      <c r="G56" s="84"/>
      <c r="H56" s="84"/>
      <c r="I56" s="84"/>
      <c r="J56" s="84"/>
    </row>
    <row r="57" spans="2:10" ht="15.95" customHeight="1">
      <c r="B57" s="82" t="s">
        <v>34</v>
      </c>
      <c r="C57" s="82" t="s">
        <v>35</v>
      </c>
      <c r="D57" s="82" t="s">
        <v>128</v>
      </c>
      <c r="E57" s="82" t="s">
        <v>119</v>
      </c>
      <c r="F57" s="82" t="s">
        <v>71</v>
      </c>
      <c r="G57" s="82"/>
      <c r="H57" s="82"/>
      <c r="I57" s="82"/>
      <c r="J57" s="82"/>
    </row>
    <row r="58" spans="2:10" ht="15.95" customHeight="1">
      <c r="B58" s="84" t="s">
        <v>34</v>
      </c>
      <c r="C58" s="84" t="s">
        <v>35</v>
      </c>
      <c r="D58" s="84" t="s">
        <v>129</v>
      </c>
      <c r="E58" s="84" t="s">
        <v>119</v>
      </c>
      <c r="F58" s="84" t="s">
        <v>71</v>
      </c>
      <c r="G58" s="84"/>
      <c r="H58" s="84"/>
      <c r="I58" s="84"/>
      <c r="J58" s="84"/>
    </row>
    <row r="59" spans="2:10" ht="15.95" customHeight="1">
      <c r="B59" s="82" t="s">
        <v>34</v>
      </c>
      <c r="C59" s="82" t="s">
        <v>35</v>
      </c>
      <c r="D59" s="82" t="s">
        <v>130</v>
      </c>
      <c r="E59" s="82" t="s">
        <v>119</v>
      </c>
      <c r="F59" s="82" t="s">
        <v>71</v>
      </c>
      <c r="G59" s="82"/>
      <c r="H59" s="82"/>
      <c r="I59" s="82"/>
      <c r="J59" s="82"/>
    </row>
    <row r="60" spans="2:10" ht="15.95" customHeight="1">
      <c r="B60" s="84" t="s">
        <v>34</v>
      </c>
      <c r="C60" s="84" t="s">
        <v>35</v>
      </c>
      <c r="D60" s="84" t="s">
        <v>131</v>
      </c>
      <c r="E60" s="84" t="s">
        <v>119</v>
      </c>
      <c r="F60" s="84" t="s">
        <v>71</v>
      </c>
      <c r="G60" s="84"/>
      <c r="H60" s="84"/>
      <c r="I60" s="84"/>
      <c r="J60" s="84"/>
    </row>
    <row r="61" spans="2:10" ht="15.95" customHeight="1">
      <c r="B61" s="82" t="s">
        <v>34</v>
      </c>
      <c r="C61" s="82" t="s">
        <v>35</v>
      </c>
      <c r="D61" s="82" t="s">
        <v>132</v>
      </c>
      <c r="E61" s="82" t="s">
        <v>119</v>
      </c>
      <c r="F61" s="82" t="s">
        <v>71</v>
      </c>
      <c r="G61" s="82"/>
      <c r="H61" s="82"/>
      <c r="I61" s="82"/>
      <c r="J61" s="82"/>
    </row>
    <row r="62" spans="2:10" ht="15.95" customHeight="1">
      <c r="B62" s="84" t="s">
        <v>34</v>
      </c>
      <c r="C62" s="84" t="s">
        <v>35</v>
      </c>
      <c r="D62" s="84" t="s">
        <v>133</v>
      </c>
      <c r="E62" s="84" t="s">
        <v>119</v>
      </c>
      <c r="F62" s="84" t="s">
        <v>71</v>
      </c>
      <c r="G62" s="84"/>
      <c r="H62" s="84"/>
      <c r="I62" s="84"/>
      <c r="J62" s="84"/>
    </row>
    <row r="63" spans="2:10" ht="15.95" customHeight="1">
      <c r="B63" s="82" t="s">
        <v>34</v>
      </c>
      <c r="C63" s="82" t="s">
        <v>35</v>
      </c>
      <c r="D63" s="82" t="s">
        <v>134</v>
      </c>
      <c r="E63" s="82" t="s">
        <v>135</v>
      </c>
      <c r="F63" s="82" t="s">
        <v>136</v>
      </c>
      <c r="G63" s="82"/>
      <c r="H63" s="82" t="s">
        <v>39</v>
      </c>
      <c r="I63" s="82"/>
      <c r="J63" s="82"/>
    </row>
    <row r="64" spans="2:10" ht="15.95" customHeight="1">
      <c r="B64" s="84" t="s">
        <v>34</v>
      </c>
      <c r="C64" s="84" t="s">
        <v>35</v>
      </c>
      <c r="D64" s="84" t="s">
        <v>137</v>
      </c>
      <c r="E64" s="84" t="s">
        <v>135</v>
      </c>
      <c r="F64" s="84" t="s">
        <v>136</v>
      </c>
      <c r="G64" s="84"/>
      <c r="H64" s="84" t="s">
        <v>39</v>
      </c>
      <c r="I64" s="84"/>
      <c r="J64" s="84"/>
    </row>
    <row r="65" spans="2:10" ht="15.95" customHeight="1">
      <c r="B65" s="82" t="s">
        <v>34</v>
      </c>
      <c r="C65" s="82" t="s">
        <v>35</v>
      </c>
      <c r="D65" s="82" t="s">
        <v>138</v>
      </c>
      <c r="E65" s="82" t="s">
        <v>139</v>
      </c>
      <c r="F65" s="82" t="s">
        <v>136</v>
      </c>
      <c r="G65" s="82"/>
      <c r="H65" s="82" t="s">
        <v>39</v>
      </c>
      <c r="I65" s="82"/>
      <c r="J65" s="82"/>
    </row>
    <row r="66" spans="2:10" ht="15.95" customHeight="1">
      <c r="B66" s="84" t="s">
        <v>34</v>
      </c>
      <c r="C66" s="84" t="s">
        <v>35</v>
      </c>
      <c r="D66" s="84" t="s">
        <v>140</v>
      </c>
      <c r="E66" s="84" t="s">
        <v>141</v>
      </c>
      <c r="F66" s="84" t="s">
        <v>136</v>
      </c>
      <c r="G66" s="84"/>
      <c r="H66" s="84" t="s">
        <v>39</v>
      </c>
      <c r="I66" s="84"/>
      <c r="J66" s="84"/>
    </row>
    <row r="67" spans="2:10" ht="15.95" customHeight="1">
      <c r="B67" s="82" t="s">
        <v>64</v>
      </c>
      <c r="C67" s="82" t="s">
        <v>35</v>
      </c>
      <c r="D67" s="82" t="s">
        <v>142</v>
      </c>
      <c r="E67" s="82" t="s">
        <v>142</v>
      </c>
      <c r="F67" s="82" t="s">
        <v>67</v>
      </c>
      <c r="G67" s="82"/>
      <c r="H67" s="82" t="s">
        <v>39</v>
      </c>
      <c r="I67" s="82"/>
      <c r="J67" s="82"/>
    </row>
    <row r="68" spans="2:10" ht="15.95" customHeight="1">
      <c r="B68" s="84" t="s">
        <v>64</v>
      </c>
      <c r="C68" s="84" t="s">
        <v>35</v>
      </c>
      <c r="D68" s="84" t="s">
        <v>143</v>
      </c>
      <c r="E68" s="84" t="s">
        <v>143</v>
      </c>
      <c r="F68" s="84" t="s">
        <v>67</v>
      </c>
      <c r="G68" s="84"/>
      <c r="H68" s="84" t="s">
        <v>39</v>
      </c>
      <c r="I68" s="84"/>
      <c r="J68" s="84"/>
    </row>
    <row r="69" spans="2:10" ht="15.95" customHeight="1">
      <c r="B69" s="82" t="s">
        <v>64</v>
      </c>
      <c r="C69" s="82" t="s">
        <v>35</v>
      </c>
      <c r="D69" s="82" t="s">
        <v>144</v>
      </c>
      <c r="E69" s="82" t="s">
        <v>144</v>
      </c>
      <c r="F69" s="82" t="s">
        <v>67</v>
      </c>
      <c r="G69" s="82"/>
      <c r="H69" s="82" t="s">
        <v>39</v>
      </c>
      <c r="I69" s="82"/>
      <c r="J69" s="82"/>
    </row>
    <row r="70" spans="2:10" ht="15.95" customHeight="1">
      <c r="B70" s="84" t="s">
        <v>64</v>
      </c>
      <c r="C70" s="84" t="s">
        <v>35</v>
      </c>
      <c r="D70" s="84" t="s">
        <v>145</v>
      </c>
      <c r="E70" s="84" t="s">
        <v>145</v>
      </c>
      <c r="F70" s="84" t="s">
        <v>67</v>
      </c>
      <c r="G70" s="84"/>
      <c r="H70" s="84" t="s">
        <v>39</v>
      </c>
      <c r="I70" s="84"/>
      <c r="J70" s="84"/>
    </row>
    <row r="71" spans="2:10" ht="15.95" customHeight="1">
      <c r="B71" s="82" t="s">
        <v>64</v>
      </c>
      <c r="C71" s="82" t="s">
        <v>35</v>
      </c>
      <c r="D71" s="82" t="s">
        <v>146</v>
      </c>
      <c r="E71" s="82" t="s">
        <v>146</v>
      </c>
      <c r="F71" s="82" t="s">
        <v>67</v>
      </c>
      <c r="G71" s="82"/>
      <c r="H71" s="82" t="s">
        <v>39</v>
      </c>
      <c r="I71" s="82"/>
      <c r="J71" s="82"/>
    </row>
    <row r="72" spans="2:10" ht="15.95" customHeight="1">
      <c r="B72" s="84" t="s">
        <v>64</v>
      </c>
      <c r="C72" s="84" t="s">
        <v>35</v>
      </c>
      <c r="D72" s="84" t="s">
        <v>147</v>
      </c>
      <c r="E72" s="84" t="s">
        <v>147</v>
      </c>
      <c r="F72" s="84" t="s">
        <v>67</v>
      </c>
      <c r="G72" s="84"/>
      <c r="H72" s="84" t="s">
        <v>39</v>
      </c>
      <c r="I72" s="84"/>
      <c r="J72" s="84"/>
    </row>
    <row r="73" spans="2:10" ht="15.95" customHeight="1">
      <c r="B73" s="82" t="s">
        <v>64</v>
      </c>
      <c r="C73" s="82" t="s">
        <v>35</v>
      </c>
      <c r="D73" s="82" t="s">
        <v>148</v>
      </c>
      <c r="E73" s="82" t="s">
        <v>148</v>
      </c>
      <c r="F73" s="82" t="s">
        <v>67</v>
      </c>
      <c r="G73" s="82"/>
      <c r="H73" s="82" t="s">
        <v>39</v>
      </c>
      <c r="I73" s="82"/>
      <c r="J73" s="82"/>
    </row>
    <row r="74" spans="2:10" ht="15.95" customHeight="1">
      <c r="B74" s="84" t="s">
        <v>64</v>
      </c>
      <c r="C74" s="84" t="s">
        <v>35</v>
      </c>
      <c r="D74" s="84" t="s">
        <v>149</v>
      </c>
      <c r="E74" s="84" t="s">
        <v>149</v>
      </c>
      <c r="F74" s="84" t="s">
        <v>67</v>
      </c>
      <c r="G74" s="84"/>
      <c r="H74" s="84" t="s">
        <v>39</v>
      </c>
      <c r="I74" s="84"/>
      <c r="J74" s="84"/>
    </row>
    <row r="75" spans="2:10" ht="15.95" customHeight="1">
      <c r="B75" s="82" t="s">
        <v>64</v>
      </c>
      <c r="C75" s="82" t="s">
        <v>35</v>
      </c>
      <c r="D75" s="82" t="s">
        <v>150</v>
      </c>
      <c r="E75" s="82" t="s">
        <v>150</v>
      </c>
      <c r="F75" s="82" t="s">
        <v>67</v>
      </c>
      <c r="G75" s="82"/>
      <c r="H75" s="82" t="s">
        <v>39</v>
      </c>
      <c r="I75" s="82"/>
      <c r="J75" s="82"/>
    </row>
    <row r="76" spans="2:10" ht="15.95" customHeight="1" thickBot="1">
      <c r="B76" s="238" t="s">
        <v>64</v>
      </c>
      <c r="C76" s="238" t="s">
        <v>35</v>
      </c>
      <c r="D76" s="238" t="s">
        <v>151</v>
      </c>
      <c r="E76" s="238" t="s">
        <v>151</v>
      </c>
      <c r="F76" s="238" t="s">
        <v>67</v>
      </c>
      <c r="G76" s="238"/>
      <c r="H76" s="238" t="s">
        <v>39</v>
      </c>
      <c r="I76" s="238"/>
      <c r="J76" s="2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70"/>
  <sheetViews>
    <sheetView workbookViewId="0"/>
  </sheetViews>
  <sheetFormatPr defaultRowHeight="12.75"/>
  <cols>
    <col min="1" max="1" width="2.85546875" customWidth="1"/>
    <col min="2" max="2" width="20.85546875" customWidth="1"/>
    <col min="3" max="3" width="22.28515625" bestFit="1" customWidth="1"/>
    <col min="4" max="4" width="33.42578125" customWidth="1"/>
    <col min="5" max="5" width="45.7109375" customWidth="1"/>
    <col min="6" max="6" width="11" customWidth="1"/>
    <col min="7" max="7" width="16" customWidth="1"/>
    <col min="8" max="8" width="11" customWidth="1"/>
    <col min="9" max="9" width="14.140625" customWidth="1"/>
    <col min="10" max="10" width="11" customWidth="1"/>
  </cols>
  <sheetData>
    <row r="2" spans="2:14" ht="15.75" customHeight="1">
      <c r="B2" s="50" t="s">
        <v>152</v>
      </c>
      <c r="C2" s="42"/>
      <c r="D2" s="42"/>
    </row>
    <row r="4" spans="2:14" ht="18">
      <c r="B4" s="44" t="s">
        <v>153</v>
      </c>
      <c r="C4" s="48"/>
      <c r="D4" s="48"/>
      <c r="E4" s="48"/>
      <c r="F4" s="48"/>
      <c r="G4" s="48"/>
      <c r="H4" s="48"/>
      <c r="I4" s="48"/>
      <c r="J4" s="48"/>
    </row>
    <row r="5" spans="2:14">
      <c r="B5" s="47"/>
      <c r="C5" s="47"/>
      <c r="D5" s="48"/>
      <c r="E5" s="48"/>
      <c r="F5" s="48"/>
      <c r="G5" s="48"/>
      <c r="H5" s="48"/>
      <c r="I5" s="48"/>
      <c r="J5" s="48"/>
    </row>
    <row r="6" spans="2:14" ht="15.75" customHeight="1">
      <c r="B6" s="47" t="s">
        <v>154</v>
      </c>
      <c r="C6" s="47"/>
      <c r="D6" s="48"/>
      <c r="E6" s="48"/>
      <c r="F6" s="48"/>
      <c r="G6" s="48"/>
      <c r="H6" s="48"/>
      <c r="I6" s="48"/>
      <c r="J6" s="48"/>
    </row>
    <row r="7" spans="2:14" ht="15.75" customHeight="1">
      <c r="B7" s="51" t="s">
        <v>155</v>
      </c>
      <c r="C7" s="51" t="s">
        <v>18</v>
      </c>
      <c r="D7" s="51" t="s">
        <v>156</v>
      </c>
      <c r="E7" s="51" t="s">
        <v>157</v>
      </c>
      <c r="F7" s="51" t="s">
        <v>158</v>
      </c>
      <c r="G7" s="51" t="s">
        <v>159</v>
      </c>
      <c r="H7" s="51" t="s">
        <v>160</v>
      </c>
      <c r="I7" s="51" t="s">
        <v>161</v>
      </c>
      <c r="J7" s="51" t="s">
        <v>162</v>
      </c>
    </row>
    <row r="8" spans="2:14" ht="39" thickBot="1">
      <c r="B8" s="52" t="s">
        <v>163</v>
      </c>
      <c r="C8" s="52" t="s">
        <v>164</v>
      </c>
      <c r="D8" s="52" t="s">
        <v>165</v>
      </c>
      <c r="E8" s="52" t="s">
        <v>166</v>
      </c>
      <c r="F8" s="52" t="s">
        <v>167</v>
      </c>
      <c r="G8" s="52" t="s">
        <v>168</v>
      </c>
      <c r="H8" s="52" t="s">
        <v>169</v>
      </c>
      <c r="I8" s="55" t="s">
        <v>170</v>
      </c>
      <c r="J8" s="55" t="s">
        <v>171</v>
      </c>
    </row>
    <row r="9" spans="2:14" ht="15.75" customHeight="1">
      <c r="B9" s="79" t="s">
        <v>172</v>
      </c>
      <c r="C9" s="80" t="s">
        <v>35</v>
      </c>
      <c r="D9" s="79" t="s">
        <v>173</v>
      </c>
      <c r="E9" s="79" t="s">
        <v>174</v>
      </c>
      <c r="F9" s="79" t="s">
        <v>38</v>
      </c>
      <c r="G9" s="79" t="s">
        <v>175</v>
      </c>
      <c r="H9" s="79"/>
      <c r="I9" s="79"/>
      <c r="J9" s="79"/>
      <c r="N9" s="38"/>
    </row>
    <row r="10" spans="2:14" ht="15.75" customHeight="1">
      <c r="B10" s="81" t="s">
        <v>172</v>
      </c>
      <c r="C10" s="82" t="s">
        <v>35</v>
      </c>
      <c r="D10" s="81" t="s">
        <v>176</v>
      </c>
      <c r="E10" s="81" t="s">
        <v>177</v>
      </c>
      <c r="F10" s="81" t="s">
        <v>38</v>
      </c>
      <c r="G10" s="81" t="s">
        <v>175</v>
      </c>
      <c r="H10" s="81"/>
      <c r="I10" s="81"/>
      <c r="J10" s="81"/>
      <c r="N10" s="38"/>
    </row>
    <row r="11" spans="2:14" ht="15.75" customHeight="1">
      <c r="B11" s="83" t="s">
        <v>172</v>
      </c>
      <c r="C11" s="84" t="s">
        <v>35</v>
      </c>
      <c r="D11" s="83" t="s">
        <v>178</v>
      </c>
      <c r="E11" s="83" t="s">
        <v>179</v>
      </c>
      <c r="F11" s="83" t="s">
        <v>38</v>
      </c>
      <c r="G11" s="83" t="s">
        <v>175</v>
      </c>
      <c r="H11" s="83"/>
      <c r="I11" s="83"/>
      <c r="J11" s="83"/>
      <c r="N11" s="38"/>
    </row>
    <row r="12" spans="2:14" ht="15.75" customHeight="1">
      <c r="B12" s="81" t="s">
        <v>172</v>
      </c>
      <c r="C12" s="82" t="s">
        <v>35</v>
      </c>
      <c r="D12" s="82" t="s">
        <v>180</v>
      </c>
      <c r="E12" s="86" t="s">
        <v>181</v>
      </c>
      <c r="F12" s="81" t="s">
        <v>38</v>
      </c>
      <c r="G12" s="81" t="s">
        <v>175</v>
      </c>
      <c r="H12" s="81"/>
      <c r="I12" s="82"/>
      <c r="J12" s="82"/>
      <c r="N12" s="38"/>
    </row>
    <row r="13" spans="2:14" ht="15.75" customHeight="1">
      <c r="B13" s="83" t="s">
        <v>172</v>
      </c>
      <c r="C13" s="84" t="s">
        <v>35</v>
      </c>
      <c r="D13" s="84" t="s">
        <v>182</v>
      </c>
      <c r="E13" s="84" t="s">
        <v>183</v>
      </c>
      <c r="F13" s="83" t="s">
        <v>38</v>
      </c>
      <c r="G13" s="83" t="s">
        <v>175</v>
      </c>
      <c r="H13" s="83"/>
      <c r="I13" s="84"/>
      <c r="J13" s="84"/>
      <c r="N13" s="38"/>
    </row>
    <row r="14" spans="2:14" ht="15.75" customHeight="1">
      <c r="B14" s="81" t="s">
        <v>172</v>
      </c>
      <c r="C14" s="82" t="s">
        <v>35</v>
      </c>
      <c r="D14" s="82" t="s">
        <v>184</v>
      </c>
      <c r="E14" s="82" t="s">
        <v>185</v>
      </c>
      <c r="F14" s="81" t="s">
        <v>38</v>
      </c>
      <c r="G14" s="81" t="s">
        <v>175</v>
      </c>
      <c r="H14" s="81"/>
      <c r="I14" s="82"/>
      <c r="J14" s="82"/>
      <c r="N14" s="38"/>
    </row>
    <row r="15" spans="2:14" ht="15.75" customHeight="1">
      <c r="B15" s="83" t="s">
        <v>172</v>
      </c>
      <c r="C15" s="84" t="s">
        <v>35</v>
      </c>
      <c r="D15" s="84" t="s">
        <v>186</v>
      </c>
      <c r="E15" s="84" t="s">
        <v>187</v>
      </c>
      <c r="F15" s="83" t="s">
        <v>38</v>
      </c>
      <c r="G15" s="83" t="s">
        <v>175</v>
      </c>
      <c r="H15" s="83"/>
      <c r="I15" s="84"/>
      <c r="J15" s="84"/>
      <c r="N15" s="38"/>
    </row>
    <row r="16" spans="2:14" ht="15.75" customHeight="1">
      <c r="B16" s="81" t="s">
        <v>188</v>
      </c>
      <c r="C16" s="82" t="s">
        <v>35</v>
      </c>
      <c r="D16" s="82" t="s">
        <v>189</v>
      </c>
      <c r="E16" s="82" t="s">
        <v>190</v>
      </c>
      <c r="F16" s="81" t="s">
        <v>38</v>
      </c>
      <c r="G16" s="81" t="s">
        <v>175</v>
      </c>
      <c r="H16" s="81"/>
      <c r="I16" s="82"/>
      <c r="J16" s="82"/>
      <c r="N16" s="38"/>
    </row>
    <row r="17" spans="2:14" ht="15.75" customHeight="1">
      <c r="B17" s="83" t="s">
        <v>172</v>
      </c>
      <c r="C17" s="84" t="s">
        <v>35</v>
      </c>
      <c r="D17" s="84" t="s">
        <v>191</v>
      </c>
      <c r="E17" s="84" t="s">
        <v>192</v>
      </c>
      <c r="F17" s="83" t="s">
        <v>38</v>
      </c>
      <c r="G17" s="83" t="s">
        <v>175</v>
      </c>
      <c r="H17" s="83"/>
      <c r="I17" s="84"/>
      <c r="J17" s="84"/>
      <c r="N17" s="38"/>
    </row>
    <row r="18" spans="2:14" ht="15.75" customHeight="1">
      <c r="B18" s="81" t="s">
        <v>172</v>
      </c>
      <c r="C18" s="82" t="s">
        <v>35</v>
      </c>
      <c r="D18" s="82" t="s">
        <v>193</v>
      </c>
      <c r="E18" s="82" t="s">
        <v>194</v>
      </c>
      <c r="F18" s="81" t="s">
        <v>38</v>
      </c>
      <c r="G18" s="81" t="s">
        <v>175</v>
      </c>
      <c r="H18" s="81"/>
      <c r="I18" s="82"/>
      <c r="J18" s="82"/>
      <c r="N18" s="38"/>
    </row>
    <row r="19" spans="2:14" ht="15.75" customHeight="1">
      <c r="B19" s="83" t="s">
        <v>172</v>
      </c>
      <c r="C19" s="84" t="s">
        <v>35</v>
      </c>
      <c r="D19" s="84" t="s">
        <v>195</v>
      </c>
      <c r="E19" s="84" t="s">
        <v>196</v>
      </c>
      <c r="F19" s="83" t="s">
        <v>38</v>
      </c>
      <c r="G19" s="83" t="s">
        <v>175</v>
      </c>
      <c r="H19" s="83" t="s">
        <v>85</v>
      </c>
      <c r="I19" s="84"/>
      <c r="J19" s="84"/>
      <c r="N19" s="38"/>
    </row>
    <row r="20" spans="2:14" ht="15.75" customHeight="1">
      <c r="B20" s="81" t="s">
        <v>172</v>
      </c>
      <c r="C20" s="82" t="s">
        <v>35</v>
      </c>
      <c r="D20" s="82" t="s">
        <v>197</v>
      </c>
      <c r="E20" s="82" t="s">
        <v>198</v>
      </c>
      <c r="F20" s="81" t="s">
        <v>38</v>
      </c>
      <c r="G20" s="81" t="s">
        <v>175</v>
      </c>
      <c r="H20" s="81" t="s">
        <v>85</v>
      </c>
      <c r="I20" s="82"/>
      <c r="J20" s="82"/>
      <c r="N20" s="38"/>
    </row>
    <row r="21" spans="2:14" ht="15.75" customHeight="1">
      <c r="B21" s="83" t="s">
        <v>172</v>
      </c>
      <c r="C21" s="84" t="s">
        <v>35</v>
      </c>
      <c r="D21" s="84" t="s">
        <v>199</v>
      </c>
      <c r="E21" s="84" t="s">
        <v>200</v>
      </c>
      <c r="F21" s="83" t="s">
        <v>38</v>
      </c>
      <c r="G21" s="83" t="s">
        <v>175</v>
      </c>
      <c r="H21" s="83"/>
      <c r="I21" s="84"/>
      <c r="J21" s="84"/>
      <c r="N21" s="38"/>
    </row>
    <row r="22" spans="2:14" ht="15.75" customHeight="1" thickBot="1">
      <c r="B22" s="85" t="s">
        <v>201</v>
      </c>
      <c r="C22" s="85" t="s">
        <v>35</v>
      </c>
      <c r="D22" s="85" t="s">
        <v>202</v>
      </c>
      <c r="E22" s="85" t="s">
        <v>203</v>
      </c>
      <c r="F22" s="78" t="s">
        <v>67</v>
      </c>
      <c r="G22" s="78" t="s">
        <v>204</v>
      </c>
      <c r="H22" s="78"/>
      <c r="I22" s="85"/>
      <c r="J22" s="85"/>
    </row>
    <row r="23" spans="2:14">
      <c r="B23" s="180" t="s">
        <v>205</v>
      </c>
      <c r="C23" s="201" t="s">
        <v>35</v>
      </c>
      <c r="D23" s="200" t="s">
        <v>206</v>
      </c>
      <c r="E23" s="200" t="s">
        <v>207</v>
      </c>
      <c r="F23" s="180" t="s">
        <v>38</v>
      </c>
      <c r="G23" s="180" t="s">
        <v>208</v>
      </c>
      <c r="H23" s="180" t="s">
        <v>85</v>
      </c>
      <c r="I23" s="180"/>
      <c r="J23" s="180" t="s">
        <v>209</v>
      </c>
    </row>
    <row r="24" spans="2:14">
      <c r="B24" s="202" t="s">
        <v>172</v>
      </c>
      <c r="C24" s="202" t="s">
        <v>35</v>
      </c>
      <c r="D24" s="202" t="s">
        <v>210</v>
      </c>
      <c r="E24" s="202" t="s">
        <v>211</v>
      </c>
      <c r="F24" s="202" t="s">
        <v>38</v>
      </c>
      <c r="G24" s="202" t="s">
        <v>212</v>
      </c>
      <c r="H24" s="202" t="s">
        <v>85</v>
      </c>
      <c r="I24" s="184"/>
      <c r="J24" s="184"/>
    </row>
    <row r="25" spans="2:14">
      <c r="B25" s="204" t="s">
        <v>172</v>
      </c>
      <c r="C25" s="204" t="s">
        <v>35</v>
      </c>
      <c r="D25" s="204" t="s">
        <v>213</v>
      </c>
      <c r="E25" s="204" t="s">
        <v>214</v>
      </c>
      <c r="F25" s="204" t="s">
        <v>38</v>
      </c>
      <c r="G25" s="204" t="s">
        <v>212</v>
      </c>
      <c r="H25" s="204" t="s">
        <v>85</v>
      </c>
      <c r="I25" s="205"/>
      <c r="J25" s="205"/>
    </row>
    <row r="26" spans="2:14">
      <c r="B26" s="254" t="s">
        <v>215</v>
      </c>
      <c r="C26" s="255"/>
      <c r="D26" s="255"/>
      <c r="E26" s="255"/>
      <c r="F26" s="255"/>
      <c r="G26" s="255"/>
      <c r="H26" s="255"/>
      <c r="I26" s="255"/>
      <c r="J26" s="255"/>
    </row>
    <row r="27" spans="2:14" ht="18.75" customHeight="1">
      <c r="B27" s="263" t="s">
        <v>172</v>
      </c>
      <c r="C27" s="263" t="s">
        <v>35</v>
      </c>
      <c r="D27" s="263" t="s">
        <v>216</v>
      </c>
      <c r="E27" s="263" t="s">
        <v>217</v>
      </c>
      <c r="F27" s="263" t="s">
        <v>38</v>
      </c>
      <c r="G27" s="263" t="s">
        <v>218</v>
      </c>
      <c r="H27" s="263" t="s">
        <v>39</v>
      </c>
      <c r="I27" s="263"/>
      <c r="J27" s="263"/>
    </row>
    <row r="28" spans="2:14" ht="18.75" customHeight="1">
      <c r="B28" s="82" t="s">
        <v>172</v>
      </c>
      <c r="C28" s="82" t="s">
        <v>35</v>
      </c>
      <c r="D28" s="82" t="s">
        <v>219</v>
      </c>
      <c r="E28" s="82" t="s">
        <v>220</v>
      </c>
      <c r="F28" s="82" t="s">
        <v>38</v>
      </c>
      <c r="G28" s="82" t="s">
        <v>175</v>
      </c>
      <c r="H28" s="82" t="s">
        <v>39</v>
      </c>
      <c r="I28" s="82"/>
      <c r="J28" s="82"/>
    </row>
    <row r="29" spans="2:14" ht="18.75" customHeight="1">
      <c r="B29" s="84" t="s">
        <v>221</v>
      </c>
      <c r="C29" s="84" t="s">
        <v>35</v>
      </c>
      <c r="D29" s="84" t="s">
        <v>222</v>
      </c>
      <c r="E29" s="84" t="s">
        <v>223</v>
      </c>
      <c r="F29" s="84" t="s">
        <v>136</v>
      </c>
      <c r="G29" s="84" t="s">
        <v>136</v>
      </c>
      <c r="H29" s="84" t="s">
        <v>39</v>
      </c>
      <c r="I29" s="84"/>
      <c r="J29" s="84"/>
    </row>
    <row r="30" spans="2:14" ht="18.75" customHeight="1">
      <c r="B30" s="82" t="s">
        <v>221</v>
      </c>
      <c r="C30" s="82" t="s">
        <v>35</v>
      </c>
      <c r="D30" s="82" t="s">
        <v>224</v>
      </c>
      <c r="E30" s="82" t="s">
        <v>225</v>
      </c>
      <c r="F30" s="82" t="s">
        <v>71</v>
      </c>
      <c r="G30" s="82" t="s">
        <v>71</v>
      </c>
      <c r="H30" s="82" t="s">
        <v>39</v>
      </c>
      <c r="I30" s="82"/>
      <c r="J30" s="82"/>
    </row>
    <row r="31" spans="2:14" ht="18.75" customHeight="1">
      <c r="B31" s="84" t="s">
        <v>221</v>
      </c>
      <c r="C31" s="84" t="s">
        <v>35</v>
      </c>
      <c r="D31" s="84" t="s">
        <v>226</v>
      </c>
      <c r="E31" s="84" t="s">
        <v>227</v>
      </c>
      <c r="F31" s="84" t="s">
        <v>136</v>
      </c>
      <c r="G31" s="84" t="s">
        <v>136</v>
      </c>
      <c r="H31" s="84" t="s">
        <v>39</v>
      </c>
      <c r="I31" s="84"/>
      <c r="J31" s="84"/>
    </row>
    <row r="32" spans="2:14" ht="18.75" customHeight="1">
      <c r="B32" s="82" t="s">
        <v>172</v>
      </c>
      <c r="C32" s="82" t="s">
        <v>35</v>
      </c>
      <c r="D32" s="82" t="s">
        <v>228</v>
      </c>
      <c r="E32" s="82" t="s">
        <v>229</v>
      </c>
      <c r="F32" s="82" t="s">
        <v>67</v>
      </c>
      <c r="G32" s="82" t="s">
        <v>230</v>
      </c>
      <c r="H32" s="82" t="s">
        <v>39</v>
      </c>
      <c r="I32" s="82"/>
      <c r="J32" s="82"/>
    </row>
    <row r="33" spans="2:10" ht="18.75" customHeight="1">
      <c r="B33" s="84" t="s">
        <v>172</v>
      </c>
      <c r="C33" s="84" t="s">
        <v>35</v>
      </c>
      <c r="D33" s="84" t="s">
        <v>231</v>
      </c>
      <c r="E33" s="84" t="s">
        <v>232</v>
      </c>
      <c r="F33" s="84" t="s">
        <v>67</v>
      </c>
      <c r="G33" s="84" t="s">
        <v>230</v>
      </c>
      <c r="H33" s="84" t="s">
        <v>39</v>
      </c>
      <c r="I33" s="84"/>
      <c r="J33" s="84"/>
    </row>
    <row r="34" spans="2:10" ht="18.75" customHeight="1">
      <c r="B34" s="82" t="s">
        <v>172</v>
      </c>
      <c r="C34" s="82" t="s">
        <v>35</v>
      </c>
      <c r="D34" s="82" t="s">
        <v>233</v>
      </c>
      <c r="E34" s="82" t="s">
        <v>234</v>
      </c>
      <c r="F34" s="82" t="s">
        <v>67</v>
      </c>
      <c r="G34" s="82" t="s">
        <v>230</v>
      </c>
      <c r="H34" s="82" t="s">
        <v>39</v>
      </c>
      <c r="I34" s="82"/>
      <c r="J34" s="82"/>
    </row>
    <row r="35" spans="2:10" ht="18.75" customHeight="1">
      <c r="B35" s="84" t="s">
        <v>172</v>
      </c>
      <c r="C35" s="84" t="s">
        <v>35</v>
      </c>
      <c r="D35" s="84" t="s">
        <v>235</v>
      </c>
      <c r="E35" s="84" t="s">
        <v>236</v>
      </c>
      <c r="F35" s="84" t="s">
        <v>67</v>
      </c>
      <c r="G35" s="84" t="s">
        <v>230</v>
      </c>
      <c r="H35" s="84" t="s">
        <v>39</v>
      </c>
      <c r="I35" s="84"/>
      <c r="J35" s="84"/>
    </row>
    <row r="36" spans="2:10" ht="18.75" customHeight="1">
      <c r="B36" s="82" t="s">
        <v>172</v>
      </c>
      <c r="C36" s="82" t="s">
        <v>35</v>
      </c>
      <c r="D36" s="82" t="s">
        <v>237</v>
      </c>
      <c r="E36" s="82" t="s">
        <v>238</v>
      </c>
      <c r="F36" s="82" t="s">
        <v>67</v>
      </c>
      <c r="G36" s="82" t="s">
        <v>230</v>
      </c>
      <c r="H36" s="82" t="s">
        <v>39</v>
      </c>
      <c r="I36" s="82"/>
      <c r="J36" s="82"/>
    </row>
    <row r="37" spans="2:10" ht="18.75" customHeight="1">
      <c r="B37" s="84" t="s">
        <v>172</v>
      </c>
      <c r="C37" s="84" t="s">
        <v>35</v>
      </c>
      <c r="D37" s="84" t="s">
        <v>239</v>
      </c>
      <c r="E37" s="84" t="s">
        <v>240</v>
      </c>
      <c r="F37" s="84" t="s">
        <v>67</v>
      </c>
      <c r="G37" s="84" t="s">
        <v>230</v>
      </c>
      <c r="H37" s="84" t="s">
        <v>39</v>
      </c>
      <c r="I37" s="84"/>
      <c r="J37" s="84"/>
    </row>
    <row r="38" spans="2:10" ht="18.75" customHeight="1">
      <c r="B38" s="82" t="s">
        <v>172</v>
      </c>
      <c r="C38" s="82" t="s">
        <v>35</v>
      </c>
      <c r="D38" s="82" t="s">
        <v>241</v>
      </c>
      <c r="E38" s="82" t="s">
        <v>242</v>
      </c>
      <c r="F38" s="82" t="s">
        <v>67</v>
      </c>
      <c r="G38" s="82" t="s">
        <v>230</v>
      </c>
      <c r="H38" s="82" t="s">
        <v>39</v>
      </c>
      <c r="I38" s="82"/>
      <c r="J38" s="82"/>
    </row>
    <row r="39" spans="2:10" ht="18.75" customHeight="1">
      <c r="B39" s="84" t="s">
        <v>172</v>
      </c>
      <c r="C39" s="84" t="s">
        <v>35</v>
      </c>
      <c r="D39" s="84" t="s">
        <v>243</v>
      </c>
      <c r="E39" s="84" t="s">
        <v>244</v>
      </c>
      <c r="F39" s="84" t="s">
        <v>67</v>
      </c>
      <c r="G39" s="84" t="s">
        <v>230</v>
      </c>
      <c r="H39" s="84" t="s">
        <v>39</v>
      </c>
      <c r="I39" s="84"/>
      <c r="J39" s="84"/>
    </row>
    <row r="40" spans="2:10" ht="18.75" customHeight="1">
      <c r="B40" s="82" t="s">
        <v>172</v>
      </c>
      <c r="C40" s="82" t="s">
        <v>35</v>
      </c>
      <c r="D40" s="82" t="s">
        <v>245</v>
      </c>
      <c r="E40" s="82" t="s">
        <v>246</v>
      </c>
      <c r="F40" s="82" t="s">
        <v>67</v>
      </c>
      <c r="G40" s="82" t="s">
        <v>230</v>
      </c>
      <c r="H40" s="82" t="s">
        <v>39</v>
      </c>
      <c r="I40" s="82"/>
      <c r="J40" s="82"/>
    </row>
    <row r="41" spans="2:10" ht="18.75" customHeight="1">
      <c r="B41" s="84" t="s">
        <v>172</v>
      </c>
      <c r="C41" s="84" t="s">
        <v>35</v>
      </c>
      <c r="D41" s="84" t="s">
        <v>247</v>
      </c>
      <c r="E41" s="84" t="s">
        <v>247</v>
      </c>
      <c r="F41" s="84" t="s">
        <v>67</v>
      </c>
      <c r="G41" s="84" t="s">
        <v>230</v>
      </c>
      <c r="H41" s="84" t="s">
        <v>39</v>
      </c>
      <c r="I41" s="84"/>
      <c r="J41" s="84"/>
    </row>
    <row r="42" spans="2:10" ht="18.75" customHeight="1">
      <c r="B42" s="82" t="s">
        <v>172</v>
      </c>
      <c r="C42" s="82" t="s">
        <v>35</v>
      </c>
      <c r="D42" s="82" t="s">
        <v>248</v>
      </c>
      <c r="E42" s="82" t="s">
        <v>248</v>
      </c>
      <c r="F42" s="82" t="s">
        <v>71</v>
      </c>
      <c r="G42" s="82" t="s">
        <v>71</v>
      </c>
      <c r="H42" s="82" t="s">
        <v>39</v>
      </c>
      <c r="I42" s="82"/>
      <c r="J42" s="82"/>
    </row>
    <row r="43" spans="2:10" ht="18.75" customHeight="1">
      <c r="B43" s="84" t="s">
        <v>172</v>
      </c>
      <c r="C43" s="84" t="s">
        <v>35</v>
      </c>
      <c r="D43" s="84" t="s">
        <v>249</v>
      </c>
      <c r="E43" s="84" t="s">
        <v>249</v>
      </c>
      <c r="F43" s="84" t="s">
        <v>71</v>
      </c>
      <c r="G43" s="84" t="s">
        <v>71</v>
      </c>
      <c r="H43" s="84" t="s">
        <v>39</v>
      </c>
      <c r="I43" s="84"/>
      <c r="J43" s="84"/>
    </row>
    <row r="44" spans="2:10" ht="18.75" customHeight="1">
      <c r="B44" s="82" t="s">
        <v>172</v>
      </c>
      <c r="C44" s="82" t="s">
        <v>35</v>
      </c>
      <c r="D44" s="82" t="s">
        <v>250</v>
      </c>
      <c r="E44" s="82" t="s">
        <v>250</v>
      </c>
      <c r="F44" s="82" t="s">
        <v>71</v>
      </c>
      <c r="G44" s="82" t="s">
        <v>71</v>
      </c>
      <c r="H44" s="82" t="s">
        <v>39</v>
      </c>
      <c r="I44" s="82"/>
      <c r="J44" s="82"/>
    </row>
    <row r="45" spans="2:10" ht="18.75" customHeight="1">
      <c r="B45" s="84" t="s">
        <v>172</v>
      </c>
      <c r="C45" s="84" t="s">
        <v>35</v>
      </c>
      <c r="D45" s="84" t="s">
        <v>251</v>
      </c>
      <c r="E45" s="84" t="s">
        <v>251</v>
      </c>
      <c r="F45" s="84" t="s">
        <v>71</v>
      </c>
      <c r="G45" s="84" t="s">
        <v>71</v>
      </c>
      <c r="H45" s="84" t="s">
        <v>39</v>
      </c>
      <c r="I45" s="84"/>
      <c r="J45" s="84"/>
    </row>
    <row r="46" spans="2:10" ht="18.75" customHeight="1">
      <c r="B46" s="82" t="s">
        <v>172</v>
      </c>
      <c r="C46" s="82" t="s">
        <v>35</v>
      </c>
      <c r="D46" s="82" t="s">
        <v>252</v>
      </c>
      <c r="E46" s="82" t="s">
        <v>252</v>
      </c>
      <c r="F46" s="82" t="s">
        <v>71</v>
      </c>
      <c r="G46" s="82" t="s">
        <v>71</v>
      </c>
      <c r="H46" s="82" t="s">
        <v>39</v>
      </c>
      <c r="I46" s="82"/>
      <c r="J46" s="82"/>
    </row>
    <row r="47" spans="2:10" ht="18.75" customHeight="1">
      <c r="B47" s="84" t="s">
        <v>172</v>
      </c>
      <c r="C47" s="84" t="s">
        <v>35</v>
      </c>
      <c r="D47" s="84" t="s">
        <v>253</v>
      </c>
      <c r="E47" s="84" t="s">
        <v>253</v>
      </c>
      <c r="F47" s="84" t="s">
        <v>71</v>
      </c>
      <c r="G47" s="84" t="s">
        <v>71</v>
      </c>
      <c r="H47" s="84" t="s">
        <v>39</v>
      </c>
      <c r="I47" s="84"/>
      <c r="J47" s="84"/>
    </row>
    <row r="48" spans="2:10" ht="18.75" customHeight="1">
      <c r="B48" s="82" t="s">
        <v>172</v>
      </c>
      <c r="C48" s="82" t="s">
        <v>35</v>
      </c>
      <c r="D48" s="82" t="s">
        <v>254</v>
      </c>
      <c r="E48" s="82" t="s">
        <v>254</v>
      </c>
      <c r="F48" s="82" t="s">
        <v>71</v>
      </c>
      <c r="G48" s="82" t="s">
        <v>71</v>
      </c>
      <c r="H48" s="82" t="s">
        <v>39</v>
      </c>
      <c r="I48" s="82"/>
      <c r="J48" s="82"/>
    </row>
    <row r="49" spans="2:10" ht="18.75" customHeight="1">
      <c r="B49" s="84" t="s">
        <v>172</v>
      </c>
      <c r="C49" s="84" t="s">
        <v>35</v>
      </c>
      <c r="D49" s="84" t="s">
        <v>255</v>
      </c>
      <c r="E49" s="84" t="s">
        <v>255</v>
      </c>
      <c r="F49" s="84" t="s">
        <v>71</v>
      </c>
      <c r="G49" s="84" t="s">
        <v>71</v>
      </c>
      <c r="H49" s="84" t="s">
        <v>39</v>
      </c>
      <c r="I49" s="84"/>
      <c r="J49" s="84"/>
    </row>
    <row r="50" spans="2:10" ht="18.75" customHeight="1">
      <c r="B50" s="82" t="s">
        <v>172</v>
      </c>
      <c r="C50" s="82" t="s">
        <v>35</v>
      </c>
      <c r="D50" s="82" t="s">
        <v>256</v>
      </c>
      <c r="E50" s="82" t="s">
        <v>256</v>
      </c>
      <c r="F50" s="82" t="s">
        <v>71</v>
      </c>
      <c r="G50" s="82" t="s">
        <v>71</v>
      </c>
      <c r="H50" s="82" t="s">
        <v>39</v>
      </c>
      <c r="I50" s="82"/>
      <c r="J50" s="82"/>
    </row>
    <row r="51" spans="2:10" ht="18.75" customHeight="1">
      <c r="B51" s="84" t="s">
        <v>172</v>
      </c>
      <c r="C51" s="84" t="s">
        <v>35</v>
      </c>
      <c r="D51" s="84" t="s">
        <v>257</v>
      </c>
      <c r="E51" s="84" t="s">
        <v>257</v>
      </c>
      <c r="F51" s="84" t="s">
        <v>71</v>
      </c>
      <c r="G51" s="84" t="s">
        <v>71</v>
      </c>
      <c r="H51" s="84" t="s">
        <v>39</v>
      </c>
      <c r="I51" s="84"/>
      <c r="J51" s="84"/>
    </row>
    <row r="52" spans="2:10" ht="18.75" customHeight="1">
      <c r="B52" s="82" t="s">
        <v>172</v>
      </c>
      <c r="C52" s="82" t="s">
        <v>35</v>
      </c>
      <c r="D52" s="82" t="s">
        <v>258</v>
      </c>
      <c r="E52" s="82" t="s">
        <v>258</v>
      </c>
      <c r="F52" s="82" t="s">
        <v>71</v>
      </c>
      <c r="G52" s="82" t="s">
        <v>71</v>
      </c>
      <c r="H52" s="82" t="s">
        <v>39</v>
      </c>
      <c r="I52" s="82"/>
      <c r="J52" s="82"/>
    </row>
    <row r="53" spans="2:10" ht="18.75" customHeight="1">
      <c r="B53" s="84" t="s">
        <v>172</v>
      </c>
      <c r="C53" s="84" t="s">
        <v>35</v>
      </c>
      <c r="D53" s="84" t="s">
        <v>259</v>
      </c>
      <c r="E53" s="84" t="s">
        <v>259</v>
      </c>
      <c r="F53" s="84" t="s">
        <v>71</v>
      </c>
      <c r="G53" s="84" t="s">
        <v>71</v>
      </c>
      <c r="H53" s="84" t="s">
        <v>39</v>
      </c>
      <c r="I53" s="84"/>
      <c r="J53" s="84"/>
    </row>
    <row r="54" spans="2:10" ht="18.75" customHeight="1">
      <c r="B54" s="82" t="s">
        <v>172</v>
      </c>
      <c r="C54" s="82" t="s">
        <v>35</v>
      </c>
      <c r="D54" s="82" t="s">
        <v>260</v>
      </c>
      <c r="E54" s="82" t="s">
        <v>260</v>
      </c>
      <c r="F54" s="82" t="s">
        <v>71</v>
      </c>
      <c r="G54" s="82" t="s">
        <v>71</v>
      </c>
      <c r="H54" s="82" t="s">
        <v>39</v>
      </c>
      <c r="I54" s="82"/>
      <c r="J54" s="82"/>
    </row>
    <row r="55" spans="2:10" ht="18.75" customHeight="1">
      <c r="B55" s="84" t="s">
        <v>172</v>
      </c>
      <c r="C55" s="84" t="s">
        <v>35</v>
      </c>
      <c r="D55" s="84" t="s">
        <v>261</v>
      </c>
      <c r="E55" s="84" t="s">
        <v>261</v>
      </c>
      <c r="F55" s="84" t="s">
        <v>71</v>
      </c>
      <c r="G55" s="84" t="s">
        <v>71</v>
      </c>
      <c r="H55" s="84" t="s">
        <v>39</v>
      </c>
      <c r="I55" s="84"/>
      <c r="J55" s="84"/>
    </row>
    <row r="56" spans="2:10" ht="18.75" customHeight="1">
      <c r="B56" s="82" t="s">
        <v>172</v>
      </c>
      <c r="C56" s="82" t="s">
        <v>35</v>
      </c>
      <c r="D56" s="82" t="s">
        <v>262</v>
      </c>
      <c r="E56" s="82" t="s">
        <v>262</v>
      </c>
      <c r="F56" s="82" t="s">
        <v>71</v>
      </c>
      <c r="G56" s="82" t="s">
        <v>71</v>
      </c>
      <c r="H56" s="82" t="s">
        <v>39</v>
      </c>
      <c r="I56" s="82"/>
      <c r="J56" s="82"/>
    </row>
    <row r="57" spans="2:10" ht="18.75" customHeight="1">
      <c r="B57" s="84" t="s">
        <v>172</v>
      </c>
      <c r="C57" s="84" t="s">
        <v>35</v>
      </c>
      <c r="D57" s="84" t="s">
        <v>263</v>
      </c>
      <c r="E57" s="84" t="s">
        <v>263</v>
      </c>
      <c r="F57" s="84" t="s">
        <v>71</v>
      </c>
      <c r="G57" s="84" t="s">
        <v>71</v>
      </c>
      <c r="H57" s="84" t="s">
        <v>39</v>
      </c>
      <c r="I57" s="84"/>
      <c r="J57" s="84"/>
    </row>
    <row r="58" spans="2:10" ht="18.75" customHeight="1">
      <c r="B58" s="82" t="s">
        <v>172</v>
      </c>
      <c r="C58" s="82" t="s">
        <v>35</v>
      </c>
      <c r="D58" s="82" t="s">
        <v>264</v>
      </c>
      <c r="E58" s="82" t="s">
        <v>264</v>
      </c>
      <c r="F58" s="82" t="s">
        <v>71</v>
      </c>
      <c r="G58" s="82" t="s">
        <v>71</v>
      </c>
      <c r="H58" s="82" t="s">
        <v>39</v>
      </c>
      <c r="I58" s="82"/>
      <c r="J58" s="82"/>
    </row>
    <row r="59" spans="2:10" ht="18.75" customHeight="1">
      <c r="B59" s="84" t="s">
        <v>172</v>
      </c>
      <c r="C59" s="84" t="s">
        <v>35</v>
      </c>
      <c r="D59" s="84" t="s">
        <v>265</v>
      </c>
      <c r="E59" s="84" t="s">
        <v>265</v>
      </c>
      <c r="F59" s="84" t="s">
        <v>71</v>
      </c>
      <c r="G59" s="84" t="s">
        <v>71</v>
      </c>
      <c r="H59" s="84" t="s">
        <v>39</v>
      </c>
      <c r="I59" s="84"/>
      <c r="J59" s="84"/>
    </row>
    <row r="60" spans="2:10" ht="18.75" customHeight="1">
      <c r="B60" s="82" t="s">
        <v>172</v>
      </c>
      <c r="C60" s="82" t="s">
        <v>35</v>
      </c>
      <c r="D60" s="82" t="s">
        <v>266</v>
      </c>
      <c r="E60" s="82" t="s">
        <v>266</v>
      </c>
      <c r="F60" s="82" t="s">
        <v>71</v>
      </c>
      <c r="G60" s="82" t="s">
        <v>71</v>
      </c>
      <c r="H60" s="82" t="s">
        <v>39</v>
      </c>
      <c r="I60" s="82"/>
      <c r="J60" s="82"/>
    </row>
    <row r="61" spans="2:10" ht="18.75" customHeight="1">
      <c r="B61" s="84" t="s">
        <v>172</v>
      </c>
      <c r="C61" s="84" t="s">
        <v>35</v>
      </c>
      <c r="D61" s="84" t="s">
        <v>267</v>
      </c>
      <c r="E61" s="84" t="s">
        <v>267</v>
      </c>
      <c r="F61" s="84" t="s">
        <v>71</v>
      </c>
      <c r="G61" s="84" t="s">
        <v>71</v>
      </c>
      <c r="H61" s="84" t="s">
        <v>39</v>
      </c>
      <c r="I61" s="84"/>
      <c r="J61" s="84"/>
    </row>
    <row r="62" spans="2:10" ht="18.75" customHeight="1">
      <c r="B62" s="82" t="s">
        <v>172</v>
      </c>
      <c r="C62" s="82" t="s">
        <v>35</v>
      </c>
      <c r="D62" s="82" t="s">
        <v>268</v>
      </c>
      <c r="E62" s="82" t="s">
        <v>268</v>
      </c>
      <c r="F62" s="82" t="s">
        <v>71</v>
      </c>
      <c r="G62" s="82" t="s">
        <v>71</v>
      </c>
      <c r="H62" s="82" t="s">
        <v>39</v>
      </c>
      <c r="I62" s="82"/>
      <c r="J62" s="82"/>
    </row>
    <row r="63" spans="2:10" ht="18.75" customHeight="1">
      <c r="B63" s="84" t="s">
        <v>172</v>
      </c>
      <c r="C63" s="84" t="s">
        <v>35</v>
      </c>
      <c r="D63" s="84" t="s">
        <v>269</v>
      </c>
      <c r="E63" s="84" t="s">
        <v>269</v>
      </c>
      <c r="F63" s="84" t="s">
        <v>71</v>
      </c>
      <c r="G63" s="84" t="s">
        <v>71</v>
      </c>
      <c r="H63" s="84" t="s">
        <v>39</v>
      </c>
      <c r="I63" s="84"/>
      <c r="J63" s="84"/>
    </row>
    <row r="64" spans="2:10" ht="18.75" customHeight="1">
      <c r="B64" s="82" t="s">
        <v>172</v>
      </c>
      <c r="C64" s="82" t="s">
        <v>35</v>
      </c>
      <c r="D64" s="82" t="s">
        <v>270</v>
      </c>
      <c r="E64" s="82" t="s">
        <v>270</v>
      </c>
      <c r="F64" s="82" t="s">
        <v>71</v>
      </c>
      <c r="G64" s="82" t="s">
        <v>71</v>
      </c>
      <c r="H64" s="82" t="s">
        <v>39</v>
      </c>
      <c r="I64" s="82"/>
      <c r="J64" s="82"/>
    </row>
    <row r="65" spans="2:10" ht="18.75" customHeight="1">
      <c r="B65" s="84" t="s">
        <v>172</v>
      </c>
      <c r="C65" s="84" t="s">
        <v>35</v>
      </c>
      <c r="D65" s="84" t="s">
        <v>271</v>
      </c>
      <c r="E65" s="84" t="s">
        <v>271</v>
      </c>
      <c r="F65" s="84" t="s">
        <v>71</v>
      </c>
      <c r="G65" s="84" t="s">
        <v>71</v>
      </c>
      <c r="H65" s="84" t="s">
        <v>39</v>
      </c>
      <c r="I65" s="84"/>
      <c r="J65" s="84"/>
    </row>
    <row r="66" spans="2:10" ht="18.75" customHeight="1">
      <c r="B66" s="82" t="s">
        <v>172</v>
      </c>
      <c r="C66" s="82" t="s">
        <v>35</v>
      </c>
      <c r="D66" s="82" t="s">
        <v>272</v>
      </c>
      <c r="E66" s="82" t="s">
        <v>272</v>
      </c>
      <c r="F66" s="82" t="s">
        <v>71</v>
      </c>
      <c r="G66" s="82" t="s">
        <v>71</v>
      </c>
      <c r="H66" s="82" t="s">
        <v>39</v>
      </c>
      <c r="I66" s="82"/>
      <c r="J66" s="82"/>
    </row>
    <row r="67" spans="2:10" ht="18.75" customHeight="1">
      <c r="B67" s="84" t="s">
        <v>172</v>
      </c>
      <c r="C67" s="84" t="s">
        <v>35</v>
      </c>
      <c r="D67" s="84" t="s">
        <v>273</v>
      </c>
      <c r="E67" s="84" t="s">
        <v>273</v>
      </c>
      <c r="F67" s="84" t="s">
        <v>71</v>
      </c>
      <c r="G67" s="84" t="s">
        <v>71</v>
      </c>
      <c r="H67" s="84" t="s">
        <v>39</v>
      </c>
      <c r="I67" s="84"/>
      <c r="J67" s="84"/>
    </row>
    <row r="68" spans="2:10" ht="18.75" customHeight="1">
      <c r="B68" s="82" t="s">
        <v>172</v>
      </c>
      <c r="C68" s="82" t="s">
        <v>35</v>
      </c>
      <c r="D68" s="82" t="s">
        <v>274</v>
      </c>
      <c r="E68" s="82" t="s">
        <v>274</v>
      </c>
      <c r="F68" s="82" t="s">
        <v>71</v>
      </c>
      <c r="G68" s="82" t="s">
        <v>71</v>
      </c>
      <c r="H68" s="82" t="s">
        <v>39</v>
      </c>
      <c r="I68" s="82"/>
      <c r="J68" s="82"/>
    </row>
    <row r="69" spans="2:10" ht="18.75" customHeight="1">
      <c r="B69" s="84" t="s">
        <v>172</v>
      </c>
      <c r="C69" s="84" t="s">
        <v>35</v>
      </c>
      <c r="D69" s="84" t="s">
        <v>275</v>
      </c>
      <c r="E69" s="84" t="s">
        <v>275</v>
      </c>
      <c r="F69" s="84" t="s">
        <v>71</v>
      </c>
      <c r="G69" s="84" t="s">
        <v>71</v>
      </c>
      <c r="H69" s="84" t="s">
        <v>39</v>
      </c>
      <c r="I69" s="84"/>
      <c r="J69" s="84"/>
    </row>
    <row r="70" spans="2:10" ht="18.75" customHeight="1" thickBot="1">
      <c r="B70" s="85" t="s">
        <v>221</v>
      </c>
      <c r="C70" s="85" t="s">
        <v>35</v>
      </c>
      <c r="D70" s="85" t="s">
        <v>224</v>
      </c>
      <c r="E70" s="85" t="s">
        <v>225</v>
      </c>
      <c r="F70" s="85" t="s">
        <v>71</v>
      </c>
      <c r="G70" s="85" t="s">
        <v>71</v>
      </c>
      <c r="H70" s="85" t="s">
        <v>39</v>
      </c>
      <c r="I70" s="85"/>
      <c r="J70" s="8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3" zoomScale="110" zoomScaleNormal="110" zoomScaleSheetLayoutView="50" workbookViewId="0">
      <selection activeCell="Z20" sqref="Z20"/>
    </sheetView>
  </sheetViews>
  <sheetFormatPr defaultRowHeight="12.75"/>
  <cols>
    <col min="1" max="1" width="3.7109375" style="68" customWidth="1"/>
    <col min="2" max="2" width="46.42578125" style="68" customWidth="1"/>
    <col min="3" max="3" width="39.42578125" style="68" customWidth="1"/>
    <col min="4" max="4" width="20.85546875" style="68" customWidth="1"/>
    <col min="5" max="5" width="19.42578125" style="68" customWidth="1"/>
    <col min="6" max="6" width="11.85546875" style="68" customWidth="1"/>
    <col min="7" max="7" width="15" style="68" customWidth="1"/>
    <col min="8" max="14" width="6.28515625" style="68" customWidth="1"/>
    <col min="15" max="21" width="6.140625" style="68" customWidth="1"/>
    <col min="22" max="22" width="8.7109375" style="68"/>
    <col min="23" max="248" width="9.140625" style="68"/>
    <col min="249" max="249" width="29.140625" style="68" customWidth="1"/>
    <col min="250" max="250" width="46.42578125" style="68" customWidth="1"/>
    <col min="251" max="251" width="39.42578125" style="68" customWidth="1"/>
    <col min="252" max="252" width="20.85546875" style="68" customWidth="1"/>
    <col min="253" max="253" width="19.42578125" style="68" customWidth="1"/>
    <col min="254" max="254" width="11.85546875" style="68" customWidth="1"/>
    <col min="255" max="255" width="10.42578125" style="68" customWidth="1"/>
    <col min="256" max="256" width="14.42578125" style="68" bestFit="1" customWidth="1"/>
    <col min="257" max="257" width="13.140625" style="68" bestFit="1" customWidth="1"/>
    <col min="258" max="258" width="8.5703125" style="68" bestFit="1" customWidth="1"/>
    <col min="259" max="260" width="8.5703125" style="68" customWidth="1"/>
    <col min="261" max="261" width="9.42578125" style="68" customWidth="1"/>
    <col min="262" max="262" width="7.42578125" style="68" bestFit="1" customWidth="1"/>
    <col min="263" max="264" width="10.5703125" style="68" bestFit="1" customWidth="1"/>
    <col min="265" max="504" width="9.140625" style="68"/>
    <col min="505" max="505" width="29.140625" style="68" customWidth="1"/>
    <col min="506" max="506" width="46.42578125" style="68" customWidth="1"/>
    <col min="507" max="507" width="39.42578125" style="68" customWidth="1"/>
    <col min="508" max="508" width="20.85546875" style="68" customWidth="1"/>
    <col min="509" max="509" width="19.42578125" style="68" customWidth="1"/>
    <col min="510" max="510" width="11.85546875" style="68" customWidth="1"/>
    <col min="511" max="511" width="10.42578125" style="68" customWidth="1"/>
    <col min="512" max="512" width="14.42578125" style="68" bestFit="1" customWidth="1"/>
    <col min="513" max="513" width="13.140625" style="68" bestFit="1" customWidth="1"/>
    <col min="514" max="514" width="8.5703125" style="68" bestFit="1" customWidth="1"/>
    <col min="515" max="516" width="8.5703125" style="68" customWidth="1"/>
    <col min="517" max="517" width="9.42578125" style="68" customWidth="1"/>
    <col min="518" max="518" width="7.42578125" style="68" bestFit="1" customWidth="1"/>
    <col min="519" max="520" width="10.5703125" style="68" bestFit="1" customWidth="1"/>
    <col min="521" max="760" width="9.140625" style="68"/>
    <col min="761" max="761" width="29.140625" style="68" customWidth="1"/>
    <col min="762" max="762" width="46.42578125" style="68" customWidth="1"/>
    <col min="763" max="763" width="39.42578125" style="68" customWidth="1"/>
    <col min="764" max="764" width="20.85546875" style="68" customWidth="1"/>
    <col min="765" max="765" width="19.42578125" style="68" customWidth="1"/>
    <col min="766" max="766" width="11.85546875" style="68" customWidth="1"/>
    <col min="767" max="767" width="10.42578125" style="68" customWidth="1"/>
    <col min="768" max="768" width="14.42578125" style="68" bestFit="1" customWidth="1"/>
    <col min="769" max="769" width="13.140625" style="68" bestFit="1" customWidth="1"/>
    <col min="770" max="770" width="8.5703125" style="68" bestFit="1" customWidth="1"/>
    <col min="771" max="772" width="8.5703125" style="68" customWidth="1"/>
    <col min="773" max="773" width="9.42578125" style="68" customWidth="1"/>
    <col min="774" max="774" width="7.42578125" style="68" bestFit="1" customWidth="1"/>
    <col min="775" max="776" width="10.5703125" style="68" bestFit="1" customWidth="1"/>
    <col min="777" max="1016" width="9.140625" style="68"/>
    <col min="1017" max="1017" width="29.140625" style="68" customWidth="1"/>
    <col min="1018" max="1018" width="46.42578125" style="68" customWidth="1"/>
    <col min="1019" max="1019" width="39.42578125" style="68" customWidth="1"/>
    <col min="1020" max="1020" width="20.85546875" style="68" customWidth="1"/>
    <col min="1021" max="1021" width="19.42578125" style="68" customWidth="1"/>
    <col min="1022" max="1022" width="11.85546875" style="68" customWidth="1"/>
    <col min="1023" max="1023" width="10.42578125" style="68" customWidth="1"/>
    <col min="1024" max="1024" width="14.42578125" style="68" bestFit="1" customWidth="1"/>
    <col min="1025" max="1025" width="13.140625" style="68" bestFit="1" customWidth="1"/>
    <col min="1026" max="1026" width="8.5703125" style="68" bestFit="1" customWidth="1"/>
    <col min="1027" max="1028" width="8.5703125" style="68" customWidth="1"/>
    <col min="1029" max="1029" width="9.42578125" style="68" customWidth="1"/>
    <col min="1030" max="1030" width="7.42578125" style="68" bestFit="1" customWidth="1"/>
    <col min="1031" max="1032" width="10.5703125" style="68" bestFit="1" customWidth="1"/>
    <col min="1033" max="1272" width="9.140625" style="68"/>
    <col min="1273" max="1273" width="29.140625" style="68" customWidth="1"/>
    <col min="1274" max="1274" width="46.42578125" style="68" customWidth="1"/>
    <col min="1275" max="1275" width="39.42578125" style="68" customWidth="1"/>
    <col min="1276" max="1276" width="20.85546875" style="68" customWidth="1"/>
    <col min="1277" max="1277" width="19.42578125" style="68" customWidth="1"/>
    <col min="1278" max="1278" width="11.85546875" style="68" customWidth="1"/>
    <col min="1279" max="1279" width="10.42578125" style="68" customWidth="1"/>
    <col min="1280" max="1280" width="14.42578125" style="68" bestFit="1" customWidth="1"/>
    <col min="1281" max="1281" width="13.140625" style="68" bestFit="1" customWidth="1"/>
    <col min="1282" max="1282" width="8.5703125" style="68" bestFit="1" customWidth="1"/>
    <col min="1283" max="1284" width="8.5703125" style="68" customWidth="1"/>
    <col min="1285" max="1285" width="9.42578125" style="68" customWidth="1"/>
    <col min="1286" max="1286" width="7.42578125" style="68" bestFit="1" customWidth="1"/>
    <col min="1287" max="1288" width="10.5703125" style="68" bestFit="1" customWidth="1"/>
    <col min="1289" max="1528" width="9.140625" style="68"/>
    <col min="1529" max="1529" width="29.140625" style="68" customWidth="1"/>
    <col min="1530" max="1530" width="46.42578125" style="68" customWidth="1"/>
    <col min="1531" max="1531" width="39.42578125" style="68" customWidth="1"/>
    <col min="1532" max="1532" width="20.85546875" style="68" customWidth="1"/>
    <col min="1533" max="1533" width="19.42578125" style="68" customWidth="1"/>
    <col min="1534" max="1534" width="11.85546875" style="68" customWidth="1"/>
    <col min="1535" max="1535" width="10.42578125" style="68" customWidth="1"/>
    <col min="1536" max="1536" width="14.42578125" style="68" bestFit="1" customWidth="1"/>
    <col min="1537" max="1537" width="13.140625" style="68" bestFit="1" customWidth="1"/>
    <col min="1538" max="1538" width="8.5703125" style="68" bestFit="1" customWidth="1"/>
    <col min="1539" max="1540" width="8.5703125" style="68" customWidth="1"/>
    <col min="1541" max="1541" width="9.42578125" style="68" customWidth="1"/>
    <col min="1542" max="1542" width="7.42578125" style="68" bestFit="1" customWidth="1"/>
    <col min="1543" max="1544" width="10.5703125" style="68" bestFit="1" customWidth="1"/>
    <col min="1545" max="1784" width="9.140625" style="68"/>
    <col min="1785" max="1785" width="29.140625" style="68" customWidth="1"/>
    <col min="1786" max="1786" width="46.42578125" style="68" customWidth="1"/>
    <col min="1787" max="1787" width="39.42578125" style="68" customWidth="1"/>
    <col min="1788" max="1788" width="20.85546875" style="68" customWidth="1"/>
    <col min="1789" max="1789" width="19.42578125" style="68" customWidth="1"/>
    <col min="1790" max="1790" width="11.85546875" style="68" customWidth="1"/>
    <col min="1791" max="1791" width="10.42578125" style="68" customWidth="1"/>
    <col min="1792" max="1792" width="14.42578125" style="68" bestFit="1" customWidth="1"/>
    <col min="1793" max="1793" width="13.140625" style="68" bestFit="1" customWidth="1"/>
    <col min="1794" max="1794" width="8.5703125" style="68" bestFit="1" customWidth="1"/>
    <col min="1795" max="1796" width="8.5703125" style="68" customWidth="1"/>
    <col min="1797" max="1797" width="9.42578125" style="68" customWidth="1"/>
    <col min="1798" max="1798" width="7.42578125" style="68" bestFit="1" customWidth="1"/>
    <col min="1799" max="1800" width="10.5703125" style="68" bestFit="1" customWidth="1"/>
    <col min="1801" max="2040" width="9.140625" style="68"/>
    <col min="2041" max="2041" width="29.140625" style="68" customWidth="1"/>
    <col min="2042" max="2042" width="46.42578125" style="68" customWidth="1"/>
    <col min="2043" max="2043" width="39.42578125" style="68" customWidth="1"/>
    <col min="2044" max="2044" width="20.85546875" style="68" customWidth="1"/>
    <col min="2045" max="2045" width="19.42578125" style="68" customWidth="1"/>
    <col min="2046" max="2046" width="11.85546875" style="68" customWidth="1"/>
    <col min="2047" max="2047" width="10.42578125" style="68" customWidth="1"/>
    <col min="2048" max="2048" width="14.42578125" style="68" bestFit="1" customWidth="1"/>
    <col min="2049" max="2049" width="13.140625" style="68" bestFit="1" customWidth="1"/>
    <col min="2050" max="2050" width="8.5703125" style="68" bestFit="1" customWidth="1"/>
    <col min="2051" max="2052" width="8.5703125" style="68" customWidth="1"/>
    <col min="2053" max="2053" width="9.42578125" style="68" customWidth="1"/>
    <col min="2054" max="2054" width="7.42578125" style="68" bestFit="1" customWidth="1"/>
    <col min="2055" max="2056" width="10.5703125" style="68" bestFit="1" customWidth="1"/>
    <col min="2057" max="2296" width="9.140625" style="68"/>
    <col min="2297" max="2297" width="29.140625" style="68" customWidth="1"/>
    <col min="2298" max="2298" width="46.42578125" style="68" customWidth="1"/>
    <col min="2299" max="2299" width="39.42578125" style="68" customWidth="1"/>
    <col min="2300" max="2300" width="20.85546875" style="68" customWidth="1"/>
    <col min="2301" max="2301" width="19.42578125" style="68" customWidth="1"/>
    <col min="2302" max="2302" width="11.85546875" style="68" customWidth="1"/>
    <col min="2303" max="2303" width="10.42578125" style="68" customWidth="1"/>
    <col min="2304" max="2304" width="14.42578125" style="68" bestFit="1" customWidth="1"/>
    <col min="2305" max="2305" width="13.140625" style="68" bestFit="1" customWidth="1"/>
    <col min="2306" max="2306" width="8.5703125" style="68" bestFit="1" customWidth="1"/>
    <col min="2307" max="2308" width="8.5703125" style="68" customWidth="1"/>
    <col min="2309" max="2309" width="9.42578125" style="68" customWidth="1"/>
    <col min="2310" max="2310" width="7.42578125" style="68" bestFit="1" customWidth="1"/>
    <col min="2311" max="2312" width="10.5703125" style="68" bestFit="1" customWidth="1"/>
    <col min="2313" max="2552" width="9.140625" style="68"/>
    <col min="2553" max="2553" width="29.140625" style="68" customWidth="1"/>
    <col min="2554" max="2554" width="46.42578125" style="68" customWidth="1"/>
    <col min="2555" max="2555" width="39.42578125" style="68" customWidth="1"/>
    <col min="2556" max="2556" width="20.85546875" style="68" customWidth="1"/>
    <col min="2557" max="2557" width="19.42578125" style="68" customWidth="1"/>
    <col min="2558" max="2558" width="11.85546875" style="68" customWidth="1"/>
    <col min="2559" max="2559" width="10.42578125" style="68" customWidth="1"/>
    <col min="2560" max="2560" width="14.42578125" style="68" bestFit="1" customWidth="1"/>
    <col min="2561" max="2561" width="13.140625" style="68" bestFit="1" customWidth="1"/>
    <col min="2562" max="2562" width="8.5703125" style="68" bestFit="1" customWidth="1"/>
    <col min="2563" max="2564" width="8.5703125" style="68" customWidth="1"/>
    <col min="2565" max="2565" width="9.42578125" style="68" customWidth="1"/>
    <col min="2566" max="2566" width="7.42578125" style="68" bestFit="1" customWidth="1"/>
    <col min="2567" max="2568" width="10.5703125" style="68" bestFit="1" customWidth="1"/>
    <col min="2569" max="2808" width="9.140625" style="68"/>
    <col min="2809" max="2809" width="29.140625" style="68" customWidth="1"/>
    <col min="2810" max="2810" width="46.42578125" style="68" customWidth="1"/>
    <col min="2811" max="2811" width="39.42578125" style="68" customWidth="1"/>
    <col min="2812" max="2812" width="20.85546875" style="68" customWidth="1"/>
    <col min="2813" max="2813" width="19.42578125" style="68" customWidth="1"/>
    <col min="2814" max="2814" width="11.85546875" style="68" customWidth="1"/>
    <col min="2815" max="2815" width="10.42578125" style="68" customWidth="1"/>
    <col min="2816" max="2816" width="14.42578125" style="68" bestFit="1" customWidth="1"/>
    <col min="2817" max="2817" width="13.140625" style="68" bestFit="1" customWidth="1"/>
    <col min="2818" max="2818" width="8.5703125" style="68" bestFit="1" customWidth="1"/>
    <col min="2819" max="2820" width="8.5703125" style="68" customWidth="1"/>
    <col min="2821" max="2821" width="9.42578125" style="68" customWidth="1"/>
    <col min="2822" max="2822" width="7.42578125" style="68" bestFit="1" customWidth="1"/>
    <col min="2823" max="2824" width="10.5703125" style="68" bestFit="1" customWidth="1"/>
    <col min="2825" max="3064" width="9.140625" style="68"/>
    <col min="3065" max="3065" width="29.140625" style="68" customWidth="1"/>
    <col min="3066" max="3066" width="46.42578125" style="68" customWidth="1"/>
    <col min="3067" max="3067" width="39.42578125" style="68" customWidth="1"/>
    <col min="3068" max="3068" width="20.85546875" style="68" customWidth="1"/>
    <col min="3069" max="3069" width="19.42578125" style="68" customWidth="1"/>
    <col min="3070" max="3070" width="11.85546875" style="68" customWidth="1"/>
    <col min="3071" max="3071" width="10.42578125" style="68" customWidth="1"/>
    <col min="3072" max="3072" width="14.42578125" style="68" bestFit="1" customWidth="1"/>
    <col min="3073" max="3073" width="13.140625" style="68" bestFit="1" customWidth="1"/>
    <col min="3074" max="3074" width="8.5703125" style="68" bestFit="1" customWidth="1"/>
    <col min="3075" max="3076" width="8.5703125" style="68" customWidth="1"/>
    <col min="3077" max="3077" width="9.42578125" style="68" customWidth="1"/>
    <col min="3078" max="3078" width="7.42578125" style="68" bestFit="1" customWidth="1"/>
    <col min="3079" max="3080" width="10.5703125" style="68" bestFit="1" customWidth="1"/>
    <col min="3081" max="3320" width="9.140625" style="68"/>
    <col min="3321" max="3321" width="29.140625" style="68" customWidth="1"/>
    <col min="3322" max="3322" width="46.42578125" style="68" customWidth="1"/>
    <col min="3323" max="3323" width="39.42578125" style="68" customWidth="1"/>
    <col min="3324" max="3324" width="20.85546875" style="68" customWidth="1"/>
    <col min="3325" max="3325" width="19.42578125" style="68" customWidth="1"/>
    <col min="3326" max="3326" width="11.85546875" style="68" customWidth="1"/>
    <col min="3327" max="3327" width="10.42578125" style="68" customWidth="1"/>
    <col min="3328" max="3328" width="14.42578125" style="68" bestFit="1" customWidth="1"/>
    <col min="3329" max="3329" width="13.140625" style="68" bestFit="1" customWidth="1"/>
    <col min="3330" max="3330" width="8.5703125" style="68" bestFit="1" customWidth="1"/>
    <col min="3331" max="3332" width="8.5703125" style="68" customWidth="1"/>
    <col min="3333" max="3333" width="9.42578125" style="68" customWidth="1"/>
    <col min="3334" max="3334" width="7.42578125" style="68" bestFit="1" customWidth="1"/>
    <col min="3335" max="3336" width="10.5703125" style="68" bestFit="1" customWidth="1"/>
    <col min="3337" max="3576" width="9.140625" style="68"/>
    <col min="3577" max="3577" width="29.140625" style="68" customWidth="1"/>
    <col min="3578" max="3578" width="46.42578125" style="68" customWidth="1"/>
    <col min="3579" max="3579" width="39.42578125" style="68" customWidth="1"/>
    <col min="3580" max="3580" width="20.85546875" style="68" customWidth="1"/>
    <col min="3581" max="3581" width="19.42578125" style="68" customWidth="1"/>
    <col min="3582" max="3582" width="11.85546875" style="68" customWidth="1"/>
    <col min="3583" max="3583" width="10.42578125" style="68" customWidth="1"/>
    <col min="3584" max="3584" width="14.42578125" style="68" bestFit="1" customWidth="1"/>
    <col min="3585" max="3585" width="13.140625" style="68" bestFit="1" customWidth="1"/>
    <col min="3586" max="3586" width="8.5703125" style="68" bestFit="1" customWidth="1"/>
    <col min="3587" max="3588" width="8.5703125" style="68" customWidth="1"/>
    <col min="3589" max="3589" width="9.42578125" style="68" customWidth="1"/>
    <col min="3590" max="3590" width="7.42578125" style="68" bestFit="1" customWidth="1"/>
    <col min="3591" max="3592" width="10.5703125" style="68" bestFit="1" customWidth="1"/>
    <col min="3593" max="3832" width="9.140625" style="68"/>
    <col min="3833" max="3833" width="29.140625" style="68" customWidth="1"/>
    <col min="3834" max="3834" width="46.42578125" style="68" customWidth="1"/>
    <col min="3835" max="3835" width="39.42578125" style="68" customWidth="1"/>
    <col min="3836" max="3836" width="20.85546875" style="68" customWidth="1"/>
    <col min="3837" max="3837" width="19.42578125" style="68" customWidth="1"/>
    <col min="3838" max="3838" width="11.85546875" style="68" customWidth="1"/>
    <col min="3839" max="3839" width="10.42578125" style="68" customWidth="1"/>
    <col min="3840" max="3840" width="14.42578125" style="68" bestFit="1" customWidth="1"/>
    <col min="3841" max="3841" width="13.140625" style="68" bestFit="1" customWidth="1"/>
    <col min="3842" max="3842" width="8.5703125" style="68" bestFit="1" customWidth="1"/>
    <col min="3843" max="3844" width="8.5703125" style="68" customWidth="1"/>
    <col min="3845" max="3845" width="9.42578125" style="68" customWidth="1"/>
    <col min="3846" max="3846" width="7.42578125" style="68" bestFit="1" customWidth="1"/>
    <col min="3847" max="3848" width="10.5703125" style="68" bestFit="1" customWidth="1"/>
    <col min="3849" max="4088" width="9.140625" style="68"/>
    <col min="4089" max="4089" width="29.140625" style="68" customWidth="1"/>
    <col min="4090" max="4090" width="46.42578125" style="68" customWidth="1"/>
    <col min="4091" max="4091" width="39.42578125" style="68" customWidth="1"/>
    <col min="4092" max="4092" width="20.85546875" style="68" customWidth="1"/>
    <col min="4093" max="4093" width="19.42578125" style="68" customWidth="1"/>
    <col min="4094" max="4094" width="11.85546875" style="68" customWidth="1"/>
    <col min="4095" max="4095" width="10.42578125" style="68" customWidth="1"/>
    <col min="4096" max="4096" width="14.42578125" style="68" bestFit="1" customWidth="1"/>
    <col min="4097" max="4097" width="13.140625" style="68" bestFit="1" customWidth="1"/>
    <col min="4098" max="4098" width="8.5703125" style="68" bestFit="1" customWidth="1"/>
    <col min="4099" max="4100" width="8.5703125" style="68" customWidth="1"/>
    <col min="4101" max="4101" width="9.42578125" style="68" customWidth="1"/>
    <col min="4102" max="4102" width="7.42578125" style="68" bestFit="1" customWidth="1"/>
    <col min="4103" max="4104" width="10.5703125" style="68" bestFit="1" customWidth="1"/>
    <col min="4105" max="4344" width="9.140625" style="68"/>
    <col min="4345" max="4345" width="29.140625" style="68" customWidth="1"/>
    <col min="4346" max="4346" width="46.42578125" style="68" customWidth="1"/>
    <col min="4347" max="4347" width="39.42578125" style="68" customWidth="1"/>
    <col min="4348" max="4348" width="20.85546875" style="68" customWidth="1"/>
    <col min="4349" max="4349" width="19.42578125" style="68" customWidth="1"/>
    <col min="4350" max="4350" width="11.85546875" style="68" customWidth="1"/>
    <col min="4351" max="4351" width="10.42578125" style="68" customWidth="1"/>
    <col min="4352" max="4352" width="14.42578125" style="68" bestFit="1" customWidth="1"/>
    <col min="4353" max="4353" width="13.140625" style="68" bestFit="1" customWidth="1"/>
    <col min="4354" max="4354" width="8.5703125" style="68" bestFit="1" customWidth="1"/>
    <col min="4355" max="4356" width="8.5703125" style="68" customWidth="1"/>
    <col min="4357" max="4357" width="9.42578125" style="68" customWidth="1"/>
    <col min="4358" max="4358" width="7.42578125" style="68" bestFit="1" customWidth="1"/>
    <col min="4359" max="4360" width="10.5703125" style="68" bestFit="1" customWidth="1"/>
    <col min="4361" max="4600" width="9.140625" style="68"/>
    <col min="4601" max="4601" width="29.140625" style="68" customWidth="1"/>
    <col min="4602" max="4602" width="46.42578125" style="68" customWidth="1"/>
    <col min="4603" max="4603" width="39.42578125" style="68" customWidth="1"/>
    <col min="4604" max="4604" width="20.85546875" style="68" customWidth="1"/>
    <col min="4605" max="4605" width="19.42578125" style="68" customWidth="1"/>
    <col min="4606" max="4606" width="11.85546875" style="68" customWidth="1"/>
    <col min="4607" max="4607" width="10.42578125" style="68" customWidth="1"/>
    <col min="4608" max="4608" width="14.42578125" style="68" bestFit="1" customWidth="1"/>
    <col min="4609" max="4609" width="13.140625" style="68" bestFit="1" customWidth="1"/>
    <col min="4610" max="4610" width="8.5703125" style="68" bestFit="1" customWidth="1"/>
    <col min="4611" max="4612" width="8.5703125" style="68" customWidth="1"/>
    <col min="4613" max="4613" width="9.42578125" style="68" customWidth="1"/>
    <col min="4614" max="4614" width="7.42578125" style="68" bestFit="1" customWidth="1"/>
    <col min="4615" max="4616" width="10.5703125" style="68" bestFit="1" customWidth="1"/>
    <col min="4617" max="4856" width="9.140625" style="68"/>
    <col min="4857" max="4857" width="29.140625" style="68" customWidth="1"/>
    <col min="4858" max="4858" width="46.42578125" style="68" customWidth="1"/>
    <col min="4859" max="4859" width="39.42578125" style="68" customWidth="1"/>
    <col min="4860" max="4860" width="20.85546875" style="68" customWidth="1"/>
    <col min="4861" max="4861" width="19.42578125" style="68" customWidth="1"/>
    <col min="4862" max="4862" width="11.85546875" style="68" customWidth="1"/>
    <col min="4863" max="4863" width="10.42578125" style="68" customWidth="1"/>
    <col min="4864" max="4864" width="14.42578125" style="68" bestFit="1" customWidth="1"/>
    <col min="4865" max="4865" width="13.140625" style="68" bestFit="1" customWidth="1"/>
    <col min="4866" max="4866" width="8.5703125" style="68" bestFit="1" customWidth="1"/>
    <col min="4867" max="4868" width="8.5703125" style="68" customWidth="1"/>
    <col min="4869" max="4869" width="9.42578125" style="68" customWidth="1"/>
    <col min="4870" max="4870" width="7.42578125" style="68" bestFit="1" customWidth="1"/>
    <col min="4871" max="4872" width="10.5703125" style="68" bestFit="1" customWidth="1"/>
    <col min="4873" max="5112" width="9.140625" style="68"/>
    <col min="5113" max="5113" width="29.140625" style="68" customWidth="1"/>
    <col min="5114" max="5114" width="46.42578125" style="68" customWidth="1"/>
    <col min="5115" max="5115" width="39.42578125" style="68" customWidth="1"/>
    <col min="5116" max="5116" width="20.85546875" style="68" customWidth="1"/>
    <col min="5117" max="5117" width="19.42578125" style="68" customWidth="1"/>
    <col min="5118" max="5118" width="11.85546875" style="68" customWidth="1"/>
    <col min="5119" max="5119" width="10.42578125" style="68" customWidth="1"/>
    <col min="5120" max="5120" width="14.42578125" style="68" bestFit="1" customWidth="1"/>
    <col min="5121" max="5121" width="13.140625" style="68" bestFit="1" customWidth="1"/>
    <col min="5122" max="5122" width="8.5703125" style="68" bestFit="1" customWidth="1"/>
    <col min="5123" max="5124" width="8.5703125" style="68" customWidth="1"/>
    <col min="5125" max="5125" width="9.42578125" style="68" customWidth="1"/>
    <col min="5126" max="5126" width="7.42578125" style="68" bestFit="1" customWidth="1"/>
    <col min="5127" max="5128" width="10.5703125" style="68" bestFit="1" customWidth="1"/>
    <col min="5129" max="5368" width="9.140625" style="68"/>
    <col min="5369" max="5369" width="29.140625" style="68" customWidth="1"/>
    <col min="5370" max="5370" width="46.42578125" style="68" customWidth="1"/>
    <col min="5371" max="5371" width="39.42578125" style="68" customWidth="1"/>
    <col min="5372" max="5372" width="20.85546875" style="68" customWidth="1"/>
    <col min="5373" max="5373" width="19.42578125" style="68" customWidth="1"/>
    <col min="5374" max="5374" width="11.85546875" style="68" customWidth="1"/>
    <col min="5375" max="5375" width="10.42578125" style="68" customWidth="1"/>
    <col min="5376" max="5376" width="14.42578125" style="68" bestFit="1" customWidth="1"/>
    <col min="5377" max="5377" width="13.140625" style="68" bestFit="1" customWidth="1"/>
    <col min="5378" max="5378" width="8.5703125" style="68" bestFit="1" customWidth="1"/>
    <col min="5379" max="5380" width="8.5703125" style="68" customWidth="1"/>
    <col min="5381" max="5381" width="9.42578125" style="68" customWidth="1"/>
    <col min="5382" max="5382" width="7.42578125" style="68" bestFit="1" customWidth="1"/>
    <col min="5383" max="5384" width="10.5703125" style="68" bestFit="1" customWidth="1"/>
    <col min="5385" max="5624" width="9.140625" style="68"/>
    <col min="5625" max="5625" width="29.140625" style="68" customWidth="1"/>
    <col min="5626" max="5626" width="46.42578125" style="68" customWidth="1"/>
    <col min="5627" max="5627" width="39.42578125" style="68" customWidth="1"/>
    <col min="5628" max="5628" width="20.85546875" style="68" customWidth="1"/>
    <col min="5629" max="5629" width="19.42578125" style="68" customWidth="1"/>
    <col min="5630" max="5630" width="11.85546875" style="68" customWidth="1"/>
    <col min="5631" max="5631" width="10.42578125" style="68" customWidth="1"/>
    <col min="5632" max="5632" width="14.42578125" style="68" bestFit="1" customWidth="1"/>
    <col min="5633" max="5633" width="13.140625" style="68" bestFit="1" customWidth="1"/>
    <col min="5634" max="5634" width="8.5703125" style="68" bestFit="1" customWidth="1"/>
    <col min="5635" max="5636" width="8.5703125" style="68" customWidth="1"/>
    <col min="5637" max="5637" width="9.42578125" style="68" customWidth="1"/>
    <col min="5638" max="5638" width="7.42578125" style="68" bestFit="1" customWidth="1"/>
    <col min="5639" max="5640" width="10.5703125" style="68" bestFit="1" customWidth="1"/>
    <col min="5641" max="5880" width="9.140625" style="68"/>
    <col min="5881" max="5881" width="29.140625" style="68" customWidth="1"/>
    <col min="5882" max="5882" width="46.42578125" style="68" customWidth="1"/>
    <col min="5883" max="5883" width="39.42578125" style="68" customWidth="1"/>
    <col min="5884" max="5884" width="20.85546875" style="68" customWidth="1"/>
    <col min="5885" max="5885" width="19.42578125" style="68" customWidth="1"/>
    <col min="5886" max="5886" width="11.85546875" style="68" customWidth="1"/>
    <col min="5887" max="5887" width="10.42578125" style="68" customWidth="1"/>
    <col min="5888" max="5888" width="14.42578125" style="68" bestFit="1" customWidth="1"/>
    <col min="5889" max="5889" width="13.140625" style="68" bestFit="1" customWidth="1"/>
    <col min="5890" max="5890" width="8.5703125" style="68" bestFit="1" customWidth="1"/>
    <col min="5891" max="5892" width="8.5703125" style="68" customWidth="1"/>
    <col min="5893" max="5893" width="9.42578125" style="68" customWidth="1"/>
    <col min="5894" max="5894" width="7.42578125" style="68" bestFit="1" customWidth="1"/>
    <col min="5895" max="5896" width="10.5703125" style="68" bestFit="1" customWidth="1"/>
    <col min="5897" max="6136" width="9.140625" style="68"/>
    <col min="6137" max="6137" width="29.140625" style="68" customWidth="1"/>
    <col min="6138" max="6138" width="46.42578125" style="68" customWidth="1"/>
    <col min="6139" max="6139" width="39.42578125" style="68" customWidth="1"/>
    <col min="6140" max="6140" width="20.85546875" style="68" customWidth="1"/>
    <col min="6141" max="6141" width="19.42578125" style="68" customWidth="1"/>
    <col min="6142" max="6142" width="11.85546875" style="68" customWidth="1"/>
    <col min="6143" max="6143" width="10.42578125" style="68" customWidth="1"/>
    <col min="6144" max="6144" width="14.42578125" style="68" bestFit="1" customWidth="1"/>
    <col min="6145" max="6145" width="13.140625" style="68" bestFit="1" customWidth="1"/>
    <col min="6146" max="6146" width="8.5703125" style="68" bestFit="1" customWidth="1"/>
    <col min="6147" max="6148" width="8.5703125" style="68" customWidth="1"/>
    <col min="6149" max="6149" width="9.42578125" style="68" customWidth="1"/>
    <col min="6150" max="6150" width="7.42578125" style="68" bestFit="1" customWidth="1"/>
    <col min="6151" max="6152" width="10.5703125" style="68" bestFit="1" customWidth="1"/>
    <col min="6153" max="6392" width="9.140625" style="68"/>
    <col min="6393" max="6393" width="29.140625" style="68" customWidth="1"/>
    <col min="6394" max="6394" width="46.42578125" style="68" customWidth="1"/>
    <col min="6395" max="6395" width="39.42578125" style="68" customWidth="1"/>
    <col min="6396" max="6396" width="20.85546875" style="68" customWidth="1"/>
    <col min="6397" max="6397" width="19.42578125" style="68" customWidth="1"/>
    <col min="6398" max="6398" width="11.85546875" style="68" customWidth="1"/>
    <col min="6399" max="6399" width="10.42578125" style="68" customWidth="1"/>
    <col min="6400" max="6400" width="14.42578125" style="68" bestFit="1" customWidth="1"/>
    <col min="6401" max="6401" width="13.140625" style="68" bestFit="1" customWidth="1"/>
    <col min="6402" max="6402" width="8.5703125" style="68" bestFit="1" customWidth="1"/>
    <col min="6403" max="6404" width="8.5703125" style="68" customWidth="1"/>
    <col min="6405" max="6405" width="9.42578125" style="68" customWidth="1"/>
    <col min="6406" max="6406" width="7.42578125" style="68" bestFit="1" customWidth="1"/>
    <col min="6407" max="6408" width="10.5703125" style="68" bestFit="1" customWidth="1"/>
    <col min="6409" max="6648" width="9.140625" style="68"/>
    <col min="6649" max="6649" width="29.140625" style="68" customWidth="1"/>
    <col min="6650" max="6650" width="46.42578125" style="68" customWidth="1"/>
    <col min="6651" max="6651" width="39.42578125" style="68" customWidth="1"/>
    <col min="6652" max="6652" width="20.85546875" style="68" customWidth="1"/>
    <col min="6653" max="6653" width="19.42578125" style="68" customWidth="1"/>
    <col min="6654" max="6654" width="11.85546875" style="68" customWidth="1"/>
    <col min="6655" max="6655" width="10.42578125" style="68" customWidth="1"/>
    <col min="6656" max="6656" width="14.42578125" style="68" bestFit="1" customWidth="1"/>
    <col min="6657" max="6657" width="13.140625" style="68" bestFit="1" customWidth="1"/>
    <col min="6658" max="6658" width="8.5703125" style="68" bestFit="1" customWidth="1"/>
    <col min="6659" max="6660" width="8.5703125" style="68" customWidth="1"/>
    <col min="6661" max="6661" width="9.42578125" style="68" customWidth="1"/>
    <col min="6662" max="6662" width="7.42578125" style="68" bestFit="1" customWidth="1"/>
    <col min="6663" max="6664" width="10.5703125" style="68" bestFit="1" customWidth="1"/>
    <col min="6665" max="6904" width="9.140625" style="68"/>
    <col min="6905" max="6905" width="29.140625" style="68" customWidth="1"/>
    <col min="6906" max="6906" width="46.42578125" style="68" customWidth="1"/>
    <col min="6907" max="6907" width="39.42578125" style="68" customWidth="1"/>
    <col min="6908" max="6908" width="20.85546875" style="68" customWidth="1"/>
    <col min="6909" max="6909" width="19.42578125" style="68" customWidth="1"/>
    <col min="6910" max="6910" width="11.85546875" style="68" customWidth="1"/>
    <col min="6911" max="6911" width="10.42578125" style="68" customWidth="1"/>
    <col min="6912" max="6912" width="14.42578125" style="68" bestFit="1" customWidth="1"/>
    <col min="6913" max="6913" width="13.140625" style="68" bestFit="1" customWidth="1"/>
    <col min="6914" max="6914" width="8.5703125" style="68" bestFit="1" customWidth="1"/>
    <col min="6915" max="6916" width="8.5703125" style="68" customWidth="1"/>
    <col min="6917" max="6917" width="9.42578125" style="68" customWidth="1"/>
    <col min="6918" max="6918" width="7.42578125" style="68" bestFit="1" customWidth="1"/>
    <col min="6919" max="6920" width="10.5703125" style="68" bestFit="1" customWidth="1"/>
    <col min="6921" max="7160" width="9.140625" style="68"/>
    <col min="7161" max="7161" width="29.140625" style="68" customWidth="1"/>
    <col min="7162" max="7162" width="46.42578125" style="68" customWidth="1"/>
    <col min="7163" max="7163" width="39.42578125" style="68" customWidth="1"/>
    <col min="7164" max="7164" width="20.85546875" style="68" customWidth="1"/>
    <col min="7165" max="7165" width="19.42578125" style="68" customWidth="1"/>
    <col min="7166" max="7166" width="11.85546875" style="68" customWidth="1"/>
    <col min="7167" max="7167" width="10.42578125" style="68" customWidth="1"/>
    <col min="7168" max="7168" width="14.42578125" style="68" bestFit="1" customWidth="1"/>
    <col min="7169" max="7169" width="13.140625" style="68" bestFit="1" customWidth="1"/>
    <col min="7170" max="7170" width="8.5703125" style="68" bestFit="1" customWidth="1"/>
    <col min="7171" max="7172" width="8.5703125" style="68" customWidth="1"/>
    <col min="7173" max="7173" width="9.42578125" style="68" customWidth="1"/>
    <col min="7174" max="7174" width="7.42578125" style="68" bestFit="1" customWidth="1"/>
    <col min="7175" max="7176" width="10.5703125" style="68" bestFit="1" customWidth="1"/>
    <col min="7177" max="7416" width="9.140625" style="68"/>
    <col min="7417" max="7417" width="29.140625" style="68" customWidth="1"/>
    <col min="7418" max="7418" width="46.42578125" style="68" customWidth="1"/>
    <col min="7419" max="7419" width="39.42578125" style="68" customWidth="1"/>
    <col min="7420" max="7420" width="20.85546875" style="68" customWidth="1"/>
    <col min="7421" max="7421" width="19.42578125" style="68" customWidth="1"/>
    <col min="7422" max="7422" width="11.85546875" style="68" customWidth="1"/>
    <col min="7423" max="7423" width="10.42578125" style="68" customWidth="1"/>
    <col min="7424" max="7424" width="14.42578125" style="68" bestFit="1" customWidth="1"/>
    <col min="7425" max="7425" width="13.140625" style="68" bestFit="1" customWidth="1"/>
    <col min="7426" max="7426" width="8.5703125" style="68" bestFit="1" customWidth="1"/>
    <col min="7427" max="7428" width="8.5703125" style="68" customWidth="1"/>
    <col min="7429" max="7429" width="9.42578125" style="68" customWidth="1"/>
    <col min="7430" max="7430" width="7.42578125" style="68" bestFit="1" customWidth="1"/>
    <col min="7431" max="7432" width="10.5703125" style="68" bestFit="1" customWidth="1"/>
    <col min="7433" max="7672" width="9.140625" style="68"/>
    <col min="7673" max="7673" width="29.140625" style="68" customWidth="1"/>
    <col min="7674" max="7674" width="46.42578125" style="68" customWidth="1"/>
    <col min="7675" max="7675" width="39.42578125" style="68" customWidth="1"/>
    <col min="7676" max="7676" width="20.85546875" style="68" customWidth="1"/>
    <col min="7677" max="7677" width="19.42578125" style="68" customWidth="1"/>
    <col min="7678" max="7678" width="11.85546875" style="68" customWidth="1"/>
    <col min="7679" max="7679" width="10.42578125" style="68" customWidth="1"/>
    <col min="7680" max="7680" width="14.42578125" style="68" bestFit="1" customWidth="1"/>
    <col min="7681" max="7681" width="13.140625" style="68" bestFit="1" customWidth="1"/>
    <col min="7682" max="7682" width="8.5703125" style="68" bestFit="1" customWidth="1"/>
    <col min="7683" max="7684" width="8.5703125" style="68" customWidth="1"/>
    <col min="7685" max="7685" width="9.42578125" style="68" customWidth="1"/>
    <col min="7686" max="7686" width="7.42578125" style="68" bestFit="1" customWidth="1"/>
    <col min="7687" max="7688" width="10.5703125" style="68" bestFit="1" customWidth="1"/>
    <col min="7689" max="7928" width="9.140625" style="68"/>
    <col min="7929" max="7929" width="29.140625" style="68" customWidth="1"/>
    <col min="7930" max="7930" width="46.42578125" style="68" customWidth="1"/>
    <col min="7931" max="7931" width="39.42578125" style="68" customWidth="1"/>
    <col min="7932" max="7932" width="20.85546875" style="68" customWidth="1"/>
    <col min="7933" max="7933" width="19.42578125" style="68" customWidth="1"/>
    <col min="7934" max="7934" width="11.85546875" style="68" customWidth="1"/>
    <col min="7935" max="7935" width="10.42578125" style="68" customWidth="1"/>
    <col min="7936" max="7936" width="14.42578125" style="68" bestFit="1" customWidth="1"/>
    <col min="7937" max="7937" width="13.140625" style="68" bestFit="1" customWidth="1"/>
    <col min="7938" max="7938" width="8.5703125" style="68" bestFit="1" customWidth="1"/>
    <col min="7939" max="7940" width="8.5703125" style="68" customWidth="1"/>
    <col min="7941" max="7941" width="9.42578125" style="68" customWidth="1"/>
    <col min="7942" max="7942" width="7.42578125" style="68" bestFit="1" customWidth="1"/>
    <col min="7943" max="7944" width="10.5703125" style="68" bestFit="1" customWidth="1"/>
    <col min="7945" max="8184" width="9.140625" style="68"/>
    <col min="8185" max="8185" width="29.140625" style="68" customWidth="1"/>
    <col min="8186" max="8186" width="46.42578125" style="68" customWidth="1"/>
    <col min="8187" max="8187" width="39.42578125" style="68" customWidth="1"/>
    <col min="8188" max="8188" width="20.85546875" style="68" customWidth="1"/>
    <col min="8189" max="8189" width="19.42578125" style="68" customWidth="1"/>
    <col min="8190" max="8190" width="11.85546875" style="68" customWidth="1"/>
    <col min="8191" max="8191" width="10.42578125" style="68" customWidth="1"/>
    <col min="8192" max="8192" width="14.42578125" style="68" bestFit="1" customWidth="1"/>
    <col min="8193" max="8193" width="13.140625" style="68" bestFit="1" customWidth="1"/>
    <col min="8194" max="8194" width="8.5703125" style="68" bestFit="1" customWidth="1"/>
    <col min="8195" max="8196" width="8.5703125" style="68" customWidth="1"/>
    <col min="8197" max="8197" width="9.42578125" style="68" customWidth="1"/>
    <col min="8198" max="8198" width="7.42578125" style="68" bestFit="1" customWidth="1"/>
    <col min="8199" max="8200" width="10.5703125" style="68" bestFit="1" customWidth="1"/>
    <col min="8201" max="8440" width="9.140625" style="68"/>
    <col min="8441" max="8441" width="29.140625" style="68" customWidth="1"/>
    <col min="8442" max="8442" width="46.42578125" style="68" customWidth="1"/>
    <col min="8443" max="8443" width="39.42578125" style="68" customWidth="1"/>
    <col min="8444" max="8444" width="20.85546875" style="68" customWidth="1"/>
    <col min="8445" max="8445" width="19.42578125" style="68" customWidth="1"/>
    <col min="8446" max="8446" width="11.85546875" style="68" customWidth="1"/>
    <col min="8447" max="8447" width="10.42578125" style="68" customWidth="1"/>
    <col min="8448" max="8448" width="14.42578125" style="68" bestFit="1" customWidth="1"/>
    <col min="8449" max="8449" width="13.140625" style="68" bestFit="1" customWidth="1"/>
    <col min="8450" max="8450" width="8.5703125" style="68" bestFit="1" customWidth="1"/>
    <col min="8451" max="8452" width="8.5703125" style="68" customWidth="1"/>
    <col min="8453" max="8453" width="9.42578125" style="68" customWidth="1"/>
    <col min="8454" max="8454" width="7.42578125" style="68" bestFit="1" customWidth="1"/>
    <col min="8455" max="8456" width="10.5703125" style="68" bestFit="1" customWidth="1"/>
    <col min="8457" max="8696" width="9.140625" style="68"/>
    <col min="8697" max="8697" width="29.140625" style="68" customWidth="1"/>
    <col min="8698" max="8698" width="46.42578125" style="68" customWidth="1"/>
    <col min="8699" max="8699" width="39.42578125" style="68" customWidth="1"/>
    <col min="8700" max="8700" width="20.85546875" style="68" customWidth="1"/>
    <col min="8701" max="8701" width="19.42578125" style="68" customWidth="1"/>
    <col min="8702" max="8702" width="11.85546875" style="68" customWidth="1"/>
    <col min="8703" max="8703" width="10.42578125" style="68" customWidth="1"/>
    <col min="8704" max="8704" width="14.42578125" style="68" bestFit="1" customWidth="1"/>
    <col min="8705" max="8705" width="13.140625" style="68" bestFit="1" customWidth="1"/>
    <col min="8706" max="8706" width="8.5703125" style="68" bestFit="1" customWidth="1"/>
    <col min="8707" max="8708" width="8.5703125" style="68" customWidth="1"/>
    <col min="8709" max="8709" width="9.42578125" style="68" customWidth="1"/>
    <col min="8710" max="8710" width="7.42578125" style="68" bestFit="1" customWidth="1"/>
    <col min="8711" max="8712" width="10.5703125" style="68" bestFit="1" customWidth="1"/>
    <col min="8713" max="8952" width="9.140625" style="68"/>
    <col min="8953" max="8953" width="29.140625" style="68" customWidth="1"/>
    <col min="8954" max="8954" width="46.42578125" style="68" customWidth="1"/>
    <col min="8955" max="8955" width="39.42578125" style="68" customWidth="1"/>
    <col min="8956" max="8956" width="20.85546875" style="68" customWidth="1"/>
    <col min="8957" max="8957" width="19.42578125" style="68" customWidth="1"/>
    <col min="8958" max="8958" width="11.85546875" style="68" customWidth="1"/>
    <col min="8959" max="8959" width="10.42578125" style="68" customWidth="1"/>
    <col min="8960" max="8960" width="14.42578125" style="68" bestFit="1" customWidth="1"/>
    <col min="8961" max="8961" width="13.140625" style="68" bestFit="1" customWidth="1"/>
    <col min="8962" max="8962" width="8.5703125" style="68" bestFit="1" customWidth="1"/>
    <col min="8963" max="8964" width="8.5703125" style="68" customWidth="1"/>
    <col min="8965" max="8965" width="9.42578125" style="68" customWidth="1"/>
    <col min="8966" max="8966" width="7.42578125" style="68" bestFit="1" customWidth="1"/>
    <col min="8967" max="8968" width="10.5703125" style="68" bestFit="1" customWidth="1"/>
    <col min="8969" max="9208" width="9.140625" style="68"/>
    <col min="9209" max="9209" width="29.140625" style="68" customWidth="1"/>
    <col min="9210" max="9210" width="46.42578125" style="68" customWidth="1"/>
    <col min="9211" max="9211" width="39.42578125" style="68" customWidth="1"/>
    <col min="9212" max="9212" width="20.85546875" style="68" customWidth="1"/>
    <col min="9213" max="9213" width="19.42578125" style="68" customWidth="1"/>
    <col min="9214" max="9214" width="11.85546875" style="68" customWidth="1"/>
    <col min="9215" max="9215" width="10.42578125" style="68" customWidth="1"/>
    <col min="9216" max="9216" width="14.42578125" style="68" bestFit="1" customWidth="1"/>
    <col min="9217" max="9217" width="13.140625" style="68" bestFit="1" customWidth="1"/>
    <col min="9218" max="9218" width="8.5703125" style="68" bestFit="1" customWidth="1"/>
    <col min="9219" max="9220" width="8.5703125" style="68" customWidth="1"/>
    <col min="9221" max="9221" width="9.42578125" style="68" customWidth="1"/>
    <col min="9222" max="9222" width="7.42578125" style="68" bestFit="1" customWidth="1"/>
    <col min="9223" max="9224" width="10.5703125" style="68" bestFit="1" customWidth="1"/>
    <col min="9225" max="9464" width="9.140625" style="68"/>
    <col min="9465" max="9465" width="29.140625" style="68" customWidth="1"/>
    <col min="9466" max="9466" width="46.42578125" style="68" customWidth="1"/>
    <col min="9467" max="9467" width="39.42578125" style="68" customWidth="1"/>
    <col min="9468" max="9468" width="20.85546875" style="68" customWidth="1"/>
    <col min="9469" max="9469" width="19.42578125" style="68" customWidth="1"/>
    <col min="9470" max="9470" width="11.85546875" style="68" customWidth="1"/>
    <col min="9471" max="9471" width="10.42578125" style="68" customWidth="1"/>
    <col min="9472" max="9472" width="14.42578125" style="68" bestFit="1" customWidth="1"/>
    <col min="9473" max="9473" width="13.140625" style="68" bestFit="1" customWidth="1"/>
    <col min="9474" max="9474" width="8.5703125" style="68" bestFit="1" customWidth="1"/>
    <col min="9475" max="9476" width="8.5703125" style="68" customWidth="1"/>
    <col min="9477" max="9477" width="9.42578125" style="68" customWidth="1"/>
    <col min="9478" max="9478" width="7.42578125" style="68" bestFit="1" customWidth="1"/>
    <col min="9479" max="9480" width="10.5703125" style="68" bestFit="1" customWidth="1"/>
    <col min="9481" max="9720" width="9.140625" style="68"/>
    <col min="9721" max="9721" width="29.140625" style="68" customWidth="1"/>
    <col min="9722" max="9722" width="46.42578125" style="68" customWidth="1"/>
    <col min="9723" max="9723" width="39.42578125" style="68" customWidth="1"/>
    <col min="9724" max="9724" width="20.85546875" style="68" customWidth="1"/>
    <col min="9725" max="9725" width="19.42578125" style="68" customWidth="1"/>
    <col min="9726" max="9726" width="11.85546875" style="68" customWidth="1"/>
    <col min="9727" max="9727" width="10.42578125" style="68" customWidth="1"/>
    <col min="9728" max="9728" width="14.42578125" style="68" bestFit="1" customWidth="1"/>
    <col min="9729" max="9729" width="13.140625" style="68" bestFit="1" customWidth="1"/>
    <col min="9730" max="9730" width="8.5703125" style="68" bestFit="1" customWidth="1"/>
    <col min="9731" max="9732" width="8.5703125" style="68" customWidth="1"/>
    <col min="9733" max="9733" width="9.42578125" style="68" customWidth="1"/>
    <col min="9734" max="9734" width="7.42578125" style="68" bestFit="1" customWidth="1"/>
    <col min="9735" max="9736" width="10.5703125" style="68" bestFit="1" customWidth="1"/>
    <col min="9737" max="9976" width="9.140625" style="68"/>
    <col min="9977" max="9977" width="29.140625" style="68" customWidth="1"/>
    <col min="9978" max="9978" width="46.42578125" style="68" customWidth="1"/>
    <col min="9979" max="9979" width="39.42578125" style="68" customWidth="1"/>
    <col min="9980" max="9980" width="20.85546875" style="68" customWidth="1"/>
    <col min="9981" max="9981" width="19.42578125" style="68" customWidth="1"/>
    <col min="9982" max="9982" width="11.85546875" style="68" customWidth="1"/>
    <col min="9983" max="9983" width="10.42578125" style="68" customWidth="1"/>
    <col min="9984" max="9984" width="14.42578125" style="68" bestFit="1" customWidth="1"/>
    <col min="9985" max="9985" width="13.140625" style="68" bestFit="1" customWidth="1"/>
    <col min="9986" max="9986" width="8.5703125" style="68" bestFit="1" customWidth="1"/>
    <col min="9987" max="9988" width="8.5703125" style="68" customWidth="1"/>
    <col min="9989" max="9989" width="9.42578125" style="68" customWidth="1"/>
    <col min="9990" max="9990" width="7.42578125" style="68" bestFit="1" customWidth="1"/>
    <col min="9991" max="9992" width="10.5703125" style="68" bestFit="1" customWidth="1"/>
    <col min="9993" max="10232" width="9.140625" style="68"/>
    <col min="10233" max="10233" width="29.140625" style="68" customWidth="1"/>
    <col min="10234" max="10234" width="46.42578125" style="68" customWidth="1"/>
    <col min="10235" max="10235" width="39.42578125" style="68" customWidth="1"/>
    <col min="10236" max="10236" width="20.85546875" style="68" customWidth="1"/>
    <col min="10237" max="10237" width="19.42578125" style="68" customWidth="1"/>
    <col min="10238" max="10238" width="11.85546875" style="68" customWidth="1"/>
    <col min="10239" max="10239" width="10.42578125" style="68" customWidth="1"/>
    <col min="10240" max="10240" width="14.42578125" style="68" bestFit="1" customWidth="1"/>
    <col min="10241" max="10241" width="13.140625" style="68" bestFit="1" customWidth="1"/>
    <col min="10242" max="10242" width="8.5703125" style="68" bestFit="1" customWidth="1"/>
    <col min="10243" max="10244" width="8.5703125" style="68" customWidth="1"/>
    <col min="10245" max="10245" width="9.42578125" style="68" customWidth="1"/>
    <col min="10246" max="10246" width="7.42578125" style="68" bestFit="1" customWidth="1"/>
    <col min="10247" max="10248" width="10.5703125" style="68" bestFit="1" customWidth="1"/>
    <col min="10249" max="10488" width="9.140625" style="68"/>
    <col min="10489" max="10489" width="29.140625" style="68" customWidth="1"/>
    <col min="10490" max="10490" width="46.42578125" style="68" customWidth="1"/>
    <col min="10491" max="10491" width="39.42578125" style="68" customWidth="1"/>
    <col min="10492" max="10492" width="20.85546875" style="68" customWidth="1"/>
    <col min="10493" max="10493" width="19.42578125" style="68" customWidth="1"/>
    <col min="10494" max="10494" width="11.85546875" style="68" customWidth="1"/>
    <col min="10495" max="10495" width="10.42578125" style="68" customWidth="1"/>
    <col min="10496" max="10496" width="14.42578125" style="68" bestFit="1" customWidth="1"/>
    <col min="10497" max="10497" width="13.140625" style="68" bestFit="1" customWidth="1"/>
    <col min="10498" max="10498" width="8.5703125" style="68" bestFit="1" customWidth="1"/>
    <col min="10499" max="10500" width="8.5703125" style="68" customWidth="1"/>
    <col min="10501" max="10501" width="9.42578125" style="68" customWidth="1"/>
    <col min="10502" max="10502" width="7.42578125" style="68" bestFit="1" customWidth="1"/>
    <col min="10503" max="10504" width="10.5703125" style="68" bestFit="1" customWidth="1"/>
    <col min="10505" max="10744" width="9.140625" style="68"/>
    <col min="10745" max="10745" width="29.140625" style="68" customWidth="1"/>
    <col min="10746" max="10746" width="46.42578125" style="68" customWidth="1"/>
    <col min="10747" max="10747" width="39.42578125" style="68" customWidth="1"/>
    <col min="10748" max="10748" width="20.85546875" style="68" customWidth="1"/>
    <col min="10749" max="10749" width="19.42578125" style="68" customWidth="1"/>
    <col min="10750" max="10750" width="11.85546875" style="68" customWidth="1"/>
    <col min="10751" max="10751" width="10.42578125" style="68" customWidth="1"/>
    <col min="10752" max="10752" width="14.42578125" style="68" bestFit="1" customWidth="1"/>
    <col min="10753" max="10753" width="13.140625" style="68" bestFit="1" customWidth="1"/>
    <col min="10754" max="10754" width="8.5703125" style="68" bestFit="1" customWidth="1"/>
    <col min="10755" max="10756" width="8.5703125" style="68" customWidth="1"/>
    <col min="10757" max="10757" width="9.42578125" style="68" customWidth="1"/>
    <col min="10758" max="10758" width="7.42578125" style="68" bestFit="1" customWidth="1"/>
    <col min="10759" max="10760" width="10.5703125" style="68" bestFit="1" customWidth="1"/>
    <col min="10761" max="11000" width="9.140625" style="68"/>
    <col min="11001" max="11001" width="29.140625" style="68" customWidth="1"/>
    <col min="11002" max="11002" width="46.42578125" style="68" customWidth="1"/>
    <col min="11003" max="11003" width="39.42578125" style="68" customWidth="1"/>
    <col min="11004" max="11004" width="20.85546875" style="68" customWidth="1"/>
    <col min="11005" max="11005" width="19.42578125" style="68" customWidth="1"/>
    <col min="11006" max="11006" width="11.85546875" style="68" customWidth="1"/>
    <col min="11007" max="11007" width="10.42578125" style="68" customWidth="1"/>
    <col min="11008" max="11008" width="14.42578125" style="68" bestFit="1" customWidth="1"/>
    <col min="11009" max="11009" width="13.140625" style="68" bestFit="1" customWidth="1"/>
    <col min="11010" max="11010" width="8.5703125" style="68" bestFit="1" customWidth="1"/>
    <col min="11011" max="11012" width="8.5703125" style="68" customWidth="1"/>
    <col min="11013" max="11013" width="9.42578125" style="68" customWidth="1"/>
    <col min="11014" max="11014" width="7.42578125" style="68" bestFit="1" customWidth="1"/>
    <col min="11015" max="11016" width="10.5703125" style="68" bestFit="1" customWidth="1"/>
    <col min="11017" max="11256" width="9.140625" style="68"/>
    <col min="11257" max="11257" width="29.140625" style="68" customWidth="1"/>
    <col min="11258" max="11258" width="46.42578125" style="68" customWidth="1"/>
    <col min="11259" max="11259" width="39.42578125" style="68" customWidth="1"/>
    <col min="11260" max="11260" width="20.85546875" style="68" customWidth="1"/>
    <col min="11261" max="11261" width="19.42578125" style="68" customWidth="1"/>
    <col min="11262" max="11262" width="11.85546875" style="68" customWidth="1"/>
    <col min="11263" max="11263" width="10.42578125" style="68" customWidth="1"/>
    <col min="11264" max="11264" width="14.42578125" style="68" bestFit="1" customWidth="1"/>
    <col min="11265" max="11265" width="13.140625" style="68" bestFit="1" customWidth="1"/>
    <col min="11266" max="11266" width="8.5703125" style="68" bestFit="1" customWidth="1"/>
    <col min="11267" max="11268" width="8.5703125" style="68" customWidth="1"/>
    <col min="11269" max="11269" width="9.42578125" style="68" customWidth="1"/>
    <col min="11270" max="11270" width="7.42578125" style="68" bestFit="1" customWidth="1"/>
    <col min="11271" max="11272" width="10.5703125" style="68" bestFit="1" customWidth="1"/>
    <col min="11273" max="11512" width="9.140625" style="68"/>
    <col min="11513" max="11513" width="29.140625" style="68" customWidth="1"/>
    <col min="11514" max="11514" width="46.42578125" style="68" customWidth="1"/>
    <col min="11515" max="11515" width="39.42578125" style="68" customWidth="1"/>
    <col min="11516" max="11516" width="20.85546875" style="68" customWidth="1"/>
    <col min="11517" max="11517" width="19.42578125" style="68" customWidth="1"/>
    <col min="11518" max="11518" width="11.85546875" style="68" customWidth="1"/>
    <col min="11519" max="11519" width="10.42578125" style="68" customWidth="1"/>
    <col min="11520" max="11520" width="14.42578125" style="68" bestFit="1" customWidth="1"/>
    <col min="11521" max="11521" width="13.140625" style="68" bestFit="1" customWidth="1"/>
    <col min="11522" max="11522" width="8.5703125" style="68" bestFit="1" customWidth="1"/>
    <col min="11523" max="11524" width="8.5703125" style="68" customWidth="1"/>
    <col min="11525" max="11525" width="9.42578125" style="68" customWidth="1"/>
    <col min="11526" max="11526" width="7.42578125" style="68" bestFit="1" customWidth="1"/>
    <col min="11527" max="11528" width="10.5703125" style="68" bestFit="1" customWidth="1"/>
    <col min="11529" max="11768" width="9.140625" style="68"/>
    <col min="11769" max="11769" width="29.140625" style="68" customWidth="1"/>
    <col min="11770" max="11770" width="46.42578125" style="68" customWidth="1"/>
    <col min="11771" max="11771" width="39.42578125" style="68" customWidth="1"/>
    <col min="11772" max="11772" width="20.85546875" style="68" customWidth="1"/>
    <col min="11773" max="11773" width="19.42578125" style="68" customWidth="1"/>
    <col min="11774" max="11774" width="11.85546875" style="68" customWidth="1"/>
    <col min="11775" max="11775" width="10.42578125" style="68" customWidth="1"/>
    <col min="11776" max="11776" width="14.42578125" style="68" bestFit="1" customWidth="1"/>
    <col min="11777" max="11777" width="13.140625" style="68" bestFit="1" customWidth="1"/>
    <col min="11778" max="11778" width="8.5703125" style="68" bestFit="1" customWidth="1"/>
    <col min="11779" max="11780" width="8.5703125" style="68" customWidth="1"/>
    <col min="11781" max="11781" width="9.42578125" style="68" customWidth="1"/>
    <col min="11782" max="11782" width="7.42578125" style="68" bestFit="1" customWidth="1"/>
    <col min="11783" max="11784" width="10.5703125" style="68" bestFit="1" customWidth="1"/>
    <col min="11785" max="12024" width="9.140625" style="68"/>
    <col min="12025" max="12025" width="29.140625" style="68" customWidth="1"/>
    <col min="12026" max="12026" width="46.42578125" style="68" customWidth="1"/>
    <col min="12027" max="12027" width="39.42578125" style="68" customWidth="1"/>
    <col min="12028" max="12028" width="20.85546875" style="68" customWidth="1"/>
    <col min="12029" max="12029" width="19.42578125" style="68" customWidth="1"/>
    <col min="12030" max="12030" width="11.85546875" style="68" customWidth="1"/>
    <col min="12031" max="12031" width="10.42578125" style="68" customWidth="1"/>
    <col min="12032" max="12032" width="14.42578125" style="68" bestFit="1" customWidth="1"/>
    <col min="12033" max="12033" width="13.140625" style="68" bestFit="1" customWidth="1"/>
    <col min="12034" max="12034" width="8.5703125" style="68" bestFit="1" customWidth="1"/>
    <col min="12035" max="12036" width="8.5703125" style="68" customWidth="1"/>
    <col min="12037" max="12037" width="9.42578125" style="68" customWidth="1"/>
    <col min="12038" max="12038" width="7.42578125" style="68" bestFit="1" customWidth="1"/>
    <col min="12039" max="12040" width="10.5703125" style="68" bestFit="1" customWidth="1"/>
    <col min="12041" max="12280" width="9.140625" style="68"/>
    <col min="12281" max="12281" width="29.140625" style="68" customWidth="1"/>
    <col min="12282" max="12282" width="46.42578125" style="68" customWidth="1"/>
    <col min="12283" max="12283" width="39.42578125" style="68" customWidth="1"/>
    <col min="12284" max="12284" width="20.85546875" style="68" customWidth="1"/>
    <col min="12285" max="12285" width="19.42578125" style="68" customWidth="1"/>
    <col min="12286" max="12286" width="11.85546875" style="68" customWidth="1"/>
    <col min="12287" max="12287" width="10.42578125" style="68" customWidth="1"/>
    <col min="12288" max="12288" width="14.42578125" style="68" bestFit="1" customWidth="1"/>
    <col min="12289" max="12289" width="13.140625" style="68" bestFit="1" customWidth="1"/>
    <col min="12290" max="12290" width="8.5703125" style="68" bestFit="1" customWidth="1"/>
    <col min="12291" max="12292" width="8.5703125" style="68" customWidth="1"/>
    <col min="12293" max="12293" width="9.42578125" style="68" customWidth="1"/>
    <col min="12294" max="12294" width="7.42578125" style="68" bestFit="1" customWidth="1"/>
    <col min="12295" max="12296" width="10.5703125" style="68" bestFit="1" customWidth="1"/>
    <col min="12297" max="12536" width="9.140625" style="68"/>
    <col min="12537" max="12537" width="29.140625" style="68" customWidth="1"/>
    <col min="12538" max="12538" width="46.42578125" style="68" customWidth="1"/>
    <col min="12539" max="12539" width="39.42578125" style="68" customWidth="1"/>
    <col min="12540" max="12540" width="20.85546875" style="68" customWidth="1"/>
    <col min="12541" max="12541" width="19.42578125" style="68" customWidth="1"/>
    <col min="12542" max="12542" width="11.85546875" style="68" customWidth="1"/>
    <col min="12543" max="12543" width="10.42578125" style="68" customWidth="1"/>
    <col min="12544" max="12544" width="14.42578125" style="68" bestFit="1" customWidth="1"/>
    <col min="12545" max="12545" width="13.140625" style="68" bestFit="1" customWidth="1"/>
    <col min="12546" max="12546" width="8.5703125" style="68" bestFit="1" customWidth="1"/>
    <col min="12547" max="12548" width="8.5703125" style="68" customWidth="1"/>
    <col min="12549" max="12549" width="9.42578125" style="68" customWidth="1"/>
    <col min="12550" max="12550" width="7.42578125" style="68" bestFit="1" customWidth="1"/>
    <col min="12551" max="12552" width="10.5703125" style="68" bestFit="1" customWidth="1"/>
    <col min="12553" max="12792" width="9.140625" style="68"/>
    <col min="12793" max="12793" width="29.140625" style="68" customWidth="1"/>
    <col min="12794" max="12794" width="46.42578125" style="68" customWidth="1"/>
    <col min="12795" max="12795" width="39.42578125" style="68" customWidth="1"/>
    <col min="12796" max="12796" width="20.85546875" style="68" customWidth="1"/>
    <col min="12797" max="12797" width="19.42578125" style="68" customWidth="1"/>
    <col min="12798" max="12798" width="11.85546875" style="68" customWidth="1"/>
    <col min="12799" max="12799" width="10.42578125" style="68" customWidth="1"/>
    <col min="12800" max="12800" width="14.42578125" style="68" bestFit="1" customWidth="1"/>
    <col min="12801" max="12801" width="13.140625" style="68" bestFit="1" customWidth="1"/>
    <col min="12802" max="12802" width="8.5703125" style="68" bestFit="1" customWidth="1"/>
    <col min="12803" max="12804" width="8.5703125" style="68" customWidth="1"/>
    <col min="12805" max="12805" width="9.42578125" style="68" customWidth="1"/>
    <col min="12806" max="12806" width="7.42578125" style="68" bestFit="1" customWidth="1"/>
    <col min="12807" max="12808" width="10.5703125" style="68" bestFit="1" customWidth="1"/>
    <col min="12809" max="13048" width="9.140625" style="68"/>
    <col min="13049" max="13049" width="29.140625" style="68" customWidth="1"/>
    <col min="13050" max="13050" width="46.42578125" style="68" customWidth="1"/>
    <col min="13051" max="13051" width="39.42578125" style="68" customWidth="1"/>
    <col min="13052" max="13052" width="20.85546875" style="68" customWidth="1"/>
    <col min="13053" max="13053" width="19.42578125" style="68" customWidth="1"/>
    <col min="13054" max="13054" width="11.85546875" style="68" customWidth="1"/>
    <col min="13055" max="13055" width="10.42578125" style="68" customWidth="1"/>
    <col min="13056" max="13056" width="14.42578125" style="68" bestFit="1" customWidth="1"/>
    <col min="13057" max="13057" width="13.140625" style="68" bestFit="1" customWidth="1"/>
    <col min="13058" max="13058" width="8.5703125" style="68" bestFit="1" customWidth="1"/>
    <col min="13059" max="13060" width="8.5703125" style="68" customWidth="1"/>
    <col min="13061" max="13061" width="9.42578125" style="68" customWidth="1"/>
    <col min="13062" max="13062" width="7.42578125" style="68" bestFit="1" customWidth="1"/>
    <col min="13063" max="13064" width="10.5703125" style="68" bestFit="1" customWidth="1"/>
    <col min="13065" max="13304" width="9.140625" style="68"/>
    <col min="13305" max="13305" width="29.140625" style="68" customWidth="1"/>
    <col min="13306" max="13306" width="46.42578125" style="68" customWidth="1"/>
    <col min="13307" max="13307" width="39.42578125" style="68" customWidth="1"/>
    <col min="13308" max="13308" width="20.85546875" style="68" customWidth="1"/>
    <col min="13309" max="13309" width="19.42578125" style="68" customWidth="1"/>
    <col min="13310" max="13310" width="11.85546875" style="68" customWidth="1"/>
    <col min="13311" max="13311" width="10.42578125" style="68" customWidth="1"/>
    <col min="13312" max="13312" width="14.42578125" style="68" bestFit="1" customWidth="1"/>
    <col min="13313" max="13313" width="13.140625" style="68" bestFit="1" customWidth="1"/>
    <col min="13314" max="13314" width="8.5703125" style="68" bestFit="1" customWidth="1"/>
    <col min="13315" max="13316" width="8.5703125" style="68" customWidth="1"/>
    <col min="13317" max="13317" width="9.42578125" style="68" customWidth="1"/>
    <col min="13318" max="13318" width="7.42578125" style="68" bestFit="1" customWidth="1"/>
    <col min="13319" max="13320" width="10.5703125" style="68" bestFit="1" customWidth="1"/>
    <col min="13321" max="13560" width="9.140625" style="68"/>
    <col min="13561" max="13561" width="29.140625" style="68" customWidth="1"/>
    <col min="13562" max="13562" width="46.42578125" style="68" customWidth="1"/>
    <col min="13563" max="13563" width="39.42578125" style="68" customWidth="1"/>
    <col min="13564" max="13564" width="20.85546875" style="68" customWidth="1"/>
    <col min="13565" max="13565" width="19.42578125" style="68" customWidth="1"/>
    <col min="13566" max="13566" width="11.85546875" style="68" customWidth="1"/>
    <col min="13567" max="13567" width="10.42578125" style="68" customWidth="1"/>
    <col min="13568" max="13568" width="14.42578125" style="68" bestFit="1" customWidth="1"/>
    <col min="13569" max="13569" width="13.140625" style="68" bestFit="1" customWidth="1"/>
    <col min="13570" max="13570" width="8.5703125" style="68" bestFit="1" customWidth="1"/>
    <col min="13571" max="13572" width="8.5703125" style="68" customWidth="1"/>
    <col min="13573" max="13573" width="9.42578125" style="68" customWidth="1"/>
    <col min="13574" max="13574" width="7.42578125" style="68" bestFit="1" customWidth="1"/>
    <col min="13575" max="13576" width="10.5703125" style="68" bestFit="1" customWidth="1"/>
    <col min="13577" max="13816" width="9.140625" style="68"/>
    <col min="13817" max="13817" width="29.140625" style="68" customWidth="1"/>
    <col min="13818" max="13818" width="46.42578125" style="68" customWidth="1"/>
    <col min="13819" max="13819" width="39.42578125" style="68" customWidth="1"/>
    <col min="13820" max="13820" width="20.85546875" style="68" customWidth="1"/>
    <col min="13821" max="13821" width="19.42578125" style="68" customWidth="1"/>
    <col min="13822" max="13822" width="11.85546875" style="68" customWidth="1"/>
    <col min="13823" max="13823" width="10.42578125" style="68" customWidth="1"/>
    <col min="13824" max="13824" width="14.42578125" style="68" bestFit="1" customWidth="1"/>
    <col min="13825" max="13825" width="13.140625" style="68" bestFit="1" customWidth="1"/>
    <col min="13826" max="13826" width="8.5703125" style="68" bestFit="1" customWidth="1"/>
    <col min="13827" max="13828" width="8.5703125" style="68" customWidth="1"/>
    <col min="13829" max="13829" width="9.42578125" style="68" customWidth="1"/>
    <col min="13830" max="13830" width="7.42578125" style="68" bestFit="1" customWidth="1"/>
    <col min="13831" max="13832" width="10.5703125" style="68" bestFit="1" customWidth="1"/>
    <col min="13833" max="14072" width="9.140625" style="68"/>
    <col min="14073" max="14073" width="29.140625" style="68" customWidth="1"/>
    <col min="14074" max="14074" width="46.42578125" style="68" customWidth="1"/>
    <col min="14075" max="14075" width="39.42578125" style="68" customWidth="1"/>
    <col min="14076" max="14076" width="20.85546875" style="68" customWidth="1"/>
    <col min="14077" max="14077" width="19.42578125" style="68" customWidth="1"/>
    <col min="14078" max="14078" width="11.85546875" style="68" customWidth="1"/>
    <col min="14079" max="14079" width="10.42578125" style="68" customWidth="1"/>
    <col min="14080" max="14080" width="14.42578125" style="68" bestFit="1" customWidth="1"/>
    <col min="14081" max="14081" width="13.140625" style="68" bestFit="1" customWidth="1"/>
    <col min="14082" max="14082" width="8.5703125" style="68" bestFit="1" customWidth="1"/>
    <col min="14083" max="14084" width="8.5703125" style="68" customWidth="1"/>
    <col min="14085" max="14085" width="9.42578125" style="68" customWidth="1"/>
    <col min="14086" max="14086" width="7.42578125" style="68" bestFit="1" customWidth="1"/>
    <col min="14087" max="14088" width="10.5703125" style="68" bestFit="1" customWidth="1"/>
    <col min="14089" max="14328" width="9.140625" style="68"/>
    <col min="14329" max="14329" width="29.140625" style="68" customWidth="1"/>
    <col min="14330" max="14330" width="46.42578125" style="68" customWidth="1"/>
    <col min="14331" max="14331" width="39.42578125" style="68" customWidth="1"/>
    <col min="14332" max="14332" width="20.85546875" style="68" customWidth="1"/>
    <col min="14333" max="14333" width="19.42578125" style="68" customWidth="1"/>
    <col min="14334" max="14334" width="11.85546875" style="68" customWidth="1"/>
    <col min="14335" max="14335" width="10.42578125" style="68" customWidth="1"/>
    <col min="14336" max="14336" width="14.42578125" style="68" bestFit="1" customWidth="1"/>
    <col min="14337" max="14337" width="13.140625" style="68" bestFit="1" customWidth="1"/>
    <col min="14338" max="14338" width="8.5703125" style="68" bestFit="1" customWidth="1"/>
    <col min="14339" max="14340" width="8.5703125" style="68" customWidth="1"/>
    <col min="14341" max="14341" width="9.42578125" style="68" customWidth="1"/>
    <col min="14342" max="14342" width="7.42578125" style="68" bestFit="1" customWidth="1"/>
    <col min="14343" max="14344" width="10.5703125" style="68" bestFit="1" customWidth="1"/>
    <col min="14345" max="14584" width="9.140625" style="68"/>
    <col min="14585" max="14585" width="29.140625" style="68" customWidth="1"/>
    <col min="14586" max="14586" width="46.42578125" style="68" customWidth="1"/>
    <col min="14587" max="14587" width="39.42578125" style="68" customWidth="1"/>
    <col min="14588" max="14588" width="20.85546875" style="68" customWidth="1"/>
    <col min="14589" max="14589" width="19.42578125" style="68" customWidth="1"/>
    <col min="14590" max="14590" width="11.85546875" style="68" customWidth="1"/>
    <col min="14591" max="14591" width="10.42578125" style="68" customWidth="1"/>
    <col min="14592" max="14592" width="14.42578125" style="68" bestFit="1" customWidth="1"/>
    <col min="14593" max="14593" width="13.140625" style="68" bestFit="1" customWidth="1"/>
    <col min="14594" max="14594" width="8.5703125" style="68" bestFit="1" customWidth="1"/>
    <col min="14595" max="14596" width="8.5703125" style="68" customWidth="1"/>
    <col min="14597" max="14597" width="9.42578125" style="68" customWidth="1"/>
    <col min="14598" max="14598" width="7.42578125" style="68" bestFit="1" customWidth="1"/>
    <col min="14599" max="14600" width="10.5703125" style="68" bestFit="1" customWidth="1"/>
    <col min="14601" max="14840" width="9.140625" style="68"/>
    <col min="14841" max="14841" width="29.140625" style="68" customWidth="1"/>
    <col min="14842" max="14842" width="46.42578125" style="68" customWidth="1"/>
    <col min="14843" max="14843" width="39.42578125" style="68" customWidth="1"/>
    <col min="14844" max="14844" width="20.85546875" style="68" customWidth="1"/>
    <col min="14845" max="14845" width="19.42578125" style="68" customWidth="1"/>
    <col min="14846" max="14846" width="11.85546875" style="68" customWidth="1"/>
    <col min="14847" max="14847" width="10.42578125" style="68" customWidth="1"/>
    <col min="14848" max="14848" width="14.42578125" style="68" bestFit="1" customWidth="1"/>
    <col min="14849" max="14849" width="13.140625" style="68" bestFit="1" customWidth="1"/>
    <col min="14850" max="14850" width="8.5703125" style="68" bestFit="1" customWidth="1"/>
    <col min="14851" max="14852" width="8.5703125" style="68" customWidth="1"/>
    <col min="14853" max="14853" width="9.42578125" style="68" customWidth="1"/>
    <col min="14854" max="14854" width="7.42578125" style="68" bestFit="1" customWidth="1"/>
    <col min="14855" max="14856" width="10.5703125" style="68" bestFit="1" customWidth="1"/>
    <col min="14857" max="15096" width="9.140625" style="68"/>
    <col min="15097" max="15097" width="29.140625" style="68" customWidth="1"/>
    <col min="15098" max="15098" width="46.42578125" style="68" customWidth="1"/>
    <col min="15099" max="15099" width="39.42578125" style="68" customWidth="1"/>
    <col min="15100" max="15100" width="20.85546875" style="68" customWidth="1"/>
    <col min="15101" max="15101" width="19.42578125" style="68" customWidth="1"/>
    <col min="15102" max="15102" width="11.85546875" style="68" customWidth="1"/>
    <col min="15103" max="15103" width="10.42578125" style="68" customWidth="1"/>
    <col min="15104" max="15104" width="14.42578125" style="68" bestFit="1" customWidth="1"/>
    <col min="15105" max="15105" width="13.140625" style="68" bestFit="1" customWidth="1"/>
    <col min="15106" max="15106" width="8.5703125" style="68" bestFit="1" customWidth="1"/>
    <col min="15107" max="15108" width="8.5703125" style="68" customWidth="1"/>
    <col min="15109" max="15109" width="9.42578125" style="68" customWidth="1"/>
    <col min="15110" max="15110" width="7.42578125" style="68" bestFit="1" customWidth="1"/>
    <col min="15111" max="15112" width="10.5703125" style="68" bestFit="1" customWidth="1"/>
    <col min="15113" max="15352" width="9.140625" style="68"/>
    <col min="15353" max="15353" width="29.140625" style="68" customWidth="1"/>
    <col min="15354" max="15354" width="46.42578125" style="68" customWidth="1"/>
    <col min="15355" max="15355" width="39.42578125" style="68" customWidth="1"/>
    <col min="15356" max="15356" width="20.85546875" style="68" customWidth="1"/>
    <col min="15357" max="15357" width="19.42578125" style="68" customWidth="1"/>
    <col min="15358" max="15358" width="11.85546875" style="68" customWidth="1"/>
    <col min="15359" max="15359" width="10.42578125" style="68" customWidth="1"/>
    <col min="15360" max="15360" width="14.42578125" style="68" bestFit="1" customWidth="1"/>
    <col min="15361" max="15361" width="13.140625" style="68" bestFit="1" customWidth="1"/>
    <col min="15362" max="15362" width="8.5703125" style="68" bestFit="1" customWidth="1"/>
    <col min="15363" max="15364" width="8.5703125" style="68" customWidth="1"/>
    <col min="15365" max="15365" width="9.42578125" style="68" customWidth="1"/>
    <col min="15366" max="15366" width="7.42578125" style="68" bestFit="1" customWidth="1"/>
    <col min="15367" max="15368" width="10.5703125" style="68" bestFit="1" customWidth="1"/>
    <col min="15369" max="15608" width="9.140625" style="68"/>
    <col min="15609" max="15609" width="29.140625" style="68" customWidth="1"/>
    <col min="15610" max="15610" width="46.42578125" style="68" customWidth="1"/>
    <col min="15611" max="15611" width="39.42578125" style="68" customWidth="1"/>
    <col min="15612" max="15612" width="20.85546875" style="68" customWidth="1"/>
    <col min="15613" max="15613" width="19.42578125" style="68" customWidth="1"/>
    <col min="15614" max="15614" width="11.85546875" style="68" customWidth="1"/>
    <col min="15615" max="15615" width="10.42578125" style="68" customWidth="1"/>
    <col min="15616" max="15616" width="14.42578125" style="68" bestFit="1" customWidth="1"/>
    <col min="15617" max="15617" width="13.140625" style="68" bestFit="1" customWidth="1"/>
    <col min="15618" max="15618" width="8.5703125" style="68" bestFit="1" customWidth="1"/>
    <col min="15619" max="15620" width="8.5703125" style="68" customWidth="1"/>
    <col min="15621" max="15621" width="9.42578125" style="68" customWidth="1"/>
    <col min="15622" max="15622" width="7.42578125" style="68" bestFit="1" customWidth="1"/>
    <col min="15623" max="15624" width="10.5703125" style="68" bestFit="1" customWidth="1"/>
    <col min="15625" max="15864" width="9.140625" style="68"/>
    <col min="15865" max="15865" width="29.140625" style="68" customWidth="1"/>
    <col min="15866" max="15866" width="46.42578125" style="68" customWidth="1"/>
    <col min="15867" max="15867" width="39.42578125" style="68" customWidth="1"/>
    <col min="15868" max="15868" width="20.85546875" style="68" customWidth="1"/>
    <col min="15869" max="15869" width="19.42578125" style="68" customWidth="1"/>
    <col min="15870" max="15870" width="11.85546875" style="68" customWidth="1"/>
    <col min="15871" max="15871" width="10.42578125" style="68" customWidth="1"/>
    <col min="15872" max="15872" width="14.42578125" style="68" bestFit="1" customWidth="1"/>
    <col min="15873" max="15873" width="13.140625" style="68" bestFit="1" customWidth="1"/>
    <col min="15874" max="15874" width="8.5703125" style="68" bestFit="1" customWidth="1"/>
    <col min="15875" max="15876" width="8.5703125" style="68" customWidth="1"/>
    <col min="15877" max="15877" width="9.42578125" style="68" customWidth="1"/>
    <col min="15878" max="15878" width="7.42578125" style="68" bestFit="1" customWidth="1"/>
    <col min="15879" max="15880" width="10.5703125" style="68" bestFit="1" customWidth="1"/>
    <col min="15881" max="16120" width="9.140625" style="68"/>
    <col min="16121" max="16121" width="29.140625" style="68" customWidth="1"/>
    <col min="16122" max="16122" width="46.42578125" style="68" customWidth="1"/>
    <col min="16123" max="16123" width="39.42578125" style="68" customWidth="1"/>
    <col min="16124" max="16124" width="20.85546875" style="68" customWidth="1"/>
    <col min="16125" max="16125" width="19.42578125" style="68" customWidth="1"/>
    <col min="16126" max="16126" width="11.85546875" style="68" customWidth="1"/>
    <col min="16127" max="16127" width="10.42578125" style="68" customWidth="1"/>
    <col min="16128" max="16128" width="14.42578125" style="68" bestFit="1" customWidth="1"/>
    <col min="16129" max="16129" width="13.140625" style="68" bestFit="1" customWidth="1"/>
    <col min="16130" max="16130" width="8.5703125" style="68" bestFit="1" customWidth="1"/>
    <col min="16131" max="16132" width="8.5703125" style="68" customWidth="1"/>
    <col min="16133" max="16133" width="9.42578125" style="68" customWidth="1"/>
    <col min="16134" max="16134" width="7.42578125" style="68" bestFit="1" customWidth="1"/>
    <col min="16135" max="16136" width="10.5703125" style="68" bestFit="1" customWidth="1"/>
    <col min="16137" max="16384" width="9.140625" style="68"/>
  </cols>
  <sheetData>
    <row r="1" spans="2:22" ht="18">
      <c r="B1" s="66" t="s">
        <v>276</v>
      </c>
      <c r="C1" s="66"/>
      <c r="D1" s="66"/>
      <c r="E1" s="67"/>
      <c r="F1" s="67"/>
    </row>
    <row r="2" spans="2:22">
      <c r="C2" s="69"/>
      <c r="E2" s="67"/>
      <c r="F2" s="67"/>
    </row>
    <row r="3" spans="2:22">
      <c r="E3" s="67" t="s">
        <v>277</v>
      </c>
      <c r="F3" s="67"/>
    </row>
    <row r="4" spans="2:22" ht="51">
      <c r="B4" s="70" t="s">
        <v>156</v>
      </c>
      <c r="C4" s="70" t="s">
        <v>278</v>
      </c>
      <c r="D4" s="70" t="s">
        <v>279</v>
      </c>
      <c r="E4" s="70" t="s">
        <v>280</v>
      </c>
      <c r="F4" s="70" t="s">
        <v>281</v>
      </c>
      <c r="G4" s="70" t="s">
        <v>282</v>
      </c>
      <c r="H4" s="215" t="s">
        <v>283</v>
      </c>
      <c r="I4" s="70" t="s">
        <v>284</v>
      </c>
      <c r="J4" s="70" t="s">
        <v>285</v>
      </c>
      <c r="K4" s="70" t="s">
        <v>286</v>
      </c>
      <c r="L4" s="70" t="s">
        <v>287</v>
      </c>
      <c r="M4" s="70" t="s">
        <v>288</v>
      </c>
      <c r="N4" s="70" t="s">
        <v>289</v>
      </c>
      <c r="O4" s="215" t="s">
        <v>290</v>
      </c>
      <c r="P4" s="70" t="s">
        <v>291</v>
      </c>
      <c r="Q4" s="70" t="s">
        <v>292</v>
      </c>
      <c r="R4" s="70" t="s">
        <v>293</v>
      </c>
      <c r="S4" s="70" t="s">
        <v>294</v>
      </c>
      <c r="T4" s="70" t="s">
        <v>295</v>
      </c>
      <c r="U4" s="70" t="s">
        <v>296</v>
      </c>
      <c r="V4" s="216" t="s">
        <v>297</v>
      </c>
    </row>
    <row r="5" spans="2:22" ht="26.25" thickBot="1">
      <c r="B5" s="71" t="s">
        <v>298</v>
      </c>
      <c r="C5" s="71"/>
      <c r="D5" s="71"/>
      <c r="E5" s="71"/>
      <c r="F5" s="71"/>
      <c r="G5" s="71"/>
      <c r="H5" s="217" t="s">
        <v>299</v>
      </c>
      <c r="I5" s="71" t="s">
        <v>299</v>
      </c>
      <c r="J5" s="71" t="s">
        <v>299</v>
      </c>
      <c r="K5" s="71" t="s">
        <v>299</v>
      </c>
      <c r="L5" s="71" t="s">
        <v>299</v>
      </c>
      <c r="M5" s="71" t="s">
        <v>299</v>
      </c>
      <c r="N5" s="71" t="s">
        <v>299</v>
      </c>
      <c r="O5" s="217" t="s">
        <v>299</v>
      </c>
      <c r="P5" s="71" t="s">
        <v>299</v>
      </c>
      <c r="Q5" s="71" t="s">
        <v>299</v>
      </c>
      <c r="R5" s="71" t="s">
        <v>299</v>
      </c>
      <c r="S5" s="71" t="s">
        <v>299</v>
      </c>
      <c r="T5" s="71" t="s">
        <v>299</v>
      </c>
      <c r="U5" s="71" t="s">
        <v>299</v>
      </c>
      <c r="V5" s="217" t="s">
        <v>299</v>
      </c>
    </row>
    <row r="6" spans="2:22" ht="17.45" customHeight="1">
      <c r="B6" s="88" t="str">
        <f>SEC_Processes!D9</f>
        <v>SECTF_AGR_HC</v>
      </c>
      <c r="C6" s="88" t="str">
        <f>SEC_Processes!E9</f>
        <v>Sector fuel - Hard Coal</v>
      </c>
      <c r="D6" s="90" t="s">
        <v>300</v>
      </c>
      <c r="F6" s="87">
        <v>1</v>
      </c>
      <c r="G6" s="87"/>
      <c r="H6" s="225"/>
      <c r="I6" s="226"/>
      <c r="J6" s="226"/>
      <c r="K6" s="226"/>
      <c r="L6" s="226"/>
      <c r="M6" s="226"/>
      <c r="N6" s="226"/>
      <c r="O6" s="225"/>
      <c r="P6" s="226"/>
      <c r="Q6" s="226"/>
      <c r="R6" s="226"/>
      <c r="S6" s="226"/>
      <c r="T6" s="226"/>
      <c r="U6" s="226"/>
      <c r="V6" s="218"/>
    </row>
    <row r="7" spans="2:22" ht="17.45" customHeight="1">
      <c r="B7" s="89"/>
      <c r="C7" s="89"/>
      <c r="D7" s="84"/>
      <c r="E7" s="73" t="str">
        <f>SEC_Comm!D9</f>
        <v>AGR_HC</v>
      </c>
      <c r="F7" s="72"/>
      <c r="G7" s="72"/>
      <c r="H7" s="227"/>
      <c r="I7" s="228"/>
      <c r="J7" s="228"/>
      <c r="K7" s="228"/>
      <c r="L7" s="228"/>
      <c r="M7" s="228"/>
      <c r="N7" s="228"/>
      <c r="O7" s="227">
        <v>7.81</v>
      </c>
      <c r="P7" s="228">
        <f>O7</f>
        <v>7.81</v>
      </c>
      <c r="Q7" s="228">
        <f t="shared" ref="Q7:U7" si="0">P7</f>
        <v>7.81</v>
      </c>
      <c r="R7" s="228">
        <f t="shared" si="0"/>
        <v>7.81</v>
      </c>
      <c r="S7" s="228">
        <f t="shared" si="0"/>
        <v>7.81</v>
      </c>
      <c r="T7" s="228">
        <f t="shared" si="0"/>
        <v>7.81</v>
      </c>
      <c r="U7" s="228">
        <f t="shared" si="0"/>
        <v>7.81</v>
      </c>
      <c r="V7" s="219"/>
    </row>
    <row r="8" spans="2:22" ht="17.45" customHeight="1">
      <c r="B8" s="91" t="str">
        <f>SEC_Processes!D10</f>
        <v>SECTF_AGR_BC</v>
      </c>
      <c r="C8" s="91" t="str">
        <f>SEC_Processes!E10</f>
        <v>Sector fuel - Brown Coal</v>
      </c>
      <c r="D8" s="94" t="s">
        <v>301</v>
      </c>
      <c r="E8" s="94"/>
      <c r="F8" s="93">
        <v>1</v>
      </c>
      <c r="G8" s="93"/>
      <c r="H8" s="229"/>
      <c r="I8" s="230"/>
      <c r="J8" s="230"/>
      <c r="K8" s="230"/>
      <c r="L8" s="230"/>
      <c r="M8" s="230"/>
      <c r="N8" s="230"/>
      <c r="O8" s="229"/>
      <c r="P8" s="230"/>
      <c r="Q8" s="230"/>
      <c r="R8" s="230"/>
      <c r="S8" s="230"/>
      <c r="T8" s="230"/>
      <c r="U8" s="230"/>
      <c r="V8" s="220"/>
    </row>
    <row r="9" spans="2:22" ht="17.45" customHeight="1">
      <c r="B9" s="91"/>
      <c r="C9" s="91"/>
      <c r="D9" s="94"/>
      <c r="E9" s="92" t="str">
        <f>SEC_Comm!D10</f>
        <v>AGR_BC</v>
      </c>
      <c r="F9" s="93"/>
      <c r="G9" s="93"/>
      <c r="H9" s="229"/>
      <c r="I9" s="230"/>
      <c r="J9" s="230"/>
      <c r="K9" s="230"/>
      <c r="L9" s="230"/>
      <c r="M9" s="230"/>
      <c r="N9" s="230"/>
      <c r="O9" s="229"/>
      <c r="P9" s="230"/>
      <c r="Q9" s="230"/>
      <c r="R9" s="230"/>
      <c r="S9" s="230"/>
      <c r="T9" s="230"/>
      <c r="U9" s="230"/>
      <c r="V9" s="220"/>
    </row>
    <row r="10" spans="2:22" ht="17.45" customHeight="1">
      <c r="B10" s="89" t="str">
        <f>SEC_Processes!D11</f>
        <v>SECTF_AGR_OIL_GSL</v>
      </c>
      <c r="C10" s="89" t="str">
        <f>SEC_Processes!E11</f>
        <v>Sector fuel - Gasoline</v>
      </c>
      <c r="D10" s="95" t="s">
        <v>302</v>
      </c>
      <c r="F10" s="72">
        <v>1</v>
      </c>
      <c r="G10" s="72"/>
      <c r="H10" s="227"/>
      <c r="I10" s="228"/>
      <c r="J10" s="228"/>
      <c r="K10" s="228"/>
      <c r="L10" s="228"/>
      <c r="M10" s="228"/>
      <c r="N10" s="228"/>
      <c r="O10" s="227"/>
      <c r="P10" s="228"/>
      <c r="Q10" s="228"/>
      <c r="R10" s="228"/>
      <c r="S10" s="228"/>
      <c r="T10" s="228"/>
      <c r="U10" s="228"/>
      <c r="V10" s="219"/>
    </row>
    <row r="11" spans="2:22" ht="17.45" customHeight="1">
      <c r="B11" s="89"/>
      <c r="C11" s="89"/>
      <c r="D11" s="95"/>
      <c r="E11" s="73" t="str">
        <f>SEC_Comm!D11</f>
        <v>AGR_OIL_GSL</v>
      </c>
      <c r="F11" s="72"/>
      <c r="G11" s="72"/>
      <c r="H11" s="227"/>
      <c r="I11" s="228"/>
      <c r="J11" s="228"/>
      <c r="K11" s="228"/>
      <c r="L11" s="228"/>
      <c r="M11" s="228"/>
      <c r="N11" s="228"/>
      <c r="O11" s="227"/>
      <c r="P11" s="228"/>
      <c r="Q11" s="228"/>
      <c r="R11" s="228"/>
      <c r="S11" s="228"/>
      <c r="T11" s="228"/>
      <c r="U11" s="228"/>
      <c r="V11" s="219"/>
    </row>
    <row r="12" spans="2:22" ht="17.45" customHeight="1">
      <c r="B12" s="91" t="str">
        <f>SEC_Processes!D12</f>
        <v>SECTF_AGR_OIL_DSL</v>
      </c>
      <c r="C12" s="91" t="str">
        <f>SEC_Processes!E12</f>
        <v>Sector fuel - Diesel</v>
      </c>
      <c r="D12" s="94" t="s">
        <v>303</v>
      </c>
      <c r="E12" s="94"/>
      <c r="F12" s="93">
        <v>1</v>
      </c>
      <c r="G12" s="93"/>
      <c r="H12" s="229"/>
      <c r="I12" s="230"/>
      <c r="J12" s="230"/>
      <c r="K12" s="230"/>
      <c r="L12" s="230"/>
      <c r="M12" s="230"/>
      <c r="N12" s="230"/>
      <c r="O12" s="229"/>
      <c r="P12" s="230"/>
      <c r="Q12" s="230"/>
      <c r="R12" s="230"/>
      <c r="S12" s="230"/>
      <c r="T12" s="230"/>
      <c r="U12" s="230"/>
      <c r="V12" s="220"/>
    </row>
    <row r="13" spans="2:22" ht="17.45" customHeight="1">
      <c r="B13" s="91"/>
      <c r="C13" s="91"/>
      <c r="D13" s="94"/>
      <c r="E13" s="92" t="str">
        <f>SEC_Comm!D12</f>
        <v>AGR_OIL_DSL</v>
      </c>
      <c r="F13" s="93"/>
      <c r="G13" s="93"/>
      <c r="H13" s="229"/>
      <c r="I13" s="230"/>
      <c r="J13" s="230"/>
      <c r="K13" s="230"/>
      <c r="L13" s="230"/>
      <c r="M13" s="230"/>
      <c r="N13" s="230"/>
      <c r="O13" s="229"/>
      <c r="P13" s="230"/>
      <c r="Q13" s="230"/>
      <c r="R13" s="230"/>
      <c r="S13" s="230"/>
      <c r="T13" s="230"/>
      <c r="U13" s="230"/>
      <c r="V13" s="220"/>
    </row>
    <row r="14" spans="2:22" ht="17.45" customHeight="1">
      <c r="B14" s="89" t="str">
        <f>SEC_Processes!D13</f>
        <v>SECTF_AGR_OIL_LPG</v>
      </c>
      <c r="C14" s="89" t="str">
        <f>SEC_Processes!E13</f>
        <v>Sector fuel - LPG</v>
      </c>
      <c r="D14" s="95" t="s">
        <v>304</v>
      </c>
      <c r="F14" s="72">
        <v>1</v>
      </c>
      <c r="G14" s="72"/>
      <c r="H14" s="227"/>
      <c r="I14" s="228"/>
      <c r="J14" s="228"/>
      <c r="K14" s="228"/>
      <c r="L14" s="228"/>
      <c r="M14" s="228"/>
      <c r="N14" s="228"/>
      <c r="O14" s="227"/>
      <c r="P14" s="228"/>
      <c r="Q14" s="228"/>
      <c r="R14" s="228"/>
      <c r="S14" s="228"/>
      <c r="T14" s="228"/>
      <c r="U14" s="228"/>
      <c r="V14" s="219"/>
    </row>
    <row r="15" spans="2:22" ht="17.45" customHeight="1">
      <c r="B15" s="89"/>
      <c r="C15" s="89"/>
      <c r="D15" s="95"/>
      <c r="E15" s="73" t="str">
        <f>SEC_Comm!D13</f>
        <v>AGR_OIL_LPG</v>
      </c>
      <c r="F15" s="72"/>
      <c r="G15" s="72"/>
      <c r="H15" s="227"/>
      <c r="I15" s="228"/>
      <c r="J15" s="228"/>
      <c r="K15" s="228"/>
      <c r="L15" s="228"/>
      <c r="M15" s="228"/>
      <c r="N15" s="228"/>
      <c r="O15" s="227"/>
      <c r="P15" s="228"/>
      <c r="Q15" s="228"/>
      <c r="R15" s="228"/>
      <c r="S15" s="228"/>
      <c r="T15" s="228"/>
      <c r="U15" s="228"/>
      <c r="V15" s="219"/>
    </row>
    <row r="16" spans="2:22" ht="17.45" customHeight="1">
      <c r="B16" s="91" t="str">
        <f>SEC_Processes!D14</f>
        <v>SECTF_AGR_OIL_FUE</v>
      </c>
      <c r="C16" s="91" t="str">
        <f>SEC_Processes!E14</f>
        <v>Sector fuel - Fuel Oil</v>
      </c>
      <c r="D16" s="94" t="s">
        <v>305</v>
      </c>
      <c r="E16" s="94"/>
      <c r="F16" s="93">
        <v>1</v>
      </c>
      <c r="G16" s="93"/>
      <c r="H16" s="229"/>
      <c r="I16" s="230"/>
      <c r="J16" s="230"/>
      <c r="K16" s="230"/>
      <c r="L16" s="230"/>
      <c r="M16" s="230"/>
      <c r="N16" s="230"/>
      <c r="O16" s="229"/>
      <c r="P16" s="230"/>
      <c r="Q16" s="230"/>
      <c r="R16" s="230"/>
      <c r="S16" s="230"/>
      <c r="T16" s="230"/>
      <c r="U16" s="230"/>
      <c r="V16" s="220"/>
    </row>
    <row r="17" spans="2:26" ht="17.45" customHeight="1">
      <c r="B17" s="91"/>
      <c r="C17" s="91"/>
      <c r="D17" s="94"/>
      <c r="E17" s="92" t="str">
        <f>SEC_Comm!D14</f>
        <v>AGR_OIL_FUE</v>
      </c>
      <c r="F17" s="93"/>
      <c r="G17" s="93"/>
      <c r="H17" s="229"/>
      <c r="I17" s="230"/>
      <c r="J17" s="230"/>
      <c r="K17" s="230"/>
      <c r="L17" s="230"/>
      <c r="M17" s="230"/>
      <c r="N17" s="230"/>
      <c r="O17" s="229"/>
      <c r="P17" s="230"/>
      <c r="Q17" s="230"/>
      <c r="R17" s="230"/>
      <c r="S17" s="230"/>
      <c r="T17" s="230"/>
      <c r="U17" s="230"/>
      <c r="V17" s="220"/>
    </row>
    <row r="18" spans="2:26" ht="17.45" customHeight="1">
      <c r="B18" s="89" t="str">
        <f>SEC_Processes!D15</f>
        <v>SECTF_AGR_NAT_GAS</v>
      </c>
      <c r="C18" s="89" t="str">
        <f>SEC_Processes!E15</f>
        <v>Sector fuel - Natural Gas</v>
      </c>
      <c r="D18" s="95" t="s">
        <v>306</v>
      </c>
      <c r="F18" s="72">
        <v>1</v>
      </c>
      <c r="G18" s="72"/>
      <c r="H18" s="227">
        <v>2.25</v>
      </c>
      <c r="I18" s="228">
        <f>H18</f>
        <v>2.25</v>
      </c>
      <c r="J18" s="228">
        <f t="shared" ref="J18:N18" si="1">I18</f>
        <v>2.25</v>
      </c>
      <c r="K18" s="228">
        <f t="shared" si="1"/>
        <v>2.25</v>
      </c>
      <c r="L18" s="228">
        <f t="shared" si="1"/>
        <v>2.25</v>
      </c>
      <c r="M18" s="228">
        <f t="shared" si="1"/>
        <v>2.25</v>
      </c>
      <c r="N18" s="228">
        <f t="shared" si="1"/>
        <v>2.25</v>
      </c>
      <c r="O18" s="227"/>
      <c r="P18" s="228"/>
      <c r="Q18" s="228"/>
      <c r="R18" s="228"/>
      <c r="S18" s="228"/>
      <c r="T18" s="228"/>
      <c r="U18" s="228"/>
      <c r="V18" s="219"/>
    </row>
    <row r="19" spans="2:26" ht="17.45" customHeight="1">
      <c r="B19" s="89"/>
      <c r="C19" s="89"/>
      <c r="D19" s="95"/>
      <c r="E19" s="73" t="str">
        <f>SEC_Comm!D15</f>
        <v>AGR_NAT_GAS</v>
      </c>
      <c r="F19" s="72"/>
      <c r="G19" s="72"/>
      <c r="H19" s="227"/>
      <c r="I19" s="228"/>
      <c r="J19" s="228"/>
      <c r="K19" s="228"/>
      <c r="L19" s="228"/>
      <c r="M19" s="228"/>
      <c r="N19" s="228"/>
      <c r="O19" s="227">
        <v>6.19</v>
      </c>
      <c r="P19" s="228">
        <f>O19</f>
        <v>6.19</v>
      </c>
      <c r="Q19" s="228">
        <f t="shared" ref="Q19:U19" si="2">P19</f>
        <v>6.19</v>
      </c>
      <c r="R19" s="228">
        <f t="shared" si="2"/>
        <v>6.19</v>
      </c>
      <c r="S19" s="228">
        <f t="shared" si="2"/>
        <v>6.19</v>
      </c>
      <c r="T19" s="228">
        <f t="shared" si="2"/>
        <v>6.19</v>
      </c>
      <c r="U19" s="228">
        <f t="shared" si="2"/>
        <v>6.19</v>
      </c>
      <c r="V19" s="219"/>
    </row>
    <row r="20" spans="2:26" ht="17.45" customHeight="1">
      <c r="B20" s="91" t="s">
        <v>307</v>
      </c>
      <c r="C20" s="91" t="str">
        <f>SEC_Processes!E16</f>
        <v>Sector fuel - Biogas</v>
      </c>
      <c r="D20" s="94" t="s">
        <v>308</v>
      </c>
      <c r="E20" s="94"/>
      <c r="F20" s="93">
        <v>1</v>
      </c>
      <c r="G20" s="93"/>
      <c r="H20" s="229"/>
      <c r="I20" s="230"/>
      <c r="J20" s="230"/>
      <c r="K20" s="230"/>
      <c r="L20" s="230"/>
      <c r="M20" s="230"/>
      <c r="N20" s="230"/>
      <c r="O20" s="229"/>
      <c r="P20" s="230"/>
      <c r="Q20" s="230"/>
      <c r="R20" s="230"/>
      <c r="S20" s="230"/>
      <c r="T20" s="230"/>
      <c r="U20" s="230"/>
      <c r="V20" s="220"/>
      <c r="X20" s="91" t="str">
        <f>SEC_Processes!D16</f>
        <v>SECTF_AGR_BIOG</v>
      </c>
      <c r="Z20" s="1" t="s">
        <v>309</v>
      </c>
    </row>
    <row r="21" spans="2:26" ht="17.45" customHeight="1">
      <c r="B21" s="91" t="s">
        <v>307</v>
      </c>
      <c r="C21" s="91"/>
      <c r="D21" s="94"/>
      <c r="E21" s="92" t="str">
        <f>SEC_Comm!D16</f>
        <v>AGR_BIOG</v>
      </c>
      <c r="F21" s="93"/>
      <c r="G21" s="93"/>
      <c r="H21" s="229"/>
      <c r="I21" s="230"/>
      <c r="J21" s="230"/>
      <c r="K21" s="230"/>
      <c r="L21" s="230"/>
      <c r="M21" s="230"/>
      <c r="N21" s="230"/>
      <c r="O21" s="229"/>
      <c r="P21" s="230"/>
      <c r="Q21" s="230"/>
      <c r="R21" s="230"/>
      <c r="S21" s="230"/>
      <c r="T21" s="230"/>
      <c r="U21" s="230"/>
      <c r="V21" s="220"/>
    </row>
    <row r="22" spans="2:26" ht="17.45" customHeight="1">
      <c r="B22" s="89" t="str">
        <f>SEC_Processes!D17</f>
        <v>SECTF_AGR_BIOM</v>
      </c>
      <c r="C22" s="89" t="str">
        <f>SEC_Processes!E17</f>
        <v>Sector fuel - Biomass</v>
      </c>
      <c r="D22" s="95" t="s">
        <v>310</v>
      </c>
      <c r="F22" s="72">
        <v>1</v>
      </c>
      <c r="G22" s="72"/>
      <c r="H22" s="227"/>
      <c r="I22" s="228"/>
      <c r="J22" s="228"/>
      <c r="K22" s="228"/>
      <c r="L22" s="228"/>
      <c r="M22" s="228"/>
      <c r="N22" s="228"/>
      <c r="O22" s="227"/>
      <c r="P22" s="228"/>
      <c r="Q22" s="228"/>
      <c r="R22" s="228"/>
      <c r="S22" s="228"/>
      <c r="T22" s="228"/>
      <c r="U22" s="228"/>
      <c r="V22" s="219"/>
    </row>
    <row r="23" spans="2:26" ht="17.45" customHeight="1">
      <c r="B23" s="89"/>
      <c r="C23" s="89"/>
      <c r="D23" s="95"/>
      <c r="E23" s="73" t="str">
        <f>SEC_Comm!D17</f>
        <v>AGR_BIOM</v>
      </c>
      <c r="F23" s="72"/>
      <c r="G23" s="72"/>
      <c r="H23" s="227"/>
      <c r="I23" s="228"/>
      <c r="J23" s="228"/>
      <c r="K23" s="228"/>
      <c r="L23" s="228"/>
      <c r="M23" s="228"/>
      <c r="N23" s="228"/>
      <c r="O23" s="227"/>
      <c r="P23" s="228"/>
      <c r="Q23" s="228"/>
      <c r="R23" s="228"/>
      <c r="S23" s="228"/>
      <c r="T23" s="228"/>
      <c r="U23" s="228"/>
      <c r="V23" s="219"/>
    </row>
    <row r="24" spans="2:26" ht="17.45" customHeight="1">
      <c r="B24" s="91" t="str">
        <f>SEC_Processes!D18</f>
        <v>SECTF_AGR_RDF</v>
      </c>
      <c r="C24" s="91" t="str">
        <f>SEC_Processes!E18</f>
        <v>Sector fuel - RDF</v>
      </c>
      <c r="D24" s="94" t="s">
        <v>311</v>
      </c>
      <c r="E24" s="94"/>
      <c r="F24" s="93">
        <v>1</v>
      </c>
      <c r="G24" s="93"/>
      <c r="H24" s="229"/>
      <c r="I24" s="230"/>
      <c r="J24" s="230"/>
      <c r="K24" s="230"/>
      <c r="L24" s="230"/>
      <c r="M24" s="230"/>
      <c r="N24" s="230"/>
      <c r="O24" s="229"/>
      <c r="P24" s="230"/>
      <c r="Q24" s="230"/>
      <c r="R24" s="230"/>
      <c r="S24" s="230"/>
      <c r="T24" s="230"/>
      <c r="U24" s="230"/>
      <c r="V24" s="220"/>
    </row>
    <row r="25" spans="2:26" ht="17.45" customHeight="1">
      <c r="B25" s="91"/>
      <c r="C25" s="91"/>
      <c r="D25" s="94"/>
      <c r="E25" s="92" t="str">
        <f>SEC_Comm!D18</f>
        <v>AGR_RDF</v>
      </c>
      <c r="F25" s="93"/>
      <c r="G25" s="93"/>
      <c r="H25" s="229"/>
      <c r="I25" s="230"/>
      <c r="J25" s="230"/>
      <c r="K25" s="230"/>
      <c r="L25" s="230"/>
      <c r="M25" s="230"/>
      <c r="N25" s="230"/>
      <c r="O25" s="229"/>
      <c r="P25" s="230"/>
      <c r="Q25" s="230"/>
      <c r="R25" s="230"/>
      <c r="S25" s="230"/>
      <c r="T25" s="230"/>
      <c r="U25" s="230"/>
      <c r="V25" s="220"/>
    </row>
    <row r="26" spans="2:26" ht="17.45" customHeight="1">
      <c r="B26" s="178" t="str">
        <f>SEC_Processes!D19</f>
        <v>SECTF_AGR_ELC</v>
      </c>
      <c r="C26" s="178" t="str">
        <f>SEC_Processes!E19</f>
        <v>Sector fuel - Electricity</v>
      </c>
      <c r="D26" s="178"/>
      <c r="E26" s="178"/>
      <c r="F26" s="179">
        <v>1</v>
      </c>
      <c r="G26" s="179"/>
      <c r="H26" s="231"/>
      <c r="I26" s="232"/>
      <c r="J26" s="232"/>
      <c r="K26" s="232"/>
      <c r="L26" s="232"/>
      <c r="M26" s="232"/>
      <c r="N26" s="232"/>
      <c r="O26" s="231"/>
      <c r="P26" s="232"/>
      <c r="Q26" s="232"/>
      <c r="R26" s="232"/>
      <c r="S26" s="232"/>
      <c r="T26" s="232"/>
      <c r="U26" s="232"/>
      <c r="V26" s="221"/>
    </row>
    <row r="27" spans="2:26" ht="16.5" customHeight="1">
      <c r="B27" s="178"/>
      <c r="C27" s="178"/>
      <c r="D27" s="178" t="s">
        <v>312</v>
      </c>
      <c r="E27" s="178"/>
      <c r="F27" s="178"/>
      <c r="G27" s="206">
        <v>0.1</v>
      </c>
      <c r="H27" s="227">
        <v>8.9159000000000006</v>
      </c>
      <c r="I27" s="228">
        <f>H27</f>
        <v>8.9159000000000006</v>
      </c>
      <c r="J27" s="228">
        <f t="shared" ref="J27:N28" si="3">I27</f>
        <v>8.9159000000000006</v>
      </c>
      <c r="K27" s="228">
        <f t="shared" si="3"/>
        <v>8.9159000000000006</v>
      </c>
      <c r="L27" s="228">
        <f t="shared" si="3"/>
        <v>8.9159000000000006</v>
      </c>
      <c r="M27" s="228">
        <f t="shared" si="3"/>
        <v>8.9159000000000006</v>
      </c>
      <c r="N27" s="228">
        <f t="shared" si="3"/>
        <v>8.9159000000000006</v>
      </c>
      <c r="O27" s="227">
        <v>50.523400000000002</v>
      </c>
      <c r="P27" s="228">
        <f>O27</f>
        <v>50.523400000000002</v>
      </c>
      <c r="Q27" s="228">
        <f t="shared" ref="Q27:U28" si="4">P27</f>
        <v>50.523400000000002</v>
      </c>
      <c r="R27" s="228">
        <f t="shared" si="4"/>
        <v>50.523400000000002</v>
      </c>
      <c r="S27" s="228">
        <f t="shared" si="4"/>
        <v>50.523400000000002</v>
      </c>
      <c r="T27" s="228">
        <f t="shared" si="4"/>
        <v>50.523400000000002</v>
      </c>
      <c r="U27" s="228">
        <f t="shared" si="4"/>
        <v>50.523400000000002</v>
      </c>
      <c r="V27" s="222"/>
    </row>
    <row r="28" spans="2:26" ht="16.5" customHeight="1">
      <c r="B28" s="180"/>
      <c r="C28" s="180"/>
      <c r="D28" s="181" t="s">
        <v>313</v>
      </c>
      <c r="E28" s="180"/>
      <c r="F28" s="180"/>
      <c r="G28" s="207">
        <v>1</v>
      </c>
      <c r="H28" s="227">
        <v>9.5112000000000005</v>
      </c>
      <c r="I28" s="228">
        <f>H28</f>
        <v>9.5112000000000005</v>
      </c>
      <c r="J28" s="228">
        <f t="shared" si="3"/>
        <v>9.5112000000000005</v>
      </c>
      <c r="K28" s="228">
        <f t="shared" si="3"/>
        <v>9.5112000000000005</v>
      </c>
      <c r="L28" s="228">
        <f t="shared" si="3"/>
        <v>9.5112000000000005</v>
      </c>
      <c r="M28" s="228">
        <f t="shared" si="3"/>
        <v>9.5112000000000005</v>
      </c>
      <c r="N28" s="228">
        <f t="shared" si="3"/>
        <v>9.5112000000000005</v>
      </c>
      <c r="O28" s="227">
        <v>53.896599999999999</v>
      </c>
      <c r="P28" s="228">
        <f>O28</f>
        <v>53.896599999999999</v>
      </c>
      <c r="Q28" s="228">
        <f t="shared" si="4"/>
        <v>53.896599999999999</v>
      </c>
      <c r="R28" s="228">
        <f t="shared" si="4"/>
        <v>53.896599999999999</v>
      </c>
      <c r="S28" s="228">
        <f t="shared" si="4"/>
        <v>53.896599999999999</v>
      </c>
      <c r="T28" s="228">
        <f t="shared" si="4"/>
        <v>53.896599999999999</v>
      </c>
      <c r="U28" s="228">
        <f t="shared" si="4"/>
        <v>53.896599999999999</v>
      </c>
      <c r="V28" s="223"/>
    </row>
    <row r="29" spans="2:26" ht="16.5" customHeight="1">
      <c r="B29" s="180"/>
      <c r="C29" s="180"/>
      <c r="D29" s="180"/>
      <c r="E29" s="182" t="str">
        <f>SEC_Comm!D19</f>
        <v>AGR_ELC</v>
      </c>
      <c r="F29" s="180"/>
      <c r="G29" s="180"/>
      <c r="H29" s="233"/>
      <c r="I29" s="234"/>
      <c r="J29" s="234"/>
      <c r="K29" s="234"/>
      <c r="L29" s="234"/>
      <c r="M29" s="234"/>
      <c r="N29" s="234"/>
      <c r="O29" s="233"/>
      <c r="P29" s="234"/>
      <c r="Q29" s="234"/>
      <c r="R29" s="234"/>
      <c r="S29" s="234"/>
      <c r="T29" s="234"/>
      <c r="U29" s="234"/>
      <c r="V29" s="223"/>
    </row>
    <row r="30" spans="2:26">
      <c r="B30" s="91" t="str">
        <f>SEC_Processes!D20</f>
        <v>SECTF_AGR_DH</v>
      </c>
      <c r="C30" s="91" t="str">
        <f>SEC_Processes!E20</f>
        <v>Sector fuel - District Heat</v>
      </c>
      <c r="D30" s="94" t="s">
        <v>314</v>
      </c>
      <c r="E30" s="94"/>
      <c r="F30" s="93">
        <v>1</v>
      </c>
      <c r="G30" s="93"/>
      <c r="H30" s="229"/>
      <c r="I30" s="230"/>
      <c r="J30" s="230"/>
      <c r="K30" s="230"/>
      <c r="L30" s="230"/>
      <c r="M30" s="230"/>
      <c r="N30" s="230"/>
      <c r="O30" s="229"/>
      <c r="P30" s="230"/>
      <c r="Q30" s="230"/>
      <c r="R30" s="230"/>
      <c r="S30" s="230"/>
      <c r="T30" s="230"/>
      <c r="U30" s="230"/>
      <c r="V30" s="220"/>
    </row>
    <row r="31" spans="2:26">
      <c r="B31" s="91"/>
      <c r="C31" s="91"/>
      <c r="D31" s="94"/>
      <c r="E31" s="92" t="str">
        <f>SEC_Comm!D20</f>
        <v>AGR_DH</v>
      </c>
      <c r="F31" s="93"/>
      <c r="G31" s="93"/>
      <c r="H31" s="229"/>
      <c r="I31" s="230"/>
      <c r="J31" s="230"/>
      <c r="K31" s="230"/>
      <c r="L31" s="230"/>
      <c r="M31" s="230"/>
      <c r="N31" s="230"/>
      <c r="O31" s="229">
        <v>19</v>
      </c>
      <c r="P31" s="230">
        <f>O31</f>
        <v>19</v>
      </c>
      <c r="Q31" s="230">
        <f t="shared" ref="Q31:U31" si="5">P31</f>
        <v>19</v>
      </c>
      <c r="R31" s="230">
        <f t="shared" si="5"/>
        <v>19</v>
      </c>
      <c r="S31" s="230">
        <f t="shared" si="5"/>
        <v>19</v>
      </c>
      <c r="T31" s="230">
        <f t="shared" si="5"/>
        <v>19</v>
      </c>
      <c r="U31" s="230">
        <f t="shared" si="5"/>
        <v>19</v>
      </c>
      <c r="V31" s="220"/>
    </row>
    <row r="32" spans="2:26" ht="13.5" thickBot="1">
      <c r="B32" s="160" t="str">
        <f>SEC_Processes!D21</f>
        <v>SECTF_AGR_OTH</v>
      </c>
      <c r="C32" s="160" t="str">
        <f>SEC_Processes!E21</f>
        <v>Sector fuel - Other Fuels</v>
      </c>
      <c r="D32" s="161" t="s">
        <v>315</v>
      </c>
      <c r="E32" s="162" t="str">
        <f>SEC_Comm!D21</f>
        <v>AGR_OTH_FUE</v>
      </c>
      <c r="F32" s="163">
        <v>1</v>
      </c>
      <c r="G32" s="163"/>
      <c r="H32" s="235"/>
      <c r="I32" s="236"/>
      <c r="J32" s="236"/>
      <c r="K32" s="236"/>
      <c r="L32" s="236"/>
      <c r="M32" s="236"/>
      <c r="N32" s="236"/>
      <c r="O32" s="235"/>
      <c r="P32" s="236"/>
      <c r="Q32" s="236"/>
      <c r="R32" s="236"/>
      <c r="S32" s="236"/>
      <c r="T32" s="236"/>
      <c r="U32" s="236"/>
      <c r="V32" s="22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8" t="s">
        <v>316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>
      <c r="C51" s="69"/>
      <c r="E51" s="67"/>
      <c r="F51" s="67"/>
    </row>
    <row r="52" spans="2:7">
      <c r="C52" s="69"/>
      <c r="E52" s="67"/>
      <c r="F52" s="67"/>
    </row>
    <row r="53" spans="2:7">
      <c r="C53" s="69"/>
      <c r="E53" s="67"/>
      <c r="F53" s="67"/>
    </row>
    <row r="54" spans="2:7">
      <c r="C54" s="69"/>
      <c r="E54" s="67"/>
      <c r="F54" s="67"/>
    </row>
    <row r="55" spans="2:7">
      <c r="C55" s="69"/>
      <c r="E55" s="67"/>
      <c r="F55" s="67"/>
    </row>
    <row r="56" spans="2:7">
      <c r="C56" s="69"/>
      <c r="E56" s="67"/>
      <c r="F56" s="67"/>
    </row>
    <row r="57" spans="2:7">
      <c r="C57" s="69"/>
      <c r="E57" s="67"/>
      <c r="F57" s="67"/>
    </row>
    <row r="58" spans="2:7">
      <c r="C58" s="69"/>
      <c r="E58" s="67"/>
      <c r="F58" s="67"/>
    </row>
    <row r="59" spans="2:7">
      <c r="C59" s="69"/>
      <c r="E59" s="67"/>
      <c r="F59" s="67"/>
    </row>
    <row r="60" spans="2:7">
      <c r="C60" s="69"/>
      <c r="E60" s="67"/>
      <c r="F60" s="67"/>
    </row>
    <row r="61" spans="2:7">
      <c r="C61" s="69"/>
      <c r="E61" s="67"/>
      <c r="F61" s="67"/>
    </row>
    <row r="62" spans="2:7">
      <c r="C62" s="69"/>
      <c r="E62" s="67"/>
      <c r="F62" s="67"/>
    </row>
    <row r="63" spans="2:7">
      <c r="C63" s="69"/>
      <c r="E63" s="67"/>
      <c r="F63" s="67"/>
    </row>
    <row r="64" spans="2:7">
      <c r="C64" s="69"/>
      <c r="E64" s="67"/>
      <c r="F64" s="67"/>
    </row>
    <row r="65" spans="3:6">
      <c r="C65" s="69"/>
      <c r="E65" s="67"/>
      <c r="F65" s="67"/>
    </row>
    <row r="66" spans="3:6">
      <c r="C66" s="69"/>
      <c r="E66" s="67"/>
      <c r="F66" s="67"/>
    </row>
    <row r="67" spans="3:6">
      <c r="C67" s="69"/>
      <c r="E67" s="67"/>
      <c r="F67" s="67"/>
    </row>
    <row r="68" spans="3:6">
      <c r="C68" s="69"/>
      <c r="E68" s="67"/>
      <c r="F68" s="67"/>
    </row>
    <row r="69" spans="3:6">
      <c r="C69" s="69"/>
      <c r="E69" s="67"/>
      <c r="F69" s="6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K67"/>
  <sheetViews>
    <sheetView topLeftCell="D3" workbookViewId="0">
      <selection activeCell="H5" sqref="H5"/>
    </sheetView>
  </sheetViews>
  <sheetFormatPr defaultRowHeight="12.75"/>
  <cols>
    <col min="2" max="2" width="28.42578125" bestFit="1" customWidth="1"/>
    <col min="3" max="3" width="24.85546875" bestFit="1" customWidth="1"/>
    <col min="4" max="4" width="31.28515625" customWidth="1"/>
    <col min="5" max="5" width="48.5703125" bestFit="1" customWidth="1"/>
    <col min="6" max="6" width="40.140625" customWidth="1"/>
    <col min="7" max="7" width="11.140625" bestFit="1" customWidth="1"/>
    <col min="8" max="8" width="11.140625" customWidth="1"/>
    <col min="10" max="10" width="9.5703125" customWidth="1"/>
    <col min="11" max="11" width="8.42578125" bestFit="1" customWidth="1"/>
  </cols>
  <sheetData>
    <row r="2" spans="2:11">
      <c r="E2" s="251" t="s">
        <v>317</v>
      </c>
      <c r="F2" s="242"/>
      <c r="G2" s="242"/>
      <c r="H2" s="242"/>
      <c r="I2" s="43"/>
      <c r="J2" s="43"/>
      <c r="K2" s="43"/>
    </row>
    <row r="3" spans="2:11">
      <c r="B3" s="74" t="s">
        <v>156</v>
      </c>
      <c r="C3" s="75" t="s">
        <v>278</v>
      </c>
      <c r="D3" s="74" t="s">
        <v>279</v>
      </c>
      <c r="E3" s="74" t="s">
        <v>280</v>
      </c>
      <c r="F3" s="74" t="s">
        <v>318</v>
      </c>
      <c r="G3" s="74" t="s">
        <v>319</v>
      </c>
      <c r="H3" s="74" t="s">
        <v>320</v>
      </c>
      <c r="I3" s="76" t="s">
        <v>321</v>
      </c>
      <c r="J3" s="76" t="s">
        <v>322</v>
      </c>
      <c r="K3" s="76" t="s">
        <v>323</v>
      </c>
    </row>
    <row r="4" spans="2:11" ht="39" thickBot="1">
      <c r="B4" s="77" t="s">
        <v>324</v>
      </c>
      <c r="C4" s="77" t="s">
        <v>325</v>
      </c>
      <c r="D4" s="77" t="s">
        <v>326</v>
      </c>
      <c r="E4" s="77" t="s">
        <v>327</v>
      </c>
      <c r="F4" s="77"/>
      <c r="G4" s="77" t="s">
        <v>328</v>
      </c>
      <c r="H4" s="77" t="s">
        <v>328</v>
      </c>
      <c r="I4" s="77" t="s">
        <v>329</v>
      </c>
      <c r="J4" s="77" t="s">
        <v>330</v>
      </c>
      <c r="K4" s="77" t="s">
        <v>331</v>
      </c>
    </row>
    <row r="5" spans="2:11">
      <c r="B5" s="245" t="s">
        <v>228</v>
      </c>
      <c r="C5" s="245" t="s">
        <v>229</v>
      </c>
      <c r="D5" s="245" t="str">
        <f>SEC_Comm!$D$63</f>
        <v>AGR_DUMMY_NRG_CATTLE</v>
      </c>
      <c r="E5" s="245"/>
      <c r="F5" s="245"/>
      <c r="G5" s="245">
        <v>85.388000000000005</v>
      </c>
      <c r="H5" s="245">
        <v>85.388000000000005</v>
      </c>
      <c r="I5" s="245">
        <v>1</v>
      </c>
      <c r="J5" s="245"/>
      <c r="K5" s="245">
        <v>1</v>
      </c>
    </row>
    <row r="6" spans="2:11">
      <c r="B6" s="246"/>
      <c r="C6" s="246"/>
      <c r="D6" s="246"/>
      <c r="E6" s="246" t="s">
        <v>142</v>
      </c>
      <c r="F6" s="246"/>
      <c r="G6" s="246"/>
      <c r="H6" s="246"/>
      <c r="I6" s="246"/>
      <c r="J6" s="246"/>
      <c r="K6" s="246"/>
    </row>
    <row r="7" spans="2:11">
      <c r="B7" s="246"/>
      <c r="C7" s="246"/>
      <c r="D7" s="246"/>
      <c r="E7" s="246" t="s">
        <v>100</v>
      </c>
      <c r="F7" s="246"/>
      <c r="G7" s="246"/>
      <c r="H7" s="246"/>
      <c r="I7" s="246"/>
      <c r="J7" s="246">
        <v>1.752</v>
      </c>
      <c r="K7" s="246"/>
    </row>
    <row r="8" spans="2:11">
      <c r="B8" s="246"/>
      <c r="C8" s="246"/>
      <c r="D8" s="246"/>
      <c r="E8" s="246"/>
      <c r="F8" s="246" t="s">
        <v>94</v>
      </c>
      <c r="G8" s="246"/>
      <c r="H8" s="246"/>
      <c r="I8" s="246"/>
      <c r="J8" s="246">
        <v>0.12053185649596189</v>
      </c>
      <c r="K8" s="246"/>
    </row>
    <row r="9" spans="2:11">
      <c r="B9" s="246"/>
      <c r="C9" s="246"/>
      <c r="D9" s="246"/>
      <c r="E9" s="246"/>
      <c r="F9" s="246" t="s">
        <v>96</v>
      </c>
      <c r="G9" s="246"/>
      <c r="H9" s="246"/>
      <c r="I9" s="246"/>
      <c r="J9" s="246">
        <v>7.8432905396672095E-3</v>
      </c>
      <c r="K9" s="246"/>
    </row>
    <row r="10" spans="2:11">
      <c r="B10" s="246"/>
      <c r="C10" s="246"/>
      <c r="D10" s="246"/>
      <c r="E10" s="246"/>
      <c r="F10" s="246" t="s">
        <v>92</v>
      </c>
      <c r="G10" s="246"/>
      <c r="H10" s="246"/>
      <c r="I10" s="246"/>
      <c r="J10" s="246">
        <v>8.0732056231336464E-4</v>
      </c>
      <c r="K10" s="246"/>
    </row>
    <row r="11" spans="2:11">
      <c r="B11" s="247" t="s">
        <v>231</v>
      </c>
      <c r="C11" s="247" t="s">
        <v>232</v>
      </c>
      <c r="D11" s="247" t="str">
        <f>SEC_Comm!$D$63</f>
        <v>AGR_DUMMY_NRG_CATTLE</v>
      </c>
      <c r="E11" s="247"/>
      <c r="F11" s="247"/>
      <c r="G11" s="247">
        <v>93.212999999999994</v>
      </c>
      <c r="H11" s="247">
        <v>93.212999999999994</v>
      </c>
      <c r="I11" s="247">
        <v>1</v>
      </c>
      <c r="J11" s="247"/>
      <c r="K11" s="247">
        <v>1</v>
      </c>
    </row>
    <row r="12" spans="2:11">
      <c r="B12" s="247"/>
      <c r="C12" s="247"/>
      <c r="D12" s="247"/>
      <c r="E12" s="247" t="s">
        <v>143</v>
      </c>
      <c r="F12" s="247"/>
      <c r="G12" s="247"/>
      <c r="H12" s="247"/>
      <c r="I12" s="247"/>
      <c r="J12" s="247"/>
      <c r="K12" s="247"/>
    </row>
    <row r="13" spans="2:11">
      <c r="B13" s="247"/>
      <c r="C13" s="247"/>
      <c r="D13" s="247"/>
      <c r="E13" s="247" t="s">
        <v>102</v>
      </c>
      <c r="F13" s="247"/>
      <c r="G13" s="247"/>
      <c r="H13" s="247"/>
      <c r="I13" s="247"/>
      <c r="J13" s="247">
        <v>0.65700000000000003</v>
      </c>
      <c r="K13" s="247"/>
    </row>
    <row r="14" spans="2:11">
      <c r="B14" s="247"/>
      <c r="C14" s="247"/>
      <c r="D14" s="247"/>
      <c r="E14" s="247"/>
      <c r="F14" s="247" t="s">
        <v>94</v>
      </c>
      <c r="G14" s="247"/>
      <c r="H14" s="247"/>
      <c r="I14" s="247"/>
      <c r="J14" s="247">
        <v>4.9685741154640389E-2</v>
      </c>
      <c r="K14" s="247"/>
    </row>
    <row r="15" spans="2:11">
      <c r="B15" s="247"/>
      <c r="C15" s="247"/>
      <c r="D15" s="247"/>
      <c r="E15" s="247"/>
      <c r="F15" s="247" t="s">
        <v>96</v>
      </c>
      <c r="G15" s="247"/>
      <c r="H15" s="247"/>
      <c r="I15" s="247"/>
      <c r="J15" s="247">
        <v>1.7337189468587999E-3</v>
      </c>
      <c r="K15" s="247"/>
    </row>
    <row r="16" spans="2:11">
      <c r="B16" s="247"/>
      <c r="C16" s="247"/>
      <c r="D16" s="247"/>
      <c r="E16" s="247"/>
      <c r="F16" s="247" t="s">
        <v>92</v>
      </c>
      <c r="G16" s="247"/>
      <c r="H16" s="247"/>
      <c r="I16" s="247"/>
      <c r="J16" s="247">
        <v>3.5346248850639975E-4</v>
      </c>
      <c r="K16" s="247"/>
    </row>
    <row r="17" spans="2:11">
      <c r="B17" s="246" t="s">
        <v>233</v>
      </c>
      <c r="C17" s="246" t="s">
        <v>234</v>
      </c>
      <c r="D17" s="246" t="str">
        <f>SEC_Comm!$D$63</f>
        <v>AGR_DUMMY_NRG_CATTLE</v>
      </c>
      <c r="E17" s="246"/>
      <c r="F17" s="246"/>
      <c r="G17" s="246">
        <v>79.091999999999999</v>
      </c>
      <c r="H17" s="246">
        <v>79.091999999999999</v>
      </c>
      <c r="I17" s="246">
        <v>1</v>
      </c>
      <c r="J17" s="246"/>
      <c r="K17" s="246">
        <v>1</v>
      </c>
    </row>
    <row r="18" spans="2:11">
      <c r="B18" s="246"/>
      <c r="C18" s="246"/>
      <c r="D18" s="246"/>
      <c r="E18" s="246" t="s">
        <v>144</v>
      </c>
      <c r="F18" s="246"/>
      <c r="G18" s="246"/>
      <c r="H18" s="246"/>
      <c r="I18" s="246"/>
      <c r="J18" s="246"/>
      <c r="K18" s="246"/>
    </row>
    <row r="19" spans="2:11">
      <c r="B19" s="246"/>
      <c r="C19" s="246"/>
      <c r="D19" s="246"/>
      <c r="E19" s="246" t="s">
        <v>104</v>
      </c>
      <c r="F19" s="246"/>
      <c r="G19" s="246"/>
      <c r="H19" s="246"/>
      <c r="I19" s="246"/>
      <c r="J19" s="246">
        <v>3.066E-2</v>
      </c>
      <c r="K19" s="246"/>
    </row>
    <row r="20" spans="2:11">
      <c r="B20" s="246"/>
      <c r="C20" s="246"/>
      <c r="D20" s="246"/>
      <c r="E20" s="246"/>
      <c r="F20" s="246" t="s">
        <v>94</v>
      </c>
      <c r="G20" s="246"/>
      <c r="H20" s="246"/>
      <c r="I20" s="246"/>
      <c r="J20" s="246">
        <v>8.0000000000000002E-3</v>
      </c>
      <c r="K20" s="246"/>
    </row>
    <row r="21" spans="2:11">
      <c r="B21" s="246"/>
      <c r="C21" s="246"/>
      <c r="D21" s="246"/>
      <c r="E21" s="246"/>
      <c r="F21" s="246" t="s">
        <v>96</v>
      </c>
      <c r="G21" s="246"/>
      <c r="H21" s="246"/>
      <c r="I21" s="246"/>
      <c r="J21" s="246">
        <v>1.8999999999999998E-4</v>
      </c>
      <c r="K21" s="246"/>
    </row>
    <row r="22" spans="2:11">
      <c r="B22" s="246"/>
      <c r="C22" s="246"/>
      <c r="D22" s="246"/>
      <c r="E22" s="246"/>
      <c r="F22" s="246" t="s">
        <v>92</v>
      </c>
      <c r="G22" s="246"/>
      <c r="H22" s="246"/>
      <c r="I22" s="246"/>
      <c r="J22" s="246">
        <v>4.4422318016281294E-5</v>
      </c>
      <c r="K22" s="246"/>
    </row>
    <row r="23" spans="2:11">
      <c r="B23" s="247" t="s">
        <v>235</v>
      </c>
      <c r="C23" s="247" t="s">
        <v>236</v>
      </c>
      <c r="D23" s="247" t="str">
        <f>SEC_Comm!$D$63</f>
        <v>AGR_DUMMY_NRG_CATTLE</v>
      </c>
      <c r="E23" s="247"/>
      <c r="F23" s="247"/>
      <c r="G23" s="247">
        <v>141.44300000000001</v>
      </c>
      <c r="H23" s="247">
        <v>141.44300000000001</v>
      </c>
      <c r="I23" s="247">
        <v>1</v>
      </c>
      <c r="J23" s="247"/>
      <c r="K23" s="247">
        <v>1</v>
      </c>
    </row>
    <row r="24" spans="2:11">
      <c r="B24" s="247"/>
      <c r="C24" s="247"/>
      <c r="D24" s="247"/>
      <c r="E24" s="247" t="s">
        <v>145</v>
      </c>
      <c r="F24" s="247"/>
      <c r="G24" s="247"/>
      <c r="H24" s="247"/>
      <c r="I24" s="247"/>
      <c r="J24" s="247"/>
      <c r="K24" s="247"/>
    </row>
    <row r="25" spans="2:11">
      <c r="B25" s="247"/>
      <c r="C25" s="247"/>
      <c r="D25" s="247"/>
      <c r="E25" s="247" t="s">
        <v>106</v>
      </c>
      <c r="F25" s="247"/>
      <c r="G25" s="247"/>
      <c r="H25" s="247"/>
      <c r="I25" s="247"/>
      <c r="J25" s="247">
        <v>2.3186624999999999E-2</v>
      </c>
      <c r="K25" s="247"/>
    </row>
    <row r="26" spans="2:11">
      <c r="B26" s="247"/>
      <c r="C26" s="247"/>
      <c r="D26" s="247"/>
      <c r="E26" s="247"/>
      <c r="F26" s="247" t="s">
        <v>94</v>
      </c>
      <c r="G26" s="247"/>
      <c r="H26" s="247"/>
      <c r="I26" s="247"/>
      <c r="J26" s="247">
        <v>1.5E-3</v>
      </c>
      <c r="K26" s="247"/>
    </row>
    <row r="27" spans="2:11">
      <c r="B27" s="247"/>
      <c r="C27" s="247"/>
      <c r="D27" s="247"/>
      <c r="E27" s="247"/>
      <c r="F27" s="247" t="s">
        <v>96</v>
      </c>
      <c r="G27" s="247"/>
      <c r="H27" s="247"/>
      <c r="I27" s="247"/>
      <c r="J27" s="247">
        <v>1.3777228601968301E-3</v>
      </c>
      <c r="K27" s="247"/>
    </row>
    <row r="28" spans="2:11">
      <c r="B28" s="247"/>
      <c r="C28" s="247"/>
      <c r="D28" s="247"/>
      <c r="E28" s="247"/>
      <c r="F28" s="247" t="s">
        <v>92</v>
      </c>
      <c r="G28" s="247"/>
      <c r="H28" s="247"/>
      <c r="I28" s="247"/>
      <c r="J28" s="247">
        <v>8.574121747084128E-5</v>
      </c>
      <c r="K28" s="247"/>
    </row>
    <row r="29" spans="2:11">
      <c r="B29" s="246" t="s">
        <v>237</v>
      </c>
      <c r="C29" s="246" t="s">
        <v>238</v>
      </c>
      <c r="D29" s="246" t="str">
        <f>SEC_Comm!$D$63</f>
        <v>AGR_DUMMY_NRG_CATTLE</v>
      </c>
      <c r="E29" s="246"/>
      <c r="F29" s="246"/>
      <c r="G29" s="246">
        <v>4.9765253411344545</v>
      </c>
      <c r="H29" s="246">
        <v>4.9765253411344545</v>
      </c>
      <c r="I29" s="246">
        <v>1</v>
      </c>
      <c r="J29" s="246"/>
      <c r="K29" s="246">
        <v>1</v>
      </c>
    </row>
    <row r="30" spans="2:11">
      <c r="B30" s="246"/>
      <c r="C30" s="246"/>
      <c r="D30" s="246"/>
      <c r="E30" s="246" t="s">
        <v>146</v>
      </c>
      <c r="F30" s="246"/>
      <c r="G30" s="246"/>
      <c r="H30" s="246"/>
      <c r="I30" s="246"/>
      <c r="J30" s="246"/>
      <c r="K30" s="246"/>
    </row>
    <row r="31" spans="2:11">
      <c r="B31" s="246"/>
      <c r="C31" s="246"/>
      <c r="D31" s="246"/>
      <c r="E31" s="246" t="s">
        <v>108</v>
      </c>
      <c r="F31" s="246"/>
      <c r="G31" s="246"/>
      <c r="H31" s="246"/>
      <c r="I31" s="246"/>
      <c r="J31" s="246">
        <v>3.066E-2</v>
      </c>
      <c r="K31" s="246"/>
    </row>
    <row r="32" spans="2:11">
      <c r="B32" s="246"/>
      <c r="C32" s="246"/>
      <c r="D32" s="246"/>
      <c r="E32" s="246"/>
      <c r="F32" s="246" t="s">
        <v>94</v>
      </c>
      <c r="G32" s="246"/>
      <c r="H32" s="246"/>
      <c r="I32" s="246"/>
      <c r="J32" s="246">
        <v>5.00000000000004E-3</v>
      </c>
      <c r="K32" s="246"/>
    </row>
    <row r="33" spans="2:11">
      <c r="B33" s="246"/>
      <c r="C33" s="246"/>
      <c r="D33" s="246"/>
      <c r="E33" s="246"/>
      <c r="F33" s="246" t="s">
        <v>96</v>
      </c>
      <c r="G33" s="246"/>
      <c r="H33" s="246"/>
      <c r="I33" s="246"/>
      <c r="J33" s="246">
        <v>1.3000000000009E-4</v>
      </c>
      <c r="K33" s="246"/>
    </row>
    <row r="34" spans="2:11">
      <c r="B34" s="246"/>
      <c r="C34" s="246"/>
      <c r="D34" s="246"/>
      <c r="E34" s="246"/>
      <c r="F34" s="246" t="s">
        <v>92</v>
      </c>
      <c r="G34" s="246"/>
      <c r="H34" s="246"/>
      <c r="I34" s="246"/>
      <c r="J34" s="246">
        <v>3.4996311428315267E-5</v>
      </c>
      <c r="K34" s="246"/>
    </row>
    <row r="35" spans="2:11">
      <c r="B35" s="247" t="s">
        <v>239</v>
      </c>
      <c r="C35" s="247" t="s">
        <v>240</v>
      </c>
      <c r="D35" s="247" t="str">
        <f>SEC_Comm!$D$63</f>
        <v>AGR_DUMMY_NRG_CATTLE</v>
      </c>
      <c r="E35" s="247"/>
      <c r="F35" s="247"/>
      <c r="G35" s="247">
        <v>20.306000000000001</v>
      </c>
      <c r="H35" s="247">
        <v>20.306000000000001</v>
      </c>
      <c r="I35" s="247">
        <v>1</v>
      </c>
      <c r="J35" s="247"/>
      <c r="K35" s="247">
        <v>1</v>
      </c>
    </row>
    <row r="36" spans="2:11">
      <c r="B36" s="247"/>
      <c r="C36" s="247"/>
      <c r="D36" s="247"/>
      <c r="E36" s="247" t="s">
        <v>147</v>
      </c>
      <c r="F36" s="247"/>
      <c r="G36" s="247"/>
      <c r="H36" s="247"/>
      <c r="I36" s="247"/>
      <c r="J36" s="247"/>
      <c r="K36" s="247"/>
    </row>
    <row r="37" spans="2:11">
      <c r="B37" s="247"/>
      <c r="C37" s="247"/>
      <c r="D37" s="247"/>
      <c r="E37" s="247" t="s">
        <v>110</v>
      </c>
      <c r="F37" s="247"/>
      <c r="G37" s="247"/>
      <c r="H37" s="247"/>
      <c r="I37" s="247"/>
      <c r="J37" s="247">
        <v>1.752</v>
      </c>
      <c r="K37" s="247"/>
    </row>
    <row r="38" spans="2:11">
      <c r="B38" s="247"/>
      <c r="C38" s="247"/>
      <c r="D38" s="247"/>
      <c r="E38" s="247"/>
      <c r="F38" s="247" t="s">
        <v>94</v>
      </c>
      <c r="G38" s="247"/>
      <c r="H38" s="247"/>
      <c r="I38" s="247"/>
      <c r="J38" s="247">
        <v>1.8000000000000019E-2</v>
      </c>
      <c r="K38" s="247"/>
    </row>
    <row r="39" spans="2:11">
      <c r="B39" s="247"/>
      <c r="C39" s="247"/>
      <c r="D39" s="247"/>
      <c r="E39" s="247"/>
      <c r="F39" s="247" t="s">
        <v>96</v>
      </c>
      <c r="G39" s="247"/>
      <c r="H39" s="247"/>
      <c r="I39" s="247"/>
      <c r="J39" s="247">
        <v>1.5599999999999802E-3</v>
      </c>
      <c r="K39" s="247"/>
    </row>
    <row r="40" spans="2:11">
      <c r="B40" s="247"/>
      <c r="C40" s="247"/>
      <c r="D40" s="247"/>
      <c r="E40" s="247"/>
      <c r="F40" s="247" t="s">
        <v>92</v>
      </c>
      <c r="G40" s="247"/>
      <c r="H40" s="247"/>
      <c r="I40" s="247"/>
      <c r="J40" s="247">
        <v>3.3491071428571359E-4</v>
      </c>
      <c r="K40" s="247"/>
    </row>
    <row r="41" spans="2:11">
      <c r="B41" s="246" t="s">
        <v>241</v>
      </c>
      <c r="C41" s="246" t="s">
        <v>242</v>
      </c>
      <c r="D41" s="246" t="str">
        <f>SEC_Comm!$D$63</f>
        <v>AGR_DUMMY_NRG_CATTLE</v>
      </c>
      <c r="E41" s="246"/>
      <c r="F41" s="246"/>
      <c r="G41" s="246">
        <v>5170.067</v>
      </c>
      <c r="H41" s="246">
        <v>5170.067</v>
      </c>
      <c r="I41" s="246">
        <v>1</v>
      </c>
      <c r="J41" s="246"/>
      <c r="K41" s="246">
        <v>1</v>
      </c>
    </row>
    <row r="42" spans="2:11">
      <c r="B42" s="246"/>
      <c r="C42" s="246"/>
      <c r="D42" s="246"/>
      <c r="E42" s="246" t="s">
        <v>148</v>
      </c>
      <c r="F42" s="246"/>
      <c r="G42" s="246"/>
      <c r="H42" s="246"/>
      <c r="I42" s="246"/>
      <c r="J42" s="246"/>
      <c r="K42" s="246"/>
    </row>
    <row r="43" spans="2:11">
      <c r="B43" s="246"/>
      <c r="C43" s="246"/>
      <c r="D43" s="246"/>
      <c r="E43" s="246" t="s">
        <v>112</v>
      </c>
      <c r="F43" s="246"/>
      <c r="G43" s="246"/>
      <c r="H43" s="246"/>
      <c r="I43" s="246"/>
      <c r="J43" s="246">
        <v>5.6940000000000003E-3</v>
      </c>
      <c r="K43" s="246"/>
    </row>
    <row r="44" spans="2:11">
      <c r="B44" s="246"/>
      <c r="C44" s="246"/>
      <c r="D44" s="246"/>
      <c r="E44" s="246"/>
      <c r="F44" s="246" t="s">
        <v>96</v>
      </c>
      <c r="G44" s="246"/>
      <c r="H44" s="246"/>
      <c r="I44" s="246"/>
      <c r="J44" s="246">
        <v>2.7762587827240005E-5</v>
      </c>
      <c r="K44" s="246"/>
    </row>
    <row r="45" spans="2:11">
      <c r="B45" s="246"/>
      <c r="C45" s="246"/>
      <c r="D45" s="246"/>
      <c r="E45" s="246"/>
      <c r="F45" s="246" t="s">
        <v>92</v>
      </c>
      <c r="G45" s="246"/>
      <c r="H45" s="246"/>
      <c r="I45" s="246"/>
      <c r="J45" s="246">
        <v>1.1960521853592914E-6</v>
      </c>
      <c r="K45" s="246"/>
    </row>
    <row r="46" spans="2:11">
      <c r="B46" s="247" t="s">
        <v>243</v>
      </c>
      <c r="C46" s="247" t="s">
        <v>244</v>
      </c>
      <c r="D46" s="247" t="str">
        <f>SEC_Comm!$D$63</f>
        <v>AGR_DUMMY_NRG_CATTLE</v>
      </c>
      <c r="E46" s="247"/>
      <c r="F46" s="247"/>
      <c r="G46" s="247">
        <v>17.32</v>
      </c>
      <c r="H46" s="247">
        <v>17.32</v>
      </c>
      <c r="I46" s="247">
        <v>1</v>
      </c>
      <c r="J46" s="247"/>
      <c r="K46" s="247">
        <v>1</v>
      </c>
    </row>
    <row r="47" spans="2:11">
      <c r="B47" s="247"/>
      <c r="C47" s="247"/>
      <c r="D47" s="247"/>
      <c r="E47" s="247" t="s">
        <v>149</v>
      </c>
      <c r="F47" s="247"/>
      <c r="G47" s="247"/>
      <c r="H47" s="247"/>
      <c r="I47" s="247"/>
      <c r="J47" s="247"/>
      <c r="K47" s="247"/>
    </row>
    <row r="48" spans="2:11">
      <c r="B48" s="247"/>
      <c r="C48" s="247"/>
      <c r="D48" s="247"/>
      <c r="E48" s="247" t="s">
        <v>114</v>
      </c>
      <c r="F48" s="247"/>
      <c r="G48" s="247"/>
      <c r="H48" s="247"/>
      <c r="I48" s="247"/>
      <c r="J48" s="247">
        <v>5.6940000000000003E-3</v>
      </c>
      <c r="K48" s="247"/>
    </row>
    <row r="49" spans="2:11">
      <c r="B49" s="247"/>
      <c r="C49" s="247"/>
      <c r="D49" s="247"/>
      <c r="E49" s="247"/>
      <c r="F49" s="247" t="s">
        <v>96</v>
      </c>
      <c r="G49" s="247"/>
      <c r="H49" s="247"/>
      <c r="I49" s="247"/>
      <c r="J49" s="247">
        <v>7.9999999999999993E-5</v>
      </c>
      <c r="K49" s="247"/>
    </row>
    <row r="50" spans="2:11">
      <c r="B50" s="247"/>
      <c r="C50" s="247"/>
      <c r="D50" s="247"/>
      <c r="E50" s="247"/>
      <c r="F50" s="247" t="s">
        <v>92</v>
      </c>
      <c r="G50" s="247"/>
      <c r="H50" s="247"/>
      <c r="I50" s="247"/>
      <c r="J50" s="247">
        <v>2.5457142857134688E-5</v>
      </c>
      <c r="K50" s="247"/>
    </row>
    <row r="51" spans="2:11">
      <c r="B51" s="246" t="s">
        <v>245</v>
      </c>
      <c r="C51" s="246" t="s">
        <v>246</v>
      </c>
      <c r="D51" s="246" t="str">
        <f>SEC_Comm!$D$63</f>
        <v>AGR_DUMMY_NRG_CATTLE</v>
      </c>
      <c r="E51" s="246"/>
      <c r="F51" s="246"/>
      <c r="G51" s="246">
        <v>16.899000000000001</v>
      </c>
      <c r="H51" s="246">
        <v>16.899000000000001</v>
      </c>
      <c r="I51" s="246">
        <v>1</v>
      </c>
      <c r="J51" s="246"/>
      <c r="K51" s="246">
        <v>1</v>
      </c>
    </row>
    <row r="52" spans="2:11">
      <c r="B52" s="246"/>
      <c r="C52" s="246"/>
      <c r="D52" s="246"/>
      <c r="E52" s="246" t="s">
        <v>150</v>
      </c>
      <c r="F52" s="246"/>
      <c r="G52" s="246"/>
      <c r="H52" s="246"/>
      <c r="I52" s="246"/>
      <c r="J52" s="246"/>
      <c r="K52" s="246"/>
    </row>
    <row r="53" spans="2:11">
      <c r="B53" s="246"/>
      <c r="C53" s="246"/>
      <c r="D53" s="246"/>
      <c r="E53" s="246" t="s">
        <v>116</v>
      </c>
      <c r="F53" s="246"/>
      <c r="G53" s="246"/>
      <c r="H53" s="246"/>
      <c r="I53" s="246"/>
      <c r="J53" s="246">
        <v>5.6940000000000003E-3</v>
      </c>
      <c r="K53" s="246"/>
    </row>
    <row r="54" spans="2:11">
      <c r="B54" s="246"/>
      <c r="C54" s="246"/>
      <c r="D54" s="246"/>
      <c r="E54" s="246"/>
      <c r="F54" s="246" t="s">
        <v>96</v>
      </c>
      <c r="G54" s="246"/>
      <c r="H54" s="246"/>
      <c r="I54" s="246"/>
      <c r="J54" s="246">
        <v>6.8000000000000005E-4</v>
      </c>
      <c r="K54" s="246"/>
    </row>
    <row r="55" spans="2:11">
      <c r="B55" s="246"/>
      <c r="C55" s="246"/>
      <c r="D55" s="246"/>
      <c r="E55" s="246"/>
      <c r="F55" s="246" t="s">
        <v>92</v>
      </c>
      <c r="G55" s="246"/>
      <c r="H55" s="246"/>
      <c r="I55" s="246"/>
      <c r="J55" s="246">
        <v>2.0002178975221327E-5</v>
      </c>
      <c r="K55" s="246"/>
    </row>
    <row r="56" spans="2:11">
      <c r="B56" s="248" t="s">
        <v>247</v>
      </c>
      <c r="C56" s="248" t="s">
        <v>247</v>
      </c>
      <c r="D56" s="248" t="str">
        <f>SEC_Comm!$D$63</f>
        <v>AGR_DUMMY_NRG_CATTLE</v>
      </c>
      <c r="E56" s="248"/>
      <c r="F56" s="248"/>
      <c r="G56" s="248">
        <v>5628.7045253411343</v>
      </c>
      <c r="H56" s="248">
        <v>5628.7045253411343</v>
      </c>
      <c r="I56" s="248">
        <v>1</v>
      </c>
      <c r="J56" s="248"/>
      <c r="K56" s="248">
        <v>1</v>
      </c>
    </row>
    <row r="57" spans="2:11">
      <c r="B57" s="249"/>
      <c r="C57" s="249"/>
      <c r="D57" s="249"/>
      <c r="E57" s="249" t="s">
        <v>151</v>
      </c>
      <c r="F57" s="249"/>
      <c r="G57" s="249"/>
      <c r="H57" s="249"/>
      <c r="I57" s="249"/>
      <c r="J57" s="249"/>
      <c r="K57" s="249"/>
    </row>
    <row r="58" spans="2:11" ht="13.5" thickBot="1">
      <c r="B58" s="250"/>
      <c r="C58" s="250"/>
      <c r="D58" s="250"/>
      <c r="E58" s="250"/>
      <c r="F58" s="250" t="s">
        <v>92</v>
      </c>
      <c r="G58" s="250"/>
      <c r="H58" s="250"/>
      <c r="I58" s="250"/>
      <c r="J58" s="250">
        <v>2.5538809853867566E-5</v>
      </c>
      <c r="K58" s="250"/>
    </row>
    <row r="63" spans="2:11">
      <c r="B63" s="38"/>
      <c r="C63" s="38"/>
      <c r="D63" s="256" t="s">
        <v>277</v>
      </c>
      <c r="E63" s="43"/>
    </row>
    <row r="64" spans="2:11">
      <c r="B64" s="257" t="s">
        <v>156</v>
      </c>
      <c r="C64" s="258" t="s">
        <v>332</v>
      </c>
      <c r="D64" s="257" t="s">
        <v>280</v>
      </c>
      <c r="E64" s="259" t="s">
        <v>333</v>
      </c>
    </row>
    <row r="65" spans="2:5" ht="13.5" thickBot="1">
      <c r="B65" s="260" t="s">
        <v>324</v>
      </c>
      <c r="C65" s="260" t="s">
        <v>325</v>
      </c>
      <c r="D65" s="260" t="s">
        <v>327</v>
      </c>
      <c r="E65" s="260" t="s">
        <v>334</v>
      </c>
    </row>
    <row r="66" spans="2:5">
      <c r="B66" s="261" t="str">
        <f>SEC_Processes!D29</f>
        <v>AGR_IMP_DUMMY_NRG_LIV</v>
      </c>
      <c r="C66" s="261" t="str">
        <f>SEC_Processes!E29</f>
        <v>Dummy Energy Import</v>
      </c>
      <c r="D66" s="261" t="str">
        <f>SEC_Comm!$D$63</f>
        <v>AGR_DUMMY_NRG_CATTLE</v>
      </c>
      <c r="E66" s="261">
        <v>1E-3</v>
      </c>
    </row>
    <row r="67" spans="2:5" ht="13.5" thickBot="1">
      <c r="B67" s="262" t="str">
        <f>SEC_Processes!D30</f>
        <v>AGR_IMP_LAND_RESIDUE</v>
      </c>
      <c r="C67" s="262" t="str">
        <f>SEC_Processes!E30</f>
        <v>Dummy Import of Crop Residues for Biogas Production</v>
      </c>
      <c r="D67" s="262" t="str">
        <f>SEC_Comm!D66</f>
        <v>AGR_DUMMY_LAND_RESIDUES</v>
      </c>
      <c r="E67" s="262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N64"/>
  <sheetViews>
    <sheetView topLeftCell="A17" workbookViewId="0">
      <selection activeCell="D15" sqref="D15"/>
    </sheetView>
  </sheetViews>
  <sheetFormatPr defaultRowHeight="12.75"/>
  <cols>
    <col min="2" max="2" width="27.85546875" bestFit="1" customWidth="1"/>
    <col min="3" max="3" width="29.42578125" customWidth="1"/>
    <col min="4" max="4" width="26.85546875" customWidth="1"/>
    <col min="5" max="5" width="29.140625" customWidth="1"/>
    <col min="6" max="6" width="34" customWidth="1"/>
    <col min="7" max="7" width="6.28515625" customWidth="1"/>
    <col min="8" max="11" width="12.140625" bestFit="1" customWidth="1"/>
    <col min="12" max="12" width="8" bestFit="1" customWidth="1"/>
    <col min="13" max="13" width="7.5703125" bestFit="1" customWidth="1"/>
    <col min="14" max="14" width="5.140625" bestFit="1" customWidth="1"/>
  </cols>
  <sheetData>
    <row r="3" spans="2:12">
      <c r="F3" s="251" t="s">
        <v>317</v>
      </c>
      <c r="G3" s="242"/>
    </row>
    <row r="4" spans="2:12" ht="38.25">
      <c r="B4" s="74" t="s">
        <v>156</v>
      </c>
      <c r="C4" s="75" t="s">
        <v>332</v>
      </c>
      <c r="D4" s="75" t="s">
        <v>279</v>
      </c>
      <c r="E4" s="74" t="s">
        <v>280</v>
      </c>
      <c r="F4" s="74" t="s">
        <v>318</v>
      </c>
      <c r="G4" s="76" t="s">
        <v>335</v>
      </c>
      <c r="H4" s="243" t="s">
        <v>336</v>
      </c>
      <c r="I4" s="243" t="s">
        <v>337</v>
      </c>
      <c r="J4" s="243" t="s">
        <v>323</v>
      </c>
      <c r="K4" s="243" t="s">
        <v>338</v>
      </c>
      <c r="L4" s="243" t="s">
        <v>321</v>
      </c>
    </row>
    <row r="5" spans="2:12" ht="13.5" thickBot="1">
      <c r="B5" s="77" t="s">
        <v>324</v>
      </c>
      <c r="C5" s="77" t="s">
        <v>325</v>
      </c>
      <c r="D5" s="77"/>
      <c r="E5" s="77" t="s">
        <v>327</v>
      </c>
      <c r="F5" s="77"/>
      <c r="G5" s="77" t="s">
        <v>339</v>
      </c>
      <c r="H5" s="244" t="s">
        <v>340</v>
      </c>
      <c r="I5" s="244"/>
      <c r="J5" s="244"/>
      <c r="K5" s="244"/>
      <c r="L5" s="244"/>
    </row>
    <row r="6" spans="2:12" ht="15.95" customHeight="1">
      <c r="B6" s="84" t="str">
        <f>SEC_Processes!D42</f>
        <v>AGR_FERT_N_INORG</v>
      </c>
      <c r="C6" s="84" t="str">
        <f>SEC_Processes!E42</f>
        <v>AGR_FERT_N_INORG</v>
      </c>
      <c r="D6" s="90" t="str">
        <f>SEC_Comm!$D$64</f>
        <v>AGR_DUMMY_NRG_LAND</v>
      </c>
      <c r="E6" s="90" t="str">
        <f>SEC_Comm!$D$65</f>
        <v>AGR_DUMMY_DMD_LAND</v>
      </c>
      <c r="F6" s="90" t="str">
        <f>SEC_Comm!$D$35</f>
        <v>AGR_N2O</v>
      </c>
      <c r="G6" s="90">
        <v>100</v>
      </c>
      <c r="H6" s="90">
        <v>3.3536446309540635E-3</v>
      </c>
      <c r="I6" s="90">
        <v>3.3536446309540635E-3</v>
      </c>
      <c r="J6" s="90">
        <v>1</v>
      </c>
      <c r="K6" s="90">
        <v>1</v>
      </c>
      <c r="L6" s="84">
        <v>1</v>
      </c>
    </row>
    <row r="7" spans="2:12" ht="15.95" customHeight="1">
      <c r="B7" s="82" t="str">
        <f>SEC_Processes!D43</f>
        <v>AGR_FERT_N_MANURE</v>
      </c>
      <c r="C7" s="82" t="str">
        <f>SEC_Processes!E43</f>
        <v>AGR_FERT_N_MANURE</v>
      </c>
      <c r="D7" s="82" t="str">
        <f>SEC_Comm!$D$64</f>
        <v>AGR_DUMMY_NRG_LAND</v>
      </c>
      <c r="E7" s="82" t="str">
        <f>SEC_Comm!$D$65</f>
        <v>AGR_DUMMY_DMD_LAND</v>
      </c>
      <c r="F7" s="82" t="str">
        <f>SEC_Comm!$D$35</f>
        <v>AGR_N2O</v>
      </c>
      <c r="G7" s="82">
        <v>100</v>
      </c>
      <c r="H7" s="82">
        <v>1.3636721995992276E-3</v>
      </c>
      <c r="I7" s="82">
        <v>1.3636721995992276E-3</v>
      </c>
      <c r="J7" s="82">
        <v>1</v>
      </c>
      <c r="K7" s="82">
        <v>1</v>
      </c>
      <c r="L7" s="82">
        <v>1</v>
      </c>
    </row>
    <row r="8" spans="2:12" ht="15.95" customHeight="1">
      <c r="B8" s="84" t="str">
        <f>SEC_Processes!D44</f>
        <v>AGR_FERT_N_SLUDGE</v>
      </c>
      <c r="C8" s="84" t="str">
        <f>SEC_Processes!E44</f>
        <v>AGR_FERT_N_SLUDGE</v>
      </c>
      <c r="D8" s="84" t="str">
        <f>SEC_Comm!$D$64</f>
        <v>AGR_DUMMY_NRG_LAND</v>
      </c>
      <c r="E8" s="84" t="str">
        <f>SEC_Comm!$D$65</f>
        <v>AGR_DUMMY_DMD_LAND</v>
      </c>
      <c r="F8" s="84" t="str">
        <f>SEC_Comm!$D$35</f>
        <v>AGR_N2O</v>
      </c>
      <c r="G8" s="84">
        <v>100</v>
      </c>
      <c r="H8" s="84">
        <v>1.6167876959150761E-5</v>
      </c>
      <c r="I8" s="84">
        <v>1.6167876959150761E-5</v>
      </c>
      <c r="J8" s="84">
        <v>1</v>
      </c>
      <c r="K8" s="84">
        <v>1</v>
      </c>
      <c r="L8" s="84">
        <v>1</v>
      </c>
    </row>
    <row r="9" spans="2:12" ht="15.95" customHeight="1">
      <c r="B9" s="82" t="str">
        <f>SEC_Processes!D45</f>
        <v>AGR_FERT_N_URINE</v>
      </c>
      <c r="C9" s="82" t="str">
        <f>SEC_Processes!E45</f>
        <v>AGR_FERT_N_URINE</v>
      </c>
      <c r="D9" s="82" t="str">
        <f>SEC_Comm!$D$64</f>
        <v>AGR_DUMMY_NRG_LAND</v>
      </c>
      <c r="E9" s="82" t="str">
        <f>SEC_Comm!$D$65</f>
        <v>AGR_DUMMY_DMD_LAND</v>
      </c>
      <c r="F9" s="82" t="str">
        <f>SEC_Comm!$D$35</f>
        <v>AGR_N2O</v>
      </c>
      <c r="G9" s="82">
        <v>100</v>
      </c>
      <c r="H9" s="82">
        <v>3.5521265615012299E-4</v>
      </c>
      <c r="I9" s="82">
        <v>3.5521265615012299E-4</v>
      </c>
      <c r="J9" s="82">
        <v>1</v>
      </c>
      <c r="K9" s="82">
        <v>1</v>
      </c>
      <c r="L9" s="82">
        <v>1</v>
      </c>
    </row>
    <row r="10" spans="2:12" ht="15.95" customHeight="1">
      <c r="B10" s="84" t="str">
        <f>SEC_Processes!D46</f>
        <v>AGR_FERT_N_CROP-RES</v>
      </c>
      <c r="C10" s="84" t="str">
        <f>SEC_Processes!E46</f>
        <v>AGR_FERT_N_CROP-RES</v>
      </c>
      <c r="D10" s="84" t="str">
        <f>SEC_Comm!$D$64</f>
        <v>AGR_DUMMY_NRG_LAND</v>
      </c>
      <c r="E10" s="84" t="str">
        <f>SEC_Comm!$D$65</f>
        <v>AGR_DUMMY_DMD_LAND</v>
      </c>
      <c r="F10" s="84" t="str">
        <f>SEC_Comm!$D$35</f>
        <v>AGR_N2O</v>
      </c>
      <c r="G10" s="84">
        <v>100</v>
      </c>
      <c r="H10" s="84">
        <v>1.3317292501199591E-3</v>
      </c>
      <c r="I10" s="84">
        <v>1.3317292501199591E-3</v>
      </c>
      <c r="J10" s="84">
        <v>1</v>
      </c>
      <c r="K10" s="84">
        <v>1</v>
      </c>
      <c r="L10" s="84">
        <v>1</v>
      </c>
    </row>
    <row r="11" spans="2:12" ht="15.95" customHeight="1">
      <c r="B11" s="82" t="str">
        <f>SEC_Processes!D47</f>
        <v>AGR_FERT_N_MIN</v>
      </c>
      <c r="C11" s="82" t="str">
        <f>SEC_Processes!E47</f>
        <v>AGR_FERT_N_MIN</v>
      </c>
      <c r="D11" s="82" t="str">
        <f>SEC_Comm!$D$64</f>
        <v>AGR_DUMMY_NRG_LAND</v>
      </c>
      <c r="E11" s="82" t="str">
        <f>SEC_Comm!$D$65</f>
        <v>AGR_DUMMY_DMD_LAND</v>
      </c>
      <c r="F11" s="82" t="str">
        <f>SEC_Comm!$D$35</f>
        <v>AGR_N2O</v>
      </c>
      <c r="G11" s="82">
        <v>100</v>
      </c>
      <c r="H11" s="82">
        <v>3.3444092997706812E-5</v>
      </c>
      <c r="I11" s="82">
        <v>3.3444092997706812E-5</v>
      </c>
      <c r="J11" s="82">
        <v>1</v>
      </c>
      <c r="K11" s="82">
        <v>1</v>
      </c>
      <c r="L11" s="82">
        <v>1</v>
      </c>
    </row>
    <row r="12" spans="2:12" ht="15.95" customHeight="1">
      <c r="B12" s="84" t="str">
        <f>SEC_Processes!D48</f>
        <v>AGR_FERT_N_CULT</v>
      </c>
      <c r="C12" s="84" t="str">
        <f>SEC_Processes!E48</f>
        <v>AGR_FERT_N_CULT</v>
      </c>
      <c r="D12" s="84" t="str">
        <f>SEC_Comm!$D$64</f>
        <v>AGR_DUMMY_NRG_LAND</v>
      </c>
      <c r="E12" s="84" t="str">
        <f>SEC_Comm!$D$65</f>
        <v>AGR_DUMMY_DMD_LAND</v>
      </c>
      <c r="F12" s="84" t="str">
        <f>SEC_Comm!$D$35</f>
        <v>AGR_N2O</v>
      </c>
      <c r="G12" s="84">
        <v>100</v>
      </c>
      <c r="H12" s="84">
        <v>2.3921301121307636E-3</v>
      </c>
      <c r="I12" s="84">
        <v>2.3921301121307636E-3</v>
      </c>
      <c r="J12" s="84">
        <v>1</v>
      </c>
      <c r="K12" s="84">
        <v>1</v>
      </c>
      <c r="L12" s="84">
        <v>1</v>
      </c>
    </row>
    <row r="13" spans="2:12" ht="15.95" customHeight="1">
      <c r="B13" s="82" t="str">
        <f>SEC_Processes!D49</f>
        <v>AGR_FERT_N_ATM-DEP</v>
      </c>
      <c r="C13" s="82" t="str">
        <f>SEC_Processes!E49</f>
        <v>AGR_FERT_N_ATM-DEP</v>
      </c>
      <c r="D13" s="82" t="str">
        <f>SEC_Comm!$D$64</f>
        <v>AGR_DUMMY_NRG_LAND</v>
      </c>
      <c r="E13" s="82" t="str">
        <f>SEC_Comm!$D$65</f>
        <v>AGR_DUMMY_DMD_LAND</v>
      </c>
      <c r="F13" s="82" t="str">
        <f>SEC_Comm!$D$35</f>
        <v>AGR_N2O</v>
      </c>
      <c r="G13" s="82">
        <v>100</v>
      </c>
      <c r="H13" s="82">
        <v>6.474598752018464E-4</v>
      </c>
      <c r="I13" s="82">
        <v>6.474598752018464E-4</v>
      </c>
      <c r="J13" s="82">
        <v>1</v>
      </c>
      <c r="K13" s="82">
        <v>1</v>
      </c>
      <c r="L13" s="82">
        <v>1</v>
      </c>
    </row>
    <row r="14" spans="2:12" ht="15.95" customHeight="1" thickBot="1">
      <c r="B14" s="238" t="str">
        <f>SEC_Processes!D50</f>
        <v>AGR_FERT_N_NITR-LEACH</v>
      </c>
      <c r="C14" s="238" t="str">
        <f>SEC_Processes!E50</f>
        <v>AGR_FERT_N_NITR-LEACH</v>
      </c>
      <c r="D14" s="238" t="str">
        <f>SEC_Comm!$D$64</f>
        <v>AGR_DUMMY_NRG_LAND</v>
      </c>
      <c r="E14" s="238" t="str">
        <f>SEC_Comm!$D$65</f>
        <v>AGR_DUMMY_DMD_LAND</v>
      </c>
      <c r="F14" s="238" t="str">
        <f>SEC_Comm!$D$35</f>
        <v>AGR_N2O</v>
      </c>
      <c r="G14" s="238">
        <v>100</v>
      </c>
      <c r="H14" s="238">
        <v>1.4128413827858835E-3</v>
      </c>
      <c r="I14" s="238">
        <v>1.4128413827858835E-3</v>
      </c>
      <c r="J14" s="238">
        <v>1</v>
      </c>
      <c r="K14" s="238">
        <v>1</v>
      </c>
      <c r="L14" s="238">
        <v>1</v>
      </c>
    </row>
    <row r="16" spans="2:12">
      <c r="F16" s="251" t="s">
        <v>317</v>
      </c>
      <c r="G16" s="242"/>
    </row>
    <row r="17" spans="2:14" ht="38.25">
      <c r="B17" s="74" t="s">
        <v>156</v>
      </c>
      <c r="C17" s="75" t="s">
        <v>332</v>
      </c>
      <c r="D17" s="75" t="s">
        <v>279</v>
      </c>
      <c r="E17" s="74" t="s">
        <v>280</v>
      </c>
      <c r="F17" s="74" t="s">
        <v>318</v>
      </c>
      <c r="G17" s="76" t="s">
        <v>335</v>
      </c>
      <c r="H17" s="243" t="s">
        <v>341</v>
      </c>
      <c r="I17" s="243" t="s">
        <v>342</v>
      </c>
      <c r="J17" s="243" t="s">
        <v>323</v>
      </c>
      <c r="K17" s="243" t="s">
        <v>338</v>
      </c>
      <c r="L17" s="243" t="s">
        <v>321</v>
      </c>
    </row>
    <row r="18" spans="2:14" ht="13.5" thickBot="1">
      <c r="B18" s="77" t="s">
        <v>324</v>
      </c>
      <c r="C18" s="77" t="s">
        <v>325</v>
      </c>
      <c r="D18" s="77"/>
      <c r="E18" s="77" t="s">
        <v>327</v>
      </c>
      <c r="F18" s="77"/>
      <c r="G18" s="77" t="s">
        <v>339</v>
      </c>
      <c r="H18" s="244" t="s">
        <v>340</v>
      </c>
      <c r="I18" s="244"/>
      <c r="J18" s="244"/>
      <c r="K18" s="244"/>
      <c r="L18" s="244"/>
    </row>
    <row r="19" spans="2:14">
      <c r="B19" s="90" t="str">
        <f>SEC_Processes!D51</f>
        <v>AGR_LAND_FERT_CO2_LIM</v>
      </c>
      <c r="C19" s="90" t="str">
        <f>SEC_Processes!E51</f>
        <v>AGR_LAND_FERT_CO2_LIM</v>
      </c>
      <c r="D19" s="90" t="str">
        <f>SEC_Comm!$D$64</f>
        <v>AGR_DUMMY_NRG_LAND</v>
      </c>
      <c r="E19" s="90" t="str">
        <f>SEC_Comm!$D$65</f>
        <v>AGR_DUMMY_DMD_LAND</v>
      </c>
      <c r="F19" s="90" t="str">
        <f>SEC_Comm!$D$23</f>
        <v>AGR_CO2</v>
      </c>
      <c r="G19" s="90">
        <v>100</v>
      </c>
      <c r="H19" s="90">
        <v>0.13152132080584736</v>
      </c>
      <c r="I19" s="90">
        <v>0.13152132080584736</v>
      </c>
      <c r="J19" s="90">
        <v>1</v>
      </c>
      <c r="K19" s="90">
        <v>1</v>
      </c>
      <c r="L19" s="84">
        <v>1</v>
      </c>
    </row>
    <row r="20" spans="2:14">
      <c r="B20" s="82" t="str">
        <f>SEC_Processes!D52</f>
        <v>AGR_LAND_FERT_CO2_DOL</v>
      </c>
      <c r="C20" s="82" t="str">
        <f>SEC_Processes!E52</f>
        <v>AGR_LAND_FERT_CO2_DOL</v>
      </c>
      <c r="D20" s="82" t="str">
        <f>SEC_Comm!$D$64</f>
        <v>AGR_DUMMY_NRG_LAND</v>
      </c>
      <c r="E20" s="82" t="str">
        <f>SEC_Comm!$D$65</f>
        <v>AGR_DUMMY_DMD_LAND</v>
      </c>
      <c r="F20" s="82" t="str">
        <f>SEC_Comm!$D$23</f>
        <v>AGR_CO2</v>
      </c>
      <c r="G20" s="82">
        <v>100</v>
      </c>
      <c r="H20" s="82">
        <v>4.8130324585142367E-2</v>
      </c>
      <c r="I20" s="82">
        <v>4.8130324585142367E-2</v>
      </c>
      <c r="J20" s="82">
        <v>1</v>
      </c>
      <c r="K20" s="82">
        <v>1</v>
      </c>
      <c r="L20" s="82">
        <v>1</v>
      </c>
    </row>
    <row r="21" spans="2:14">
      <c r="B21" s="84" t="str">
        <f>SEC_Processes!D53</f>
        <v>AGR_LAND_FERT_CO2_UREA</v>
      </c>
      <c r="C21" s="84" t="str">
        <f>SEC_Processes!E53</f>
        <v>AGR_LAND_FERT_CO2_UREA</v>
      </c>
      <c r="D21" s="84" t="str">
        <f>SEC_Comm!$D$64</f>
        <v>AGR_DUMMY_NRG_LAND</v>
      </c>
      <c r="E21" s="84" t="str">
        <f>SEC_Comm!$D$65</f>
        <v>AGR_DUMMY_DMD_LAND</v>
      </c>
      <c r="F21" s="84" t="str">
        <f>SEC_Comm!$D$23</f>
        <v>AGR_CO2</v>
      </c>
      <c r="G21" s="84">
        <v>100</v>
      </c>
      <c r="H21" s="84">
        <v>8.9067158554401421E-2</v>
      </c>
      <c r="I21" s="84">
        <v>8.9067158554401421E-2</v>
      </c>
      <c r="J21" s="84">
        <v>1</v>
      </c>
      <c r="K21" s="84">
        <v>1</v>
      </c>
      <c r="L21" s="84">
        <v>1</v>
      </c>
    </row>
    <row r="22" spans="2:14" ht="13.5" thickBot="1">
      <c r="B22" s="85" t="str">
        <f>SEC_Processes!D54</f>
        <v>AGR_LAND_FERT_CO2_OTH</v>
      </c>
      <c r="C22" s="85" t="str">
        <f>SEC_Processes!E54</f>
        <v>AGR_LAND_FERT_CO2_OTH</v>
      </c>
      <c r="D22" s="85" t="str">
        <f>SEC_Comm!$D$64</f>
        <v>AGR_DUMMY_NRG_LAND</v>
      </c>
      <c r="E22" s="85" t="str">
        <f>SEC_Comm!$D$65</f>
        <v>AGR_DUMMY_DMD_LAND</v>
      </c>
      <c r="F22" s="85" t="str">
        <f>SEC_Comm!$D$23</f>
        <v>AGR_CO2</v>
      </c>
      <c r="G22" s="85">
        <v>100</v>
      </c>
      <c r="H22" s="85">
        <v>5.3429612525204687E-2</v>
      </c>
      <c r="I22" s="85">
        <v>5.3429612525204687E-2</v>
      </c>
      <c r="J22" s="85">
        <v>1</v>
      </c>
      <c r="K22" s="85">
        <v>1</v>
      </c>
      <c r="L22" s="85">
        <v>1</v>
      </c>
    </row>
    <row r="25" spans="2:14">
      <c r="F25" s="251" t="s">
        <v>317</v>
      </c>
      <c r="G25" s="242"/>
    </row>
    <row r="26" spans="2:14" ht="38.25">
      <c r="B26" s="74" t="s">
        <v>156</v>
      </c>
      <c r="C26" s="75" t="s">
        <v>332</v>
      </c>
      <c r="D26" s="75" t="s">
        <v>279</v>
      </c>
      <c r="E26" s="74" t="s">
        <v>280</v>
      </c>
      <c r="F26" s="74" t="s">
        <v>318</v>
      </c>
      <c r="G26" s="76" t="s">
        <v>335</v>
      </c>
      <c r="H26" s="243" t="s">
        <v>343</v>
      </c>
      <c r="I26" s="243" t="s">
        <v>344</v>
      </c>
      <c r="J26" s="243" t="s">
        <v>336</v>
      </c>
      <c r="K26" s="243" t="s">
        <v>337</v>
      </c>
      <c r="L26" s="243" t="s">
        <v>323</v>
      </c>
      <c r="M26" s="243" t="s">
        <v>338</v>
      </c>
      <c r="N26" s="243" t="s">
        <v>321</v>
      </c>
    </row>
    <row r="27" spans="2:14" ht="13.5" thickBot="1">
      <c r="B27" s="77" t="s">
        <v>324</v>
      </c>
      <c r="C27" s="77" t="s">
        <v>325</v>
      </c>
      <c r="D27" s="77"/>
      <c r="E27" s="77" t="s">
        <v>327</v>
      </c>
      <c r="F27" s="77"/>
      <c r="G27" s="77" t="s">
        <v>339</v>
      </c>
      <c r="H27" s="244" t="s">
        <v>340</v>
      </c>
      <c r="I27" s="244"/>
      <c r="J27" s="244" t="s">
        <v>340</v>
      </c>
      <c r="K27" s="244"/>
      <c r="L27" s="244"/>
      <c r="M27" s="244"/>
      <c r="N27" s="244"/>
    </row>
    <row r="28" spans="2:14" ht="15.95" customHeight="1">
      <c r="B28" s="90" t="str">
        <f>SEC_Processes!D55</f>
        <v>AGR_LAND_CROP_WHEAT</v>
      </c>
      <c r="C28" s="90" t="str">
        <f>SEC_Processes!E55</f>
        <v>AGR_LAND_CROP_WHEAT</v>
      </c>
      <c r="D28" s="90" t="str">
        <f>SEC_Comm!$D$64</f>
        <v>AGR_DUMMY_NRG_LAND</v>
      </c>
      <c r="E28" s="90" t="str">
        <f>SEC_Comm!$D$65</f>
        <v>AGR_DUMMY_DMD_LAND</v>
      </c>
      <c r="F28" s="90" t="str">
        <f>SEC_Comm!$D$38&amp;", "&amp;SEC_Comm!$D$35</f>
        <v>AGR_CH4_LAND, AGR_N2O</v>
      </c>
      <c r="G28" s="90">
        <v>100</v>
      </c>
      <c r="H28" s="90">
        <v>5.2190654887486986E-5</v>
      </c>
      <c r="I28" s="90">
        <v>5.2190654887486986E-5</v>
      </c>
      <c r="J28" s="90">
        <v>1.2056041278991983E-6</v>
      </c>
      <c r="K28" s="90">
        <v>1.2056041278991983E-6</v>
      </c>
      <c r="L28" s="90">
        <v>1</v>
      </c>
      <c r="M28" s="90">
        <v>1</v>
      </c>
      <c r="N28" s="90">
        <v>1</v>
      </c>
    </row>
    <row r="29" spans="2:14" ht="15.95" customHeight="1">
      <c r="B29" s="82"/>
      <c r="C29" s="82"/>
      <c r="D29" s="82"/>
      <c r="E29" s="82" t="str">
        <f>SEC_Comm!D48</f>
        <v>AGR_RESID_CROP_WHEAT</v>
      </c>
      <c r="F29" s="82"/>
      <c r="G29" s="82"/>
      <c r="H29" s="82"/>
      <c r="I29" s="82"/>
      <c r="J29" s="82"/>
      <c r="K29" s="82"/>
      <c r="L29" s="82"/>
      <c r="M29" s="82"/>
      <c r="N29" s="82"/>
    </row>
    <row r="30" spans="2:14" ht="15.95" customHeight="1">
      <c r="B30" s="84" t="str">
        <f>SEC_Processes!D56</f>
        <v>AGR_LAND_CROP_BARLEY</v>
      </c>
      <c r="C30" s="84" t="str">
        <f>SEC_Processes!E56</f>
        <v>AGR_LAND_CROP_BARLEY</v>
      </c>
      <c r="D30" s="84" t="str">
        <f>SEC_Comm!$D$64</f>
        <v>AGR_DUMMY_NRG_LAND</v>
      </c>
      <c r="E30" s="84" t="str">
        <f>SEC_Comm!$D$65</f>
        <v>AGR_DUMMY_DMD_LAND</v>
      </c>
      <c r="F30" s="84" t="str">
        <f>SEC_Comm!$D$38&amp;", "&amp;SEC_Comm!$D$35</f>
        <v>AGR_CH4_LAND, AGR_N2O</v>
      </c>
      <c r="G30" s="84">
        <v>100</v>
      </c>
      <c r="H30" s="84">
        <v>1.0543212063627382E-5</v>
      </c>
      <c r="I30" s="84">
        <v>1.0543212063627382E-5</v>
      </c>
      <c r="J30" s="84">
        <v>2.6094449857457963E-7</v>
      </c>
      <c r="K30" s="84">
        <v>2.6094449857457963E-7</v>
      </c>
      <c r="L30" s="84">
        <v>1</v>
      </c>
      <c r="M30" s="84">
        <v>1</v>
      </c>
      <c r="N30" s="84">
        <v>1</v>
      </c>
    </row>
    <row r="31" spans="2:14" ht="15.95" customHeight="1">
      <c r="B31" s="82"/>
      <c r="C31" s="82"/>
      <c r="D31" s="82"/>
      <c r="E31" s="82" t="str">
        <f>SEC_Comm!D49</f>
        <v>AGR_RESID_CROP_BARLEY</v>
      </c>
      <c r="F31" s="82"/>
      <c r="G31" s="82"/>
      <c r="H31" s="82"/>
      <c r="I31" s="82"/>
      <c r="J31" s="82"/>
      <c r="K31" s="82"/>
      <c r="L31" s="82"/>
      <c r="M31" s="82"/>
      <c r="N31" s="82"/>
    </row>
    <row r="32" spans="2:14" ht="15.95" customHeight="1">
      <c r="B32" s="84" t="str">
        <f>SEC_Processes!D57</f>
        <v>AGR_LAND_CROP_MAIZE</v>
      </c>
      <c r="C32" s="84" t="str">
        <f>SEC_Processes!E57</f>
        <v>AGR_LAND_CROP_MAIZE</v>
      </c>
      <c r="D32" s="84" t="str">
        <f>SEC_Comm!$D$64</f>
        <v>AGR_DUMMY_NRG_LAND</v>
      </c>
      <c r="E32" s="84" t="str">
        <f>SEC_Comm!$D$65</f>
        <v>AGR_DUMMY_DMD_LAND</v>
      </c>
      <c r="F32" s="84" t="str">
        <f>SEC_Comm!$D$38&amp;", "&amp;SEC_Comm!$D$35</f>
        <v>AGR_CH4_LAND, AGR_N2O</v>
      </c>
      <c r="G32" s="84">
        <v>100</v>
      </c>
      <c r="H32" s="84">
        <v>9.7131779652304633E-6</v>
      </c>
      <c r="I32" s="84">
        <v>9.7131779652304633E-6</v>
      </c>
      <c r="J32" s="84">
        <v>3.2053487285256779E-7</v>
      </c>
      <c r="K32" s="84">
        <v>3.2053487285256779E-7</v>
      </c>
      <c r="L32" s="84">
        <v>1</v>
      </c>
      <c r="M32" s="84">
        <v>1</v>
      </c>
      <c r="N32" s="84">
        <v>1</v>
      </c>
    </row>
    <row r="33" spans="2:14" ht="15.95" customHeight="1">
      <c r="B33" s="82"/>
      <c r="C33" s="82"/>
      <c r="D33" s="82"/>
      <c r="E33" s="82" t="str">
        <f>SEC_Comm!D50</f>
        <v>AGR_RESID_CROP_MAIZE</v>
      </c>
      <c r="F33" s="82"/>
      <c r="G33" s="82"/>
      <c r="H33" s="82"/>
      <c r="I33" s="82"/>
      <c r="J33" s="82"/>
      <c r="K33" s="82"/>
      <c r="L33" s="82"/>
      <c r="M33" s="82"/>
      <c r="N33" s="82"/>
    </row>
    <row r="34" spans="2:14" ht="15.95" customHeight="1">
      <c r="B34" s="84" t="str">
        <f>SEC_Processes!D58</f>
        <v>AGR_LAND_CROP_CER-MIX</v>
      </c>
      <c r="C34" s="84" t="str">
        <f>SEC_Processes!E58</f>
        <v>AGR_LAND_CROP_CER-MIX</v>
      </c>
      <c r="D34" s="84" t="str">
        <f>SEC_Comm!$D$64</f>
        <v>AGR_DUMMY_NRG_LAND</v>
      </c>
      <c r="E34" s="84" t="str">
        <f>SEC_Comm!$D$65</f>
        <v>AGR_DUMMY_DMD_LAND</v>
      </c>
      <c r="F34" s="84" t="str">
        <f>SEC_Comm!$D$38&amp;", "&amp;SEC_Comm!$D$35</f>
        <v>AGR_CH4_LAND, AGR_N2O</v>
      </c>
      <c r="G34" s="84">
        <v>100</v>
      </c>
      <c r="H34" s="84">
        <v>6.8122244192668335E-6</v>
      </c>
      <c r="I34" s="84">
        <v>6.8122244192668335E-6</v>
      </c>
      <c r="J34" s="84">
        <v>1.686025543769868E-7</v>
      </c>
      <c r="K34" s="84">
        <v>1.686025543769868E-7</v>
      </c>
      <c r="L34" s="84">
        <v>1</v>
      </c>
      <c r="M34" s="84">
        <v>1</v>
      </c>
      <c r="N34" s="84">
        <v>1</v>
      </c>
    </row>
    <row r="35" spans="2:14" ht="15.95" customHeight="1">
      <c r="B35" s="82"/>
      <c r="C35" s="82"/>
      <c r="D35" s="82"/>
      <c r="E35" s="82" t="str">
        <f>SEC_Comm!D51</f>
        <v>AGR_RESID_CROP_CER-MIX</v>
      </c>
      <c r="F35" s="82"/>
      <c r="G35" s="82"/>
      <c r="H35" s="82"/>
      <c r="I35" s="82"/>
      <c r="J35" s="82"/>
      <c r="K35" s="82"/>
      <c r="L35" s="82"/>
      <c r="M35" s="82"/>
      <c r="N35" s="82"/>
    </row>
    <row r="36" spans="2:14" ht="15.95" customHeight="1">
      <c r="B36" s="84" t="str">
        <f>SEC_Processes!D59</f>
        <v>AGR_LAND_CROP_TRITICALE</v>
      </c>
      <c r="C36" s="84" t="str">
        <f>SEC_Processes!E59</f>
        <v>AGR_LAND_CROP_TRITICALE</v>
      </c>
      <c r="D36" s="84" t="str">
        <f>SEC_Comm!$D$64</f>
        <v>AGR_DUMMY_NRG_LAND</v>
      </c>
      <c r="E36" s="84" t="str">
        <f>SEC_Comm!$D$65</f>
        <v>AGR_DUMMY_DMD_LAND</v>
      </c>
      <c r="F36" s="84" t="str">
        <f>SEC_Comm!$D$38&amp;", "&amp;SEC_Comm!$D$35</f>
        <v>AGR_CH4_LAND, AGR_N2O</v>
      </c>
      <c r="G36" s="84">
        <v>100</v>
      </c>
      <c r="H36" s="84">
        <v>3.1805444108375412E-5</v>
      </c>
      <c r="I36" s="84">
        <v>3.1805444108375412E-5</v>
      </c>
      <c r="J36" s="84">
        <v>6.8222677612290495E-7</v>
      </c>
      <c r="K36" s="84">
        <v>6.8222677612290495E-7</v>
      </c>
      <c r="L36" s="84">
        <v>1</v>
      </c>
      <c r="M36" s="84">
        <v>1</v>
      </c>
      <c r="N36" s="84">
        <v>1</v>
      </c>
    </row>
    <row r="37" spans="2:14" ht="15.95" customHeight="1">
      <c r="B37" s="82"/>
      <c r="C37" s="82"/>
      <c r="D37" s="82"/>
      <c r="E37" s="82" t="str">
        <f>SEC_Comm!D52</f>
        <v>AGR_RESID_CROP_TRITICALE</v>
      </c>
      <c r="F37" s="82"/>
      <c r="G37" s="82"/>
      <c r="H37" s="82"/>
      <c r="I37" s="82"/>
      <c r="J37" s="82"/>
      <c r="K37" s="82"/>
      <c r="L37" s="82"/>
      <c r="M37" s="82"/>
      <c r="N37" s="82"/>
    </row>
    <row r="38" spans="2:14" ht="15.95" customHeight="1">
      <c r="B38" s="84" t="str">
        <f>SEC_Processes!D60</f>
        <v>AGR_LAND_CROP_OATS</v>
      </c>
      <c r="C38" s="84" t="str">
        <f>SEC_Processes!E60</f>
        <v>AGR_LAND_CROP_OATS</v>
      </c>
      <c r="D38" s="84" t="str">
        <f>SEC_Comm!$D$64</f>
        <v>AGR_DUMMY_NRG_LAND</v>
      </c>
      <c r="E38" s="84" t="str">
        <f>SEC_Comm!$D$65</f>
        <v>AGR_DUMMY_DMD_LAND</v>
      </c>
      <c r="F38" s="84" t="str">
        <f>SEC_Comm!$D$38&amp;", "&amp;SEC_Comm!$D$35</f>
        <v>AGR_CH4_LAND, AGR_N2O</v>
      </c>
      <c r="G38" s="84">
        <v>100</v>
      </c>
      <c r="H38" s="84">
        <v>6.5948072611621237E-6</v>
      </c>
      <c r="I38" s="84">
        <v>6.5948072611621237E-6</v>
      </c>
      <c r="J38" s="84">
        <v>1.7410291169391991E-7</v>
      </c>
      <c r="K38" s="84">
        <v>1.7410291169391991E-7</v>
      </c>
      <c r="L38" s="84">
        <v>1</v>
      </c>
      <c r="M38" s="84">
        <v>1</v>
      </c>
      <c r="N38" s="84">
        <v>1</v>
      </c>
    </row>
    <row r="39" spans="2:14" ht="15.95" customHeight="1">
      <c r="B39" s="82"/>
      <c r="C39" s="82"/>
      <c r="D39" s="82"/>
      <c r="E39" s="82" t="str">
        <f>SEC_Comm!D53</f>
        <v>AGR_RESID_CROP_OATS</v>
      </c>
      <c r="F39" s="82"/>
      <c r="G39" s="82"/>
      <c r="H39" s="82"/>
      <c r="I39" s="82"/>
      <c r="J39" s="82"/>
      <c r="K39" s="82"/>
      <c r="L39" s="82"/>
      <c r="M39" s="82"/>
      <c r="N39" s="82"/>
    </row>
    <row r="40" spans="2:14" ht="15.95" customHeight="1">
      <c r="B40" s="84" t="str">
        <f>SEC_Processes!D61</f>
        <v>AGR_LAND_CROP_RYE</v>
      </c>
      <c r="C40" s="84" t="str">
        <f>SEC_Processes!E61</f>
        <v>AGR_LAND_CROP_RYE</v>
      </c>
      <c r="D40" s="84" t="str">
        <f>SEC_Comm!$D$64</f>
        <v>AGR_DUMMY_NRG_LAND</v>
      </c>
      <c r="E40" s="84" t="str">
        <f>SEC_Comm!$D$65</f>
        <v>AGR_DUMMY_DMD_LAND</v>
      </c>
      <c r="F40" s="84" t="str">
        <f>SEC_Comm!$D$38&amp;", "&amp;SEC_Comm!$D$35</f>
        <v>AGR_CH4_LAND, AGR_N2O</v>
      </c>
      <c r="G40" s="84">
        <v>100</v>
      </c>
      <c r="H40" s="84">
        <v>1.9127808748977898E-5</v>
      </c>
      <c r="I40" s="84">
        <v>1.9127808748977898E-5</v>
      </c>
      <c r="J40" s="84">
        <v>3.4716972879502483E-7</v>
      </c>
      <c r="K40" s="84">
        <v>3.4716972879502483E-7</v>
      </c>
      <c r="L40" s="84">
        <v>1</v>
      </c>
      <c r="M40" s="84">
        <v>1</v>
      </c>
      <c r="N40" s="84">
        <v>1</v>
      </c>
    </row>
    <row r="41" spans="2:14" ht="15.95" customHeight="1">
      <c r="B41" s="82"/>
      <c r="C41" s="82"/>
      <c r="D41" s="82"/>
      <c r="E41" s="82" t="str">
        <f>SEC_Comm!D54</f>
        <v>AGR_RESID_CROP_RYE</v>
      </c>
      <c r="F41" s="82"/>
      <c r="G41" s="82"/>
      <c r="H41" s="82"/>
      <c r="I41" s="82"/>
      <c r="J41" s="82"/>
      <c r="K41" s="82"/>
      <c r="L41" s="82"/>
      <c r="M41" s="82"/>
      <c r="N41" s="82"/>
    </row>
    <row r="42" spans="2:14" ht="15.95" customHeight="1">
      <c r="B42" s="84" t="str">
        <f>SEC_Processes!D62</f>
        <v>AGR_LAND_CROP_MILL-BUCK</v>
      </c>
      <c r="C42" s="84" t="str">
        <f>SEC_Processes!E62</f>
        <v>AGR_LAND_CROP_MILL-BUCK</v>
      </c>
      <c r="D42" s="84" t="str">
        <f>SEC_Comm!$D$64</f>
        <v>AGR_DUMMY_NRG_LAND</v>
      </c>
      <c r="E42" s="84" t="str">
        <f>SEC_Comm!$D$65</f>
        <v>AGR_DUMMY_DMD_LAND</v>
      </c>
      <c r="F42" s="84" t="str">
        <f>SEC_Comm!$D$38&amp;", "&amp;SEC_Comm!$D$35</f>
        <v>AGR_CH4_LAND, AGR_N2O</v>
      </c>
      <c r="G42" s="84">
        <v>100</v>
      </c>
      <c r="H42" s="84">
        <v>3.4600164354807657E-7</v>
      </c>
      <c r="I42" s="84">
        <v>3.4600164354807657E-7</v>
      </c>
      <c r="J42" s="84">
        <v>1.1418054237637824E-8</v>
      </c>
      <c r="K42" s="84">
        <v>1.1418054237637824E-8</v>
      </c>
      <c r="L42" s="84">
        <v>1</v>
      </c>
      <c r="M42" s="84">
        <v>1</v>
      </c>
      <c r="N42" s="84">
        <v>1</v>
      </c>
    </row>
    <row r="43" spans="2:14" ht="15.95" customHeight="1">
      <c r="B43" s="82"/>
      <c r="C43" s="82"/>
      <c r="D43" s="82"/>
      <c r="E43" s="82" t="str">
        <f>SEC_Comm!D55</f>
        <v>AGR_RESID_CROP_MILL-BUCK</v>
      </c>
      <c r="F43" s="82"/>
      <c r="G43" s="82"/>
      <c r="H43" s="82"/>
      <c r="I43" s="82"/>
      <c r="J43" s="82"/>
      <c r="K43" s="82"/>
      <c r="L43" s="82"/>
      <c r="M43" s="82"/>
      <c r="N43" s="82"/>
    </row>
    <row r="44" spans="2:14" ht="15.95" customHeight="1">
      <c r="B44" s="84" t="str">
        <f>SEC_Processes!D63</f>
        <v>AGR_LAND_CROP_PULS-FEED</v>
      </c>
      <c r="C44" s="84" t="str">
        <f>SEC_Processes!E63</f>
        <v>AGR_LAND_CROP_PULS-FEED</v>
      </c>
      <c r="D44" s="84" t="str">
        <f>SEC_Comm!$D$64</f>
        <v>AGR_DUMMY_NRG_LAND</v>
      </c>
      <c r="E44" s="84" t="str">
        <f>SEC_Comm!$D$65</f>
        <v>AGR_DUMMY_DMD_LAND</v>
      </c>
      <c r="F44" s="84" t="str">
        <f>SEC_Comm!$D$38&amp;", "&amp;SEC_Comm!$D$35</f>
        <v>AGR_CH4_LAND, AGR_N2O</v>
      </c>
      <c r="G44" s="84">
        <v>100</v>
      </c>
      <c r="H44" s="84">
        <v>5.4344040380146997E-7</v>
      </c>
      <c r="I44" s="84">
        <v>5.4344040380146997E-7</v>
      </c>
      <c r="J44" s="84">
        <v>4.0350449981075072E-8</v>
      </c>
      <c r="K44" s="84">
        <v>4.0350449981075072E-8</v>
      </c>
      <c r="L44" s="84">
        <v>1</v>
      </c>
      <c r="M44" s="84">
        <v>1</v>
      </c>
      <c r="N44" s="84">
        <v>1</v>
      </c>
    </row>
    <row r="45" spans="2:14" ht="15.95" customHeight="1">
      <c r="B45" s="82"/>
      <c r="C45" s="82"/>
      <c r="D45" s="82"/>
      <c r="E45" s="82" t="str">
        <f>SEC_Comm!D56</f>
        <v>AGR_RESID_CROP_PULS-FEED</v>
      </c>
      <c r="F45" s="82"/>
      <c r="G45" s="82"/>
      <c r="H45" s="82"/>
      <c r="I45" s="82"/>
      <c r="J45" s="82"/>
      <c r="K45" s="82"/>
      <c r="L45" s="82"/>
      <c r="M45" s="82"/>
      <c r="N45" s="82"/>
    </row>
    <row r="46" spans="2:14" ht="15.95" customHeight="1">
      <c r="B46" s="84" t="str">
        <f>SEC_Processes!D64</f>
        <v>AGR_LAND_CROP_PULS-EDIB</v>
      </c>
      <c r="C46" s="84" t="str">
        <f>SEC_Processes!E64</f>
        <v>AGR_LAND_CROP_PULS-EDIB</v>
      </c>
      <c r="D46" s="84" t="str">
        <f>SEC_Comm!$D$64</f>
        <v>AGR_DUMMY_NRG_LAND</v>
      </c>
      <c r="E46" s="84" t="str">
        <f>SEC_Comm!$D$65</f>
        <v>AGR_DUMMY_DMD_LAND</v>
      </c>
      <c r="F46" s="84" t="str">
        <f>SEC_Comm!$D$38&amp;", "&amp;SEC_Comm!$D$35</f>
        <v>AGR_CH4_LAND, AGR_N2O</v>
      </c>
      <c r="G46" s="84">
        <v>100</v>
      </c>
      <c r="H46" s="84">
        <v>1.4840557391618781E-7</v>
      </c>
      <c r="I46" s="84">
        <v>1.4840557391618781E-7</v>
      </c>
      <c r="J46" s="84">
        <v>9.794767876932654E-9</v>
      </c>
      <c r="K46" s="84">
        <v>9.794767876932654E-9</v>
      </c>
      <c r="L46" s="84">
        <v>1</v>
      </c>
      <c r="M46" s="84">
        <v>1</v>
      </c>
      <c r="N46" s="84">
        <v>1</v>
      </c>
    </row>
    <row r="47" spans="2:14" ht="15.95" customHeight="1">
      <c r="B47" s="82"/>
      <c r="C47" s="82"/>
      <c r="D47" s="82"/>
      <c r="E47" s="82" t="str">
        <f>SEC_Comm!D57</f>
        <v>AGR_RESID_CROP_PULS-EDIB</v>
      </c>
      <c r="F47" s="82"/>
      <c r="G47" s="82"/>
      <c r="H47" s="82"/>
      <c r="I47" s="82"/>
      <c r="J47" s="82"/>
      <c r="K47" s="82"/>
      <c r="L47" s="82"/>
      <c r="M47" s="82"/>
      <c r="N47" s="82"/>
    </row>
    <row r="48" spans="2:14" ht="15.95" customHeight="1">
      <c r="B48" s="84" t="str">
        <f>SEC_Processes!D65</f>
        <v>AGR_LAND_CROP_POTATO</v>
      </c>
      <c r="C48" s="84" t="str">
        <f>SEC_Processes!E65</f>
        <v>AGR_LAND_CROP_POTATO</v>
      </c>
      <c r="D48" s="84" t="str">
        <f>SEC_Comm!$D$64</f>
        <v>AGR_DUMMY_NRG_LAND</v>
      </c>
      <c r="E48" s="84" t="str">
        <f>SEC_Comm!$D$65</f>
        <v>AGR_DUMMY_DMD_LAND</v>
      </c>
      <c r="F48" s="84" t="str">
        <f>SEC_Comm!$D$38&amp;", "&amp;SEC_Comm!$D$35</f>
        <v>AGR_CH4_LAND, AGR_N2O</v>
      </c>
      <c r="G48" s="84">
        <v>100</v>
      </c>
      <c r="H48" s="84">
        <v>1.7870689958769679E-5</v>
      </c>
      <c r="I48" s="84">
        <v>1.7870689958769679E-5</v>
      </c>
      <c r="J48" s="84">
        <v>1.4153586447355441E-6</v>
      </c>
      <c r="K48" s="84">
        <v>1.4153586447355441E-6</v>
      </c>
      <c r="L48" s="84">
        <v>1</v>
      </c>
      <c r="M48" s="84">
        <v>1</v>
      </c>
      <c r="N48" s="84">
        <v>1</v>
      </c>
    </row>
    <row r="49" spans="2:14" ht="15.95" customHeight="1">
      <c r="B49" s="82"/>
      <c r="C49" s="82"/>
      <c r="D49" s="82"/>
      <c r="E49" s="82" t="str">
        <f>SEC_Comm!D58</f>
        <v>AGR_RESID_CROP_POTATO</v>
      </c>
      <c r="F49" s="82"/>
      <c r="G49" s="82"/>
      <c r="H49" s="82"/>
      <c r="I49" s="82"/>
      <c r="J49" s="82"/>
      <c r="K49" s="82"/>
      <c r="L49" s="82"/>
      <c r="M49" s="82"/>
      <c r="N49" s="82"/>
    </row>
    <row r="50" spans="2:14" ht="15.95" customHeight="1">
      <c r="B50" s="84" t="str">
        <f>SEC_Processes!D66</f>
        <v>AGR_LAND_CROP_STR-HAY</v>
      </c>
      <c r="C50" s="84" t="str">
        <f>SEC_Processes!E66</f>
        <v>AGR_LAND_CROP_STR-HAY</v>
      </c>
      <c r="D50" s="84" t="str">
        <f>SEC_Comm!$D$64</f>
        <v>AGR_DUMMY_NRG_LAND</v>
      </c>
      <c r="E50" s="84" t="str">
        <f>SEC_Comm!$D$65</f>
        <v>AGR_DUMMY_DMD_LAND</v>
      </c>
      <c r="F50" s="84" t="str">
        <f>SEC_Comm!$D$38&amp;", "&amp;SEC_Comm!$D$35</f>
        <v>AGR_CH4_LAND, AGR_N2O</v>
      </c>
      <c r="G50" s="84">
        <v>100</v>
      </c>
      <c r="H50" s="84">
        <v>8.8885820535841816E-7</v>
      </c>
      <c r="I50" s="84">
        <v>8.8885820535841816E-7</v>
      </c>
      <c r="J50" s="84">
        <v>6.5586974318359916E-8</v>
      </c>
      <c r="K50" s="84">
        <v>6.5586974318359916E-8</v>
      </c>
      <c r="L50" s="84">
        <v>1</v>
      </c>
      <c r="M50" s="84">
        <v>1</v>
      </c>
      <c r="N50" s="84">
        <v>1</v>
      </c>
    </row>
    <row r="51" spans="2:14" ht="15.95" customHeight="1">
      <c r="B51" s="82"/>
      <c r="C51" s="82"/>
      <c r="D51" s="82"/>
      <c r="E51" s="82" t="str">
        <f>SEC_Comm!D59</f>
        <v>AGR_RESID_CROP_STR-HAY</v>
      </c>
      <c r="F51" s="82"/>
      <c r="G51" s="82"/>
      <c r="H51" s="82"/>
      <c r="I51" s="82"/>
      <c r="J51" s="82"/>
      <c r="K51" s="82"/>
      <c r="L51" s="82"/>
      <c r="M51" s="82"/>
      <c r="N51" s="82"/>
    </row>
    <row r="52" spans="2:14" ht="15.95" customHeight="1">
      <c r="B52" s="84" t="str">
        <f>SEC_Processes!D67</f>
        <v>AGR_LAND_CROP_OIL</v>
      </c>
      <c r="C52" s="84" t="str">
        <f>SEC_Processes!E67</f>
        <v>AGR_LAND_CROP_OIL</v>
      </c>
      <c r="D52" s="84" t="str">
        <f>SEC_Comm!$D$64</f>
        <v>AGR_DUMMY_NRG_LAND</v>
      </c>
      <c r="E52" s="84" t="str">
        <f>SEC_Comm!$D$65</f>
        <v>AGR_DUMMY_DMD_LAND</v>
      </c>
      <c r="F52" s="84" t="str">
        <f>SEC_Comm!$D$38&amp;", "&amp;SEC_Comm!$D$35</f>
        <v>AGR_CH4_LAND, AGR_N2O</v>
      </c>
      <c r="G52" s="84">
        <v>100</v>
      </c>
      <c r="H52" s="84">
        <v>1.0698252569293763E-4</v>
      </c>
      <c r="I52" s="84">
        <v>1.0698252569293763E-4</v>
      </c>
      <c r="J52" s="84">
        <v>2.6478175109012766E-6</v>
      </c>
      <c r="K52" s="84">
        <v>2.6478175109012766E-6</v>
      </c>
      <c r="L52" s="84">
        <v>1</v>
      </c>
      <c r="M52" s="84">
        <v>1</v>
      </c>
      <c r="N52" s="84">
        <v>1</v>
      </c>
    </row>
    <row r="53" spans="2:14" ht="15.95" customHeight="1">
      <c r="B53" s="82"/>
      <c r="C53" s="82"/>
      <c r="D53" s="82"/>
      <c r="E53" s="82" t="str">
        <f>SEC_Comm!D60</f>
        <v>AGR_RESID_CROP_OIL</v>
      </c>
      <c r="F53" s="82"/>
      <c r="G53" s="82"/>
      <c r="H53" s="82"/>
      <c r="I53" s="82"/>
      <c r="J53" s="82"/>
      <c r="K53" s="82"/>
      <c r="L53" s="82"/>
      <c r="M53" s="82"/>
      <c r="N53" s="82"/>
    </row>
    <row r="54" spans="2:14" ht="15.95" customHeight="1">
      <c r="B54" s="84" t="str">
        <f>SEC_Processes!D68</f>
        <v>AGR_LAND_CROP_FRUIT</v>
      </c>
      <c r="C54" s="84" t="str">
        <f>SEC_Processes!E68</f>
        <v>AGR_LAND_CROP_FRUIT</v>
      </c>
      <c r="D54" s="84" t="str">
        <f>SEC_Comm!$D$64</f>
        <v>AGR_DUMMY_NRG_LAND</v>
      </c>
      <c r="E54" s="84" t="str">
        <f>SEC_Comm!$D$65</f>
        <v>AGR_DUMMY_DMD_LAND</v>
      </c>
      <c r="F54" s="84" t="str">
        <f>SEC_Comm!$D$38&amp;", "&amp;SEC_Comm!$D$35</f>
        <v>AGR_CH4_LAND, AGR_N2O</v>
      </c>
      <c r="G54" s="84">
        <v>100</v>
      </c>
      <c r="H54" s="84">
        <v>1.458109870461051E-4</v>
      </c>
      <c r="I54" s="84">
        <v>1.458109870461051E-4</v>
      </c>
      <c r="J54" s="84">
        <v>7.9394082446589912E-6</v>
      </c>
      <c r="K54" s="84">
        <v>7.9394082446589912E-6</v>
      </c>
      <c r="L54" s="84">
        <v>1</v>
      </c>
      <c r="M54" s="84">
        <v>1</v>
      </c>
      <c r="N54" s="84">
        <v>1</v>
      </c>
    </row>
    <row r="55" spans="2:14" ht="15.95" customHeight="1">
      <c r="B55" s="82"/>
      <c r="C55" s="82"/>
      <c r="D55" s="82"/>
      <c r="E55" s="82" t="str">
        <f>SEC_Comm!D61</f>
        <v>AGR_RESID_CROP_FRUIT</v>
      </c>
      <c r="F55" s="82"/>
      <c r="G55" s="82"/>
      <c r="H55" s="82"/>
      <c r="I55" s="82"/>
      <c r="J55" s="82"/>
      <c r="K55" s="82"/>
      <c r="L55" s="82"/>
      <c r="M55" s="82"/>
      <c r="N55" s="82"/>
    </row>
    <row r="56" spans="2:14" ht="15.95" customHeight="1">
      <c r="B56" s="84" t="str">
        <f>SEC_Processes!D69</f>
        <v>AGR_LAND_CROP_VEG</v>
      </c>
      <c r="C56" s="84" t="str">
        <f>SEC_Processes!E69</f>
        <v>AGR_LAND_CROP_VEG</v>
      </c>
      <c r="D56" s="84" t="str">
        <f>SEC_Comm!$D$64</f>
        <v>AGR_DUMMY_NRG_LAND</v>
      </c>
      <c r="E56" s="84" t="str">
        <f>SEC_Comm!$D$65</f>
        <v>AGR_DUMMY_DMD_LAND</v>
      </c>
      <c r="F56" s="84" t="str">
        <f>SEC_Comm!$D$38&amp;", "&amp;SEC_Comm!$D$35</f>
        <v>AGR_CH4_LAND, AGR_N2O</v>
      </c>
      <c r="G56" s="84">
        <v>100</v>
      </c>
      <c r="H56" s="84">
        <v>3.2776806526922704E-6</v>
      </c>
      <c r="I56" s="84">
        <v>3.2776806526922704E-6</v>
      </c>
      <c r="J56" s="84">
        <v>3.0262276181009702E-7</v>
      </c>
      <c r="K56" s="84">
        <v>3.0262276181009702E-7</v>
      </c>
      <c r="L56" s="84">
        <v>1</v>
      </c>
      <c r="M56" s="84">
        <v>1</v>
      </c>
      <c r="N56" s="84">
        <v>1</v>
      </c>
    </row>
    <row r="57" spans="2:14" ht="15.95" customHeight="1" thickBot="1">
      <c r="B57" s="239"/>
      <c r="C57" s="239"/>
      <c r="D57" s="239"/>
      <c r="E57" s="239" t="str">
        <f>SEC_Comm!D62</f>
        <v>AGR_RESID_CROP_VEG</v>
      </c>
      <c r="F57" s="239"/>
      <c r="G57" s="239"/>
      <c r="H57" s="239"/>
      <c r="I57" s="239"/>
      <c r="J57" s="239"/>
      <c r="K57" s="239"/>
      <c r="L57" s="239"/>
      <c r="M57" s="239"/>
      <c r="N57" s="239"/>
    </row>
    <row r="60" spans="2:14">
      <c r="D60" s="251" t="s">
        <v>317</v>
      </c>
      <c r="E60" s="43"/>
    </row>
    <row r="61" spans="2:14">
      <c r="B61" s="74" t="s">
        <v>156</v>
      </c>
      <c r="C61" s="75" t="s">
        <v>332</v>
      </c>
      <c r="D61" s="74" t="s">
        <v>280</v>
      </c>
      <c r="E61" s="166" t="s">
        <v>333</v>
      </c>
    </row>
    <row r="62" spans="2:14" ht="13.5" thickBot="1">
      <c r="B62" s="77" t="s">
        <v>324</v>
      </c>
      <c r="C62" s="77" t="s">
        <v>325</v>
      </c>
      <c r="D62" s="77" t="s">
        <v>327</v>
      </c>
      <c r="E62" s="77" t="s">
        <v>334</v>
      </c>
    </row>
    <row r="63" spans="2:14">
      <c r="B63" s="90" t="str">
        <f>SEC_Processes!D31</f>
        <v>AGR_IMP_DUMMY_NRG_LAND</v>
      </c>
      <c r="C63" s="90" t="str">
        <f>SEC_Processes!E31</f>
        <v>Dummy Land Import</v>
      </c>
      <c r="D63" s="90" t="str">
        <f>SEC_Comm!$D$64</f>
        <v>AGR_DUMMY_NRG_LAND</v>
      </c>
      <c r="E63" s="90">
        <v>1E-3</v>
      </c>
    </row>
    <row r="64" spans="2:14" ht="13.5" thickBot="1">
      <c r="B64" s="85"/>
      <c r="C64" s="85"/>
      <c r="D64" s="85"/>
      <c r="E64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O36"/>
  <sheetViews>
    <sheetView tabSelected="1" topLeftCell="D15" workbookViewId="0">
      <selection activeCell="L30" sqref="L30"/>
    </sheetView>
  </sheetViews>
  <sheetFormatPr defaultRowHeight="12.75"/>
  <cols>
    <col min="2" max="2" width="24.85546875" customWidth="1"/>
    <col min="3" max="3" width="30.85546875" customWidth="1"/>
    <col min="4" max="4" width="35.140625" bestFit="1" customWidth="1"/>
    <col min="5" max="5" width="20.42578125" customWidth="1"/>
    <col min="6" max="6" width="15.140625" bestFit="1" customWidth="1"/>
    <col min="7" max="12" width="11.5703125" customWidth="1"/>
    <col min="13" max="14" width="10.42578125" customWidth="1"/>
    <col min="16" max="16" width="12.140625" bestFit="1" customWidth="1"/>
  </cols>
  <sheetData>
    <row r="2" spans="2:15">
      <c r="B2" s="180"/>
      <c r="C2" s="180"/>
      <c r="D2" s="180"/>
      <c r="F2" s="251" t="s">
        <v>317</v>
      </c>
      <c r="G2" s="251"/>
      <c r="H2" s="251"/>
      <c r="I2" s="251"/>
      <c r="J2" s="251"/>
      <c r="K2" s="251"/>
      <c r="L2" s="251"/>
      <c r="M2" s="252"/>
      <c r="N2" s="252"/>
      <c r="O2" s="252"/>
    </row>
    <row r="3" spans="2:15" ht="38.25">
      <c r="B3" s="74" t="s">
        <v>156</v>
      </c>
      <c r="C3" s="75" t="s">
        <v>332</v>
      </c>
      <c r="D3" s="74" t="s">
        <v>279</v>
      </c>
      <c r="E3" s="74" t="s">
        <v>280</v>
      </c>
      <c r="F3" s="74" t="s">
        <v>319</v>
      </c>
      <c r="G3" s="74" t="s">
        <v>345</v>
      </c>
      <c r="H3" s="74" t="s">
        <v>320</v>
      </c>
      <c r="I3" s="76" t="s">
        <v>346</v>
      </c>
      <c r="J3" s="74" t="s">
        <v>347</v>
      </c>
      <c r="K3" s="74" t="s">
        <v>348</v>
      </c>
      <c r="L3" s="74" t="s">
        <v>349</v>
      </c>
      <c r="M3" s="253" t="s">
        <v>350</v>
      </c>
      <c r="N3" s="253" t="s">
        <v>351</v>
      </c>
      <c r="O3" s="253" t="s">
        <v>323</v>
      </c>
    </row>
    <row r="4" spans="2:15" ht="39" thickBot="1">
      <c r="B4" s="77" t="s">
        <v>324</v>
      </c>
      <c r="C4" s="77" t="s">
        <v>325</v>
      </c>
      <c r="D4" s="77" t="s">
        <v>326</v>
      </c>
      <c r="E4" s="77" t="s">
        <v>327</v>
      </c>
      <c r="F4" s="77" t="s">
        <v>352</v>
      </c>
      <c r="G4" s="77" t="s">
        <v>353</v>
      </c>
      <c r="H4" s="77" t="s">
        <v>353</v>
      </c>
      <c r="I4" s="77" t="s">
        <v>354</v>
      </c>
      <c r="J4" s="77" t="s">
        <v>355</v>
      </c>
      <c r="K4" s="77" t="s">
        <v>356</v>
      </c>
      <c r="L4" s="77" t="s">
        <v>357</v>
      </c>
      <c r="M4" s="77"/>
      <c r="N4" s="77"/>
      <c r="O4" s="77" t="s">
        <v>358</v>
      </c>
    </row>
    <row r="5" spans="2:15" ht="15.95" customHeight="1">
      <c r="B5" s="90" t="str">
        <f>SEC_Processes!D27</f>
        <v>AGR_EX_MAN_BIOG</v>
      </c>
      <c r="C5" s="90" t="str">
        <f>SEC_Processes!E27</f>
        <v>Agriculture Manure Fed Biogass</v>
      </c>
      <c r="D5" s="90" t="str">
        <f>SEC_Comm!D39</f>
        <v>AGR_LIV_MANURE_CAT_DAIRY</v>
      </c>
      <c r="E5" s="90"/>
      <c r="F5" s="90">
        <v>17.238</v>
      </c>
      <c r="G5" s="90">
        <f>F5</f>
        <v>17.238</v>
      </c>
      <c r="H5" s="264">
        <f>G5</f>
        <v>17.238</v>
      </c>
      <c r="I5" s="90"/>
      <c r="J5" s="84"/>
      <c r="K5" s="90">
        <v>0.17595</v>
      </c>
      <c r="L5" s="90">
        <v>0.116701</v>
      </c>
      <c r="M5" s="90">
        <v>0.01</v>
      </c>
      <c r="N5" s="90">
        <v>0.1</v>
      </c>
      <c r="O5" s="90">
        <v>1</v>
      </c>
    </row>
    <row r="6" spans="2:15" ht="15.95" customHeight="1">
      <c r="B6" s="82"/>
      <c r="C6" s="82"/>
      <c r="D6" s="82" t="str">
        <f>SEC_Comm!D40</f>
        <v>AGR_LIV_MANURE_CAT_NON-DAIRY</v>
      </c>
      <c r="E6" s="82"/>
      <c r="F6" s="82"/>
      <c r="G6" s="82"/>
      <c r="H6" s="82"/>
      <c r="I6" s="82"/>
      <c r="J6" s="82"/>
      <c r="K6" s="82">
        <v>0.17595000000000002</v>
      </c>
      <c r="L6" s="82">
        <v>4.7773000000000003E-2</v>
      </c>
      <c r="M6" s="82"/>
      <c r="N6" s="82"/>
      <c r="O6" s="82"/>
    </row>
    <row r="7" spans="2:15" ht="15.95" customHeight="1">
      <c r="B7" s="84"/>
      <c r="C7" s="84"/>
      <c r="D7" s="84" t="str">
        <f>SEC_Comm!D41</f>
        <v>AGR_LIV_MANURE_SHEEP</v>
      </c>
      <c r="E7" s="84"/>
      <c r="F7" s="84"/>
      <c r="G7" s="84"/>
      <c r="H7" s="84"/>
      <c r="I7" s="84"/>
      <c r="J7" s="84"/>
      <c r="K7" s="84">
        <v>3.8646000000000014E-2</v>
      </c>
      <c r="L7" s="84">
        <v>1.892E-3</v>
      </c>
      <c r="M7" s="84"/>
      <c r="N7" s="84"/>
      <c r="O7" s="84"/>
    </row>
    <row r="8" spans="2:15" ht="15.95" customHeight="1">
      <c r="B8" s="82"/>
      <c r="C8" s="82"/>
      <c r="D8" s="82" t="str">
        <f>SEC_Comm!D42</f>
        <v>AGR_LIV_MANURE_SWINE</v>
      </c>
      <c r="E8" s="82"/>
      <c r="F8" s="82"/>
      <c r="G8" s="82"/>
      <c r="H8" s="82"/>
      <c r="I8" s="82"/>
      <c r="J8" s="82"/>
      <c r="K8" s="82">
        <v>0.26099999999999995</v>
      </c>
      <c r="L8" s="82">
        <v>2.5579999999999999E-3</v>
      </c>
      <c r="M8" s="82"/>
      <c r="N8" s="82"/>
      <c r="O8" s="82"/>
    </row>
    <row r="9" spans="2:15" ht="15.95" customHeight="1">
      <c r="B9" s="84"/>
      <c r="C9" s="84"/>
      <c r="D9" s="84" t="str">
        <f>SEC_Comm!D43</f>
        <v>AGR_LIV_MANURE_GOAT</v>
      </c>
      <c r="E9" s="84"/>
      <c r="F9" s="84"/>
      <c r="G9" s="84"/>
      <c r="H9" s="84"/>
      <c r="I9" s="84"/>
      <c r="J9" s="84"/>
      <c r="K9" s="84">
        <v>3.8646000000000014E-2</v>
      </c>
      <c r="L9" s="84">
        <v>1.1900000000000001E-4</v>
      </c>
      <c r="M9" s="84"/>
      <c r="N9" s="84"/>
      <c r="O9" s="84"/>
    </row>
    <row r="10" spans="2:15" ht="15.95" customHeight="1">
      <c r="B10" s="82"/>
      <c r="C10" s="82"/>
      <c r="D10" s="82" t="str">
        <f>SEC_Comm!D44</f>
        <v>AGR_LIV_MANURE_HORSE</v>
      </c>
      <c r="E10" s="82"/>
      <c r="F10" s="82"/>
      <c r="G10" s="82"/>
      <c r="H10" s="82"/>
      <c r="I10" s="82"/>
      <c r="J10" s="82"/>
      <c r="K10" s="82">
        <v>0.17595</v>
      </c>
      <c r="L10" s="82">
        <v>2.7751999999999999E-2</v>
      </c>
      <c r="M10" s="82"/>
      <c r="N10" s="82"/>
      <c r="O10" s="82"/>
    </row>
    <row r="11" spans="2:15" ht="15.95" customHeight="1">
      <c r="B11" s="84"/>
      <c r="C11" s="84"/>
      <c r="D11" s="84" t="str">
        <f>SEC_Comm!D45</f>
        <v>AGR_LIV_MANURE_POULTRY</v>
      </c>
      <c r="E11" s="84"/>
      <c r="F11" s="84"/>
      <c r="G11" s="84"/>
      <c r="H11" s="84"/>
      <c r="I11" s="84"/>
      <c r="J11" s="84"/>
      <c r="K11" s="84">
        <v>0.22799999999999998</v>
      </c>
      <c r="L11" s="84">
        <v>2.2964999999999999E-2</v>
      </c>
      <c r="M11" s="84"/>
      <c r="N11" s="84"/>
      <c r="O11" s="84"/>
    </row>
    <row r="12" spans="2:15" ht="15.95" customHeight="1">
      <c r="B12" s="82"/>
      <c r="C12" s="82"/>
      <c r="D12" s="82" t="str">
        <f>SEC_Comm!D46</f>
        <v>AGR_LIV_MANURE_RABBIT</v>
      </c>
      <c r="E12" s="82"/>
      <c r="F12" s="82"/>
      <c r="G12" s="82"/>
      <c r="H12" s="82"/>
      <c r="I12" s="82"/>
      <c r="J12" s="82"/>
      <c r="K12" s="82">
        <v>0.22799999999999998</v>
      </c>
      <c r="L12" s="82">
        <v>7.7000000000000001E-5</v>
      </c>
      <c r="M12" s="82"/>
      <c r="N12" s="82"/>
      <c r="O12" s="82"/>
    </row>
    <row r="13" spans="2:15" ht="15.95" customHeight="1">
      <c r="B13" s="84"/>
      <c r="C13" s="84"/>
      <c r="D13" s="84" t="str">
        <f>SEC_Comm!D47</f>
        <v>AGR_LIV_MANURE_FUR</v>
      </c>
      <c r="E13" s="84"/>
      <c r="F13" s="84"/>
      <c r="G13" s="84"/>
      <c r="H13" s="84"/>
      <c r="I13" s="84"/>
      <c r="J13" s="84"/>
      <c r="K13" s="84">
        <v>0.22799999999999998</v>
      </c>
      <c r="L13" s="84">
        <v>7.4999999999999993E-5</v>
      </c>
      <c r="M13" s="84"/>
      <c r="N13" s="84"/>
      <c r="O13" s="84"/>
    </row>
    <row r="14" spans="2:15" ht="15.95" customHeight="1">
      <c r="B14" s="82"/>
      <c r="C14" s="82"/>
      <c r="D14" s="82" t="str">
        <f>SEC_Comm!D48</f>
        <v>AGR_RESID_CROP_WHEAT</v>
      </c>
      <c r="E14" s="82"/>
      <c r="F14" s="82"/>
      <c r="G14" s="82"/>
      <c r="H14" s="82"/>
      <c r="I14" s="82"/>
      <c r="J14" s="82"/>
      <c r="K14" s="82">
        <v>2.8878000000000001E-2</v>
      </c>
      <c r="L14" s="82">
        <v>3.7518000000000003E-2</v>
      </c>
      <c r="M14" s="82"/>
      <c r="N14" s="82"/>
      <c r="O14" s="82"/>
    </row>
    <row r="15" spans="2:15" ht="15.95" customHeight="1">
      <c r="B15" s="84"/>
      <c r="C15" s="84"/>
      <c r="D15" s="84" t="str">
        <f>SEC_Comm!D49</f>
        <v>AGR_RESID_CROP_BARLEY</v>
      </c>
      <c r="E15" s="84"/>
      <c r="F15" s="84"/>
      <c r="G15" s="84"/>
      <c r="H15" s="84"/>
      <c r="I15" s="84"/>
      <c r="J15" s="84"/>
      <c r="K15" s="84">
        <v>3.5796000000000001E-2</v>
      </c>
      <c r="L15" s="84">
        <v>5.4257E-2</v>
      </c>
      <c r="M15" s="84"/>
      <c r="N15" s="84"/>
      <c r="O15" s="84"/>
    </row>
    <row r="16" spans="2:15" ht="15.95" customHeight="1">
      <c r="B16" s="82"/>
      <c r="C16" s="82"/>
      <c r="D16" s="82" t="str">
        <f>SEC_Comm!D50</f>
        <v>AGR_RESID_CROP_MAIZE</v>
      </c>
      <c r="E16" s="82"/>
      <c r="F16" s="82"/>
      <c r="G16" s="82"/>
      <c r="H16" s="82"/>
      <c r="I16" s="82"/>
      <c r="J16" s="82"/>
      <c r="K16" s="82">
        <v>3.0682999999999998E-2</v>
      </c>
      <c r="L16" s="82">
        <v>3.7518000000000003E-2</v>
      </c>
      <c r="M16" s="82"/>
      <c r="N16" s="82"/>
      <c r="O16" s="82"/>
    </row>
    <row r="17" spans="2:15" ht="15.95" customHeight="1">
      <c r="B17" s="84"/>
      <c r="C17" s="84"/>
      <c r="D17" s="84" t="str">
        <f>SEC_Comm!D51</f>
        <v>AGR_RESID_CROP_CER-MIX</v>
      </c>
      <c r="E17" s="84"/>
      <c r="F17" s="84"/>
      <c r="G17" s="84"/>
      <c r="H17" s="84"/>
      <c r="I17" s="84"/>
      <c r="J17" s="84"/>
      <c r="K17" s="84">
        <v>3.6849E-2</v>
      </c>
      <c r="L17" s="84">
        <v>6.4357999999999999E-2</v>
      </c>
      <c r="M17" s="84"/>
      <c r="N17" s="84"/>
      <c r="O17" s="84"/>
    </row>
    <row r="18" spans="2:15" ht="15.95" customHeight="1">
      <c r="B18" s="82"/>
      <c r="C18" s="82"/>
      <c r="D18" s="82" t="str">
        <f>SEC_Comm!D52</f>
        <v>AGR_RESID_CROP_TRITICALE</v>
      </c>
      <c r="E18" s="82"/>
      <c r="F18" s="82"/>
      <c r="G18" s="82"/>
      <c r="H18" s="82"/>
      <c r="I18" s="82"/>
      <c r="J18" s="82"/>
      <c r="K18" s="82">
        <v>1.865E-2</v>
      </c>
      <c r="L18" s="82">
        <v>3.7228999999999998E-2</v>
      </c>
      <c r="M18" s="82"/>
      <c r="N18" s="82"/>
      <c r="O18" s="82"/>
    </row>
    <row r="19" spans="2:15" ht="15.95" customHeight="1">
      <c r="B19" s="84"/>
      <c r="C19" s="84"/>
      <c r="D19" s="84" t="str">
        <f>SEC_Comm!D53</f>
        <v>AGR_RESID_CROP_OATS</v>
      </c>
      <c r="E19" s="84"/>
      <c r="F19" s="84"/>
      <c r="G19" s="84"/>
      <c r="H19" s="84"/>
      <c r="I19" s="84"/>
      <c r="J19" s="84"/>
      <c r="K19" s="84">
        <v>3.5645999999999997E-2</v>
      </c>
      <c r="L19" s="84">
        <v>5.2814E-2</v>
      </c>
      <c r="M19" s="84"/>
      <c r="N19" s="84"/>
      <c r="O19" s="84"/>
    </row>
    <row r="20" spans="2:15" ht="15.95" customHeight="1">
      <c r="B20" s="82"/>
      <c r="C20" s="82"/>
      <c r="D20" s="82" t="str">
        <f>SEC_Comm!D54</f>
        <v>AGR_RESID_CROP_RYE</v>
      </c>
      <c r="E20" s="82"/>
      <c r="F20" s="82"/>
      <c r="G20" s="82"/>
      <c r="H20" s="82"/>
      <c r="I20" s="82"/>
      <c r="J20" s="82"/>
      <c r="K20" s="82">
        <v>2.0906000000000001E-2</v>
      </c>
      <c r="L20" s="82">
        <v>5.3679999999999999E-2</v>
      </c>
      <c r="M20" s="82"/>
      <c r="N20" s="82"/>
      <c r="O20" s="82"/>
    </row>
    <row r="21" spans="2:15" ht="15.95" customHeight="1">
      <c r="B21" s="84"/>
      <c r="C21" s="84"/>
      <c r="D21" s="84" t="str">
        <f>SEC_Comm!D55</f>
        <v>AGR_RESID_CROP_MILL-BUCK</v>
      </c>
      <c r="E21" s="84"/>
      <c r="F21" s="84"/>
      <c r="G21" s="84"/>
      <c r="H21" s="84"/>
      <c r="I21" s="84"/>
      <c r="J21" s="84"/>
      <c r="K21" s="84">
        <v>3.2187E-2</v>
      </c>
      <c r="L21" s="84">
        <v>6.8398E-2</v>
      </c>
      <c r="M21" s="84"/>
      <c r="N21" s="84"/>
      <c r="O21" s="84"/>
    </row>
    <row r="22" spans="2:15" ht="15.95" customHeight="1">
      <c r="B22" s="82"/>
      <c r="C22" s="82"/>
      <c r="D22" s="82" t="str">
        <f>SEC_Comm!D56</f>
        <v>AGR_RESID_CROP_PULS-FEED</v>
      </c>
      <c r="E22" s="82"/>
      <c r="F22" s="82"/>
      <c r="G22" s="82"/>
      <c r="H22" s="82"/>
      <c r="I22" s="82"/>
      <c r="J22" s="82"/>
      <c r="K22" s="82">
        <v>1.5041000000000001E-2</v>
      </c>
      <c r="L22" s="82">
        <v>7.1861999999999995E-2</v>
      </c>
      <c r="M22" s="82"/>
      <c r="N22" s="82"/>
      <c r="O22" s="82"/>
    </row>
    <row r="23" spans="2:15" ht="15.95" customHeight="1">
      <c r="B23" s="84"/>
      <c r="C23" s="84"/>
      <c r="D23" s="84" t="str">
        <f>SEC_Comm!D57</f>
        <v>AGR_RESID_CROP_PULS-EDIB</v>
      </c>
      <c r="E23" s="84"/>
      <c r="F23" s="84"/>
      <c r="G23" s="84"/>
      <c r="H23" s="84"/>
      <c r="I23" s="84"/>
      <c r="J23" s="84"/>
      <c r="K23" s="84">
        <v>2.5418E-2</v>
      </c>
      <c r="L23" s="84">
        <v>3.9537999999999997E-2</v>
      </c>
      <c r="M23" s="84"/>
      <c r="N23" s="84"/>
      <c r="O23" s="84"/>
    </row>
    <row r="24" spans="2:15" ht="15.95" customHeight="1">
      <c r="B24" s="82"/>
      <c r="C24" s="82"/>
      <c r="D24" s="82" t="str">
        <f>SEC_Comm!D58</f>
        <v>AGR_RESID_CROP_POTATO</v>
      </c>
      <c r="E24" s="82"/>
      <c r="F24" s="82"/>
      <c r="G24" s="82"/>
      <c r="H24" s="82"/>
      <c r="I24" s="82"/>
      <c r="J24" s="82"/>
      <c r="K24" s="82">
        <v>1.7297E-2</v>
      </c>
      <c r="L24" s="82">
        <v>6.0317999999999997E-2</v>
      </c>
      <c r="M24" s="82"/>
      <c r="N24" s="82"/>
      <c r="O24" s="82"/>
    </row>
    <row r="25" spans="2:15" ht="15.95" customHeight="1">
      <c r="B25" s="84"/>
      <c r="C25" s="84"/>
      <c r="D25" s="84" t="str">
        <f>SEC_Comm!D59</f>
        <v>AGR_RESID_CROP_STR-HAY</v>
      </c>
      <c r="E25" s="84"/>
      <c r="F25" s="84"/>
      <c r="G25" s="84"/>
      <c r="H25" s="84"/>
      <c r="I25" s="84"/>
      <c r="J25" s="84"/>
      <c r="K25" s="84">
        <v>1.5041000000000001E-2</v>
      </c>
      <c r="L25" s="84">
        <v>5.1082000000000002E-2</v>
      </c>
      <c r="M25" s="84"/>
      <c r="N25" s="84"/>
      <c r="O25" s="84"/>
    </row>
    <row r="26" spans="2:15" ht="15.95" customHeight="1">
      <c r="B26" s="82"/>
      <c r="C26" s="82"/>
      <c r="D26" s="82" t="str">
        <f>SEC_Comm!D60</f>
        <v>AGR_RESID_CROP_OIL</v>
      </c>
      <c r="E26" s="82"/>
      <c r="F26" s="82"/>
      <c r="G26" s="82"/>
      <c r="H26" s="82"/>
      <c r="I26" s="82"/>
      <c r="J26" s="82"/>
      <c r="K26" s="82">
        <v>2.3463000000000001E-2</v>
      </c>
      <c r="L26" s="82">
        <v>6.3203999999999996E-2</v>
      </c>
      <c r="M26" s="82"/>
      <c r="N26" s="82"/>
      <c r="O26" s="82"/>
    </row>
    <row r="27" spans="2:15" ht="15.95" customHeight="1">
      <c r="B27" s="84"/>
      <c r="C27" s="84"/>
      <c r="D27" s="84" t="str">
        <f>SEC_Comm!D61</f>
        <v>AGR_RESID_CROP_FRUIT</v>
      </c>
      <c r="E27" s="84"/>
      <c r="F27" s="84"/>
      <c r="G27" s="84"/>
      <c r="H27" s="84"/>
      <c r="I27" s="84"/>
      <c r="J27" s="84"/>
      <c r="K27" s="84">
        <v>3.5496E-2</v>
      </c>
      <c r="L27" s="84">
        <v>3.8671999999999998E-2</v>
      </c>
      <c r="M27" s="84"/>
      <c r="N27" s="84"/>
      <c r="O27" s="84"/>
    </row>
    <row r="28" spans="2:15" ht="15.95" customHeight="1">
      <c r="B28" s="82"/>
      <c r="C28" s="82"/>
      <c r="D28" s="82" t="str">
        <f>SEC_Comm!D62</f>
        <v>AGR_RESID_CROP_VEG</v>
      </c>
      <c r="E28" s="82"/>
      <c r="F28" s="82"/>
      <c r="G28" s="82"/>
      <c r="H28" s="82"/>
      <c r="I28" s="82"/>
      <c r="J28" s="82"/>
      <c r="K28" s="82">
        <v>2.1958999999999999E-2</v>
      </c>
      <c r="L28" s="82">
        <v>4.9639999999999997E-2</v>
      </c>
      <c r="M28" s="82"/>
      <c r="N28" s="82"/>
      <c r="O28" s="82"/>
    </row>
    <row r="29" spans="2:15" ht="15.95" customHeight="1" thickBot="1">
      <c r="B29" s="238"/>
      <c r="C29" s="238"/>
      <c r="D29" s="238"/>
      <c r="E29" s="238" t="str">
        <f>SEC_Comm!D16</f>
        <v>AGR_BIOG</v>
      </c>
      <c r="F29" s="238"/>
      <c r="G29" s="238"/>
      <c r="H29" s="238"/>
      <c r="I29" s="238">
        <v>23</v>
      </c>
      <c r="J29" s="238">
        <f>I29/1000</f>
        <v>2.3E-2</v>
      </c>
      <c r="K29" s="238"/>
      <c r="L29" s="238"/>
      <c r="M29" s="238"/>
      <c r="N29" s="238"/>
      <c r="O29" s="238"/>
    </row>
    <row r="32" spans="2:15">
      <c r="B32" s="180"/>
      <c r="C32" s="180"/>
      <c r="D32" s="180"/>
      <c r="F32" s="251" t="s">
        <v>317</v>
      </c>
      <c r="G32" s="251"/>
      <c r="H32" s="251"/>
      <c r="I32" s="251"/>
      <c r="J32" s="251"/>
      <c r="K32" s="251"/>
      <c r="L32" s="251"/>
      <c r="M32" s="252"/>
      <c r="N32" s="252"/>
      <c r="O32" s="252"/>
    </row>
    <row r="33" spans="2:9">
      <c r="B33" s="74" t="s">
        <v>156</v>
      </c>
      <c r="C33" s="75" t="s">
        <v>332</v>
      </c>
      <c r="D33" s="74" t="s">
        <v>279</v>
      </c>
      <c r="E33" s="74" t="s">
        <v>280</v>
      </c>
      <c r="F33" s="74" t="s">
        <v>281</v>
      </c>
      <c r="G33" s="74" t="s">
        <v>359</v>
      </c>
      <c r="H33" s="74" t="s">
        <v>351</v>
      </c>
      <c r="I33" s="76" t="s">
        <v>350</v>
      </c>
    </row>
    <row r="34" spans="2:9" ht="13.5" thickBot="1">
      <c r="B34" s="77" t="s">
        <v>324</v>
      </c>
      <c r="C34" s="77" t="s">
        <v>325</v>
      </c>
      <c r="D34" s="77" t="s">
        <v>326</v>
      </c>
      <c r="E34" s="77" t="s">
        <v>327</v>
      </c>
      <c r="F34" s="77" t="s">
        <v>360</v>
      </c>
      <c r="G34" s="77" t="s">
        <v>360</v>
      </c>
      <c r="H34" s="77"/>
      <c r="I34" s="77" t="s">
        <v>361</v>
      </c>
    </row>
    <row r="35" spans="2:9" ht="15.95" customHeight="1">
      <c r="B35" s="84" t="str">
        <f>SEC_Processes!D28</f>
        <v>AGR_EX_BIOG_CLEAN</v>
      </c>
      <c r="C35" s="84" t="str">
        <f>SEC_Processes!E28</f>
        <v>Agriculture Biogaz Cleaning</v>
      </c>
      <c r="D35" s="84" t="str">
        <f>SEC_Comm!D16</f>
        <v>AGR_BIOG</v>
      </c>
      <c r="E35" s="84" t="str">
        <f>SEC_Comm!D34</f>
        <v>AGR_BIO_CH4</v>
      </c>
      <c r="F35" s="84">
        <v>1</v>
      </c>
      <c r="G35" s="84">
        <v>1</v>
      </c>
      <c r="H35" s="84"/>
      <c r="I35" s="84">
        <v>0.45</v>
      </c>
    </row>
    <row r="36" spans="2:9" ht="15.95" customHeight="1" thickBot="1">
      <c r="B36" s="239"/>
      <c r="C36" s="239"/>
      <c r="D36" s="239"/>
      <c r="E36" s="239"/>
      <c r="F36" s="239"/>
      <c r="G36" s="239"/>
      <c r="H36" s="239"/>
      <c r="I36" s="23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workbookViewId="0"/>
  </sheetViews>
  <sheetFormatPr defaultRowHeight="12.75"/>
  <cols>
    <col min="2" max="2" width="34.42578125" customWidth="1"/>
    <col min="3" max="3" width="33.42578125" customWidth="1"/>
    <col min="4" max="4" width="15" customWidth="1"/>
    <col min="5" max="5" width="15.5703125" customWidth="1"/>
    <col min="6" max="12" width="6.140625" customWidth="1"/>
    <col min="13" max="30" width="7.85546875" customWidth="1"/>
  </cols>
  <sheetData>
    <row r="2" spans="2:30" ht="18">
      <c r="B2" s="189" t="s">
        <v>362</v>
      </c>
      <c r="C2" s="189"/>
      <c r="D2" s="189"/>
      <c r="E2" s="189"/>
    </row>
    <row r="4" spans="2:30">
      <c r="E4" s="67" t="s">
        <v>277</v>
      </c>
      <c r="F4" s="96"/>
      <c r="G4" s="96"/>
      <c r="H4" s="96"/>
      <c r="I4" s="96"/>
      <c r="J4" s="96"/>
      <c r="K4" s="96"/>
      <c r="L4" s="96"/>
    </row>
    <row r="5" spans="2:30" ht="63.75">
      <c r="B5" s="185" t="s">
        <v>156</v>
      </c>
      <c r="C5" s="185" t="s">
        <v>332</v>
      </c>
      <c r="D5" s="185" t="s">
        <v>279</v>
      </c>
      <c r="E5" s="185" t="s">
        <v>280</v>
      </c>
      <c r="F5" s="186" t="s">
        <v>363</v>
      </c>
      <c r="G5" s="186" t="s">
        <v>364</v>
      </c>
      <c r="H5" s="186" t="s">
        <v>365</v>
      </c>
      <c r="I5" s="186" t="s">
        <v>366</v>
      </c>
      <c r="J5" s="186" t="s">
        <v>367</v>
      </c>
      <c r="K5" s="186" t="s">
        <v>368</v>
      </c>
      <c r="L5" s="186" t="s">
        <v>369</v>
      </c>
      <c r="M5" s="187" t="s">
        <v>370</v>
      </c>
      <c r="N5" s="187" t="s">
        <v>371</v>
      </c>
      <c r="O5" s="187" t="s">
        <v>372</v>
      </c>
      <c r="P5" s="187" t="s">
        <v>373</v>
      </c>
      <c r="Q5" s="187" t="s">
        <v>345</v>
      </c>
      <c r="R5" s="187" t="s">
        <v>374</v>
      </c>
      <c r="S5" s="187" t="s">
        <v>320</v>
      </c>
      <c r="T5" s="185" t="s">
        <v>281</v>
      </c>
      <c r="U5" s="186" t="s">
        <v>375</v>
      </c>
      <c r="V5" s="186" t="s">
        <v>376</v>
      </c>
      <c r="W5" s="186" t="s">
        <v>377</v>
      </c>
      <c r="X5" s="186" t="s">
        <v>378</v>
      </c>
      <c r="Y5" s="187" t="s">
        <v>379</v>
      </c>
      <c r="Z5" s="187" t="s">
        <v>380</v>
      </c>
      <c r="AA5" s="187" t="s">
        <v>381</v>
      </c>
      <c r="AB5" s="187" t="s">
        <v>323</v>
      </c>
      <c r="AC5" s="187" t="s">
        <v>351</v>
      </c>
      <c r="AD5" s="187" t="s">
        <v>350</v>
      </c>
    </row>
    <row r="6" spans="2:30" ht="13.5" thickBot="1">
      <c r="B6" s="188" t="s">
        <v>382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 t="s">
        <v>208</v>
      </c>
      <c r="N6" s="188" t="s">
        <v>208</v>
      </c>
      <c r="O6" s="188" t="s">
        <v>208</v>
      </c>
      <c r="P6" s="188" t="s">
        <v>208</v>
      </c>
      <c r="Q6" s="188" t="s">
        <v>208</v>
      </c>
      <c r="R6" s="188" t="s">
        <v>208</v>
      </c>
      <c r="S6" s="188" t="s">
        <v>208</v>
      </c>
      <c r="T6" s="188" t="s">
        <v>383</v>
      </c>
      <c r="U6" s="188" t="s">
        <v>383</v>
      </c>
      <c r="V6" s="188" t="s">
        <v>383</v>
      </c>
      <c r="W6" s="188" t="s">
        <v>383</v>
      </c>
      <c r="X6" s="188" t="s">
        <v>383</v>
      </c>
      <c r="Y6" s="188" t="s">
        <v>38</v>
      </c>
      <c r="Z6" s="188" t="s">
        <v>383</v>
      </c>
      <c r="AA6" s="188" t="s">
        <v>383</v>
      </c>
      <c r="AB6" s="188" t="s">
        <v>384</v>
      </c>
      <c r="AC6" s="188" t="s">
        <v>385</v>
      </c>
      <c r="AD6" s="188" t="s">
        <v>386</v>
      </c>
    </row>
    <row r="7" spans="2:30" ht="15.75" customHeight="1">
      <c r="B7" s="90" t="str">
        <f>SEC_Processes!D23</f>
        <v>ECP_EX_BIOG_AGR</v>
      </c>
      <c r="C7" s="90" t="str">
        <f>SEC_Processes!E23</f>
        <v>Industrial Chp Plants for biogas from agriculture residues</v>
      </c>
      <c r="D7" s="90" t="str">
        <f>SECTOR_FUEL!E21</f>
        <v>AGR_BIOG</v>
      </c>
      <c r="E7" s="90"/>
      <c r="F7" s="90"/>
      <c r="G7" s="90"/>
      <c r="H7" s="90"/>
      <c r="I7" s="90"/>
      <c r="J7" s="90"/>
      <c r="K7" s="90"/>
      <c r="L7" s="90"/>
      <c r="M7" s="90">
        <v>0.117868</v>
      </c>
      <c r="N7" s="90">
        <v>0.117868</v>
      </c>
      <c r="O7" s="90">
        <v>0.117868</v>
      </c>
      <c r="P7" s="90">
        <v>0.117868</v>
      </c>
      <c r="Q7" s="90">
        <v>0.117868</v>
      </c>
      <c r="R7" s="90">
        <v>0</v>
      </c>
      <c r="S7" s="90">
        <v>0</v>
      </c>
      <c r="T7" s="90">
        <v>0.4</v>
      </c>
      <c r="U7" s="90">
        <v>0.3</v>
      </c>
      <c r="V7" s="90"/>
      <c r="W7" s="90"/>
      <c r="X7" s="90"/>
      <c r="Y7" s="90"/>
      <c r="Z7" s="90"/>
      <c r="AA7" s="90"/>
      <c r="AB7" s="90">
        <v>31.536000000000001</v>
      </c>
      <c r="AC7" s="90">
        <v>125</v>
      </c>
      <c r="AD7" s="90">
        <v>2.778</v>
      </c>
    </row>
    <row r="8" spans="2:30" ht="15.75" customHeight="1">
      <c r="B8" s="201"/>
      <c r="C8" s="201"/>
      <c r="D8" s="201"/>
      <c r="E8" s="201" t="str">
        <f>SEC_Comm!D30</f>
        <v>ELC_AGR_CHPI</v>
      </c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</row>
    <row r="9" spans="2:30" ht="15.75" customHeight="1" thickBot="1">
      <c r="B9" s="203"/>
      <c r="C9" s="203"/>
      <c r="D9" s="203"/>
      <c r="E9" s="203" t="str">
        <f>SEC_Comm!D31</f>
        <v>HT_AGR_CHPI</v>
      </c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/>
</file>

<file path=customXml/itemProps2.xml><?xml version="1.0" encoding="utf-8"?>
<ds:datastoreItem xmlns:ds="http://schemas.openxmlformats.org/officeDocument/2006/customXml" ds:itemID="{3737E4C9-2C0F-4468-A411-83085B7C3749}"/>
</file>

<file path=customXml/itemProps3.xml><?xml version="1.0" encoding="utf-8"?>
<ds:datastoreItem xmlns:ds="http://schemas.openxmlformats.org/officeDocument/2006/customXml" ds:itemID="{A551C1B6-05FC-4B61-8034-B37F3A057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/>
  <cp:revision/>
  <dcterms:created xsi:type="dcterms:W3CDTF">2000-12-13T15:53:11Z</dcterms:created>
  <dcterms:modified xsi:type="dcterms:W3CDTF">2024-10-06T18:30:43Z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