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I9" i="1" l="1"/>
  <c r="K9" i="1"/>
  <c r="Q6" i="1"/>
  <c r="Q7" i="1"/>
  <c r="Q9" i="1"/>
  <c r="Q5" i="1"/>
  <c r="D23" i="1"/>
  <c r="D5" i="1"/>
  <c r="H2" i="1"/>
  <c r="K5" i="1"/>
  <c r="M5" i="1"/>
  <c r="J8" i="1"/>
  <c r="J9" i="1"/>
  <c r="J6" i="1"/>
  <c r="J7" i="1"/>
  <c r="J5" i="1"/>
  <c r="I5" i="1"/>
  <c r="D2" i="1"/>
  <c r="H8" i="1"/>
  <c r="H9" i="1"/>
  <c r="H7" i="1"/>
  <c r="H6" i="1"/>
  <c r="H5" i="1"/>
  <c r="M6" i="1"/>
  <c r="M7" i="1"/>
  <c r="M9" i="1"/>
  <c r="L9" i="1"/>
  <c r="L7" i="1"/>
  <c r="L6" i="1"/>
  <c r="L5" i="1"/>
  <c r="G2" i="1"/>
  <c r="I6" i="1"/>
  <c r="I7" i="1"/>
  <c r="D6" i="1"/>
  <c r="D7" i="1"/>
  <c r="D9" i="1"/>
  <c r="P6" i="1"/>
  <c r="P7" i="1"/>
  <c r="P9" i="1"/>
  <c r="P5" i="1"/>
  <c r="N5" i="1"/>
  <c r="N6" i="1"/>
  <c r="N7" i="1"/>
  <c r="N9" i="1"/>
  <c r="S9" i="1" l="1"/>
  <c r="R9" i="1"/>
  <c r="K7" i="1"/>
  <c r="S7" i="1" s="1"/>
  <c r="R7" i="1"/>
  <c r="K6" i="1"/>
  <c r="S6" i="1" s="1"/>
  <c r="R6" i="1"/>
  <c r="S5" i="1"/>
  <c r="R5" i="1"/>
</calcChain>
</file>

<file path=xl/sharedStrings.xml><?xml version="1.0" encoding="utf-8"?>
<sst xmlns="http://schemas.openxmlformats.org/spreadsheetml/2006/main" count="35" uniqueCount="33">
  <si>
    <t>Centroide (canal)</t>
  </si>
  <si>
    <t>Pico</t>
  </si>
  <si>
    <t>FWHM</t>
  </si>
  <si>
    <t>σ centroide</t>
  </si>
  <si>
    <t>σ A sinal</t>
  </si>
  <si>
    <t>A sinal</t>
  </si>
  <si>
    <t>c (V)</t>
  </si>
  <si>
    <t>σ c (V)</t>
  </si>
  <si>
    <t>E (kev)</t>
  </si>
  <si>
    <t>σ E (kev)</t>
  </si>
  <si>
    <t>FWHM(kev)</t>
  </si>
  <si>
    <t>A total</t>
  </si>
  <si>
    <t>σ A total</t>
  </si>
  <si>
    <t>Prob rel (%)</t>
  </si>
  <si>
    <t xml:space="preserve"> σ Prob rel(%)</t>
  </si>
  <si>
    <t xml:space="preserve"> σ Prob total (%)</t>
  </si>
  <si>
    <t>Prob total (%)</t>
  </si>
  <si>
    <t>R (%)</t>
  </si>
  <si>
    <t>σ R (%)</t>
  </si>
  <si>
    <t>σ m</t>
  </si>
  <si>
    <t xml:space="preserve"> σ b</t>
  </si>
  <si>
    <t>m</t>
  </si>
  <si>
    <t>b</t>
  </si>
  <si>
    <t>Ajuste tensão</t>
  </si>
  <si>
    <t>K</t>
  </si>
  <si>
    <t>σ K</t>
  </si>
  <si>
    <t>K = E/v</t>
  </si>
  <si>
    <t>c (canal)</t>
  </si>
  <si>
    <t xml:space="preserve"> σ c (canal)</t>
  </si>
  <si>
    <t>V 5305Kev</t>
  </si>
  <si>
    <t xml:space="preserve"> σ V 5305Kev</t>
  </si>
  <si>
    <t>E 204Po (Kev)</t>
  </si>
  <si>
    <t>σ FWHM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</si>
</sst>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"/>
    <numFmt numFmtId="171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0" fontId="0" fillId="0" borderId="0" xfId="0" applyNumberFormat="1"/>
    <xf numFmtId="171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tabSelected="1" workbookViewId="0">
      <selection activeCell="J5" sqref="J5"/>
    </sheetView>
  </sheetViews>
  <sheetFormatPr defaultRowHeight="15" x14ac:dyDescent="0.25"/>
  <cols>
    <col min="3" max="3" width="16.42578125" bestFit="1" customWidth="1"/>
    <col min="4" max="4" width="16.42578125" customWidth="1"/>
    <col min="7" max="7" width="11" bestFit="1" customWidth="1"/>
    <col min="8" max="8" width="12" bestFit="1" customWidth="1"/>
    <col min="12" max="12" width="11.42578125" bestFit="1" customWidth="1"/>
    <col min="13" max="13" width="13.5703125" bestFit="1" customWidth="1"/>
    <col min="14" max="14" width="13.7109375" bestFit="1" customWidth="1"/>
    <col min="15" max="16" width="13.7109375" customWidth="1"/>
    <col min="17" max="17" width="15.28515625" bestFit="1" customWidth="1"/>
    <col min="18" max="18" width="13.42578125" bestFit="1" customWidth="1"/>
    <col min="19" max="19" width="12" bestFit="1" customWidth="1"/>
  </cols>
  <sheetData>
    <row r="1" spans="2:19" x14ac:dyDescent="0.25">
      <c r="C1" t="s">
        <v>27</v>
      </c>
      <c r="D1" t="s">
        <v>28</v>
      </c>
      <c r="E1" t="s">
        <v>5</v>
      </c>
      <c r="F1" t="s">
        <v>2</v>
      </c>
      <c r="G1" t="s">
        <v>29</v>
      </c>
      <c r="H1" t="s">
        <v>30</v>
      </c>
    </row>
    <row r="2" spans="2:19" x14ac:dyDescent="0.25">
      <c r="C2">
        <v>362.81</v>
      </c>
      <c r="D2">
        <f>F2/(2.355*SQRT(E2))</f>
        <v>8.7805380524460269E-2</v>
      </c>
      <c r="E2">
        <v>1865</v>
      </c>
      <c r="F2">
        <v>8.93</v>
      </c>
      <c r="G2">
        <f xml:space="preserve"> D16*C2+D17</f>
        <v>5.1445092400000005</v>
      </c>
      <c r="H2">
        <f>SQRT(C2^2*$D$18^2+$D$19^2+D2^2*$D$16^2)</f>
        <v>1.3424523766127358E-2</v>
      </c>
    </row>
    <row r="4" spans="2:19" x14ac:dyDescent="0.25">
      <c r="B4" t="s">
        <v>1</v>
      </c>
      <c r="C4" t="s">
        <v>0</v>
      </c>
      <c r="D4" s="1" t="s">
        <v>3</v>
      </c>
      <c r="E4" t="s">
        <v>2</v>
      </c>
      <c r="F4" t="s">
        <v>5</v>
      </c>
      <c r="G4" t="s">
        <v>4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32</v>
      </c>
      <c r="N4" t="s">
        <v>13</v>
      </c>
      <c r="O4" t="s">
        <v>14</v>
      </c>
      <c r="P4" t="s">
        <v>16</v>
      </c>
      <c r="Q4" t="s">
        <v>15</v>
      </c>
      <c r="R4" t="s">
        <v>17</v>
      </c>
      <c r="S4" t="s">
        <v>18</v>
      </c>
    </row>
    <row r="5" spans="2:19" x14ac:dyDescent="0.25">
      <c r="B5">
        <v>1</v>
      </c>
      <c r="C5">
        <v>418.34</v>
      </c>
      <c r="D5">
        <f>E5/(2.355*SQRT(F5))</f>
        <v>0.10405136162319881</v>
      </c>
      <c r="E5">
        <v>8.76</v>
      </c>
      <c r="F5">
        <v>1278</v>
      </c>
      <c r="G5">
        <v>96</v>
      </c>
      <c r="H5">
        <f>$D$16*C5+$D$17</f>
        <v>5.2446853600000001</v>
      </c>
      <c r="I5" s="2">
        <f>SQRT(C5^2*$D$18^2+$D$19^2+D5^2*$D$16^2)</f>
        <v>1.4080874066507309E-2</v>
      </c>
      <c r="J5">
        <f>$D$22*H5</f>
        <v>5407.2706061600002</v>
      </c>
      <c r="K5">
        <f>SQRT($D$23^2*H5^2+I5^2*$D$22^2)</f>
        <v>20.246675963659083</v>
      </c>
      <c r="L5">
        <f>$D$16*$D$22*E5</f>
        <v>16.292934240000001</v>
      </c>
      <c r="M5">
        <f>SQRT($D$18^2*E5^2*$D$22^2+$D$23^2*$D$16^2*E5^2)</f>
        <v>0.18904354890078337</v>
      </c>
      <c r="N5" s="4">
        <f>F5/$C$13*100</f>
        <v>1.1307032832862944</v>
      </c>
      <c r="O5" s="4"/>
      <c r="P5" s="3">
        <f>F5/($F$5+$F$6+$F$7+$F$9)*100</f>
        <v>1.3498241426293054</v>
      </c>
      <c r="Q5" s="3">
        <f>SQRT(G5^2/$C$13^2+(F5/$C$13^2)^2*$D$13^2)*100</f>
        <v>8.5044318960178736E-2</v>
      </c>
      <c r="R5" s="3">
        <f>L5/J5*100</f>
        <v>0.30131531093411484</v>
      </c>
      <c r="S5">
        <f>SQRT(M5^2/J5^2+L5^2/J5^4*K5^2)*100</f>
        <v>3.6736369378949584E-3</v>
      </c>
    </row>
    <row r="6" spans="2:19" x14ac:dyDescent="0.25">
      <c r="B6">
        <v>2</v>
      </c>
      <c r="C6">
        <v>448.68</v>
      </c>
      <c r="D6">
        <f>E6/(2.355*SQRT(F6))</f>
        <v>3.7840439828820738E-2</v>
      </c>
      <c r="E6">
        <v>8.39</v>
      </c>
      <c r="F6">
        <v>8864</v>
      </c>
      <c r="G6">
        <v>247</v>
      </c>
      <c r="H6">
        <f>$D$16*C6+$D$17</f>
        <v>5.2994187200000002</v>
      </c>
      <c r="I6" s="2">
        <f>SQRT(C6^2*$D$18^2+$D$19^2+D6^2*$D$16^2)</f>
        <v>1.4463136729673282E-2</v>
      </c>
      <c r="J6">
        <f t="shared" ref="J6:J9" si="0">$D$22*H6</f>
        <v>5463.7007003200006</v>
      </c>
      <c r="K6">
        <f t="shared" ref="K6:K9" si="1">SQRT($D$23^2*H6^2+I6^2*$D$22^2)</f>
        <v>20.632620108670427</v>
      </c>
      <c r="L6">
        <f>$D$16*$D$22*E6</f>
        <v>15.604762360000002</v>
      </c>
      <c r="M6">
        <f t="shared" ref="M6:M9" si="2">SQRT($D$18^2*E6^2*$D$22^2+$D$23^2*$D$16^2*E6^2)</f>
        <v>0.18105883279424345</v>
      </c>
      <c r="N6" s="4">
        <f>F6/$C$13*100</f>
        <v>7.8423739460482897</v>
      </c>
      <c r="O6" s="4"/>
      <c r="P6" s="3">
        <f t="shared" ref="P6:P9" si="3">F6/($F$5+$F$6+$F$7+$F$9)*100</f>
        <v>9.3621605635885459</v>
      </c>
      <c r="Q6" s="3">
        <f t="shared" ref="Q6:Q9" si="4">SQRT(G6^2/$C$13^2+(F6/$C$13^2)^2*$D$13^2)*100</f>
        <v>0.22055913216169187</v>
      </c>
      <c r="R6" s="3">
        <f t="shared" ref="R6:R9" si="5">L6/J6*100</f>
        <v>0.28560792795780438</v>
      </c>
      <c r="S6">
        <f t="shared" ref="S6:S9" si="6">SQRT(M6^2/J6^2+L6^2/J6^4*K6^2)*100</f>
        <v>3.4849471644252759E-3</v>
      </c>
    </row>
    <row r="7" spans="2:19" x14ac:dyDescent="0.25">
      <c r="B7">
        <v>3</v>
      </c>
      <c r="C7">
        <v>472.76</v>
      </c>
      <c r="D7">
        <f>E7/(2.355*SQRT(F7))</f>
        <v>1.4401506486324003E-2</v>
      </c>
      <c r="E7">
        <v>9.85</v>
      </c>
      <c r="F7">
        <v>84348</v>
      </c>
      <c r="G7">
        <v>378</v>
      </c>
      <c r="H7">
        <f>$D$16*C7+$D$17</f>
        <v>5.3428590400000004</v>
      </c>
      <c r="I7" s="2">
        <f>SQRT(C7^2*$D$18^2+$D$19^2+D7^2*$D$16^2)</f>
        <v>1.4778622594723904E-2</v>
      </c>
      <c r="J7">
        <f t="shared" si="0"/>
        <v>5508.4876702400006</v>
      </c>
      <c r="K7">
        <f t="shared" si="1"/>
        <v>20.948954878034119</v>
      </c>
      <c r="L7">
        <f>$D$16*$D$22*E7</f>
        <v>18.3202514</v>
      </c>
      <c r="M7">
        <f t="shared" si="2"/>
        <v>0.21256609094437398</v>
      </c>
      <c r="N7" s="4">
        <f>F7/$C$13*100</f>
        <v>74.626416696895433</v>
      </c>
      <c r="O7" s="4"/>
      <c r="P7" s="3">
        <f t="shared" si="3"/>
        <v>89.088393413534149</v>
      </c>
      <c r="Q7" s="3">
        <f t="shared" si="4"/>
        <v>0.43869109730585676</v>
      </c>
      <c r="R7" s="3">
        <f t="shared" si="5"/>
        <v>0.3325822348478053</v>
      </c>
      <c r="S7">
        <f t="shared" si="6"/>
        <v>4.0608803731438945E-3</v>
      </c>
    </row>
    <row r="8" spans="2:19" x14ac:dyDescent="0.25">
      <c r="B8">
        <v>4</v>
      </c>
      <c r="C8">
        <v>490</v>
      </c>
      <c r="H8">
        <f>$D$16*C8+$D$17</f>
        <v>5.3739600000000003</v>
      </c>
      <c r="I8" s="2"/>
      <c r="J8">
        <f>$D$22*H8</f>
        <v>5540.5527600000005</v>
      </c>
      <c r="N8" s="4"/>
      <c r="O8" s="4"/>
      <c r="P8" s="3"/>
      <c r="Q8" s="3"/>
      <c r="R8" s="3"/>
    </row>
    <row r="9" spans="2:19" x14ac:dyDescent="0.25">
      <c r="B9">
        <v>5</v>
      </c>
      <c r="C9">
        <v>505.67</v>
      </c>
      <c r="D9">
        <f>E9/(2.355*SQRT(F9))</f>
        <v>0.15845120692294989</v>
      </c>
      <c r="E9">
        <v>5.13</v>
      </c>
      <c r="F9">
        <v>189</v>
      </c>
      <c r="G9">
        <v>36</v>
      </c>
      <c r="H9">
        <f>$D$16*C9+$D$17</f>
        <v>5.4022286800000003</v>
      </c>
      <c r="I9" s="2">
        <f>SQRT(C9^2*$D$18^2+$D$19^2+D9^2*$D$16^2)</f>
        <v>1.5227690480277514E-2</v>
      </c>
      <c r="J9">
        <f t="shared" si="0"/>
        <v>5569.6977690800004</v>
      </c>
      <c r="K9">
        <f>SQRT($D$23^2*H9^2+I9^2*$D$22^2)</f>
        <v>21.396288866792641</v>
      </c>
      <c r="L9">
        <f>$D$16*$D$22*E9</f>
        <v>9.5414101200000001</v>
      </c>
      <c r="M9">
        <f t="shared" si="2"/>
        <v>0.11070700980148614</v>
      </c>
      <c r="N9" s="4">
        <f>F9/$C$13*100</f>
        <v>0.16721668273952239</v>
      </c>
      <c r="O9" s="4"/>
      <c r="P9" s="3">
        <f t="shared" si="3"/>
        <v>0.19962188024799585</v>
      </c>
      <c r="Q9" s="3">
        <f t="shared" si="4"/>
        <v>3.185714911635714E-2</v>
      </c>
      <c r="R9" s="3">
        <f t="shared" si="5"/>
        <v>0.17130929748053536</v>
      </c>
      <c r="S9">
        <f t="shared" si="6"/>
        <v>2.0937776835132146E-3</v>
      </c>
    </row>
    <row r="12" spans="2:19" x14ac:dyDescent="0.25">
      <c r="C12" t="s">
        <v>11</v>
      </c>
      <c r="D12" t="s">
        <v>12</v>
      </c>
    </row>
    <row r="13" spans="2:19" x14ac:dyDescent="0.25">
      <c r="C13">
        <v>113027</v>
      </c>
      <c r="D13">
        <v>430</v>
      </c>
    </row>
    <row r="15" spans="2:19" x14ac:dyDescent="0.25">
      <c r="C15" t="s">
        <v>23</v>
      </c>
    </row>
    <row r="16" spans="2:19" x14ac:dyDescent="0.25">
      <c r="C16" t="s">
        <v>21</v>
      </c>
      <c r="D16">
        <v>1.804E-3</v>
      </c>
    </row>
    <row r="17" spans="3:6" x14ac:dyDescent="0.25">
      <c r="C17" t="s">
        <v>22</v>
      </c>
      <c r="D17">
        <v>4.49</v>
      </c>
    </row>
    <row r="18" spans="3:6" x14ac:dyDescent="0.25">
      <c r="C18" s="1" t="s">
        <v>19</v>
      </c>
      <c r="D18" s="5">
        <v>2.0395E-5</v>
      </c>
    </row>
    <row r="19" spans="3:6" x14ac:dyDescent="0.25">
      <c r="C19" t="s">
        <v>20</v>
      </c>
      <c r="D19">
        <v>1.12E-2</v>
      </c>
    </row>
    <row r="21" spans="3:6" x14ac:dyDescent="0.25">
      <c r="C21" t="s">
        <v>31</v>
      </c>
      <c r="D21">
        <v>5305</v>
      </c>
    </row>
    <row r="22" spans="3:6" x14ac:dyDescent="0.25">
      <c r="C22" t="s">
        <v>24</v>
      </c>
      <c r="D22">
        <v>1031</v>
      </c>
      <c r="F22" t="s">
        <v>26</v>
      </c>
    </row>
    <row r="23" spans="3:6" x14ac:dyDescent="0.25">
      <c r="C23" s="1" t="s">
        <v>25</v>
      </c>
      <c r="D23">
        <f>D21/G2^2*H2</f>
        <v>2.690892654323958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</dc:creator>
  <cp:lastModifiedBy>Miguel G</cp:lastModifiedBy>
  <dcterms:created xsi:type="dcterms:W3CDTF">2015-11-23T16:00:32Z</dcterms:created>
  <dcterms:modified xsi:type="dcterms:W3CDTF">2015-11-24T02:05:01Z</dcterms:modified>
</cp:coreProperties>
</file>