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3" firstSheet="0" activeTab="0"/>
  </bookViews>
  <sheets>
    <sheet name="Folha1" sheetId="1" state="visible" r:id="rId2"/>
    <sheet name="Folha2" sheetId="2" state="visible" r:id="rId3"/>
    <sheet name="Folha3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<sst xmlns="http://schemas.openxmlformats.org/spreadsheetml/2006/main" count="76" uniqueCount="48">
  <si>
    <t>Pico</t>
  </si>
  <si>
    <t>Centroide (canal)</t>
  </si>
  <si>
    <t>σ centroide</t>
  </si>
  <si>
    <t>FWHM</t>
  </si>
  <si>
    <t>A sinal</t>
  </si>
  <si>
    <t>σ A sinal</t>
  </si>
  <si>
    <t>E(Mev)</t>
  </si>
  <si>
    <t>σ E (Mev)</t>
  </si>
  <si>
    <t>FWHM(Mev)</t>
  </si>
  <si>
    <t>σ FWHM (Mev)</t>
  </si>
  <si>
    <t>Prob tot (%)</t>
  </si>
  <si>
    <t> σ Prob tot(%)</t>
  </si>
  <si>
    <t>Prob rel (%)</t>
  </si>
  <si>
    <t> σ Prob rel (%)</t>
  </si>
  <si>
    <t>R (%)</t>
  </si>
  <si>
    <t>σ R (%)</t>
  </si>
  <si>
    <t>E(MeV)</t>
  </si>
  <si>
    <t>Desvio(σ)</t>
  </si>
  <si>
    <t>Desvio(%)</t>
  </si>
  <si>
    <t>Prob(%)</t>
  </si>
  <si>
    <t>238Pu</t>
  </si>
  <si>
    <t>Pico 1</t>
  </si>
  <si>
    <t>site</t>
  </si>
  <si>
    <t>Pico 2</t>
  </si>
  <si>
    <t>Pico 3</t>
  </si>
  <si>
    <t>241Am</t>
  </si>
  <si>
    <t>Pico1</t>
  </si>
  <si>
    <t>Pico2</t>
  </si>
  <si>
    <t>Pico3</t>
  </si>
  <si>
    <t>247Bk</t>
  </si>
  <si>
    <t>A total</t>
  </si>
  <si>
    <t>σ A total</t>
  </si>
  <si>
    <t>222Rn</t>
  </si>
  <si>
    <t>Pico1 </t>
  </si>
  <si>
    <t>Ajuste tensão</t>
  </si>
  <si>
    <t>m'</t>
  </si>
  <si>
    <t>MeV/canal</t>
  </si>
  <si>
    <t>b'</t>
  </si>
  <si>
    <t>MeV</t>
  </si>
  <si>
    <t>Verifica-se se um pico</t>
  </si>
  <si>
    <t>228Th</t>
  </si>
  <si>
    <t>σ m'</t>
  </si>
  <si>
    <t>é coerente com o 1 ou</t>
  </si>
  <si>
    <t> σ b'</t>
  </si>
  <si>
    <t>O 2</t>
  </si>
  <si>
    <t>Idem</t>
  </si>
  <si>
    <t>246Cm</t>
  </si>
  <si>
    <t>245Cm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</si>
</sst>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0000"/>
    <numFmt numFmtId="166" formatCode="0.00"/>
    <numFmt numFmtId="167" formatCode="0.000"/>
    <numFmt numFmtId="168" formatCode="0.0000"/>
    <numFmt numFmtId="169" formatCode="0.00E+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9900"/>
        <bgColor rgb="FFFFCC00"/>
      </patternFill>
    </fill>
    <fill>
      <patternFill patternType="solid">
        <fgColor rgb="FF00CC33"/>
        <bgColor rgb="FF339966"/>
      </patternFill>
    </fill>
    <fill>
      <patternFill patternType="solid">
        <fgColor rgb="FFFF6666"/>
        <bgColor rgb="FFFF420E"/>
      </patternFill>
    </fill>
    <fill>
      <patternFill patternType="solid">
        <fgColor rgb="FF0066FF"/>
        <bgColor rgb="FF3366FF"/>
      </patternFill>
    </fill>
    <fill>
      <patternFill patternType="solid">
        <fgColor rgb="FFFF420E"/>
        <bgColor rgb="FFFF6666"/>
      </patternFill>
    </fill>
    <fill>
      <patternFill patternType="solid">
        <fgColor rgb="FFAECF00"/>
        <bgColor rgb="FFFFCC00"/>
      </patternFill>
    </fill>
    <fill>
      <patternFill patternType="solid">
        <fgColor rgb="FF99FFCC"/>
        <bgColor rgb="FFCCFF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CC33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6666"/>
      <rgbColor rgb="FF0066FF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9FFCC"/>
      <rgbColor rgb="FFFFFF99"/>
      <rgbColor rgb="FF99CCFF"/>
      <rgbColor rgb="FFFF99CC"/>
      <rgbColor rgb="FFCC99FF"/>
      <rgbColor rgb="FFFFCC99"/>
      <rgbColor rgb="FF3366FF"/>
      <rgbColor rgb="FF33CCCC"/>
      <rgbColor rgb="FFAECF00"/>
      <rgbColor rgb="FFFFCC00"/>
      <rgbColor rgb="FFFF9900"/>
      <rgbColor rgb="FFFF420E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4:AA25"/>
  <sheetViews>
    <sheetView windowProtection="false" showFormulas="false" showGridLines="true" showRowColHeaders="true" showZeros="true" rightToLeft="false" tabSelected="true" showOutlineSymbols="true" defaultGridColor="true" view="normal" topLeftCell="O2" colorId="64" zoomScale="100" zoomScaleNormal="100" zoomScalePageLayoutView="100" workbookViewId="0">
      <selection pane="topLeft" activeCell="AA24" activeCellId="0" sqref="AA24"/>
    </sheetView>
  </sheetViews>
  <sheetFormatPr defaultRowHeight="13.8"/>
  <cols>
    <col collapsed="false" hidden="false" max="2" min="1" style="0" width="8.5748987854251"/>
    <col collapsed="false" hidden="false" max="4" min="3" style="0" width="16.4251012145749"/>
    <col collapsed="false" hidden="false" max="6" min="5" style="0" width="8.5748987854251"/>
    <col collapsed="false" hidden="false" max="7" min="7" style="0" width="10.995951417004"/>
    <col collapsed="false" hidden="false" max="8" min="8" style="0" width="11.9959514170041"/>
    <col collapsed="false" hidden="false" max="9" min="9" style="0" width="10.8056680161943"/>
    <col collapsed="false" hidden="false" max="10" min="10" style="0" width="11.4251012145749"/>
    <col collapsed="false" hidden="false" max="11" min="11" style="0" width="13.5668016194332"/>
    <col collapsed="false" hidden="false" max="14" min="12" style="0" width="13.7125506072874"/>
    <col collapsed="false" hidden="false" max="15" min="15" style="0" width="15.2834008097166"/>
    <col collapsed="false" hidden="false" max="16" min="16" style="0" width="13.4251012145749"/>
    <col collapsed="false" hidden="false" max="17" min="17" style="0" width="11.9959514170041"/>
    <col collapsed="false" hidden="false" max="22" min="18" style="0" width="8.5748987854251"/>
    <col collapsed="false" hidden="false" max="23" min="23" style="0" width="9.73279352226721"/>
    <col collapsed="false" hidden="false" max="1025" min="24" style="0" width="8.5748987854251"/>
  </cols>
  <sheetData>
    <row r="4" customFormat="false" ht="13.8" hidden="false" customHeight="false" outlineLevel="0" collapsed="false">
      <c r="B4" s="0" t="s">
        <v>0</v>
      </c>
      <c r="C4" s="0" t="s">
        <v>1</v>
      </c>
      <c r="D4" s="1" t="s">
        <v>2</v>
      </c>
      <c r="E4" s="0" t="s">
        <v>3</v>
      </c>
      <c r="F4" s="0" t="s">
        <v>4</v>
      </c>
      <c r="G4" s="0" t="s">
        <v>5</v>
      </c>
      <c r="H4" s="0" t="s">
        <v>6</v>
      </c>
      <c r="I4" s="0" t="s">
        <v>7</v>
      </c>
      <c r="J4" s="0" t="s">
        <v>8</v>
      </c>
      <c r="K4" s="0" t="s">
        <v>9</v>
      </c>
      <c r="L4" s="0" t="s">
        <v>10</v>
      </c>
      <c r="M4" s="0" t="s">
        <v>11</v>
      </c>
      <c r="N4" s="0" t="s">
        <v>12</v>
      </c>
      <c r="O4" s="0" t="s">
        <v>13</v>
      </c>
      <c r="P4" s="0" t="s">
        <v>14</v>
      </c>
      <c r="Q4" s="0" t="s">
        <v>15</v>
      </c>
      <c r="U4" s="0" t="s">
        <v>16</v>
      </c>
      <c r="V4" s="0" t="s">
        <v>17</v>
      </c>
      <c r="W4" s="0" t="s">
        <v>18</v>
      </c>
      <c r="X4" s="0" t="s">
        <v>19</v>
      </c>
      <c r="Y4" s="2" t="s">
        <v>17</v>
      </c>
      <c r="Z4" s="2" t="s">
        <v>18</v>
      </c>
    </row>
    <row r="5" customFormat="false" ht="13.8" hidden="false" customHeight="false" outlineLevel="0" collapsed="false">
      <c r="B5" s="0" t="n">
        <v>1</v>
      </c>
      <c r="C5" s="0" t="n">
        <v>418.34</v>
      </c>
      <c r="D5" s="0" t="n">
        <f aca="false">E5/(2.355*SQRT(F5))</f>
        <v>0.104051361623199</v>
      </c>
      <c r="E5" s="0" t="n">
        <v>8.76</v>
      </c>
      <c r="F5" s="0" t="n">
        <v>1278</v>
      </c>
      <c r="G5" s="0" t="n">
        <v>96</v>
      </c>
      <c r="H5" s="0" t="n">
        <f aca="false">$D$16*C5+$D$17</f>
        <v>5.408038894708</v>
      </c>
      <c r="I5" s="3" t="n">
        <f aca="false">SQRT(C5^2*$D$18^2+$D$19^2+D5^2*$D$16^2)</f>
        <v>0.000253394825054751</v>
      </c>
      <c r="J5" s="0" t="n">
        <f aca="false">$D$16*E5</f>
        <v>0.016301976312</v>
      </c>
      <c r="K5" s="0" t="n">
        <f aca="false">$D$18*E5</f>
        <v>9.53964E-007</v>
      </c>
      <c r="L5" s="4" t="n">
        <f aca="false">F5/$C$13*100</f>
        <v>1.13070328328629</v>
      </c>
      <c r="M5" s="5" t="n">
        <f aca="false">SQRT(G5^2/$C$13^2+(F5/$C$13^2)^2*$D$13^2)*100</f>
        <v>0.0850443189601787</v>
      </c>
      <c r="N5" s="6" t="n">
        <f aca="false">F5/($F$5+$F$6+$F$7+$F$9)*100</f>
        <v>1.34982414262931</v>
      </c>
      <c r="O5" s="6" t="n">
        <f aca="false">SQRT(G5^2/$C$13^2+(F5/$C$13^2)^2*$D$13^2)*100</f>
        <v>0.0850443189601787</v>
      </c>
      <c r="P5" s="6" t="n">
        <f aca="false">J5/H5*100</f>
        <v>0.301439701699486</v>
      </c>
      <c r="Q5" s="0" t="n">
        <f aca="false">SQRT(K5^2/H5^2+(J5/H5^2)^2*I5^2)*100</f>
        <v>2.25975314012605E-005</v>
      </c>
      <c r="S5" s="7" t="s">
        <v>20</v>
      </c>
      <c r="T5" s="7" t="s">
        <v>21</v>
      </c>
      <c r="U5" s="7" t="n">
        <v>5.3577</v>
      </c>
      <c r="V5" s="7" t="n">
        <f aca="false">ABS(U5-H5)/I5</f>
        <v>198.657942983336</v>
      </c>
      <c r="W5" s="8" t="n">
        <f aca="false">ABS(U5-H5)/H5*100</f>
        <v>0.930816062681391</v>
      </c>
      <c r="X5" s="7"/>
      <c r="Y5" s="7"/>
      <c r="Z5" s="7"/>
      <c r="AA5" s="0" t="s">
        <v>22</v>
      </c>
    </row>
    <row r="6" customFormat="false" ht="13.8" hidden="false" customHeight="false" outlineLevel="0" collapsed="false">
      <c r="B6" s="0" t="n">
        <v>2</v>
      </c>
      <c r="C6" s="0" t="n">
        <v>448.68</v>
      </c>
      <c r="D6" s="0" t="n">
        <f aca="false">E6/(2.355*SQRT(F6))</f>
        <v>0.0378404398288207</v>
      </c>
      <c r="E6" s="0" t="n">
        <v>8.39</v>
      </c>
      <c r="F6" s="0" t="n">
        <v>8864</v>
      </c>
      <c r="G6" s="0" t="n">
        <v>247</v>
      </c>
      <c r="H6" s="0" t="n">
        <f aca="false">$D$16*C6+$D$17</f>
        <v>5.464500305816</v>
      </c>
      <c r="I6" s="3" t="n">
        <f aca="false">SQRT(C6^2*$D$18^2+$D$19^2+D6^2*$D$16^2)</f>
        <v>0.000178844253538442</v>
      </c>
      <c r="J6" s="0" t="n">
        <f aca="false">$D$16*E6</f>
        <v>0.015613422518</v>
      </c>
      <c r="K6" s="0" t="n">
        <f aca="false">$D$18*E6</f>
        <v>9.13671E-007</v>
      </c>
      <c r="L6" s="4" t="n">
        <f aca="false">F6/$C$13*100</f>
        <v>7.84237394604829</v>
      </c>
      <c r="M6" s="5" t="n">
        <f aca="false">SQRT(G6^2/$C$13^2+(F6/$C$13^2)^2*$D$13^2)*100</f>
        <v>0.220559132161692</v>
      </c>
      <c r="N6" s="6" t="n">
        <f aca="false">F6/($F$5+$F$6+$F$7+$F$9)*100</f>
        <v>9.36216056358855</v>
      </c>
      <c r="O6" s="6" t="n">
        <f aca="false">SQRT(G6^2/$C$13^2+(F6/$C$13^2)^2*$D$13^2)*100</f>
        <v>0.220559132161692</v>
      </c>
      <c r="P6" s="6" t="n">
        <f aca="false">J6/H6*100</f>
        <v>0.285724616052858</v>
      </c>
      <c r="Q6" s="0" t="n">
        <f aca="false">SQRT(K6^2/H6^2+(J6/H6^2)^2*I6^2)*100</f>
        <v>1.91574868212679E-005</v>
      </c>
      <c r="S6" s="7"/>
      <c r="T6" s="7" t="s">
        <v>23</v>
      </c>
      <c r="U6" s="7" t="n">
        <v>5.456</v>
      </c>
      <c r="V6" s="7" t="n">
        <f aca="false">ABS(U6-H6)/I6</f>
        <v>47.5290966738983</v>
      </c>
      <c r="W6" s="8" t="n">
        <f aca="false">ABS(U6-H6)/H6*100</f>
        <v>0.155555043284612</v>
      </c>
      <c r="X6" s="7" t="n">
        <v>28</v>
      </c>
      <c r="Y6" s="7" t="n">
        <f aca="false">ABS(X6-L6)/M6</f>
        <v>91.3932960126727</v>
      </c>
      <c r="Z6" s="7" t="n">
        <f aca="false">ABS(X6-L6)/L6</f>
        <v>2.57034747292419</v>
      </c>
    </row>
    <row r="7" customFormat="false" ht="13.8" hidden="false" customHeight="false" outlineLevel="0" collapsed="false">
      <c r="B7" s="0" t="n">
        <v>3</v>
      </c>
      <c r="C7" s="0" t="n">
        <v>472.76</v>
      </c>
      <c r="D7" s="0" t="n">
        <f aca="false">E7/(2.355*SQRT(F7))</f>
        <v>0.014401506486324</v>
      </c>
      <c r="E7" s="0" t="n">
        <v>9.85</v>
      </c>
      <c r="F7" s="0" t="n">
        <v>84348</v>
      </c>
      <c r="G7" s="0" t="n">
        <v>378</v>
      </c>
      <c r="H7" s="0" t="n">
        <f aca="false">$D$16*C7+$D$17</f>
        <v>5.509312131112</v>
      </c>
      <c r="I7" s="3" t="n">
        <f aca="false">SQRT(C7^2*$D$18^2+$D$19^2+D7^2*$D$16^2)</f>
        <v>0.000167355254138463</v>
      </c>
      <c r="J7" s="0" t="n">
        <f aca="false">$D$16*E7</f>
        <v>0.01833041857</v>
      </c>
      <c r="K7" s="0" t="n">
        <f aca="false">$D$18*E7</f>
        <v>1.072665E-006</v>
      </c>
      <c r="L7" s="4" t="n">
        <f aca="false">F7/$C$13*100</f>
        <v>74.6264166968954</v>
      </c>
      <c r="M7" s="5" t="n">
        <f aca="false">SQRT(G7^2/$C$13^2+(F7/$C$13^2)^2*$D$13^2)*100</f>
        <v>0.438691097305857</v>
      </c>
      <c r="N7" s="6" t="n">
        <f aca="false">F7/($F$5+$F$6+$F$7+$F$9)*100</f>
        <v>89.0883934135342</v>
      </c>
      <c r="O7" s="6" t="n">
        <f aca="false">SQRT(G7^2/$C$13^2+(F7/$C$13^2)^2*$D$13^2)*100</f>
        <v>0.438691097305857</v>
      </c>
      <c r="P7" s="6" t="n">
        <f aca="false">J7/H7*100</f>
        <v>0.332717009560687</v>
      </c>
      <c r="Q7" s="0" t="n">
        <f aca="false">SQRT(K7^2/H7^2+(J7/H7^2)^2*I7^2)*100</f>
        <v>2.19369830217263E-005</v>
      </c>
      <c r="S7" s="7"/>
      <c r="T7" s="7" t="s">
        <v>24</v>
      </c>
      <c r="U7" s="7" t="n">
        <v>5.499</v>
      </c>
      <c r="V7" s="7" t="n">
        <f aca="false">ABS(U7-H7)/I7</f>
        <v>61.6182095093852</v>
      </c>
      <c r="W7" s="8" t="n">
        <f aca="false">ABS(U7-H7)/H7*100</f>
        <v>0.187176381852935</v>
      </c>
      <c r="X7" s="7" t="n">
        <v>72</v>
      </c>
      <c r="Y7" s="7" t="n">
        <f aca="false">ABS(X7-L7)/M7</f>
        <v>5.9869386751295</v>
      </c>
      <c r="Z7" s="7" t="n">
        <f aca="false">ABS(X7-L7)/L7</f>
        <v>0.0351941954758856</v>
      </c>
    </row>
    <row r="8" customFormat="false" ht="13.8" hidden="false" customHeight="false" outlineLevel="0" collapsed="false">
      <c r="B8" s="0" t="n">
        <v>4</v>
      </c>
      <c r="C8" s="0" t="n">
        <v>490</v>
      </c>
      <c r="H8" s="0" t="n">
        <f aca="false">$D$16*C8+$D$17</f>
        <v>5.541395016</v>
      </c>
      <c r="I8" s="9"/>
      <c r="L8" s="4"/>
      <c r="M8" s="5"/>
      <c r="N8" s="6"/>
      <c r="O8" s="6"/>
      <c r="P8" s="6"/>
      <c r="S8" s="10" t="s">
        <v>25</v>
      </c>
      <c r="T8" s="10" t="s">
        <v>26</v>
      </c>
      <c r="U8" s="10" t="n">
        <v>5.416</v>
      </c>
      <c r="V8" s="11" t="n">
        <f aca="false">ABS(U8-H5)/I5</f>
        <v>31.4177895711983</v>
      </c>
      <c r="W8" s="11" t="n">
        <f aca="false">ABS(U8-H5)/H5*100</f>
        <v>0.147208728468855</v>
      </c>
      <c r="X8" s="10"/>
      <c r="Y8" s="10"/>
      <c r="Z8" s="10"/>
      <c r="AA8" s="0" t="s">
        <v>22</v>
      </c>
    </row>
    <row r="9" customFormat="false" ht="13.8" hidden="false" customHeight="false" outlineLevel="0" collapsed="false">
      <c r="B9" s="0" t="n">
        <v>5</v>
      </c>
      <c r="C9" s="0" t="n">
        <v>505.67</v>
      </c>
      <c r="D9" s="0" t="n">
        <f aca="false">E9/(2.355*SQRT(F9))</f>
        <v>0.15845120692295</v>
      </c>
      <c r="E9" s="0" t="n">
        <v>5.13</v>
      </c>
      <c r="F9" s="0" t="n">
        <v>189</v>
      </c>
      <c r="G9" s="0" t="n">
        <v>36</v>
      </c>
      <c r="H9" s="0" t="n">
        <f aca="false">$D$16*C9+$D$17</f>
        <v>5.570556199654</v>
      </c>
      <c r="I9" s="3" t="n">
        <f aca="false">SQRT(C9^2*$D$18^2+$D$19^2+D9^2*$D$16^2)</f>
        <v>0.000338555964653599</v>
      </c>
      <c r="J9" s="0" t="n">
        <f aca="false">$D$16*E9</f>
        <v>0.009546705306</v>
      </c>
      <c r="K9" s="0" t="n">
        <f aca="false">$D$18*E9</f>
        <v>5.58657E-007</v>
      </c>
      <c r="L9" s="4" t="n">
        <f aca="false">F9/$C$13*100</f>
        <v>0.167216682739522</v>
      </c>
      <c r="M9" s="5" t="n">
        <f aca="false">SQRT(G9^2/$C$13^2+(F9/$C$13^2)^2*$D$13^2)*100</f>
        <v>0.0318571491163571</v>
      </c>
      <c r="N9" s="6" t="n">
        <f aca="false">F9/($F$5+$F$6+$F$7+$F$9)*100</f>
        <v>0.199621880247996</v>
      </c>
      <c r="O9" s="6" t="n">
        <f aca="false">SQRT(G9^2/$C$13^2+(F9/$C$13^2)^2*$D$13^2)*100</f>
        <v>0.0318571491163571</v>
      </c>
      <c r="P9" s="6" t="n">
        <f aca="false">J9/H9*100</f>
        <v>0.171377955159899</v>
      </c>
      <c r="Q9" s="0" t="n">
        <f aca="false">SQRT(K9^2/H9^2+(J9/H9^2)^2*I9^2)*100</f>
        <v>1.44589688332444E-005</v>
      </c>
      <c r="S9" s="10"/>
      <c r="T9" s="10" t="s">
        <v>27</v>
      </c>
      <c r="U9" s="10" t="n">
        <v>5.443</v>
      </c>
      <c r="V9" s="11" t="n">
        <f aca="false">ABS(U9-H6)/I6</f>
        <v>120.218041064312</v>
      </c>
      <c r="W9" s="11" t="n">
        <f aca="false">ABS(U9-H6)/H6*100</f>
        <v>0.39345419732372</v>
      </c>
      <c r="X9" s="10" t="n">
        <v>13</v>
      </c>
      <c r="Y9" s="11" t="n">
        <f aca="false">ABS(X9-L6)/M6</f>
        <v>23.384323303243</v>
      </c>
      <c r="Z9" s="11" t="n">
        <f aca="false">ABS(X9-L6)/L6</f>
        <v>0.657661326714801</v>
      </c>
    </row>
    <row r="10" customFormat="false" ht="13.8" hidden="false" customHeight="false" outlineLevel="0" collapsed="false">
      <c r="S10" s="10"/>
      <c r="T10" s="10" t="s">
        <v>28</v>
      </c>
      <c r="U10" s="10" t="n">
        <v>5.486</v>
      </c>
      <c r="V10" s="11" t="n">
        <f aca="false">ABS(U10-H7)/I7</f>
        <v>139.297276515218</v>
      </c>
      <c r="W10" s="11" t="n">
        <f aca="false">ABS(U10-H7)/H7*100</f>
        <v>0.423140503881649</v>
      </c>
      <c r="X10" s="10" t="n">
        <v>86</v>
      </c>
      <c r="Y10" s="11" t="n">
        <f aca="false">ABS(X10-L7)/M7</f>
        <v>25.9261776064146</v>
      </c>
      <c r="Z10" s="11" t="n">
        <f aca="false">ABS(X10-L7)/L7</f>
        <v>0.152406933181581</v>
      </c>
    </row>
    <row r="11" customFormat="false" ht="13.8" hidden="false" customHeight="false" outlineLevel="0" collapsed="false">
      <c r="S11" s="12" t="s">
        <v>29</v>
      </c>
      <c r="T11" s="12" t="s">
        <v>21</v>
      </c>
      <c r="U11" s="12" t="n">
        <v>5.456</v>
      </c>
      <c r="V11" s="13" t="n">
        <f aca="false">ABS(U11-H5)/I5</f>
        <v>189.274209848752</v>
      </c>
      <c r="W11" s="13" t="n">
        <f aca="false">ABS(U11-H5)/H5*100</f>
        <v>0.886848379343811</v>
      </c>
      <c r="X11" s="12"/>
      <c r="Y11" s="13"/>
      <c r="Z11" s="12"/>
      <c r="AA11" s="0" t="s">
        <v>22</v>
      </c>
    </row>
    <row r="12" customFormat="false" ht="13.8" hidden="false" customHeight="false" outlineLevel="0" collapsed="false">
      <c r="C12" s="0" t="s">
        <v>30</v>
      </c>
      <c r="D12" s="0" t="s">
        <v>31</v>
      </c>
      <c r="S12" s="12"/>
      <c r="T12" s="12" t="s">
        <v>23</v>
      </c>
      <c r="U12" s="12" t="n">
        <v>5.501</v>
      </c>
      <c r="V12" s="13" t="n">
        <f aca="false">ABS(U12-H6)/I6</f>
        <v>204.086480062132</v>
      </c>
      <c r="W12" s="13" t="n">
        <f aca="false">ABS(U12-H6)/H6*100</f>
        <v>0.667942028389176</v>
      </c>
      <c r="X12" s="12"/>
      <c r="Y12" s="12"/>
      <c r="Z12" s="12"/>
      <c r="AA12" s="0" t="s">
        <v>22</v>
      </c>
    </row>
    <row r="13" customFormat="false" ht="13.8" hidden="false" customHeight="false" outlineLevel="0" collapsed="false">
      <c r="C13" s="0" t="n">
        <v>113027</v>
      </c>
      <c r="D13" s="0" t="n">
        <v>430</v>
      </c>
      <c r="S13" s="12"/>
      <c r="T13" s="12" t="s">
        <v>24</v>
      </c>
      <c r="U13" s="12" t="n">
        <v>5.52</v>
      </c>
      <c r="V13" s="13" t="n">
        <f aca="false">ABS(U13-H7)/I7</f>
        <v>63.8633602692684</v>
      </c>
      <c r="W13" s="13" t="n">
        <f aca="false">ABS(U13-H7)/H7*100</f>
        <v>0.19399643065499</v>
      </c>
      <c r="X13" s="12" t="n">
        <v>58</v>
      </c>
      <c r="Y13" s="13" t="n">
        <f aca="false">ABS(X13-L7)/M7</f>
        <v>37.9000549566736</v>
      </c>
      <c r="Z13" s="13" t="n">
        <f aca="false">ABS(X13-L7)/L7</f>
        <v>0.222795324133352</v>
      </c>
    </row>
    <row r="14" customFormat="false" ht="13.8" hidden="false" customHeight="false" outlineLevel="0" collapsed="false">
      <c r="S14" s="14" t="s">
        <v>32</v>
      </c>
      <c r="T14" s="14" t="s">
        <v>33</v>
      </c>
      <c r="U14" s="14"/>
      <c r="V14" s="14"/>
      <c r="W14" s="14"/>
      <c r="X14" s="14"/>
      <c r="Y14" s="14"/>
      <c r="Z14" s="14"/>
      <c r="AA14" s="0" t="s">
        <v>22</v>
      </c>
    </row>
    <row r="15" customFormat="false" ht="13.8" hidden="false" customHeight="false" outlineLevel="0" collapsed="false">
      <c r="C15" s="0" t="s">
        <v>34</v>
      </c>
      <c r="S15" s="14"/>
      <c r="T15" s="14" t="s">
        <v>27</v>
      </c>
      <c r="U15" s="14"/>
      <c r="V15" s="14"/>
      <c r="W15" s="14"/>
      <c r="X15" s="14"/>
      <c r="Y15" s="14"/>
      <c r="Z15" s="14"/>
      <c r="AA15" s="0" t="s">
        <v>22</v>
      </c>
    </row>
    <row r="16" customFormat="false" ht="13.8" hidden="false" customHeight="false" outlineLevel="0" collapsed="false">
      <c r="C16" s="0" t="s">
        <v>35</v>
      </c>
      <c r="D16" s="0" t="n">
        <f aca="false">0.0018609562</f>
        <v>0.0018609562</v>
      </c>
      <c r="E16" s="0" t="s">
        <v>36</v>
      </c>
      <c r="S16" s="14"/>
      <c r="T16" s="14" t="s">
        <v>28</v>
      </c>
      <c r="U16" s="14" t="n">
        <v>5.49</v>
      </c>
      <c r="V16" s="15" t="n">
        <f aca="false">ABS(U16-H7)/I7</f>
        <v>115.396025128805</v>
      </c>
      <c r="W16" s="15" t="n">
        <f aca="false">ABS(U16-H7)/H7*100</f>
        <v>0.350536158642036</v>
      </c>
      <c r="X16" s="14" t="n">
        <v>100</v>
      </c>
      <c r="Y16" s="15" t="n">
        <f aca="false">ABS(X16-L7)/M7</f>
        <v>57.8392938879588</v>
      </c>
      <c r="Z16" s="15" t="n">
        <f aca="false">ABS(X16-L7)/L7</f>
        <v>0.340008061839048</v>
      </c>
    </row>
    <row r="17" customFormat="false" ht="13.8" hidden="false" customHeight="false" outlineLevel="0" collapsed="false">
      <c r="C17" s="0" t="s">
        <v>37</v>
      </c>
      <c r="D17" s="0" t="n">
        <f aca="false">4.629526478</f>
        <v>4.629526478</v>
      </c>
      <c r="E17" s="0" t="s">
        <v>38</v>
      </c>
      <c r="Q17" s="0" t="s">
        <v>39</v>
      </c>
      <c r="S17" s="16" t="s">
        <v>40</v>
      </c>
      <c r="T17" s="16" t="s">
        <v>26</v>
      </c>
      <c r="U17" s="16" t="n">
        <v>5.34036</v>
      </c>
      <c r="V17" s="17" t="n">
        <f aca="false">ABS(U17-H5)/I5</f>
        <v>267.088701173655</v>
      </c>
      <c r="W17" s="17" t="n">
        <f aca="false">ABS(U17-H5)/H5*100</f>
        <v>1.25144985133568</v>
      </c>
      <c r="X17" s="16"/>
      <c r="Y17" s="16"/>
      <c r="Z17" s="16"/>
      <c r="AA17" s="0" t="s">
        <v>22</v>
      </c>
    </row>
    <row r="18" customFormat="false" ht="13.8" hidden="false" customHeight="false" outlineLevel="0" collapsed="false">
      <c r="C18" s="1" t="s">
        <v>41</v>
      </c>
      <c r="D18" s="18" t="n">
        <f aca="false">0.0000001089</f>
        <v>1.089E-007</v>
      </c>
      <c r="Q18" s="0" t="s">
        <v>42</v>
      </c>
      <c r="S18" s="16"/>
      <c r="T18" s="16" t="s">
        <v>27</v>
      </c>
      <c r="U18" s="16" t="n">
        <v>5.34036</v>
      </c>
      <c r="V18" s="17" t="n">
        <f aca="false">ABS(U18-H6)/I6</f>
        <v>694.125214312888</v>
      </c>
      <c r="W18" s="17" t="n">
        <f aca="false">ABS(U18-H6)/H6*100</f>
        <v>2.27175951813699</v>
      </c>
      <c r="X18" s="16"/>
      <c r="Y18" s="16"/>
      <c r="Z18" s="16"/>
      <c r="AA18" s="0" t="s">
        <v>22</v>
      </c>
    </row>
    <row r="19" customFormat="false" ht="13.8" hidden="false" customHeight="false" outlineLevel="0" collapsed="false">
      <c r="C19" s="0" t="s">
        <v>43</v>
      </c>
      <c r="D19" s="0" t="n">
        <f aca="false">0.000156968</f>
        <v>0.000156968</v>
      </c>
      <c r="Q19" s="0" t="s">
        <v>44</v>
      </c>
      <c r="S19" s="16"/>
      <c r="T19" s="16" t="s">
        <v>28</v>
      </c>
      <c r="U19" s="16" t="n">
        <v>5.427</v>
      </c>
      <c r="V19" s="17" t="n">
        <f aca="false">ABS(U19-H7)/I7</f>
        <v>491.840734464772</v>
      </c>
      <c r="W19" s="17" t="n">
        <f aca="false">ABS(U19-H7)/H7*100</f>
        <v>1.49405459616583</v>
      </c>
      <c r="X19" s="16" t="n">
        <v>71</v>
      </c>
      <c r="Y19" s="17" t="n">
        <f aca="false">ABS(X19-L7)/M7</f>
        <v>8.26644698095408</v>
      </c>
      <c r="Z19" s="17" t="n">
        <f aca="false">ABS(X19-L7)/L7</f>
        <v>0.0485942760942761</v>
      </c>
    </row>
    <row r="20" customFormat="false" ht="13.8" hidden="false" customHeight="false" outlineLevel="0" collapsed="false">
      <c r="Q20" s="0" t="s">
        <v>45</v>
      </c>
      <c r="S20" s="19" t="s">
        <v>46</v>
      </c>
      <c r="T20" s="19" t="s">
        <v>26</v>
      </c>
      <c r="U20" s="19" t="n">
        <v>5.3435</v>
      </c>
      <c r="V20" s="20" t="n">
        <f aca="false">ABS(U20-H5)/I5</f>
        <v>254.69697218187</v>
      </c>
      <c r="W20" s="20" t="n">
        <f aca="false">ABS(U20-H5)/H5*100</f>
        <v>1.19338813874201</v>
      </c>
      <c r="X20" s="19"/>
      <c r="Y20" s="19"/>
      <c r="Z20" s="19"/>
      <c r="AA20" s="0" t="s">
        <v>22</v>
      </c>
    </row>
    <row r="21" customFormat="false" ht="13.8" hidden="false" customHeight="false" outlineLevel="0" collapsed="false">
      <c r="S21" s="19"/>
      <c r="T21" s="19" t="s">
        <v>27</v>
      </c>
      <c r="U21" s="19" t="n">
        <v>5.3435</v>
      </c>
      <c r="V21" s="20" t="n">
        <f aca="false">ABS(U21-H6)/I6</f>
        <v>676.568038513978</v>
      </c>
      <c r="W21" s="20" t="n">
        <f aca="false">ABS(U21-H6)/H6*100</f>
        <v>2.2142977224691</v>
      </c>
      <c r="X21" s="19"/>
      <c r="Y21" s="19"/>
      <c r="Z21" s="19"/>
      <c r="AA21" s="0" t="s">
        <v>22</v>
      </c>
    </row>
    <row r="22" customFormat="false" ht="13.8" hidden="false" customHeight="false" outlineLevel="0" collapsed="false">
      <c r="S22" s="19"/>
      <c r="T22" s="19" t="s">
        <v>28</v>
      </c>
      <c r="U22" s="19" t="n">
        <v>5.386</v>
      </c>
      <c r="V22" s="20" t="n">
        <f aca="false">ABS(U22-H7)/I7</f>
        <v>736.828561175474</v>
      </c>
      <c r="W22" s="20" t="n">
        <f aca="false">ABS(U22-H7)/H7*100</f>
        <v>2.23824913487177</v>
      </c>
      <c r="X22" s="19" t="n">
        <v>81</v>
      </c>
      <c r="Y22" s="20" t="n">
        <f aca="false">ABS(X22-L7)/M7</f>
        <v>14.5286360772917</v>
      </c>
      <c r="Z22" s="20" t="n">
        <f aca="false">ABS(X22-L7)/L7</f>
        <v>0.0854065300896287</v>
      </c>
    </row>
    <row r="23" customFormat="false" ht="13.8" hidden="false" customHeight="false" outlineLevel="0" collapsed="false">
      <c r="C23" s="1"/>
      <c r="Q23" s="0" t="s">
        <v>45</v>
      </c>
      <c r="S23" s="21" t="s">
        <v>47</v>
      </c>
      <c r="T23" s="21" t="s">
        <v>26</v>
      </c>
      <c r="U23" s="21" t="n">
        <v>5.3038</v>
      </c>
      <c r="V23" s="22" t="n">
        <f aca="false">ABS(U23-H5)/I5</f>
        <v>411.369469307342</v>
      </c>
      <c r="W23" s="22" t="n">
        <f aca="false">ABS(U23-H5)/H5*100</f>
        <v>1.9274804922354</v>
      </c>
      <c r="X23" s="21"/>
      <c r="Y23" s="21"/>
      <c r="Z23" s="21"/>
      <c r="AA23" s="0" t="s">
        <v>22</v>
      </c>
    </row>
    <row r="24" customFormat="false" ht="13.8" hidden="false" customHeight="false" outlineLevel="0" collapsed="false">
      <c r="S24" s="21"/>
      <c r="T24" s="21" t="s">
        <v>27</v>
      </c>
      <c r="U24" s="21" t="n">
        <v>5.3038</v>
      </c>
      <c r="V24" s="22" t="n">
        <f aca="false">ABS(U24-H6)/I6</f>
        <v>898.548891767764</v>
      </c>
      <c r="W24" s="22" t="n">
        <f aca="false">ABS(U24-H6)/H6*100</f>
        <v>2.94080513903464</v>
      </c>
      <c r="X24" s="21"/>
      <c r="Y24" s="21"/>
      <c r="Z24" s="21"/>
      <c r="AA24" s="0" t="s">
        <v>22</v>
      </c>
    </row>
    <row r="25" customFormat="false" ht="13.8" hidden="false" customHeight="false" outlineLevel="0" collapsed="false">
      <c r="S25" s="21"/>
      <c r="T25" s="21" t="s">
        <v>28</v>
      </c>
      <c r="U25" s="21" t="n">
        <v>5.362</v>
      </c>
      <c r="V25" s="22" t="n">
        <f aca="false">ABS(U25-H7)/I7</f>
        <v>880.236069493936</v>
      </c>
      <c r="W25" s="22" t="n">
        <f aca="false">ABS(U25-H7)/H7*100</f>
        <v>2.6738752063094</v>
      </c>
      <c r="X25" s="21" t="n">
        <v>80</v>
      </c>
      <c r="Y25" s="22" t="n">
        <f aca="false">ABS(X25-L7)/M7</f>
        <v>12.2491277714672</v>
      </c>
      <c r="Z25" s="22" t="n">
        <f aca="false">ABS(X25-L7)/L7</f>
        <v>0.0720064494712382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74898785425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74898785425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2015-11-23T16:00:32Z</dcterms:created>
  <dc:creator>Miguel G</dc:creator>
  <dc:language>en-US</dc:language>
  <cp:lastModifiedBy>Miguel G</cp:lastModifiedBy>
  <dcterms:modified xsi:type="dcterms:W3CDTF">2015-11-24T02:05:01Z</dcterms:modified>
  <cp:revision>0</cp:revision>
</cp:coreProperties>
</file>