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cz08\Downloads\"/>
    </mc:Choice>
  </mc:AlternateContent>
  <xr:revisionPtr revIDLastSave="0" documentId="8_{CAFEB4D8-18C3-411D-8868-38D9DDAB2EE0}" xr6:coauthVersionLast="47" xr6:coauthVersionMax="47" xr10:uidLastSave="{00000000-0000-0000-0000-000000000000}"/>
  <bookViews>
    <workbookView xWindow="-120" yWindow="-120" windowWidth="29040" windowHeight="15840" tabRatio="345" xr2:uid="{D63472A4-8300-4934-9C87-0EC792DCF89D}"/>
  </bookViews>
  <sheets>
    <sheet name="APP" sheetId="1" r:id="rId1"/>
    <sheet name="Planilha2" sheetId="2" r:id="rId2"/>
  </sheets>
  <definedNames>
    <definedName name="aporte">APP!$D$20</definedName>
    <definedName name="patrimonio">APP!$D$23</definedName>
    <definedName name="qtd_anos">APP!$D$21</definedName>
    <definedName name="rendimento_carteira">APP!$D$16</definedName>
    <definedName name="salario">APP!$D$15</definedName>
    <definedName name="sugestao_investimento">APP!$D$17</definedName>
    <definedName name="taxa_mensal">APP!$D$22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D17" i="1"/>
  <c r="C39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C40" i="1" s="1"/>
  <c r="A5" i="2"/>
  <c r="C44" i="1" s="1"/>
  <c r="A6" i="2"/>
  <c r="A7" i="2"/>
  <c r="A8" i="2"/>
  <c r="A3" i="2"/>
  <c r="D23" i="1"/>
  <c r="D24" i="1" s="1"/>
  <c r="C30" i="1"/>
  <c r="D30" i="1" s="1"/>
  <c r="C29" i="1"/>
  <c r="D29" i="1" s="1"/>
  <c r="C28" i="1"/>
  <c r="D28" i="1" s="1"/>
  <c r="C31" i="1"/>
  <c r="D31" i="1" s="1"/>
  <c r="C27" i="1"/>
  <c r="D27" i="1" s="1"/>
  <c r="C43" i="1" l="1"/>
  <c r="D43" i="1" s="1"/>
  <c r="C42" i="1"/>
  <c r="D42" i="1" s="1"/>
  <c r="C41" i="1"/>
  <c r="D41" i="1" s="1"/>
  <c r="D39" i="1"/>
  <c r="D44" i="1"/>
  <c r="D40" i="1"/>
  <c r="D45" i="1" l="1"/>
</calcChain>
</file>

<file path=xl/sharedStrings.xml><?xml version="1.0" encoding="utf-8"?>
<sst xmlns="http://schemas.openxmlformats.org/spreadsheetml/2006/main" count="94" uniqueCount="58">
  <si>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</si>
  <si>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</si>
  <si>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</si>
  <si>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</si>
  <si>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</si>
  <si>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</si>
  <si>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</si>
  <si>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</si>
  <si>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</si>
  <si>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</si>
  <si>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</si>
  <si>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</si>
  <si>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</si>
  <si>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</si>
  <si>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</si>
  <si>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</si>
  <si>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</si>
  <si>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</si>
  <si>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</si>
  <si>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</si>
  <si>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</si>
  <si>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</si>
  <si>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</si>
  <si>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</si>
  <si>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</si>
  <si>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</si>
  <si>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</si>
  <si>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</si>
  <si>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</si>
  <si>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</si>
  <si>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</si>
  <si>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Sugestão de Investimento (30%)</t>
  </si>
  <si>
    <t>PARÂMETROS</t>
  </si>
  <si>
    <t>🛡️ Perfil Conservador</t>
  </si>
  <si>
    <t>1. Kinea Rendimentos Imobiliários (KNCR11)</t>
  </si>
  <si>
    <t>2. RBR High Grade (RBRR11)</t>
  </si>
  <si>
    <t>3. Kinea Índice de Preços (KNIP11)</t>
  </si>
  <si>
    <t>⚖️ Perfil Moderado</t>
  </si>
  <si>
    <t>1. Kinea Renda Imobiliária (KNRI11)</t>
  </si>
  <si>
    <t>2. BTG Pactual Logística (BTLG11)</t>
  </si>
  <si>
    <t>3. XP Malls (XPML11)</t>
  </si>
  <si>
    <t>🚀 Perfil Agressivo</t>
  </si>
  <si>
    <t>1. Kinea Securities (KNSC11)</t>
  </si>
  <si>
    <t>2. TG Ativo Real (TGAR11)</t>
  </si>
  <si>
    <t>3. Mérito Desenvolvimento Imobiliário (MFII11)</t>
  </si>
  <si>
    <t>Investidores conservadores priorizam segurança e estabilidade. Os FIIs de papel, que investem em Certificados de Recebíveis Imobiliários (CRIs), são ideais para esse perfil devido à sua previsibilidade de rendimentos e menor volatilidade.</t>
  </si>
  <si>
    <t>Foco em CRIs indexados ao CDI, proporcionando rendimentos atrativos mesmo em cenários de juros elevados.</t>
  </si>
  <si>
    <t>Investe em CRIs de alta qualidade de crédito, com garantias sólidas e boa diversificação.</t>
  </si>
  <si>
    <t>Carteira composta por CRIs indexados à inflação, oferecendo proteção contra a perda do poder de compra.</t>
  </si>
  <si>
    <t>Investidores moderados buscam um equilíbrio entre segurança e rentabilidade. FIIs híbridos ou de tijolo com boa diversificação são adequados para esse perfil.</t>
  </si>
  <si>
    <t>Portfólio diversificado entre lajes corporativas e galpões logísticos, com gestão experiente e distribuição estável de dividendos.</t>
  </si>
  <si>
    <t>Foco em imóveis logísticos bem localizados, beneficiando-se da expansão do e-commerce e contratos de longo prazo.</t>
  </si>
  <si>
    <t>Investimento em shopping centers de alta qualidade, com baixa vacância e boa rentabilidade.</t>
  </si>
  <si>
    <t>Investidores agressivos estão dispostos a assumir maiores riscos em busca de retornos superiores. FIIs com estratégias mais ousadas ou focados em setores específicos são indicados para esse perfil.</t>
  </si>
  <si>
    <t>Fundo de CRIs com rentabilidade média de IPCA + 10,68% ao ano, destacando-se pela geração de fluxo de caixa.</t>
  </si>
  <si>
    <t>Carteira diversificada com 217 ativos, incluindo operações de crédito e ativos em Bolsa, oferecendo retorno acumulado de 16,85% nos últimos 12 meses</t>
  </si>
  <si>
    <t>Foco em desenvolvimento residencial, com retorno de 15,2% e dividend yield de 15,7% nos últimos 12 meses.</t>
  </si>
  <si>
    <t>&lt;-- Selecione seu perfil ao 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</si>
</sst>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5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3" fillId="3" borderId="0" xfId="0" applyFont="1" applyFill="1"/>
    <xf numFmtId="164" fontId="3" fillId="3" borderId="0" xfId="1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164" fontId="3" fillId="4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4" fillId="6" borderId="0" xfId="0" applyFont="1" applyFill="1"/>
    <xf numFmtId="0" fontId="4" fillId="6" borderId="0" xfId="0" applyFont="1" applyFill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4" fillId="7" borderId="0" xfId="3" applyFont="1" applyFill="1"/>
    <xf numFmtId="0" fontId="4" fillId="7" borderId="0" xfId="3" applyFont="1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9" fontId="0" fillId="10" borderId="0" xfId="0" applyNumberFormat="1" applyFill="1" applyAlignment="1">
      <alignment horizontal="center"/>
    </xf>
    <xf numFmtId="9" fontId="2" fillId="10" borderId="0" xfId="2" applyFont="1" applyFill="1"/>
    <xf numFmtId="0" fontId="5" fillId="7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8" fillId="11" borderId="14" xfId="0" applyFont="1" applyFill="1" applyBorder="1" applyAlignment="1">
      <alignment horizontal="left" indent="3"/>
    </xf>
    <xf numFmtId="0" fontId="8" fillId="11" borderId="15" xfId="0" applyFont="1" applyFill="1" applyBorder="1" applyAlignment="1">
      <alignment horizontal="left" indent="3"/>
    </xf>
    <xf numFmtId="164" fontId="9" fillId="11" borderId="16" xfId="1" applyNumberFormat="1" applyFont="1" applyFill="1" applyBorder="1" applyAlignment="1">
      <alignment horizontal="center"/>
    </xf>
    <xf numFmtId="0" fontId="8" fillId="11" borderId="17" xfId="0" applyFont="1" applyFill="1" applyBorder="1" applyAlignment="1">
      <alignment horizontal="left" indent="3"/>
    </xf>
    <xf numFmtId="0" fontId="8" fillId="11" borderId="18" xfId="0" applyFont="1" applyFill="1" applyBorder="1" applyAlignment="1">
      <alignment horizontal="left" indent="3"/>
    </xf>
    <xf numFmtId="10" fontId="9" fillId="11" borderId="19" xfId="0" applyNumberFormat="1" applyFont="1" applyFill="1" applyBorder="1" applyAlignment="1">
      <alignment horizontal="center"/>
    </xf>
    <xf numFmtId="0" fontId="8" fillId="11" borderId="20" xfId="0" applyFont="1" applyFill="1" applyBorder="1" applyAlignment="1">
      <alignment horizontal="left" indent="3"/>
    </xf>
    <xf numFmtId="0" fontId="8" fillId="11" borderId="21" xfId="0" applyFont="1" applyFill="1" applyBorder="1" applyAlignment="1">
      <alignment horizontal="left" indent="3"/>
    </xf>
    <xf numFmtId="164" fontId="9" fillId="11" borderId="22" xfId="0" applyNumberFormat="1" applyFont="1" applyFill="1" applyBorder="1" applyAlignment="1">
      <alignment horizontal="center"/>
    </xf>
    <xf numFmtId="164" fontId="10" fillId="11" borderId="16" xfId="0" applyNumberFormat="1" applyFont="1" applyFill="1" applyBorder="1" applyAlignment="1">
      <alignment horizontal="center"/>
    </xf>
    <xf numFmtId="0" fontId="10" fillId="11" borderId="19" xfId="0" applyFont="1" applyFill="1" applyBorder="1" applyAlignment="1">
      <alignment horizontal="center"/>
    </xf>
    <xf numFmtId="10" fontId="10" fillId="11" borderId="19" xfId="0" applyNumberFormat="1" applyFont="1" applyFill="1" applyBorder="1" applyAlignment="1">
      <alignment horizontal="center"/>
    </xf>
    <xf numFmtId="0" fontId="11" fillId="11" borderId="17" xfId="0" applyFont="1" applyFill="1" applyBorder="1" applyAlignment="1">
      <alignment horizontal="left" indent="3"/>
    </xf>
    <xf numFmtId="0" fontId="11" fillId="11" borderId="18" xfId="0" applyFont="1" applyFill="1" applyBorder="1" applyAlignment="1">
      <alignment horizontal="left" indent="3"/>
    </xf>
    <xf numFmtId="8" fontId="10" fillId="11" borderId="19" xfId="0" applyNumberFormat="1" applyFont="1" applyFill="1" applyBorder="1" applyAlignment="1">
      <alignment horizontal="center"/>
    </xf>
    <xf numFmtId="0" fontId="11" fillId="11" borderId="20" xfId="0" applyFont="1" applyFill="1" applyBorder="1" applyAlignment="1">
      <alignment horizontal="left" indent="3"/>
    </xf>
    <xf numFmtId="0" fontId="11" fillId="11" borderId="21" xfId="0" applyFont="1" applyFill="1" applyBorder="1" applyAlignment="1">
      <alignment horizontal="left" indent="3"/>
    </xf>
    <xf numFmtId="8" fontId="10" fillId="11" borderId="22" xfId="0" applyNumberFormat="1" applyFont="1" applyFill="1" applyBorder="1" applyAlignment="1">
      <alignment horizontal="center"/>
    </xf>
    <xf numFmtId="0" fontId="8" fillId="11" borderId="5" xfId="0" applyFont="1" applyFill="1" applyBorder="1" applyAlignment="1">
      <alignment horizontal="left" indent="3"/>
    </xf>
    <xf numFmtId="164" fontId="9" fillId="11" borderId="6" xfId="0" applyNumberFormat="1" applyFont="1" applyFill="1" applyBorder="1" applyAlignment="1">
      <alignment horizontal="center"/>
    </xf>
    <xf numFmtId="164" fontId="9" fillId="11" borderId="7" xfId="0" applyNumberFormat="1" applyFont="1" applyFill="1" applyBorder="1" applyAlignment="1">
      <alignment horizontal="center"/>
    </xf>
    <xf numFmtId="0" fontId="8" fillId="11" borderId="8" xfId="0" applyFont="1" applyFill="1" applyBorder="1" applyAlignment="1">
      <alignment horizontal="left" indent="3"/>
    </xf>
    <xf numFmtId="164" fontId="9" fillId="11" borderId="9" xfId="0" applyNumberFormat="1" applyFont="1" applyFill="1" applyBorder="1" applyAlignment="1">
      <alignment horizontal="center"/>
    </xf>
    <xf numFmtId="164" fontId="9" fillId="11" borderId="10" xfId="0" applyNumberFormat="1" applyFont="1" applyFill="1" applyBorder="1" applyAlignment="1">
      <alignment horizontal="center"/>
    </xf>
    <xf numFmtId="0" fontId="8" fillId="11" borderId="11" xfId="0" applyFont="1" applyFill="1" applyBorder="1" applyAlignment="1">
      <alignment horizontal="left" indent="3"/>
    </xf>
    <xf numFmtId="164" fontId="9" fillId="11" borderId="12" xfId="0" applyNumberFormat="1" applyFont="1" applyFill="1" applyBorder="1" applyAlignment="1">
      <alignment horizontal="center"/>
    </xf>
    <xf numFmtId="164" fontId="9" fillId="11" borderId="13" xfId="0" applyNumberFormat="1" applyFont="1" applyFill="1" applyBorder="1" applyAlignment="1">
      <alignment horizontal="center"/>
    </xf>
    <xf numFmtId="0" fontId="13" fillId="8" borderId="0" xfId="0" applyFont="1" applyFill="1"/>
    <xf numFmtId="0" fontId="13" fillId="5" borderId="0" xfId="0" applyFont="1" applyFill="1"/>
    <xf numFmtId="0" fontId="13" fillId="9" borderId="0" xfId="0" applyFont="1" applyFill="1" applyAlignment="1">
      <alignment wrapText="1"/>
    </xf>
    <xf numFmtId="0" fontId="14" fillId="8" borderId="0" xfId="0" applyFont="1" applyFill="1" applyAlignment="1">
      <alignment horizontal="center" vertical="center" wrapText="1"/>
    </xf>
    <xf numFmtId="0" fontId="14" fillId="5" borderId="0" xfId="0" applyFont="1" applyFill="1" applyAlignment="1">
      <alignment horizontal="center" vertical="center" wrapText="1"/>
    </xf>
    <xf numFmtId="0" fontId="14" fillId="9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wrapText="1"/>
    </xf>
    <xf numFmtId="0" fontId="14" fillId="8" borderId="0" xfId="0" applyFont="1" applyFill="1" applyAlignment="1">
      <alignment horizontal="center" wrapText="1"/>
    </xf>
    <xf numFmtId="0" fontId="14" fillId="5" borderId="0" xfId="0" applyFont="1" applyFill="1" applyAlignment="1">
      <alignment horizontal="center" wrapText="1"/>
    </xf>
    <xf numFmtId="0" fontId="14" fillId="9" borderId="0" xfId="0" applyFont="1" applyFill="1" applyAlignment="1">
      <alignment horizontal="center" wrapText="1"/>
    </xf>
    <xf numFmtId="0" fontId="13" fillId="8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3" fillId="9" borderId="0" xfId="0" applyFont="1" applyFill="1" applyAlignment="1">
      <alignment horizontal="center" vertical="center" wrapText="1"/>
    </xf>
    <xf numFmtId="0" fontId="13" fillId="8" borderId="0" xfId="0" applyFont="1" applyFill="1" applyAlignment="1">
      <alignment horizontal="center" wrapText="1"/>
    </xf>
    <xf numFmtId="0" fontId="13" fillId="5" borderId="0" xfId="0" applyFont="1" applyFill="1" applyAlignment="1">
      <alignment horizontal="center" wrapText="1"/>
    </xf>
    <xf numFmtId="0" fontId="13" fillId="9" borderId="0" xfId="0" applyFont="1" applyFill="1" applyAlignment="1">
      <alignment horizontal="center" wrapText="1"/>
    </xf>
    <xf numFmtId="0" fontId="12" fillId="8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 wrapText="1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3">
    <dxf>
      <fill>
        <patternFill>
          <bgColor rgb="FF00B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APP!$C$38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>
                    <a:shade val="50000"/>
                  </a:schemeClr>
                </a:fgClr>
                <a:bgClr>
                  <a:schemeClr val="accent1">
                    <a:shade val="5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shade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0770-4612-82EE-C40BF76BBAB5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1">
                    <a:shade val="70000"/>
                  </a:schemeClr>
                </a:fgClr>
                <a:bgClr>
                  <a:schemeClr val="accent1">
                    <a:shade val="7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shade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0770-4612-82EE-C40BF76BBAB5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1">
                    <a:shade val="90000"/>
                  </a:schemeClr>
                </a:fgClr>
                <a:bgClr>
                  <a:schemeClr val="accent1">
                    <a:shade val="9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shade val="9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0770-4612-82EE-C40BF76BBAB5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1">
                    <a:tint val="90000"/>
                  </a:schemeClr>
                </a:fgClr>
                <a:bgClr>
                  <a:schemeClr val="accent1">
                    <a:tint val="9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tint val="9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0770-4612-82EE-C40BF76BBAB5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1">
                    <a:tint val="70000"/>
                  </a:schemeClr>
                </a:fgClr>
                <a:bgClr>
                  <a:schemeClr val="accent1">
                    <a:tint val="7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tint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0770-4612-82EE-C40BF76BBAB5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1">
                    <a:tint val="50000"/>
                  </a:schemeClr>
                </a:fgClr>
                <a:bgClr>
                  <a:schemeClr val="accent1">
                    <a:tint val="5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tint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0770-4612-82EE-C40BF76BBA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APP!$B$39:$B$44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APP!$C$39:$C$44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45</xdr:row>
      <xdr:rowOff>97971</xdr:rowOff>
    </xdr:from>
    <xdr:to>
      <xdr:col>3</xdr:col>
      <xdr:colOff>892175</xdr:colOff>
      <xdr:row>58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2796887</xdr:colOff>
      <xdr:row>0</xdr:row>
      <xdr:rowOff>0</xdr:rowOff>
    </xdr:from>
    <xdr:to>
      <xdr:col>3</xdr:col>
      <xdr:colOff>1047750</xdr:colOff>
      <xdr:row>12</xdr:row>
      <xdr:rowOff>190500</xdr:rowOff>
    </xdr:to>
    <xdr:pic>
      <xdr:nvPicPr>
        <xdr:cNvPr id="2" name="Imagem 1" descr="Imagem gerada">
          <a:extLst>
            <a:ext uri="{FF2B5EF4-FFF2-40B4-BE49-F238E27FC236}">
              <a16:creationId xmlns:a16="http://schemas.microsoft.com/office/drawing/2014/main" id="{DCBF698A-7E51-D891-D401-DCE3AE244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0569" y="0"/>
          <a:ext cx="5299363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2278</xdr:colOff>
      <xdr:row>58</xdr:row>
      <xdr:rowOff>171927</xdr:rowOff>
    </xdr:from>
    <xdr:ext cx="5045972" cy="405432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AB15E18-D662-1A7E-FA06-007F78D84973}"/>
            </a:ext>
          </a:extLst>
        </xdr:cNvPr>
        <xdr:cNvSpPr/>
      </xdr:nvSpPr>
      <xdr:spPr>
        <a:xfrm>
          <a:off x="365960" y="12130132"/>
          <a:ext cx="5045972" cy="405432"/>
        </a:xfrm>
        <a:prstGeom prst="rect">
          <a:avLst/>
        </a:prstGeom>
        <a:solidFill>
          <a:schemeClr val="tx1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ANÁLISE</a:t>
          </a:r>
          <a:r>
            <a:rPr lang="pt-BR" sz="20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DO MERCADO ATUAL E SUGESTÕES</a:t>
          </a:r>
          <a:endParaRPr lang="pt-BR" sz="20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3:H86"/>
  <sheetViews>
    <sheetView showGridLines="0" tabSelected="1" zoomScale="110" zoomScaleNormal="110" workbookViewId="0">
      <selection activeCell="F78" sqref="F78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58.85546875" customWidth="1"/>
    <col min="4" max="4" width="47" customWidth="1"/>
    <col min="5" max="8" width="3.5703125" customWidth="1"/>
    <col min="9" max="16384" width="8.7109375" hidden="1"/>
  </cols>
  <sheetData>
    <row r="13" spans="2:4" ht="15.75" thickBot="1" x14ac:dyDescent="0.3"/>
    <row r="14" spans="2:4" ht="26.25" x14ac:dyDescent="0.25">
      <c r="B14" s="26" t="s">
        <v>32</v>
      </c>
      <c r="C14" s="27"/>
      <c r="D14" s="28"/>
    </row>
    <row r="15" spans="2:4" ht="17.25" x14ac:dyDescent="0.3">
      <c r="B15" s="29" t="s">
        <v>14</v>
      </c>
      <c r="C15" s="30"/>
      <c r="D15" s="31">
        <v>5000</v>
      </c>
    </row>
    <row r="16" spans="2:4" ht="17.25" x14ac:dyDescent="0.3">
      <c r="B16" s="32" t="s">
        <v>13</v>
      </c>
      <c r="C16" s="33"/>
      <c r="D16" s="34">
        <v>6.0000000000000001E-3</v>
      </c>
    </row>
    <row r="17" spans="1:6" ht="18" thickBot="1" x14ac:dyDescent="0.35">
      <c r="B17" s="35" t="s">
        <v>31</v>
      </c>
      <c r="C17" s="36"/>
      <c r="D17" s="37">
        <f>D15*30%</f>
        <v>1500</v>
      </c>
    </row>
    <row r="18" spans="1:6" ht="15.75" thickBot="1" x14ac:dyDescent="0.3"/>
    <row r="19" spans="1:6" ht="28.5" customHeight="1" x14ac:dyDescent="0.25">
      <c r="B19" s="16" t="s">
        <v>5</v>
      </c>
      <c r="C19" s="17"/>
      <c r="D19" s="18"/>
    </row>
    <row r="20" spans="1:6" ht="17.25" x14ac:dyDescent="0.3">
      <c r="B20" s="29" t="s">
        <v>0</v>
      </c>
      <c r="C20" s="30"/>
      <c r="D20" s="38">
        <v>500</v>
      </c>
    </row>
    <row r="21" spans="1:6" ht="17.25" x14ac:dyDescent="0.3">
      <c r="B21" s="32" t="s">
        <v>1</v>
      </c>
      <c r="C21" s="33"/>
      <c r="D21" s="39">
        <v>5</v>
      </c>
    </row>
    <row r="22" spans="1:6" ht="17.25" x14ac:dyDescent="0.3">
      <c r="B22" s="32" t="s">
        <v>2</v>
      </c>
      <c r="C22" s="33"/>
      <c r="D22" s="40">
        <v>1.0789999999999999E-2</v>
      </c>
    </row>
    <row r="23" spans="1:6" ht="17.25" x14ac:dyDescent="0.3">
      <c r="B23" s="41" t="s">
        <v>3</v>
      </c>
      <c r="C23" s="42"/>
      <c r="D23" s="43">
        <f>FV(taxa_mensal,qtd_anos*12,aporte*-1)</f>
        <v>41888.456999243819</v>
      </c>
    </row>
    <row r="24" spans="1:6" ht="18" thickBot="1" x14ac:dyDescent="0.35">
      <c r="B24" s="44" t="s">
        <v>4</v>
      </c>
      <c r="C24" s="45"/>
      <c r="D24" s="46">
        <f>patrimonio*rendimento_carteira</f>
        <v>251.33074199546292</v>
      </c>
      <c r="F24" s="3"/>
    </row>
    <row r="25" spans="1:6" ht="15.75" thickBot="1" x14ac:dyDescent="0.3"/>
    <row r="26" spans="1:6" ht="30.75" x14ac:dyDescent="0.25">
      <c r="B26" s="16" t="s">
        <v>11</v>
      </c>
      <c r="C26" s="17"/>
      <c r="D26" s="19" t="s">
        <v>12</v>
      </c>
    </row>
    <row r="27" spans="1:6" ht="17.25" x14ac:dyDescent="0.3">
      <c r="A27" s="1">
        <v>2</v>
      </c>
      <c r="B27" s="47" t="s">
        <v>6</v>
      </c>
      <c r="C27" s="48">
        <f>FV($D$22,$A27*12,$D$20*-1)</f>
        <v>13613.813648822608</v>
      </c>
      <c r="D27" s="49">
        <f>C27*rendimento_carteira</f>
        <v>81.682881892935654</v>
      </c>
    </row>
    <row r="28" spans="1:6" ht="17.25" x14ac:dyDescent="0.3">
      <c r="A28" s="1">
        <v>5</v>
      </c>
      <c r="B28" s="50" t="s">
        <v>7</v>
      </c>
      <c r="C28" s="51">
        <f>FV($D$22,$A28*12,$D$20*-1)</f>
        <v>41888.456999243819</v>
      </c>
      <c r="D28" s="52">
        <f>C28*rendimento_carteira</f>
        <v>251.33074199546292</v>
      </c>
    </row>
    <row r="29" spans="1:6" ht="17.25" x14ac:dyDescent="0.3">
      <c r="A29" s="1">
        <v>10</v>
      </c>
      <c r="B29" s="50" t="s">
        <v>8</v>
      </c>
      <c r="C29" s="51">
        <f>FV($D$22,$A29*12,$D$20*-1)</f>
        <v>121642.1062650861</v>
      </c>
      <c r="D29" s="52">
        <f>C29*rendimento_carteira</f>
        <v>729.85263759051657</v>
      </c>
    </row>
    <row r="30" spans="1:6" ht="17.25" x14ac:dyDescent="0.3">
      <c r="A30" s="1">
        <v>20</v>
      </c>
      <c r="B30" s="50" t="s">
        <v>9</v>
      </c>
      <c r="C30" s="51">
        <f>FV($D$22,$A30*12,$D$20*-1)</f>
        <v>562599.20004854025</v>
      </c>
      <c r="D30" s="52">
        <f>C30*rendimento_carteira</f>
        <v>3375.5952002912418</v>
      </c>
    </row>
    <row r="31" spans="1:6" ht="18" thickBot="1" x14ac:dyDescent="0.35">
      <c r="A31" s="1">
        <v>30</v>
      </c>
      <c r="B31" s="53" t="s">
        <v>10</v>
      </c>
      <c r="C31" s="54">
        <f>FV($D$22,$A31*12,$D$20*-1)</f>
        <v>2161084.8275023573</v>
      </c>
      <c r="D31" s="55">
        <f>C31*rendimento_carteira</f>
        <v>12966.508965014144</v>
      </c>
    </row>
    <row r="35" spans="2:4" x14ac:dyDescent="0.25">
      <c r="B35" s="20" t="s">
        <v>19</v>
      </c>
      <c r="C35" s="21" t="s">
        <v>15</v>
      </c>
      <c r="D35" s="21" t="s">
        <v>57</v>
      </c>
    </row>
    <row r="36" spans="2:4" x14ac:dyDescent="0.25">
      <c r="B36" s="5" t="s">
        <v>18</v>
      </c>
      <c r="C36" s="6">
        <f>aporte</f>
        <v>500</v>
      </c>
      <c r="D36" s="5"/>
    </row>
    <row r="38" spans="2:4" x14ac:dyDescent="0.25">
      <c r="B38" s="7" t="s">
        <v>20</v>
      </c>
      <c r="C38" s="7" t="s">
        <v>21</v>
      </c>
      <c r="D38" s="7" t="s">
        <v>22</v>
      </c>
    </row>
    <row r="39" spans="2:4" x14ac:dyDescent="0.25">
      <c r="B39" s="2" t="s">
        <v>23</v>
      </c>
      <c r="C39" s="4">
        <f>VLOOKUP($C$35&amp;"-"&amp;B39,Planilha2!$A:$D,4,FALSE)</f>
        <v>0.3</v>
      </c>
      <c r="D39" s="10">
        <f>C39*$C$36</f>
        <v>150</v>
      </c>
    </row>
    <row r="40" spans="2:4" x14ac:dyDescent="0.25">
      <c r="B40" s="2" t="s">
        <v>24</v>
      </c>
      <c r="C40" s="4">
        <f>VLOOKUP($C$35&amp;"-"&amp;B40,Planilha2!$A:$D,4,FALSE)</f>
        <v>0.5</v>
      </c>
      <c r="D40" s="10">
        <f t="shared" ref="D40:D44" si="0">C40*$C$36</f>
        <v>250</v>
      </c>
    </row>
    <row r="41" spans="2:4" x14ac:dyDescent="0.25">
      <c r="B41" s="2" t="s">
        <v>25</v>
      </c>
      <c r="C41" s="4">
        <f>VLOOKUP($C$35&amp;"-"&amp;B41,Planilha2!$A:$D,4,FALSE)</f>
        <v>0.1</v>
      </c>
      <c r="D41" s="10">
        <f t="shared" si="0"/>
        <v>50</v>
      </c>
    </row>
    <row r="42" spans="2:4" x14ac:dyDescent="0.25">
      <c r="B42" s="2" t="s">
        <v>26</v>
      </c>
      <c r="C42" s="4">
        <f>VLOOKUP($C$35&amp;"-"&amp;B42,Planilha2!$A:$D,4,FALSE)</f>
        <v>0.1</v>
      </c>
      <c r="D42" s="10">
        <f t="shared" si="0"/>
        <v>50</v>
      </c>
    </row>
    <row r="43" spans="2:4" x14ac:dyDescent="0.25">
      <c r="B43" s="2" t="s">
        <v>27</v>
      </c>
      <c r="C43" s="4">
        <f>VLOOKUP($C$35&amp;"-"&amp;B43,Planilha2!$A:$D,4,FALSE)</f>
        <v>0</v>
      </c>
      <c r="D43" s="10">
        <f t="shared" si="0"/>
        <v>0</v>
      </c>
    </row>
    <row r="44" spans="2:4" x14ac:dyDescent="0.25">
      <c r="B44" s="2" t="s">
        <v>28</v>
      </c>
      <c r="C44" s="4">
        <f>VLOOKUP($C$35&amp;"-"&amp;B44,Planilha2!$A:$D,4,FALSE)</f>
        <v>0</v>
      </c>
      <c r="D44" s="10">
        <f t="shared" si="0"/>
        <v>0</v>
      </c>
    </row>
    <row r="45" spans="2:4" x14ac:dyDescent="0.25">
      <c r="B45" s="8"/>
      <c r="C45" s="8"/>
      <c r="D45" s="9">
        <f>SUM(D39:D44)</f>
        <v>500</v>
      </c>
    </row>
    <row r="64" spans="2:4" ht="24" x14ac:dyDescent="0.25">
      <c r="B64" s="72" t="s">
        <v>33</v>
      </c>
      <c r="C64" s="73" t="s">
        <v>37</v>
      </c>
      <c r="D64" s="74" t="s">
        <v>41</v>
      </c>
    </row>
    <row r="65" spans="2:4" x14ac:dyDescent="0.25">
      <c r="B65" s="56"/>
      <c r="C65" s="57"/>
      <c r="D65" s="58"/>
    </row>
    <row r="66" spans="2:4" ht="90" x14ac:dyDescent="0.25">
      <c r="B66" s="59" t="s">
        <v>45</v>
      </c>
      <c r="C66" s="60" t="s">
        <v>49</v>
      </c>
      <c r="D66" s="61" t="s">
        <v>53</v>
      </c>
    </row>
    <row r="67" spans="2:4" x14ac:dyDescent="0.25">
      <c r="B67" s="56"/>
      <c r="C67" s="62"/>
      <c r="D67" s="58"/>
    </row>
    <row r="68" spans="2:4" x14ac:dyDescent="0.25">
      <c r="B68" s="63" t="s">
        <v>34</v>
      </c>
      <c r="C68" s="64" t="s">
        <v>38</v>
      </c>
      <c r="D68" s="65" t="s">
        <v>42</v>
      </c>
    </row>
    <row r="69" spans="2:4" x14ac:dyDescent="0.25">
      <c r="B69" s="66"/>
      <c r="C69" s="67"/>
      <c r="D69" s="68"/>
    </row>
    <row r="70" spans="2:4" ht="45" x14ac:dyDescent="0.25">
      <c r="B70" s="66" t="s">
        <v>46</v>
      </c>
      <c r="C70" s="67" t="s">
        <v>50</v>
      </c>
      <c r="D70" s="68" t="s">
        <v>54</v>
      </c>
    </row>
    <row r="71" spans="2:4" x14ac:dyDescent="0.25">
      <c r="B71" s="69"/>
      <c r="C71" s="70"/>
      <c r="D71" s="71"/>
    </row>
    <row r="72" spans="2:4" x14ac:dyDescent="0.25">
      <c r="B72" s="63" t="s">
        <v>35</v>
      </c>
      <c r="C72" s="64" t="s">
        <v>39</v>
      </c>
      <c r="D72" s="65" t="s">
        <v>43</v>
      </c>
    </row>
    <row r="73" spans="2:4" x14ac:dyDescent="0.25">
      <c r="B73" s="66"/>
      <c r="C73" s="67"/>
      <c r="D73" s="68"/>
    </row>
    <row r="74" spans="2:4" ht="60" x14ac:dyDescent="0.25">
      <c r="B74" s="66" t="s">
        <v>47</v>
      </c>
      <c r="C74" s="67" t="s">
        <v>51</v>
      </c>
      <c r="D74" s="68" t="s">
        <v>55</v>
      </c>
    </row>
    <row r="75" spans="2:4" x14ac:dyDescent="0.25">
      <c r="B75" s="69"/>
      <c r="C75" s="70"/>
      <c r="D75" s="71"/>
    </row>
    <row r="76" spans="2:4" x14ac:dyDescent="0.25">
      <c r="B76" s="63" t="s">
        <v>36</v>
      </c>
      <c r="C76" s="64" t="s">
        <v>40</v>
      </c>
      <c r="D76" s="65" t="s">
        <v>44</v>
      </c>
    </row>
    <row r="77" spans="2:4" x14ac:dyDescent="0.25">
      <c r="B77" s="66"/>
      <c r="C77" s="67"/>
      <c r="D77" s="68"/>
    </row>
    <row r="78" spans="2:4" ht="45" x14ac:dyDescent="0.25">
      <c r="B78" s="66" t="s">
        <v>48</v>
      </c>
      <c r="C78" s="67" t="s">
        <v>52</v>
      </c>
      <c r="D78" s="68" t="s">
        <v>56</v>
      </c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</sheetData>
  <mergeCells count="11">
    <mergeCell ref="B14:D14"/>
    <mergeCell ref="B15:C15"/>
    <mergeCell ref="B16:C16"/>
    <mergeCell ref="B17:C17"/>
    <mergeCell ref="B23:C23"/>
    <mergeCell ref="B26:C26"/>
    <mergeCell ref="B20:C20"/>
    <mergeCell ref="B21:C21"/>
    <mergeCell ref="B22:C22"/>
    <mergeCell ref="B24:C24"/>
    <mergeCell ref="B19:D19"/>
  </mergeCells>
  <conditionalFormatting sqref="C35">
    <cfRule type="containsText" dxfId="2" priority="1" operator="containsText" text="Agressivo">
      <formula>NOT(ISERROR(SEARCH("Agressivo",C35)))</formula>
    </cfRule>
    <cfRule type="containsText" dxfId="1" priority="2" operator="containsText" text="Moderado">
      <formula>NOT(ISERROR(SEARCH("Moderado",C35)))</formula>
    </cfRule>
    <cfRule type="containsText" dxfId="0" priority="3" operator="containsText" text="Conservador">
      <formula>NOT(ISERROR(SEARCH("Conservador",C35)))</formula>
    </cfRule>
  </conditionalFormatting>
  <dataValidations count="1">
    <dataValidation type="list" allowBlank="1" showInputMessage="1" showErrorMessage="1" sqref="C35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G21"/>
  <sheetViews>
    <sheetView showGridLines="0" zoomScale="115" zoomScaleNormal="115" workbookViewId="0">
      <selection activeCell="F8" sqref="F8"/>
    </sheetView>
  </sheetViews>
  <sheetFormatPr defaultRowHeight="15" x14ac:dyDescent="0.25"/>
  <cols>
    <col min="1" max="1" width="29.140625" bestFit="1" customWidth="1"/>
    <col min="2" max="2" width="11.5703125" bestFit="1" customWidth="1"/>
    <col min="3" max="3" width="17.7109375" bestFit="1" customWidth="1"/>
  </cols>
  <sheetData>
    <row r="2" spans="1:7" x14ac:dyDescent="0.25">
      <c r="A2" s="14" t="s">
        <v>30</v>
      </c>
      <c r="B2" s="14" t="s">
        <v>19</v>
      </c>
      <c r="C2" s="15" t="s">
        <v>20</v>
      </c>
      <c r="D2" s="15" t="s">
        <v>29</v>
      </c>
    </row>
    <row r="3" spans="1:7" x14ac:dyDescent="0.25">
      <c r="A3" t="str">
        <f>B3&amp;"-"&amp;C3</f>
        <v>Conservador-PAPEL</v>
      </c>
      <c r="B3" t="s">
        <v>15</v>
      </c>
      <c r="C3" s="2" t="s">
        <v>23</v>
      </c>
      <c r="D3" s="4">
        <v>0.3</v>
      </c>
    </row>
    <row r="4" spans="1:7" x14ac:dyDescent="0.25">
      <c r="A4" t="str">
        <f t="shared" ref="A4:A20" si="0">B4&amp;"-"&amp;C4</f>
        <v>Conservador-TIJOLO</v>
      </c>
      <c r="B4" t="s">
        <v>15</v>
      </c>
      <c r="C4" s="2" t="s">
        <v>24</v>
      </c>
      <c r="D4" s="4">
        <v>0.5</v>
      </c>
      <c r="G4" s="25"/>
    </row>
    <row r="5" spans="1:7" x14ac:dyDescent="0.25">
      <c r="A5" t="str">
        <f t="shared" si="0"/>
        <v>Conservador-HÍBRIDOS</v>
      </c>
      <c r="B5" t="s">
        <v>15</v>
      </c>
      <c r="C5" s="2" t="s">
        <v>25</v>
      </c>
      <c r="D5" s="4">
        <v>0.1</v>
      </c>
    </row>
    <row r="6" spans="1:7" x14ac:dyDescent="0.25">
      <c r="A6" t="str">
        <f t="shared" si="0"/>
        <v>Conservador-FOFs</v>
      </c>
      <c r="B6" t="s">
        <v>15</v>
      </c>
      <c r="C6" s="2" t="s">
        <v>26</v>
      </c>
      <c r="D6" s="4">
        <v>0.1</v>
      </c>
    </row>
    <row r="7" spans="1:7" x14ac:dyDescent="0.25">
      <c r="A7" t="str">
        <f t="shared" si="0"/>
        <v>Conservador-DESENVOLVIMENTO</v>
      </c>
      <c r="B7" t="s">
        <v>15</v>
      </c>
      <c r="C7" s="2" t="s">
        <v>27</v>
      </c>
      <c r="D7" s="4">
        <v>0</v>
      </c>
    </row>
    <row r="8" spans="1:7" ht="15.75" thickBot="1" x14ac:dyDescent="0.3">
      <c r="A8" s="11" t="str">
        <f t="shared" si="0"/>
        <v>Conservador-HOTELARIAS</v>
      </c>
      <c r="B8" s="11" t="s">
        <v>15</v>
      </c>
      <c r="C8" s="12" t="s">
        <v>28</v>
      </c>
      <c r="D8" s="13">
        <v>0</v>
      </c>
    </row>
    <row r="9" spans="1:7" x14ac:dyDescent="0.25">
      <c r="A9" t="str">
        <f t="shared" si="0"/>
        <v>Moderado-PAPEL</v>
      </c>
      <c r="B9" t="s">
        <v>16</v>
      </c>
      <c r="C9" s="2" t="s">
        <v>23</v>
      </c>
      <c r="D9" s="4">
        <v>0.32</v>
      </c>
    </row>
    <row r="10" spans="1:7" x14ac:dyDescent="0.25">
      <c r="A10" s="22" t="str">
        <f t="shared" si="0"/>
        <v>Moderado-TIJOLO</v>
      </c>
      <c r="B10" s="22" t="s">
        <v>16</v>
      </c>
      <c r="C10" s="23" t="s">
        <v>24</v>
      </c>
      <c r="D10" s="24">
        <v>0.35</v>
      </c>
    </row>
    <row r="11" spans="1:7" x14ac:dyDescent="0.25">
      <c r="A11" t="str">
        <f t="shared" si="0"/>
        <v>Moderado-HÍBRIDOS</v>
      </c>
      <c r="B11" t="s">
        <v>16</v>
      </c>
      <c r="C11" s="2" t="s">
        <v>25</v>
      </c>
      <c r="D11" s="4">
        <v>0.08</v>
      </c>
    </row>
    <row r="12" spans="1:7" x14ac:dyDescent="0.25">
      <c r="A12" t="str">
        <f t="shared" si="0"/>
        <v>Moderado-FOFs</v>
      </c>
      <c r="B12" t="s">
        <v>16</v>
      </c>
      <c r="C12" s="2" t="s">
        <v>26</v>
      </c>
      <c r="D12" s="4">
        <v>0.05</v>
      </c>
    </row>
    <row r="13" spans="1:7" x14ac:dyDescent="0.25">
      <c r="A13" t="str">
        <f t="shared" si="0"/>
        <v>Moderado-DESENVOLVIMENTO</v>
      </c>
      <c r="B13" t="s">
        <v>16</v>
      </c>
      <c r="C13" s="2" t="s">
        <v>27</v>
      </c>
      <c r="D13" s="4">
        <v>0.1</v>
      </c>
    </row>
    <row r="14" spans="1:7" ht="15.75" thickBot="1" x14ac:dyDescent="0.3">
      <c r="A14" s="11" t="str">
        <f t="shared" si="0"/>
        <v>Moderado-HOTELARIAS</v>
      </c>
      <c r="B14" s="11" t="s">
        <v>16</v>
      </c>
      <c r="C14" s="12" t="s">
        <v>28</v>
      </c>
      <c r="D14" s="13">
        <v>0.1</v>
      </c>
    </row>
    <row r="15" spans="1:7" x14ac:dyDescent="0.25">
      <c r="A15" t="str">
        <f t="shared" si="0"/>
        <v>Agressivo-PAPEL</v>
      </c>
      <c r="B15" t="s">
        <v>17</v>
      </c>
      <c r="C15" s="2" t="s">
        <v>23</v>
      </c>
      <c r="D15" s="4">
        <v>0.5</v>
      </c>
    </row>
    <row r="16" spans="1:7" x14ac:dyDescent="0.25">
      <c r="A16" t="str">
        <f t="shared" si="0"/>
        <v>Agressivo-TIJOLO</v>
      </c>
      <c r="B16" t="s">
        <v>17</v>
      </c>
      <c r="C16" s="2" t="s">
        <v>24</v>
      </c>
      <c r="D16" s="4">
        <v>0.1</v>
      </c>
    </row>
    <row r="17" spans="1:4" x14ac:dyDescent="0.25">
      <c r="A17" t="str">
        <f t="shared" si="0"/>
        <v>Agressivo-HÍBRIDOS</v>
      </c>
      <c r="B17" t="s">
        <v>17</v>
      </c>
      <c r="C17" s="2" t="s">
        <v>25</v>
      </c>
      <c r="D17" s="4">
        <v>0.05</v>
      </c>
    </row>
    <row r="18" spans="1:4" x14ac:dyDescent="0.25">
      <c r="A18" t="str">
        <f t="shared" si="0"/>
        <v>Agressivo-FOFs</v>
      </c>
      <c r="B18" t="s">
        <v>17</v>
      </c>
      <c r="C18" s="2" t="s">
        <v>26</v>
      </c>
      <c r="D18" s="4">
        <v>0.05</v>
      </c>
    </row>
    <row r="19" spans="1:4" x14ac:dyDescent="0.25">
      <c r="A19" t="str">
        <f t="shared" si="0"/>
        <v>Agressivo-DESENVOLVIMENTO</v>
      </c>
      <c r="B19" t="s">
        <v>17</v>
      </c>
      <c r="C19" s="2" t="s">
        <v>27</v>
      </c>
      <c r="D19" s="4">
        <v>0.2</v>
      </c>
    </row>
    <row r="20" spans="1:4" x14ac:dyDescent="0.25">
      <c r="A20" t="str">
        <f t="shared" si="0"/>
        <v>Agressivo-HOTELARIAS</v>
      </c>
      <c r="B20" t="s">
        <v>17</v>
      </c>
      <c r="C20" s="2" t="s">
        <v>28</v>
      </c>
      <c r="D20" s="4">
        <v>0.1</v>
      </c>
    </row>
    <row r="21" spans="1:4" x14ac:dyDescent="0.2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Gabriel Calqui Z</cp:lastModifiedBy>
  <dcterms:created xsi:type="dcterms:W3CDTF">2025-04-16T18:38:03Z</dcterms:created>
  <dcterms:modified xsi:type="dcterms:W3CDTF">2025-05-24T16:26:18Z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