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1"/>
  </bookViews>
  <sheets>
    <sheet name="June2012" sheetId="1" r:id="rId1"/>
    <sheet name="August2012" sheetId="2" r:id="rId2"/>
    <sheet name="Sheet1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<sst xmlns="http://schemas.openxmlformats.org/spreadsheetml/2006/main" xml:space="preserve" uniqueCount="27" count="27">
  <si>
    <t>Jaguar Scaling Study for DTK</t>
  </si>
  <si>
    <t>Weak Scaling</t>
  </si>
  <si>
    <t>Procs</t>
  </si>
  <si>
    <t>Global Elements</t>
  </si>
  <si>
    <t>Global Points</t>
  </si>
  <si>
    <t>Local Elements</t>
  </si>
  <si>
    <t>Local Points</t>
  </si>
  <si>
    <t>Setup Min (s)</t>
  </si>
  <si>
    <t>Setup Max (s)</t>
  </si>
  <si>
    <t>Old Setup (s )</t>
  </si>
  <si>
    <t>Apply Min (s)</t>
  </si>
  <si>
    <t>Apply Max (s)</t>
  </si>
  <si>
    <t>Old Apply (s)</t>
  </si>
  <si>
    <t>Setup Max (min)</t>
  </si>
  <si>
    <t>Efficiency - Setup</t>
  </si>
  <si>
    <t>Efficiency - Apply</t>
  </si>
  <si>
    <t>Perfect Setup</t>
  </si>
  <si>
    <t>Perfect Apply</t>
  </si>
  <si>
    <t>Strong Scaling</t>
  </si>
  <si>
    <t>Setup Average (s )</t>
  </si>
  <si>
    <t>Apply Average (s)</t>
  </si>
  <si>
    <t>Added Work</t>
  </si>
  <si>
    <t>Jaguar Scaling Study for DTK</t>
  </si>
  <si>
    <t>New Setup (s )</t>
  </si>
  <si>
    <t>New Apply (s)</t>
  </si>
  <si>
    <t>Perfect Setup (s)</t>
  </si>
  <si>
    <t>Perfect Apply (s)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</si>
</sst>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June2012!$H$6:$H$14</c:f>
            </c:numRef>
          </c:yVal>
        </c:ser>
        <c:ser>
          <c:idx val="0"/>
          <c:order val="0"/>
          <c:yVal>
            <c:numRef>
              <c:f>June2012!$K$6:$K$14</c:f>
            </c:numRef>
          </c:yVal>
        </c:ser>
        <c:ser>
          <c:idx val="0"/>
          <c:order val="0"/>
          <c:yVal>
            <c:numRef>
              <c:f>June2012!$P$6:$P$13</c:f>
            </c:numRef>
          </c:yVal>
        </c:ser>
        <c:ser>
          <c:idx val="0"/>
          <c:order val="0"/>
          <c:yVal>
            <c:numRef>
              <c:f>June2012!$Q$6:$Q$13</c:f>
            </c:numRef>
          </c:yVal>
        </c:ser>
      </c:scatterChart>
    </c:plotArea>
    <c:legend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June2012!$H$48:$H$51</c:f>
            </c:numRef>
          </c:yVal>
        </c:ser>
        <c:ser>
          <c:idx val="0"/>
          <c:order val="0"/>
          <c:yVal>
            <c:numRef>
              <c:f>June2012!$K$48:$K$51</c:f>
            </c:numRef>
          </c:yVal>
        </c:ser>
        <c:ser>
          <c:idx val="0"/>
          <c:order val="0"/>
          <c:yVal>
            <c:numRef>
              <c:f>June2012!$P$48:$P$51</c:f>
            </c:numRef>
          </c:yVal>
        </c:ser>
        <c:ser>
          <c:idx val="0"/>
          <c:order val="0"/>
          <c:yVal>
            <c:numRef>
              <c:f>June2012!$Q$48:$Q$51</c:f>
            </c:numRef>
          </c:yVal>
        </c:ser>
      </c:scatterChart>
    </c:plotArea>
    <c:legend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June2012!$H$88:$H$92</c:f>
            </c:numRef>
          </c:yVal>
        </c:ser>
        <c:ser>
          <c:idx val="0"/>
          <c:order val="0"/>
          <c:yVal>
            <c:numRef>
              <c:f>June2012!$K$88:$K$92</c:f>
            </c:numRef>
          </c:yVal>
        </c:ser>
      </c:scatterChart>
    </c:plotArea>
    <c:legend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August2012!$H$6:$H$14</c:f>
            </c:numRef>
          </c:yVal>
        </c:ser>
        <c:ser>
          <c:idx val="0"/>
          <c:order val="0"/>
          <c:yVal>
            <c:numRef>
              <c:f>August2012!$K$6:$K$14</c:f>
            </c:numRef>
          </c:yVal>
        </c:ser>
        <c:ser>
          <c:idx val="0"/>
          <c:order val="0"/>
          <c:yVal>
            <c:numRef>
              <c:f>August2012!$P$6:$P$14</c:f>
            </c:numRef>
          </c:yVal>
        </c:ser>
        <c:ser>
          <c:idx val="0"/>
          <c:order val="0"/>
          <c:yVal>
            <c:numRef>
              <c:f>August2012!$Q$6:$Q$14</c:f>
            </c:numRef>
          </c:yVal>
        </c:ser>
      </c:scatterChart>
    </c:plotArea>
    <c:legend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August2012!$H$48:$H$53</c:f>
            </c:numRef>
          </c:yVal>
        </c:ser>
        <c:ser>
          <c:idx val="0"/>
          <c:order val="0"/>
          <c:yVal>
            <c:numRef>
              <c:f>August2012!$K$48:$K$53</c:f>
            </c:numRef>
          </c:yVal>
        </c:ser>
        <c:ser>
          <c:idx val="0"/>
          <c:order val="0"/>
          <c:yVal>
            <c:numRef>
              <c:f>August2012!$P$48:$P$53</c:f>
            </c:numRef>
          </c:yVal>
        </c:ser>
        <c:ser>
          <c:idx val="0"/>
          <c:order val="0"/>
          <c:yVal>
            <c:numRef>
              <c:f>August2012!$Q$48:$Q$53</c:f>
            </c:numRef>
          </c:yVal>
        </c:ser>
      </c:scatterChart>
    </c:plotArea>
    <c:legend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er>
          <c:idx val="0"/>
          <c:order val="0"/>
          <c:yVal>
            <c:numRef>
              <c:f>August2012!$H$88:$H$92</c:f>
            </c:numRef>
          </c:yVal>
        </c:ser>
        <c:ser>
          <c:idx val="0"/>
          <c:order val="0"/>
          <c:yVal>
            <c:numRef>
              <c:f>August2012!$K$88:$K$92</c:f>
            </c:numRef>
          </c:yVal>
        </c:ser>
      </c:scatterChart>
    </c:plotArea>
    <c:legend/>
  </c:chart>
</c:chartSpace>
</file>

<file path=xl/drawings/_rels/drawing1.xml.rels><?xml version="1.0" encoding="UTF-8"?>
<Relationships xmlns="http://schemas.openxmlformats.org/package/2006/relationships"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_rels/drawing2.xml.rels><?xml version="1.0" encoding="UTF-8"?>
<Relationships xmlns="http://schemas.openxmlformats.org/package/2006/relationships">
  <Relationship Id="rId3" Type="http://schemas.openxmlformats.org/officeDocument/2006/relationships/chart" Target="../charts/chart6.xml"/>
  <Relationship Id="rId2" Type="http://schemas.openxmlformats.org/officeDocument/2006/relationships/chart" Target="../charts/chart5.xml"/>
  <Relationship Id="rId1" Type="http://schemas.openxmlformats.org/officeDocument/2006/relationships/chart" Target="../charts/chart4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9</xdr:col>
      <xdr:colOff>0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8</xdr:col>
      <xdr:colOff>0</xdr:colOff>
      <xdr:row>83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8</xdr:col>
      <xdr:colOff>0</xdr:colOff>
      <xdr:row>121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9</xdr:col>
      <xdr:colOff>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8</xdr:col>
      <xdr:colOff>0</xdr:colOff>
      <xdr:row>83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8</xdr:col>
      <xdr:colOff>0</xdr:colOff>
      <xdr:row>121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FD122"/>
  <sheetViews>
    <sheetView workbookViewId="0" zoomScale="85">
      <selection activeCell="K75" sqref="K75"/>
    </sheetView>
  </sheetViews>
  <sheetFormatPr defaultRowHeight="23"/>
  <cols>
    <col min="1" max="1" width="22.5" customWidth="1"/>
    <col min="2" max="2" width="21.83203" bestFit="1" customWidth="1"/>
    <col min="3" max="4" width="20.16406" bestFit="1" customWidth="1"/>
    <col min="5" max="5" width="18.16406" bestFit="1" customWidth="1"/>
    <col min="6" max="6" width="18.66406" bestFit="1" customWidth="1"/>
    <col min="7" max="8" width="24.16406" bestFit="1" customWidth="1"/>
    <col min="9" max="9" width="18.66406" bestFit="1" customWidth="1"/>
    <col min="10" max="11" width="23.5" bestFit="1" customWidth="1"/>
    <col min="12" max="13" width="22.33203" bestFit="1" customWidth="1"/>
    <col min="14" max="14" width="24.33203" bestFit="1" customWidth="1"/>
    <col min="15" max="15" width="23" bestFit="1" customWidth="1"/>
    <col min="16" max="16384" width="10.83203" bestFit="1" customWidth="1"/>
  </cols>
  <sheetData>
    <row r="1" spans="1:16384">
      <c r="A1" t="s">
        <v>0</v>
      </c>
    </row>
    <row r="4" spans="1:16384">
      <c r="A4" t="s">
        <v>1</v>
      </c>
    </row>
    <row r="5" spans="1:1638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</row>
    <row r="6" spans="1:16384">
      <c r="A6">
        <v>16</v>
      </c>
      <c r="B6">
        <v>160000</v>
      </c>
      <c r="C6">
        <v>160000</v>
      </c>
      <c r="D6">
        <v>10000</v>
      </c>
      <c r="E6">
        <v>10000</v>
      </c>
      <c r="F6">
        <v>2.79</v>
      </c>
      <c r="G6">
        <v>2.82</v>
      </c>
      <c r="H6">
        <v>2.8075</v>
      </c>
      <c r="I6">
        <v>0.05</v>
      </c>
      <c r="J6">
        <v>0.07</v>
      </c>
      <c r="K6">
        <v>0.0625</v>
      </c>
      <c r="M6">
        <f>G6/60</f>
        <v>0.047</v>
      </c>
      <c r="N6">
        <f>(A6*H6)/B6</f>
        <v>0.00028075</v>
      </c>
      <c r="O6">
        <f>(A6*K6)/B6</f>
        <v>6.25e-06</v>
      </c>
      <c r="P6">
        <f>$H$6</f>
        <v>2.8075</v>
      </c>
      <c r="Q6">
        <f>$K$6</f>
        <v>0.0625</v>
      </c>
    </row>
    <row r="7" spans="1:16384">
      <c r="A7">
        <v>128</v>
      </c>
      <c r="B7">
        <v>1280000</v>
      </c>
      <c r="C7">
        <v>1280000</v>
      </c>
      <c r="D7">
        <v>10000</v>
      </c>
      <c r="E7">
        <v>10000</v>
      </c>
      <c r="F7">
        <v>3.71</v>
      </c>
      <c r="G7">
        <v>3.77</v>
      </c>
      <c r="H7">
        <v>3.75836</v>
      </c>
      <c r="I7">
        <v>0.06</v>
      </c>
      <c r="J7">
        <v>0.07</v>
      </c>
      <c r="K7">
        <v>0.0634375</v>
      </c>
      <c r="M7">
        <f>G7/60</f>
        <v>0.0628333333333333</v>
      </c>
      <c r="N7">
        <f>$N$6*B7/(A7*H7)</f>
        <v>0.747001351653381</v>
      </c>
      <c r="O7">
        <f>$O$6*B7/(A7*K7)</f>
        <v>0.985221674876847</v>
      </c>
      <c r="P7">
        <f>$H$6</f>
        <v>2.8075</v>
      </c>
      <c r="Q7">
        <f>$K$6</f>
        <v>0.0625</v>
      </c>
    </row>
    <row r="8" spans="1:16384">
      <c r="A8">
        <v>512</v>
      </c>
      <c r="B8">
        <v>5120000</v>
      </c>
      <c r="C8">
        <v>5120000</v>
      </c>
      <c r="D8">
        <v>10000</v>
      </c>
      <c r="E8">
        <v>10000</v>
      </c>
      <c r="F8">
        <v>5.81</v>
      </c>
      <c r="G8">
        <v>6.12</v>
      </c>
      <c r="H8">
        <v>6.08854</v>
      </c>
      <c r="I8">
        <v>0.06</v>
      </c>
      <c r="J8">
        <v>0.08</v>
      </c>
      <c r="K8">
        <v>0.0673633</v>
      </c>
      <c r="M8">
        <f>G8/60</f>
        <v>0.102</v>
      </c>
      <c r="N8">
        <f>$N$6*B8/(A8*H8)</f>
        <v>0.461112187815141</v>
      </c>
      <c r="O8">
        <f>$O$6*B8/(A8*K8)</f>
        <v>0.927804902669555</v>
      </c>
      <c r="P8">
        <f>$H$6</f>
        <v>2.8075</v>
      </c>
      <c r="Q8">
        <f>$K$6</f>
        <v>0.0625</v>
      </c>
    </row>
    <row r="9" spans="1:16384">
      <c r="A9">
        <v>1024</v>
      </c>
      <c r="B9">
        <v>10240000</v>
      </c>
      <c r="C9">
        <v>10240000</v>
      </c>
      <c r="D9">
        <v>10000</v>
      </c>
      <c r="E9">
        <v>10000</v>
      </c>
      <c r="F9">
        <v>8.46</v>
      </c>
      <c r="G9">
        <v>9</v>
      </c>
      <c r="H9">
        <v>8.9625</v>
      </c>
      <c r="I9">
        <v>0.07</v>
      </c>
      <c r="J9">
        <v>0.09</v>
      </c>
      <c r="K9">
        <v>0.0774316</v>
      </c>
      <c r="M9">
        <f>G9/60</f>
        <v>0.15</v>
      </c>
      <c r="N9">
        <f>$N$6*B9/(A9*H9)</f>
        <v>0.313249651324965</v>
      </c>
      <c r="O9">
        <f>$O$6*B9/(A9*K9)</f>
        <v>0.807164000227297</v>
      </c>
      <c r="P9">
        <f>$H$6</f>
        <v>2.8075</v>
      </c>
      <c r="Q9">
        <f>$K$6</f>
        <v>0.0625</v>
      </c>
    </row>
    <row r="10" spans="1:16384">
      <c r="A10">
        <v>4096</v>
      </c>
      <c r="B10">
        <v>40960000</v>
      </c>
      <c r="C10">
        <v>40960000</v>
      </c>
      <c r="D10">
        <v>10000</v>
      </c>
      <c r="E10">
        <v>10000</v>
      </c>
      <c r="F10">
        <v>24.72</v>
      </c>
      <c r="G10">
        <v>26.7</v>
      </c>
      <c r="H10">
        <v>26.5613</v>
      </c>
      <c r="I10">
        <v>0.15</v>
      </c>
      <c r="J10">
        <v>0.19</v>
      </c>
      <c r="K10">
        <v>0.168101</v>
      </c>
      <c r="M10">
        <f>G10/60</f>
        <v>0.445</v>
      </c>
      <c r="N10">
        <f>$N$6*B10/(A10*H10)</f>
        <v>0.105698892749978</v>
      </c>
      <c r="O10">
        <f>$O$6*B10/(A10*K10)</f>
        <v>0.371800286732381</v>
      </c>
      <c r="P10">
        <f>$H$6</f>
        <v>2.8075</v>
      </c>
      <c r="Q10">
        <f>$K$6</f>
        <v>0.0625</v>
      </c>
    </row>
    <row r="11" spans="1:16384">
      <c r="A11">
        <f>4096*4</f>
        <v>16384</v>
      </c>
      <c r="B11">
        <v>163840000</v>
      </c>
      <c r="C11">
        <v>163840000</v>
      </c>
      <c r="D11">
        <v>10000</v>
      </c>
      <c r="E11">
        <v>10000</v>
      </c>
      <c r="F11">
        <v>87.37</v>
      </c>
      <c r="G11">
        <v>94.93</v>
      </c>
      <c r="H11">
        <v>93.9151</v>
      </c>
      <c r="I11">
        <v>0.28</v>
      </c>
      <c r="J11">
        <v>0.32</v>
      </c>
      <c r="K11">
        <v>0.296245</v>
      </c>
      <c r="M11">
        <f>G11/60</f>
        <v>1.58216666666667</v>
      </c>
      <c r="N11">
        <f>$N$6*B11/(A11*H11)</f>
        <v>0.0298940213022187</v>
      </c>
      <c r="O11">
        <f>$O$6*B11/(A11*K11)</f>
        <v>0.210974024878057</v>
      </c>
      <c r="P11">
        <f>$H$6</f>
        <v>2.8075</v>
      </c>
      <c r="Q11">
        <f>$K$6</f>
        <v>0.0625</v>
      </c>
    </row>
    <row r="12" spans="1:16384">
      <c r="A12">
        <f>A11*2</f>
        <v>32768</v>
      </c>
      <c r="B12">
        <v>327680000</v>
      </c>
      <c r="C12">
        <v>327680000</v>
      </c>
      <c r="D12">
        <v>10000</v>
      </c>
      <c r="E12">
        <v>10000</v>
      </c>
      <c r="F12">
        <v>211.5</v>
      </c>
      <c r="G12">
        <v>225.96</v>
      </c>
      <c r="H12">
        <v>221.903</v>
      </c>
      <c r="I12">
        <v>0.36</v>
      </c>
      <c r="J12">
        <v>0.4</v>
      </c>
      <c r="K12">
        <v>0.382673</v>
      </c>
      <c r="M12">
        <f>G12/60</f>
        <v>3.766</v>
      </c>
      <c r="N12">
        <f>$N$6*B12/(A12*H12)</f>
        <v>0.0126519244895292</v>
      </c>
      <c r="O12">
        <f>$O$6*B12/(A12*K12)</f>
        <v>0.163324823021222</v>
      </c>
      <c r="P12">
        <f>$H$6</f>
        <v>2.8075</v>
      </c>
      <c r="Q12">
        <f>$K$6</f>
        <v>0.0625</v>
      </c>
    </row>
    <row r="13" spans="1:16384">
      <c r="A13">
        <f>A12*2</f>
        <v>65536</v>
      </c>
      <c r="B13">
        <v>655360000</v>
      </c>
      <c r="C13">
        <v>655360000</v>
      </c>
      <c r="D13">
        <v>10000</v>
      </c>
      <c r="E13">
        <v>10000</v>
      </c>
      <c r="F13">
        <v>792.85</v>
      </c>
      <c r="G13">
        <v>816.85</v>
      </c>
      <c r="H13">
        <v>811.704</v>
      </c>
      <c r="I13">
        <v>0.42</v>
      </c>
      <c r="J13">
        <v>0.46</v>
      </c>
      <c r="K13">
        <v>0.43692</v>
      </c>
      <c r="M13">
        <f>G13/60</f>
        <v>13.6141666666667</v>
      </c>
      <c r="N13">
        <f>$N$6*B13/(A13*H13)</f>
        <v>0.00345877314883258</v>
      </c>
      <c r="O13">
        <f>$O$6*B13/(A13*K13)</f>
        <v>0.143046782019592</v>
      </c>
      <c r="P13">
        <f>$H$6</f>
        <v>2.8075</v>
      </c>
      <c r="Q13">
        <f>$K$6</f>
        <v>0.0625</v>
      </c>
    </row>
    <row r="14" spans="1:16384">
      <c r="A14"/>
      <c r="B14"/>
      <c r="C14"/>
      <c r="D14"/>
      <c r="E14"/>
      <c r="M14"/>
    </row>
    <row r="46" spans="1:16384">
      <c r="A46" t="s">
        <v>18</v>
      </c>
    </row>
    <row r="47" spans="1:16384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19</v>
      </c>
      <c r="I47" t="s">
        <v>10</v>
      </c>
      <c r="J47" t="s">
        <v>11</v>
      </c>
      <c r="K47" t="s">
        <v>20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</row>
    <row r="48" spans="1:16384">
      <c r="A48">
        <v>256</v>
      </c>
      <c r="B48">
        <v>10240000</v>
      </c>
      <c r="C48">
        <v>10240000</v>
      </c>
      <c r="D48">
        <v>40000</v>
      </c>
      <c r="E48">
        <v>40000</v>
      </c>
      <c r="F48">
        <v>17.66</v>
      </c>
      <c r="G48">
        <v>17.77</v>
      </c>
      <c r="H48">
        <v>17.7483</v>
      </c>
      <c r="I48">
        <v>0.93</v>
      </c>
      <c r="J48">
        <v>0.96</v>
      </c>
      <c r="K48">
        <v>0.944766</v>
      </c>
      <c r="M48">
        <f>G48/60</f>
        <v>0.296166666666667</v>
      </c>
      <c r="N48">
        <f>A48*G48</f>
        <v>4549.12</v>
      </c>
      <c r="O48">
        <f>A48*K48</f>
        <v>241.860096</v>
      </c>
      <c r="P48">
        <f>H48</f>
        <v>17.7483</v>
      </c>
      <c r="Q48">
        <f>K48</f>
        <v>0.944766</v>
      </c>
    </row>
    <row r="49" spans="1:16384">
      <c r="A49">
        <v>1024</v>
      </c>
      <c r="B49">
        <v>10240000</v>
      </c>
      <c r="C49">
        <v>10240000</v>
      </c>
      <c r="D49">
        <v>10000</v>
      </c>
      <c r="E49">
        <v>10000</v>
      </c>
      <c r="F49">
        <v>8.35</v>
      </c>
      <c r="G49">
        <v>8.92</v>
      </c>
      <c r="H49">
        <v>8.87715</v>
      </c>
      <c r="I49">
        <v>0.07</v>
      </c>
      <c r="J49">
        <v>0.09</v>
      </c>
      <c r="K49">
        <v>0.0791309</v>
      </c>
      <c r="M49">
        <f>G49/60</f>
        <v>0.148666666666667</v>
      </c>
      <c r="N49">
        <f>$N$48/(G49*A49)</f>
        <v>0.498038116591928</v>
      </c>
      <c r="O49">
        <f>$O$48/(A49*K49)</f>
        <v>2.98482008924453</v>
      </c>
      <c r="P49">
        <f>$P$48*($A$48/$A49)</f>
        <v>4.437075</v>
      </c>
      <c r="Q49">
        <f>$Q$48*($A$48/$A49)</f>
        <v>0.2361915</v>
      </c>
    </row>
    <row r="50" spans="1:16384">
      <c r="A50">
        <v>4096</v>
      </c>
      <c r="B50">
        <v>10240000</v>
      </c>
      <c r="C50">
        <v>10240000</v>
      </c>
      <c r="D50">
        <v>2500</v>
      </c>
      <c r="E50">
        <v>2500</v>
      </c>
      <c r="F50">
        <v>7.02</v>
      </c>
      <c r="G50">
        <v>8.14</v>
      </c>
      <c r="H50">
        <v>8.06706</v>
      </c>
      <c r="I50">
        <v>0.03</v>
      </c>
      <c r="J50">
        <v>0.05</v>
      </c>
      <c r="K50">
        <v>0.038208</v>
      </c>
      <c r="M50">
        <f>G50/60</f>
        <v>0.135666666666667</v>
      </c>
      <c r="N50">
        <f>$N$48/(G50*A50)</f>
        <v>0.136440417690418</v>
      </c>
      <c r="O50">
        <f>$O$48/(A50*K50)</f>
        <v>1.54543223932161</v>
      </c>
      <c r="P50">
        <f>$P$48*($A$48/$A50)</f>
        <v>1.10926875</v>
      </c>
      <c r="Q50">
        <f>$Q$48*($A$48/$A50)</f>
        <v>0.059047875</v>
      </c>
    </row>
    <row r="51" spans="1:16384">
      <c r="A51">
        <f>4096*4</f>
        <v>16384</v>
      </c>
      <c r="B51">
        <v>10240000</v>
      </c>
      <c r="C51">
        <v>10240000</v>
      </c>
      <c r="D51">
        <v>625</v>
      </c>
      <c r="E51">
        <v>625</v>
      </c>
      <c r="F51">
        <v>6.23</v>
      </c>
      <c r="G51">
        <v>10.52</v>
      </c>
      <c r="H51">
        <v>10.2029</v>
      </c>
      <c r="I51">
        <v>0</v>
      </c>
      <c r="J51">
        <v>0.03</v>
      </c>
      <c r="K51">
        <v>0.112323</v>
      </c>
      <c r="M51">
        <f>G51/60</f>
        <v>0.175333333333333</v>
      </c>
      <c r="N51">
        <f>$N$48/(G51*A51)</f>
        <v>0.0263931796577947</v>
      </c>
      <c r="O51">
        <f>$O$48/(A51*K51)</f>
        <v>0.131424274191394</v>
      </c>
      <c r="P51">
        <f>$P$48*($A$48/$A51)</f>
        <v>0.2773171875</v>
      </c>
      <c r="Q51">
        <f>$Q$48*($A$48/$A51)</f>
        <v>0.01476196875</v>
      </c>
    </row>
    <row r="53" spans="1:16384">
      <c r="A53"/>
      <c r="B53"/>
      <c r="C53"/>
      <c r="D53"/>
      <c r="E53"/>
      <c r="F53"/>
      <c r="G53"/>
      <c r="H53"/>
      <c r="I53"/>
    </row>
    <row r="54" spans="1:16384">
      <c r="A54"/>
      <c r="B54"/>
      <c r="C54"/>
    </row>
    <row r="55" spans="1:16384">
      <c r="A55"/>
      <c r="B55"/>
      <c r="C55"/>
    </row>
    <row r="56" spans="1:16384">
      <c r="A56"/>
      <c r="B56"/>
      <c r="C56"/>
    </row>
    <row r="57" spans="1:16384">
      <c r="A57"/>
      <c r="B57"/>
      <c r="C57"/>
    </row>
    <row r="58" spans="1:16384">
      <c r="A58"/>
      <c r="B58"/>
      <c r="C58"/>
    </row>
    <row r="59" spans="1:16384">
      <c r="A59"/>
      <c r="B59"/>
      <c r="C59"/>
    </row>
    <row r="60" spans="1:16384">
      <c r="A60"/>
      <c r="B60"/>
      <c r="C60"/>
    </row>
    <row r="61" spans="1:16384">
      <c r="A61"/>
      <c r="B61"/>
      <c r="C61"/>
    </row>
    <row r="62" spans="1:16384">
      <c r="A62"/>
      <c r="B62"/>
      <c r="C62"/>
    </row>
    <row r="66" spans="1:16384">
      <c r="A66"/>
    </row>
    <row r="67" spans="1:16384">
      <c r="A67"/>
    </row>
    <row r="68" spans="1:16384">
      <c r="A68"/>
    </row>
    <row r="69" spans="1:16384">
      <c r="A69"/>
    </row>
    <row r="70" spans="1:16384">
      <c r="A70"/>
    </row>
    <row r="71" spans="1:16384">
      <c r="A71"/>
    </row>
    <row r="72" spans="1:16384">
      <c r="A72"/>
    </row>
    <row r="73" spans="1:16384">
      <c r="A73"/>
    </row>
    <row r="74" spans="1:16384">
      <c r="A74"/>
    </row>
    <row r="86" spans="1:16384">
      <c r="A86" t="s">
        <v>21</v>
      </c>
      <c r="B86"/>
    </row>
    <row r="87" spans="1:16384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19</v>
      </c>
      <c r="I87" t="s">
        <v>10</v>
      </c>
      <c r="J87" t="s">
        <v>11</v>
      </c>
      <c r="K87" t="s">
        <v>20</v>
      </c>
      <c r="M87" t="s">
        <v>13</v>
      </c>
    </row>
    <row r="88" spans="1:16384">
      <c r="A88">
        <v>16384</v>
      </c>
      <c r="B88">
        <v>163840000</v>
      </c>
      <c r="C88">
        <v>163840000</v>
      </c>
      <c r="D88">
        <v>10000</v>
      </c>
      <c r="E88">
        <v>10000</v>
      </c>
      <c r="F88">
        <v>87.37</v>
      </c>
      <c r="G88">
        <v>94.93</v>
      </c>
      <c r="H88">
        <v>93.9151</v>
      </c>
      <c r="I88">
        <v>0.28</v>
      </c>
      <c r="J88">
        <v>0.32</v>
      </c>
      <c r="K88">
        <v>0.296245</v>
      </c>
      <c r="M88">
        <f>G88/60</f>
        <v>1.58216666666667</v>
      </c>
    </row>
    <row r="89" spans="1:16384">
      <c r="A89">
        <v>16384</v>
      </c>
      <c r="B89">
        <v>368640000</v>
      </c>
      <c r="C89">
        <v>368640000</v>
      </c>
      <c r="D89">
        <v>22500</v>
      </c>
      <c r="E89">
        <v>22500</v>
      </c>
      <c r="F89">
        <v>188.76</v>
      </c>
      <c r="G89">
        <v>198.79</v>
      </c>
      <c r="H89">
        <v>197.722</v>
      </c>
      <c r="I89">
        <v>0.84</v>
      </c>
      <c r="J89">
        <v>0.89</v>
      </c>
      <c r="K89">
        <v>0.858425</v>
      </c>
      <c r="M89">
        <f>G89/60</f>
        <v>3.31316666666667</v>
      </c>
    </row>
    <row r="90" spans="1:16384">
      <c r="A90">
        <v>16384</v>
      </c>
      <c r="B90">
        <v>655360000</v>
      </c>
      <c r="C90">
        <v>655360000</v>
      </c>
      <c r="D90">
        <v>40000</v>
      </c>
      <c r="E90">
        <v>40000</v>
      </c>
      <c r="F90">
        <v>343.988</v>
      </c>
      <c r="G90">
        <v>344.8</v>
      </c>
      <c r="H90">
        <v>343.988</v>
      </c>
      <c r="I90">
        <v>1.77</v>
      </c>
      <c r="J90">
        <v>1.89</v>
      </c>
      <c r="K90">
        <v>1.81037</v>
      </c>
      <c r="M90">
        <f>G90/60</f>
        <v>5.74666666666667</v>
      </c>
    </row>
    <row r="91" spans="1:16384">
      <c r="A91">
        <v>16384</v>
      </c>
      <c r="B91">
        <v>1024000000</v>
      </c>
      <c r="C91">
        <v>1024000000</v>
      </c>
      <c r="D91">
        <v>62500</v>
      </c>
      <c r="E91">
        <v>62500</v>
      </c>
      <c r="F91">
        <v>508.14</v>
      </c>
      <c r="G91">
        <v>518.13</v>
      </c>
      <c r="H91">
        <v>516.967</v>
      </c>
      <c r="I91">
        <v>3.3</v>
      </c>
      <c r="J91">
        <v>3.55</v>
      </c>
      <c r="K91">
        <v>3.38276</v>
      </c>
      <c r="M91">
        <f>G91/60</f>
        <v>8.6355</v>
      </c>
    </row>
    <row r="92" spans="1:16384">
      <c r="A92">
        <v>16384</v>
      </c>
      <c r="B92">
        <v>1474560000</v>
      </c>
      <c r="C92">
        <v>1474560000</v>
      </c>
      <c r="D92">
        <v>90000</v>
      </c>
      <c r="E92">
        <v>90000</v>
      </c>
      <c r="F92">
        <v>715.62</v>
      </c>
      <c r="G92">
        <v>727.06</v>
      </c>
      <c r="H92">
        <v>725.376</v>
      </c>
      <c r="I92">
        <v>5.69</v>
      </c>
      <c r="J92">
        <v>6.03</v>
      </c>
      <c r="K92">
        <v>5.78712</v>
      </c>
      <c r="M92">
        <f>G92/60</f>
        <v>12.1176666666667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2"/>
  <sheetViews>
    <sheetView topLeftCell="A15" workbookViewId="0" zoomScale="85" tabSelected="1">
      <selection activeCell="Q49" sqref="Q49:Q53"/>
    </sheetView>
  </sheetViews>
  <sheetFormatPr defaultRowHeight="23"/>
  <cols>
    <col min="1" max="1" width="22.5" customWidth="1"/>
    <col min="2" max="2" width="21.83203" bestFit="1" customWidth="1"/>
    <col min="3" max="3" width="20.16406" bestFit="1" customWidth="1"/>
    <col min="4" max="4" width="29.91417" bestFit="1" customWidth="1"/>
    <col min="5" max="5" width="24.36828" bestFit="1" customWidth="1"/>
    <col min="6" max="6" width="18.66406" bestFit="1" customWidth="1"/>
    <col min="7" max="8" width="24.16406" bestFit="1" customWidth="1"/>
    <col min="9" max="9" width="18.66406" bestFit="1" customWidth="1"/>
    <col min="10" max="11" width="23.5" bestFit="1" customWidth="1"/>
    <col min="12" max="13" width="22.33203" bestFit="1" customWidth="1"/>
    <col min="14" max="14" width="24.33203" bestFit="1" customWidth="1"/>
    <col min="15" max="15" width="23" bestFit="1" customWidth="1"/>
    <col min="16" max="17" width="22.16406" bestFit="1" customWidth="1"/>
    <col min="18" max="16384" width="10.83203" bestFit="1" customWidth="1"/>
  </cols>
  <sheetData>
    <row r="1" spans="1:16384">
      <c r="A1" t="s">
        <v>22</v>
      </c>
    </row>
    <row r="4" spans="1:16384">
      <c r="A4" t="s">
        <v>1</v>
      </c>
    </row>
    <row r="5" spans="1:1638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23</v>
      </c>
      <c r="I5" t="s">
        <v>10</v>
      </c>
      <c r="J5" t="s">
        <v>11</v>
      </c>
      <c r="K5" t="s">
        <v>24</v>
      </c>
      <c r="L5"/>
      <c r="M5" t="s">
        <v>13</v>
      </c>
      <c r="N5" t="s">
        <v>14</v>
      </c>
      <c r="O5" t="s">
        <v>15</v>
      </c>
      <c r="P5" t="s">
        <v>25</v>
      </c>
      <c r="Q5" t="s">
        <v>26</v>
      </c>
    </row>
    <row r="6" spans="1:16384">
      <c r="A6">
        <v>16</v>
      </c>
      <c r="B6">
        <v>160000</v>
      </c>
      <c r="C6">
        <v>160000</v>
      </c>
      <c r="D6">
        <v>10000</v>
      </c>
      <c r="E6">
        <v>10000</v>
      </c>
      <c r="F6">
        <v>2.63</v>
      </c>
      <c r="G6">
        <v>2.65</v>
      </c>
      <c r="H6">
        <v>2.63563</v>
      </c>
      <c r="I6">
        <v>0.06</v>
      </c>
      <c r="J6">
        <v>0.07</v>
      </c>
      <c r="K6">
        <v>0.06125</v>
      </c>
      <c r="M6">
        <f>G6/60</f>
        <v>0.0441666666666667</v>
      </c>
      <c r="N6">
        <f>(A6*H6)/B6</f>
        <v>0.000263563</v>
      </c>
      <c r="O6">
        <f>(A6*K6)/B6</f>
        <v>6.125e-06</v>
      </c>
      <c r="P6">
        <f>$H$6</f>
        <v>2.63563</v>
      </c>
      <c r="Q6">
        <f>$K$6</f>
        <v>0.06125</v>
      </c>
    </row>
    <row r="7" spans="1:16384">
      <c r="A7">
        <v>128</v>
      </c>
      <c r="B7">
        <v>1280000</v>
      </c>
      <c r="C7">
        <v>1280000</v>
      </c>
      <c r="D7">
        <v>10000</v>
      </c>
      <c r="E7">
        <v>10000</v>
      </c>
      <c r="F7">
        <v>3.25</v>
      </c>
      <c r="G7">
        <v>3.31</v>
      </c>
      <c r="H7">
        <v>3.29469</v>
      </c>
      <c r="I7">
        <v>0.06</v>
      </c>
      <c r="J7">
        <v>0.07</v>
      </c>
      <c r="K7">
        <v>0.0628906</v>
      </c>
      <c r="M7">
        <f>G7/60</f>
        <v>0.0551666666666667</v>
      </c>
      <c r="N7">
        <f>$N$6*B7/(A7*H7)</f>
        <v>0.799962970719552</v>
      </c>
      <c r="O7">
        <f>$O$6*B7/(A7*K7)</f>
        <v>0.973913430623972</v>
      </c>
      <c r="P7">
        <f>$H$6</f>
        <v>2.63563</v>
      </c>
      <c r="Q7">
        <f>$K$6</f>
        <v>0.06125</v>
      </c>
    </row>
    <row r="8" spans="1:16384">
      <c r="A8">
        <v>512</v>
      </c>
      <c r="B8">
        <v>5120000</v>
      </c>
      <c r="C8">
        <v>5120000</v>
      </c>
      <c r="D8">
        <v>10000</v>
      </c>
      <c r="E8">
        <v>10000</v>
      </c>
      <c r="F8">
        <v>3.58</v>
      </c>
      <c r="G8">
        <v>3.86</v>
      </c>
      <c r="H8">
        <v>3.83854</v>
      </c>
      <c r="I8">
        <v>0.06</v>
      </c>
      <c r="J8">
        <v>0.08</v>
      </c>
      <c r="K8">
        <v>0.067207</v>
      </c>
      <c r="M8">
        <f>G8/60</f>
        <v>0.0643333333333333</v>
      </c>
      <c r="N8">
        <f>$N$6*B8/(A8*H8)</f>
        <v>0.686623038967941</v>
      </c>
      <c r="O8">
        <f>$O$6*B8/(A8*K8)</f>
        <v>0.91136339964587</v>
      </c>
      <c r="P8">
        <f>$H$6</f>
        <v>2.63563</v>
      </c>
      <c r="Q8">
        <f>$K$6</f>
        <v>0.06125</v>
      </c>
    </row>
    <row r="9" spans="1:16384">
      <c r="A9">
        <v>1024</v>
      </c>
      <c r="B9">
        <v>10240000</v>
      </c>
      <c r="C9">
        <v>10240000</v>
      </c>
      <c r="D9">
        <v>10000</v>
      </c>
      <c r="E9">
        <v>10000</v>
      </c>
      <c r="F9">
        <v>3.98</v>
      </c>
      <c r="G9">
        <v>4.48</v>
      </c>
      <c r="H9">
        <v>4.53958</v>
      </c>
      <c r="I9">
        <v>0.06</v>
      </c>
      <c r="J9">
        <v>0.09</v>
      </c>
      <c r="K9">
        <v>0.075459</v>
      </c>
      <c r="M9">
        <f>G9/60</f>
        <v>0.0746666666666667</v>
      </c>
      <c r="N9">
        <f>$N$6*B9/(A9*H9)</f>
        <v>0.580588953163068</v>
      </c>
      <c r="O9">
        <f>$O$6*B9/(A9*K9)</f>
        <v>0.811699068368253</v>
      </c>
      <c r="P9">
        <f>$H$6</f>
        <v>2.63563</v>
      </c>
      <c r="Q9">
        <f>$K$6</f>
        <v>0.06125</v>
      </c>
    </row>
    <row r="10" spans="1:16384">
      <c r="A10">
        <v>4096</v>
      </c>
      <c r="B10">
        <v>40960000</v>
      </c>
      <c r="C10">
        <v>40960000</v>
      </c>
      <c r="D10">
        <v>10000</v>
      </c>
      <c r="E10">
        <v>10000</v>
      </c>
      <c r="F10">
        <v>6.54</v>
      </c>
      <c r="G10">
        <v>8.51</v>
      </c>
      <c r="H10">
        <v>8.3895</v>
      </c>
      <c r="I10">
        <v>0.13</v>
      </c>
      <c r="J10">
        <v>0.15</v>
      </c>
      <c r="K10">
        <v>0.141077</v>
      </c>
      <c r="M10">
        <f>G10/60</f>
        <v>0.141833333333333</v>
      </c>
      <c r="N10">
        <f>$N$6*B10/(A10*H10)</f>
        <v>0.314158173907861</v>
      </c>
      <c r="O10">
        <f>$O$6*B10/(A10*K10)</f>
        <v>0.434160068615012</v>
      </c>
      <c r="P10">
        <f>$H$6</f>
        <v>2.63563</v>
      </c>
      <c r="Q10">
        <f>$K$6</f>
        <v>0.06125</v>
      </c>
    </row>
    <row r="11" spans="1:16384">
      <c r="A11">
        <f>4096*4</f>
        <v>16384</v>
      </c>
      <c r="B11">
        <v>163840000</v>
      </c>
      <c r="C11">
        <v>163840000</v>
      </c>
      <c r="D11">
        <v>10000</v>
      </c>
      <c r="E11">
        <v>10000</v>
      </c>
      <c r="F11">
        <v>15.98</v>
      </c>
      <c r="G11">
        <v>27</v>
      </c>
      <c r="H11">
        <v>23.7308</v>
      </c>
      <c r="I11">
        <v>0.28</v>
      </c>
      <c r="J11">
        <v>0.32</v>
      </c>
      <c r="K11">
        <v>0.297703</v>
      </c>
      <c r="M11">
        <f>G11/60</f>
        <v>0.45</v>
      </c>
      <c r="N11">
        <f>$N$6*B11/(A11*H11)</f>
        <v>0.111063680954709</v>
      </c>
      <c r="O11">
        <f>$O$6*B11/(A11*K11)</f>
        <v>0.205741964306708</v>
      </c>
      <c r="P11">
        <f>$H$6</f>
        <v>2.63563</v>
      </c>
      <c r="Q11">
        <f>$K$6</f>
        <v>0.06125</v>
      </c>
    </row>
    <row r="12" spans="1:16384">
      <c r="A12">
        <f>A11*2</f>
        <v>32768</v>
      </c>
      <c r="B12">
        <v>327680000</v>
      </c>
      <c r="C12">
        <v>327680000</v>
      </c>
      <c r="D12">
        <v>10000</v>
      </c>
      <c r="E12">
        <v>10000</v>
      </c>
      <c r="F12">
        <v>40.03</v>
      </c>
      <c r="G12">
        <v>68.18</v>
      </c>
      <c r="H12">
        <v>62.8878</v>
      </c>
      <c r="I12">
        <v>0.36</v>
      </c>
      <c r="J12">
        <v>0.39</v>
      </c>
      <c r="K12">
        <v>0.374597</v>
      </c>
      <c r="M12">
        <f>G12/60</f>
        <v>1.13633333333333</v>
      </c>
      <c r="N12">
        <f>$N$6*B12/(A12*H12)</f>
        <v>0.0419100366048741</v>
      </c>
      <c r="O12">
        <f>$O$6*B12/(A12*K12)</f>
        <v>0.163509051060206</v>
      </c>
      <c r="P12">
        <f>$H$6</f>
        <v>2.63563</v>
      </c>
      <c r="Q12">
        <f>$K$6</f>
        <v>0.06125</v>
      </c>
    </row>
    <row r="13" spans="1:16384">
      <c r="A13">
        <f>A12*2</f>
        <v>65536</v>
      </c>
      <c r="B13">
        <v>655360000</v>
      </c>
      <c r="C13">
        <v>655360000</v>
      </c>
      <c r="D13">
        <v>10000</v>
      </c>
      <c r="E13">
        <v>10000</v>
      </c>
      <c r="F13">
        <v>214.69</v>
      </c>
      <c r="G13">
        <v>239.21</v>
      </c>
      <c r="H13">
        <v>234.76</v>
      </c>
      <c r="I13">
        <v>0.41</v>
      </c>
      <c r="J13">
        <v>0.45</v>
      </c>
      <c r="K13">
        <v>0.429269</v>
      </c>
      <c r="M13">
        <f>G13/60</f>
        <v>3.98683333333333</v>
      </c>
      <c r="N13">
        <f>$N$6*B13/(A13*H13)</f>
        <v>0.0112269125915829</v>
      </c>
      <c r="O13">
        <f>$O$6*B13/(A13*K13)</f>
        <v>0.142684423985892</v>
      </c>
      <c r="P13">
        <f>$H$6</f>
        <v>2.63563</v>
      </c>
      <c r="Q13">
        <f>$K$6</f>
        <v>0.06125</v>
      </c>
    </row>
    <row r="14" spans="1:16384">
      <c r="A14">
        <v>115072</v>
      </c>
      <c r="B14">
        <f>D14*A14</f>
        <v>1150720000</v>
      </c>
      <c r="C14">
        <f>D14*A14</f>
        <v>1150720000</v>
      </c>
      <c r="D14">
        <v>10000</v>
      </c>
      <c r="E14">
        <v>10000</v>
      </c>
      <c r="F14">
        <v>570.12</v>
      </c>
      <c r="G14">
        <v>626.51</v>
      </c>
      <c r="H14">
        <v>616.675</v>
      </c>
      <c r="I14">
        <v>0.42</v>
      </c>
      <c r="J14">
        <v>0.48</v>
      </c>
      <c r="K14">
        <v>0.449607</v>
      </c>
      <c r="M14">
        <f>G14/60</f>
        <v>10.4418333333333</v>
      </c>
      <c r="N14">
        <f>$N$6*B14/(A14*H14)</f>
        <v>0.00427393683869137</v>
      </c>
      <c r="O14">
        <f>$O$6*B14/(A14*K14)</f>
        <v>0.136230085385681</v>
      </c>
      <c r="P14">
        <f>$H$6</f>
        <v>2.63563</v>
      </c>
      <c r="Q14">
        <f>$K$6</f>
        <v>0.06125</v>
      </c>
    </row>
    <row r="46" spans="1:16384">
      <c r="A46" t="s">
        <v>18</v>
      </c>
    </row>
    <row r="47" spans="1:16384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23</v>
      </c>
      <c r="I47" t="s">
        <v>10</v>
      </c>
      <c r="J47" t="s">
        <v>11</v>
      </c>
      <c r="K47" t="s">
        <v>24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</row>
    <row r="48" spans="1:16384">
      <c r="A48">
        <v>256</v>
      </c>
      <c r="B48">
        <f>10000^2</f>
        <v>100000000</v>
      </c>
      <c r="C48">
        <f>10000^2</f>
        <v>100000000</v>
      </c>
      <c r="D48">
        <f>$B48/A48</f>
        <v>390625</v>
      </c>
      <c r="E48">
        <f>B48/$A48</f>
        <v>390625</v>
      </c>
      <c r="F48">
        <v>149.58</v>
      </c>
      <c r="G48">
        <v>150.04</v>
      </c>
      <c r="H48">
        <v>149.88</v>
      </c>
      <c r="I48">
        <v>198.99</v>
      </c>
      <c r="J48">
        <v>199.81</v>
      </c>
      <c r="K48">
        <v>199.717</v>
      </c>
      <c r="M48">
        <f>G48/60</f>
        <v>2.50066666666667</v>
      </c>
      <c r="N48">
        <f>A48*G48</f>
        <v>38410.24</v>
      </c>
      <c r="O48">
        <f>A48*H49</f>
        <v>9370.2656</v>
      </c>
      <c r="P48">
        <f>H48</f>
        <v>149.88</v>
      </c>
      <c r="Q48">
        <f>K48</f>
        <v>199.717</v>
      </c>
    </row>
    <row r="49" spans="1:16384">
      <c r="A49">
        <v>1024</v>
      </c>
      <c r="B49">
        <f>$N$48/(XEY49*XES49)</f>
        <v>100000000</v>
      </c>
      <c r="C49">
        <f>$N$48/(XEZ49*XET49)</f>
        <v>100000000</v>
      </c>
      <c r="D49">
        <f>$O$48/(XET49*XFD49)</f>
        <v>97656.25</v>
      </c>
      <c r="E49">
        <f>$P$48*($A$48/$A49)</f>
        <v>97656.25</v>
      </c>
      <c r="F49">
        <v>36.08</v>
      </c>
      <c r="G49">
        <v>36.68</v>
      </c>
      <c r="H49">
        <v>36.6026</v>
      </c>
      <c r="I49">
        <v>5.52</v>
      </c>
      <c r="J49">
        <v>5.59</v>
      </c>
      <c r="K49">
        <v>5.55437</v>
      </c>
      <c r="M49">
        <f>G49/60</f>
        <v>0.611333333333333</v>
      </c>
      <c r="N49">
        <f>$Q$48*($A$48/$A49)</f>
        <v>37560.32</v>
      </c>
      <c r="O49">
        <f>$O$48/(A49*K49)</f>
        <v>1.64746856979279</v>
      </c>
      <c r="P49">
        <f>$P$48*($A$48/$A49)</f>
        <v>37.47</v>
      </c>
      <c r="Q49">
        <f>$Q$48*($A$48/$A49)</f>
        <v>49.92925</v>
      </c>
    </row>
    <row r="50" spans="1:16384">
      <c r="A50">
        <v>4096</v>
      </c>
      <c r="B50">
        <f>$N$48/(XEY50*XES50)</f>
        <v>100000000</v>
      </c>
      <c r="C50">
        <f>$N$48/(XEZ50*XET50)</f>
        <v>100000000</v>
      </c>
      <c r="D50">
        <f>$O$48/(XET50*XFD50)</f>
        <v>24414.0625</v>
      </c>
      <c r="E50">
        <f>$P$48*($A$48/$A50)</f>
        <v>24414.0625</v>
      </c>
      <c r="F50">
        <v>12.12</v>
      </c>
      <c r="G50">
        <v>14.18</v>
      </c>
      <c r="H50">
        <v>14.055</v>
      </c>
      <c r="I50">
        <v>0.44</v>
      </c>
      <c r="J50">
        <v>0.37</v>
      </c>
      <c r="K50">
        <v>0.448298</v>
      </c>
      <c r="M50">
        <f>G50/60</f>
        <v>0.236333333333333</v>
      </c>
      <c r="N50">
        <f>$Q$48*($A$48/$A50)</f>
        <v>58081.28</v>
      </c>
      <c r="O50">
        <f>I50/60</f>
        <v>5.102995105934</v>
      </c>
      <c r="P50">
        <f>$P$48*($A$48/$A50)</f>
        <v>9.3675</v>
      </c>
      <c r="Q50">
        <f>$Q$48*($A$48/$A50)</f>
        <v>12.4823125</v>
      </c>
    </row>
    <row r="51" spans="1:16384">
      <c r="A51">
        <f>4096*4</f>
        <v>16384</v>
      </c>
      <c r="B51">
        <f>$N$48/(XEY51*XES51)</f>
        <v>100000000</v>
      </c>
      <c r="C51">
        <f>$N$48/(XEZ51*XET51)</f>
        <v>100000000</v>
      </c>
      <c r="D51">
        <f>$O$48/(XET51*XFD51)</f>
        <v>6103.515625</v>
      </c>
      <c r="E51">
        <f>$P$48*($A$48/$A51)</f>
        <v>6103.515625</v>
      </c>
      <c r="F51">
        <v>9.16</v>
      </c>
      <c r="G51">
        <v>15.75</v>
      </c>
      <c r="H51">
        <v>14.787</v>
      </c>
      <c r="I51">
        <v>0.15</v>
      </c>
      <c r="J51">
        <v>0.18</v>
      </c>
      <c r="K51">
        <v>0.16217</v>
      </c>
      <c r="M51">
        <f>G51/60</f>
        <v>0.2625</v>
      </c>
      <c r="N51">
        <f>$Q$48*($A$48/$A51)</f>
        <v>258048</v>
      </c>
      <c r="O51">
        <f>I51/60</f>
        <v>3.52664256644262</v>
      </c>
      <c r="P51">
        <f>$P$48*($A$48/$A51)</f>
        <v>2.341875</v>
      </c>
      <c r="Q51">
        <f>$Q$48*($A$48/$A51)</f>
        <v>3.120578125</v>
      </c>
    </row>
    <row r="52" spans="1:16384">
      <c r="A52">
        <f>2*A51</f>
        <v>32768</v>
      </c>
      <c r="B52">
        <f>$N$48/(XEY52*XES52)</f>
        <v>100000000</v>
      </c>
      <c r="C52">
        <f>$N$48/(XEZ52*XET52)</f>
        <v>100000000</v>
      </c>
      <c r="D52">
        <f>B52/A52</f>
        <v>3051.7578125</v>
      </c>
      <c r="E52">
        <f>B52/$A52</f>
        <v>3051.7578125</v>
      </c>
      <c r="F52">
        <v>7.42</v>
      </c>
      <c r="G52">
        <v>17.92</v>
      </c>
      <c r="H52">
        <v>14.3367</v>
      </c>
      <c r="I52">
        <v>0.06</v>
      </c>
      <c r="J52">
        <v>0.1</v>
      </c>
      <c r="K52">
        <v>0.07952</v>
      </c>
      <c r="M52">
        <f>G52/60</f>
        <v>0.298666666666667</v>
      </c>
      <c r="N52">
        <f>A52*G52</f>
        <v>587202.56</v>
      </c>
      <c r="O52">
        <f>$O$48/(A52*K52)</f>
        <v>3.5960489499497</v>
      </c>
      <c r="P52">
        <f>$P$48*($A$48/$A52)</f>
        <v>1.1709375</v>
      </c>
      <c r="Q52">
        <f>$Q$48*($A$48/$A52)</f>
        <v>1.5602890625</v>
      </c>
    </row>
    <row r="53" spans="1:16384">
      <c r="A53">
        <f>A51*4</f>
        <v>65536</v>
      </c>
      <c r="B53">
        <f>$N$48/(XEY53*XES53)</f>
        <v>100000000</v>
      </c>
      <c r="C53">
        <f>$N$48/(XEZ53*XET53)</f>
        <v>100000000</v>
      </c>
      <c r="D53">
        <f>B53/A53</f>
        <v>1525.87890625</v>
      </c>
      <c r="E53">
        <f>B53/$A53</f>
        <v>1525.87890625</v>
      </c>
      <c r="F53">
        <v>205.54</v>
      </c>
      <c r="G53">
        <v>232.01</v>
      </c>
      <c r="H53">
        <v>227.065</v>
      </c>
      <c r="I53">
        <v>0.02</v>
      </c>
      <c r="J53">
        <v>0.05</v>
      </c>
      <c r="K53">
        <v>0.034352</v>
      </c>
      <c r="M53">
        <f>G53/60</f>
        <v>3.86683333333333</v>
      </c>
      <c r="N53">
        <f>A53*G53</f>
        <v>15205007.36</v>
      </c>
      <c r="O53">
        <f>$O$48/(A53*K53)</f>
        <v>4.1621712345715</v>
      </c>
      <c r="P53">
        <f>$P$48*($A$48/$A53)</f>
        <v>0.58546875</v>
      </c>
      <c r="Q53">
        <f>$Q$48*($A$48/$A53)</f>
        <v>0.78014453125</v>
      </c>
    </row>
    <row r="54" spans="1:16384">
      <c r="A54"/>
      <c r="B54"/>
      <c r="C54"/>
    </row>
    <row r="55" spans="1:16384">
      <c r="A55"/>
      <c r="B55"/>
      <c r="C55"/>
    </row>
    <row r="56" spans="1:16384">
      <c r="A56"/>
      <c r="B56"/>
      <c r="C56"/>
    </row>
    <row r="57" spans="1:16384">
      <c r="A57"/>
      <c r="B57"/>
      <c r="C57"/>
    </row>
    <row r="58" spans="1:16384">
      <c r="A58"/>
      <c r="B58"/>
      <c r="C58"/>
    </row>
    <row r="59" spans="1:16384">
      <c r="A59"/>
      <c r="B59"/>
      <c r="C59"/>
    </row>
    <row r="60" spans="1:16384">
      <c r="A60"/>
      <c r="B60"/>
      <c r="C60"/>
    </row>
    <row r="61" spans="1:16384">
      <c r="A61"/>
      <c r="B61"/>
      <c r="C61"/>
    </row>
    <row r="62" spans="1:16384">
      <c r="A62"/>
      <c r="B62"/>
      <c r="C62"/>
    </row>
    <row r="66" spans="1:16384">
      <c r="A66"/>
    </row>
    <row r="67" spans="1:16384">
      <c r="A67"/>
    </row>
    <row r="68" spans="1:16384">
      <c r="A68"/>
    </row>
    <row r="69" spans="1:16384">
      <c r="A69"/>
    </row>
    <row r="70" spans="1:16384">
      <c r="A70"/>
    </row>
    <row r="71" spans="1:16384">
      <c r="A71"/>
    </row>
    <row r="72" spans="1:16384">
      <c r="A72"/>
    </row>
    <row r="73" spans="1:16384">
      <c r="A73"/>
    </row>
    <row r="74" spans="1:16384">
      <c r="A74"/>
    </row>
    <row r="86" spans="1:16384">
      <c r="A86" t="s">
        <v>21</v>
      </c>
      <c r="B86"/>
    </row>
    <row r="87" spans="1:16384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19</v>
      </c>
      <c r="I87" t="s">
        <v>10</v>
      </c>
      <c r="J87" t="s">
        <v>11</v>
      </c>
      <c r="K87" t="s">
        <v>20</v>
      </c>
      <c r="M87" t="s">
        <v>13</v>
      </c>
    </row>
    <row r="88" spans="1:16384">
      <c r="A88">
        <v>16384</v>
      </c>
      <c r="B88">
        <v>163840000</v>
      </c>
      <c r="C88">
        <v>163840000</v>
      </c>
      <c r="D88">
        <v>10000</v>
      </c>
      <c r="E88">
        <v>10000</v>
      </c>
      <c r="M88">
        <f>G88/60</f>
        <v>0</v>
      </c>
    </row>
    <row r="89" spans="1:16384">
      <c r="A89">
        <v>16384</v>
      </c>
      <c r="B89">
        <v>368640000</v>
      </c>
      <c r="C89">
        <v>368640000</v>
      </c>
      <c r="D89">
        <v>22500</v>
      </c>
      <c r="E89">
        <v>22500</v>
      </c>
      <c r="M89">
        <f>G89/60</f>
        <v>0</v>
      </c>
    </row>
    <row r="90" spans="1:16384">
      <c r="A90">
        <v>16384</v>
      </c>
      <c r="B90">
        <v>655360000</v>
      </c>
      <c r="C90">
        <v>655360000</v>
      </c>
      <c r="D90">
        <v>40000</v>
      </c>
      <c r="E90">
        <v>40000</v>
      </c>
      <c r="M90">
        <f>G90/60</f>
        <v>0</v>
      </c>
    </row>
    <row r="91" spans="1:16384">
      <c r="A91">
        <v>16384</v>
      </c>
      <c r="B91">
        <v>1024000000</v>
      </c>
      <c r="C91">
        <v>1024000000</v>
      </c>
      <c r="D91">
        <v>62500</v>
      </c>
      <c r="E91">
        <v>62500</v>
      </c>
      <c r="M91">
        <f>G91/60</f>
        <v>0</v>
      </c>
    </row>
    <row r="92" spans="1:16384">
      <c r="A92">
        <v>16384</v>
      </c>
      <c r="B92">
        <v>1474560000</v>
      </c>
      <c r="C92">
        <v>1474560000</v>
      </c>
      <c r="D92">
        <v>90000</v>
      </c>
      <c r="E92">
        <v>90000</v>
      </c>
      <c r="F92">
        <v>64.89</v>
      </c>
      <c r="G92">
        <v>75.61</v>
      </c>
      <c r="H92">
        <v>74.6926</v>
      </c>
      <c r="I92">
        <v>5.74</v>
      </c>
      <c r="J92">
        <v>5.86</v>
      </c>
      <c r="K92">
        <v>5.80064</v>
      </c>
      <c r="M92">
        <f>G92/60</f>
        <v>1.26016666666667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/>
</worksheet>
</file>