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3580" windowHeight="11460" tabRatio="500"/>
  </bookViews>
  <sheets>
    <sheet name="June2012" sheetId="1" r:id="rId1"/>
    <sheet name="August2012" sheetId="3" r:id="rId2"/>
    <sheet name="Sheet1" sheetId="2" r:id="rId3"/>
  </sheets>
  <definedNames>
    <definedName name="_xlnm.Print_Area" localSheetId="1">August2012!$A$4:$N$42</definedName>
    <definedName name="_xlnm.Print_Area" localSheetId="0">June2012!$A$4:$N$42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" i="1" l="1"/>
  <c r="Q51" i="1"/>
  <c r="Q49" i="1"/>
  <c r="P50" i="1"/>
  <c r="P51" i="1"/>
  <c r="P49" i="1"/>
  <c r="Q48" i="1"/>
  <c r="P48" i="1"/>
  <c r="Q7" i="1"/>
  <c r="Q8" i="1"/>
  <c r="Q9" i="1"/>
  <c r="Q10" i="1"/>
  <c r="Q11" i="1"/>
  <c r="Q12" i="1"/>
  <c r="Q13" i="1"/>
  <c r="Q6" i="1"/>
  <c r="P7" i="1"/>
  <c r="P8" i="1"/>
  <c r="P9" i="1"/>
  <c r="P10" i="1"/>
  <c r="P11" i="1"/>
  <c r="P12" i="1"/>
  <c r="P13" i="1"/>
  <c r="P6" i="1"/>
  <c r="Q50" i="3"/>
  <c r="Q51" i="3"/>
  <c r="Q52" i="3"/>
  <c r="Q53" i="3"/>
  <c r="Q49" i="3"/>
  <c r="Q48" i="3"/>
  <c r="P48" i="3"/>
  <c r="P50" i="3"/>
  <c r="P49" i="3"/>
  <c r="P51" i="3"/>
  <c r="P52" i="3"/>
  <c r="P53" i="3"/>
  <c r="B52" i="3"/>
  <c r="C52" i="3"/>
  <c r="D52" i="3"/>
  <c r="E52" i="3"/>
  <c r="M52" i="3"/>
  <c r="N52" i="3"/>
  <c r="O52" i="3"/>
  <c r="A52" i="3"/>
  <c r="N49" i="3"/>
  <c r="N50" i="3"/>
  <c r="A51" i="3"/>
  <c r="N51" i="3"/>
  <c r="A53" i="3"/>
  <c r="N53" i="3"/>
  <c r="M49" i="3"/>
  <c r="M50" i="3"/>
  <c r="M51" i="3"/>
  <c r="M53" i="3"/>
  <c r="N48" i="3"/>
  <c r="O48" i="3"/>
  <c r="O53" i="3"/>
  <c r="B49" i="3"/>
  <c r="C49" i="3"/>
  <c r="B50" i="3"/>
  <c r="C50" i="3"/>
  <c r="B51" i="3"/>
  <c r="C51" i="3"/>
  <c r="B53" i="3"/>
  <c r="C53" i="3"/>
  <c r="C48" i="3"/>
  <c r="B48" i="3"/>
  <c r="E49" i="3"/>
  <c r="E50" i="3"/>
  <c r="E51" i="3"/>
  <c r="E53" i="3"/>
  <c r="E48" i="3"/>
  <c r="D48" i="3"/>
  <c r="D49" i="3"/>
  <c r="D50" i="3"/>
  <c r="D51" i="3"/>
  <c r="D53" i="3"/>
  <c r="O6" i="3"/>
  <c r="B14" i="3"/>
  <c r="O14" i="3"/>
  <c r="N6" i="3"/>
  <c r="N14" i="3"/>
  <c r="M14" i="3"/>
  <c r="Q14" i="3"/>
  <c r="P14" i="3"/>
  <c r="Q7" i="3"/>
  <c r="Q8" i="3"/>
  <c r="Q9" i="3"/>
  <c r="Q10" i="3"/>
  <c r="Q11" i="3"/>
  <c r="Q12" i="3"/>
  <c r="Q13" i="3"/>
  <c r="Q6" i="3"/>
  <c r="P7" i="3"/>
  <c r="P8" i="3"/>
  <c r="P9" i="3"/>
  <c r="P10" i="3"/>
  <c r="P11" i="3"/>
  <c r="P12" i="3"/>
  <c r="P13" i="3"/>
  <c r="P6" i="3"/>
  <c r="C14" i="3"/>
  <c r="M92" i="3"/>
  <c r="M91" i="3"/>
  <c r="M90" i="3"/>
  <c r="M89" i="3"/>
  <c r="M88" i="3"/>
  <c r="O51" i="3"/>
  <c r="O50" i="3"/>
  <c r="O49" i="3"/>
  <c r="M48" i="3"/>
  <c r="A11" i="3"/>
  <c r="A12" i="3"/>
  <c r="A13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M6" i="3"/>
  <c r="O50" i="1"/>
  <c r="O51" i="1"/>
  <c r="O49" i="1"/>
  <c r="O48" i="1"/>
  <c r="N48" i="1"/>
  <c r="N50" i="1"/>
  <c r="N51" i="1"/>
  <c r="N49" i="1"/>
  <c r="O8" i="1"/>
  <c r="O9" i="1"/>
  <c r="O10" i="1"/>
  <c r="O11" i="1"/>
  <c r="O12" i="1"/>
  <c r="O13" i="1"/>
  <c r="O7" i="1"/>
  <c r="O6" i="1"/>
  <c r="N8" i="1"/>
  <c r="N9" i="1"/>
  <c r="N10" i="1"/>
  <c r="N11" i="1"/>
  <c r="N12" i="1"/>
  <c r="N13" i="1"/>
  <c r="N7" i="1"/>
  <c r="N6" i="1"/>
  <c r="M89" i="1"/>
  <c r="M90" i="1"/>
  <c r="M91" i="1"/>
  <c r="M92" i="1"/>
  <c r="M88" i="1"/>
  <c r="M48" i="1"/>
  <c r="M49" i="1"/>
  <c r="M50" i="1"/>
  <c r="M51" i="1"/>
  <c r="M7" i="1"/>
  <c r="M8" i="1"/>
  <c r="M9" i="1"/>
  <c r="M10" i="1"/>
  <c r="M11" i="1"/>
  <c r="M12" i="1"/>
  <c r="M13" i="1"/>
  <c r="M6" i="1"/>
  <c r="A51" i="1"/>
  <c r="A11" i="1"/>
  <c r="A12" i="1"/>
  <c r="A13" i="1"/>
</calcChain>
</file>

<file path=xl/sharedStrings.xml><?xml version="1.0" encoding="utf-8"?>
<sst xmlns="http://schemas.openxmlformats.org/spreadsheetml/2006/main" count="96" uniqueCount="26">
  <si>
    <t>Strong Scaling</t>
  </si>
  <si>
    <t>Procs</t>
  </si>
  <si>
    <t>Setup Min (s)</t>
  </si>
  <si>
    <t>Setup Max (s)</t>
  </si>
  <si>
    <t>Setup Average (s )</t>
  </si>
  <si>
    <t>Apply Min (s)</t>
  </si>
  <si>
    <t>Apply Max (s)</t>
  </si>
  <si>
    <t>Apply Average (s)</t>
  </si>
  <si>
    <t>Weak Scaling</t>
  </si>
  <si>
    <t>Global Elements</t>
  </si>
  <si>
    <t>Global Points</t>
  </si>
  <si>
    <t>Local Elements</t>
  </si>
  <si>
    <t>Local Points</t>
  </si>
  <si>
    <t>Setup Max (min)</t>
  </si>
  <si>
    <t>Jaguar Scaling Study for DTK</t>
  </si>
  <si>
    <t>Added Work</t>
  </si>
  <si>
    <t>Efficiency - Setup</t>
  </si>
  <si>
    <t>Efficiency - Apply</t>
  </si>
  <si>
    <t>Perfect Setup (s)</t>
  </si>
  <si>
    <t>Perfect Apply (s)</t>
  </si>
  <si>
    <t>Perfect Setup</t>
  </si>
  <si>
    <t>Perfect Apply</t>
  </si>
  <si>
    <t>New Apply (s)</t>
  </si>
  <si>
    <t>New Setup (s )</t>
  </si>
  <si>
    <t>Old Setup (s )</t>
  </si>
  <si>
    <t>Old Apply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</si>
</sst>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E+00"/>
    <numFmt numFmtId="165" formatCode="0.000E+00"/>
    <numFmt numFmtId="166" formatCode="0.00000E+00"/>
    <numFmt numFmtId="167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sz val="8"/>
      <name val="Calibri"/>
      <family val="2"/>
      <scheme val="minor"/>
    </font>
    <font>
      <b/>
      <sz val="18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0" fontId="6" fillId="0" borderId="0" xfId="0" applyFont="1"/>
    <xf numFmtId="166" fontId="4" fillId="0" borderId="0" xfId="0" applyNumberFormat="1" applyFont="1"/>
    <xf numFmtId="167" fontId="4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DTK Jaguar</a:t>
            </a:r>
            <a:r>
              <a:rPr lang="en-US" baseline="0"/>
              <a:t> Weak Scaling Study</a:t>
            </a:r>
          </a:p>
          <a:p>
            <a:pPr>
              <a:defRPr/>
            </a:pPr>
            <a:r>
              <a:rPr lang="en-US" baseline="0"/>
              <a:t>10k Elements and 10k Random Points per Process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June2012!$H$5</c:f>
              <c:strCache>
                <c:ptCount val="1"/>
                <c:pt idx="0">
                  <c:v>Old Setup (s )</c:v>
                </c:pt>
              </c:strCache>
            </c:strRef>
          </c:tx>
          <c:xVal>
            <c:numRef>
              <c:f>June2012!$A$6:$A$14</c:f>
              <c:numCache>
                <c:formatCode>General</c:formatCode>
                <c:ptCount val="9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</c:numCache>
            </c:numRef>
          </c:xVal>
          <c:yVal>
            <c:numRef>
              <c:f>June2012!$H$6:$H$14</c:f>
              <c:numCache>
                <c:formatCode>General</c:formatCode>
                <c:ptCount val="9"/>
                <c:pt idx="0">
                  <c:v>2.8075</c:v>
                </c:pt>
                <c:pt idx="1">
                  <c:v>3.75836</c:v>
                </c:pt>
                <c:pt idx="2">
                  <c:v>6.08854</c:v>
                </c:pt>
                <c:pt idx="3">
                  <c:v>8.9625</c:v>
                </c:pt>
                <c:pt idx="4">
                  <c:v>26.5613</c:v>
                </c:pt>
                <c:pt idx="5">
                  <c:v>93.9151</c:v>
                </c:pt>
                <c:pt idx="6">
                  <c:v>221.903</c:v>
                </c:pt>
                <c:pt idx="7">
                  <c:v>811.704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June2012!$K$5</c:f>
              <c:strCache>
                <c:ptCount val="1"/>
                <c:pt idx="0">
                  <c:v>Old Apply (s)</c:v>
                </c:pt>
              </c:strCache>
            </c:strRef>
          </c:tx>
          <c:xVal>
            <c:numRef>
              <c:f>June2012!$A$6:$A$14</c:f>
              <c:numCache>
                <c:formatCode>General</c:formatCode>
                <c:ptCount val="9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</c:numCache>
            </c:numRef>
          </c:xVal>
          <c:yVal>
            <c:numRef>
              <c:f>June2012!$K$6:$K$14</c:f>
              <c:numCache>
                <c:formatCode>General</c:formatCode>
                <c:ptCount val="9"/>
                <c:pt idx="0">
                  <c:v>0.0625</c:v>
                </c:pt>
                <c:pt idx="1">
                  <c:v>0.0634375</c:v>
                </c:pt>
                <c:pt idx="2">
                  <c:v>0.0673633</c:v>
                </c:pt>
                <c:pt idx="3">
                  <c:v>0.0774316</c:v>
                </c:pt>
                <c:pt idx="4">
                  <c:v>0.168101</c:v>
                </c:pt>
                <c:pt idx="5">
                  <c:v>0.296245</c:v>
                </c:pt>
                <c:pt idx="6">
                  <c:v>0.382673</c:v>
                </c:pt>
                <c:pt idx="7">
                  <c:v>0.43692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June2012!$P$5</c:f>
              <c:strCache>
                <c:ptCount val="1"/>
                <c:pt idx="0">
                  <c:v>Perfect Setup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June2012!$A$6:$A$13</c:f>
              <c:numCache>
                <c:formatCode>General</c:formatCode>
                <c:ptCount val="8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</c:numCache>
            </c:numRef>
          </c:xVal>
          <c:yVal>
            <c:numRef>
              <c:f>June2012!$P$6:$P$13</c:f>
              <c:numCache>
                <c:formatCode>General</c:formatCode>
                <c:ptCount val="8"/>
                <c:pt idx="0">
                  <c:v>2.8075</c:v>
                </c:pt>
                <c:pt idx="1">
                  <c:v>2.8075</c:v>
                </c:pt>
                <c:pt idx="2">
                  <c:v>2.8075</c:v>
                </c:pt>
                <c:pt idx="3">
                  <c:v>2.8075</c:v>
                </c:pt>
                <c:pt idx="4">
                  <c:v>2.8075</c:v>
                </c:pt>
                <c:pt idx="5">
                  <c:v>2.8075</c:v>
                </c:pt>
                <c:pt idx="6">
                  <c:v>2.8075</c:v>
                </c:pt>
                <c:pt idx="7">
                  <c:v>2.8075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June2012!$Q$5</c:f>
              <c:strCache>
                <c:ptCount val="1"/>
                <c:pt idx="0">
                  <c:v>Perfect Apply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June2012!$A$6:$A$13</c:f>
              <c:numCache>
                <c:formatCode>General</c:formatCode>
                <c:ptCount val="8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</c:numCache>
            </c:numRef>
          </c:xVal>
          <c:yVal>
            <c:numRef>
              <c:f>June2012!$Q$6:$Q$13</c:f>
              <c:numCache>
                <c:formatCode>General</c:formatCode>
                <c:ptCount val="8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18216"/>
        <c:axId val="2078481752"/>
      </c:scatterChart>
      <c:valAx>
        <c:axId val="2097318216"/>
        <c:scaling>
          <c:logBase val="10.0"/>
          <c:orientation val="minMax"/>
          <c:max val="25000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481752"/>
        <c:crossesAt val="0.01"/>
        <c:crossBetween val="midCat"/>
      </c:valAx>
      <c:valAx>
        <c:axId val="20784817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Wall</a:t>
                </a:r>
                <a:r>
                  <a:rPr lang="en-US" sz="1800" baseline="0"/>
                  <a:t> </a:t>
                </a:r>
                <a:r>
                  <a:rPr lang="en-US" sz="1800"/>
                  <a:t>Time</a:t>
                </a:r>
                <a:r>
                  <a:rPr lang="en-US" sz="18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013767570881696"/>
              <c:y val="0.4543980322107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73182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DTK Jaguar</a:t>
            </a:r>
            <a:r>
              <a:rPr lang="en-US" baseline="0"/>
              <a:t> Strong Scaling Study</a:t>
            </a:r>
          </a:p>
          <a:p>
            <a:pPr>
              <a:defRPr/>
            </a:pPr>
            <a:r>
              <a:rPr lang="en-US" baseline="0"/>
              <a:t>Fixed 1.024E8 Global Elements and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June2012!$H$47</c:f>
              <c:strCache>
                <c:ptCount val="1"/>
                <c:pt idx="0">
                  <c:v>Setup Average (s )</c:v>
                </c:pt>
              </c:strCache>
            </c:strRef>
          </c:tx>
          <c:xVal>
            <c:numRef>
              <c:f>June2012!$A$48:$A$51</c:f>
              <c:numCache>
                <c:formatCode>General</c:formatCode>
                <c:ptCount val="4"/>
                <c:pt idx="0">
                  <c:v>256.0</c:v>
                </c:pt>
                <c:pt idx="1">
                  <c:v>1024.0</c:v>
                </c:pt>
                <c:pt idx="2">
                  <c:v>4096.0</c:v>
                </c:pt>
                <c:pt idx="3">
                  <c:v>16384.0</c:v>
                </c:pt>
              </c:numCache>
            </c:numRef>
          </c:xVal>
          <c:yVal>
            <c:numRef>
              <c:f>June2012!$H$48:$H$51</c:f>
              <c:numCache>
                <c:formatCode>General</c:formatCode>
                <c:ptCount val="4"/>
                <c:pt idx="0">
                  <c:v>17.7483</c:v>
                </c:pt>
                <c:pt idx="1">
                  <c:v>8.87715</c:v>
                </c:pt>
                <c:pt idx="2">
                  <c:v>8.06706</c:v>
                </c:pt>
                <c:pt idx="3">
                  <c:v>10.2029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June2012!$K$47</c:f>
              <c:strCache>
                <c:ptCount val="1"/>
                <c:pt idx="0">
                  <c:v>Apply Average (s)</c:v>
                </c:pt>
              </c:strCache>
            </c:strRef>
          </c:tx>
          <c:xVal>
            <c:numRef>
              <c:f>June2012!$A$48:$A$51</c:f>
              <c:numCache>
                <c:formatCode>General</c:formatCode>
                <c:ptCount val="4"/>
                <c:pt idx="0">
                  <c:v>256.0</c:v>
                </c:pt>
                <c:pt idx="1">
                  <c:v>1024.0</c:v>
                </c:pt>
                <c:pt idx="2">
                  <c:v>4096.0</c:v>
                </c:pt>
                <c:pt idx="3">
                  <c:v>16384.0</c:v>
                </c:pt>
              </c:numCache>
            </c:numRef>
          </c:xVal>
          <c:yVal>
            <c:numRef>
              <c:f>June2012!$K$48:$K$51</c:f>
              <c:numCache>
                <c:formatCode>General</c:formatCode>
                <c:ptCount val="4"/>
                <c:pt idx="0">
                  <c:v>0.944766</c:v>
                </c:pt>
                <c:pt idx="1">
                  <c:v>0.0791309</c:v>
                </c:pt>
                <c:pt idx="2">
                  <c:v>0.038208</c:v>
                </c:pt>
                <c:pt idx="3">
                  <c:v>0.112323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June2012!$P$47</c:f>
              <c:strCache>
                <c:ptCount val="1"/>
                <c:pt idx="0">
                  <c:v>Perfect Setup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June2012!$A$48:$A$51</c:f>
              <c:numCache>
                <c:formatCode>General</c:formatCode>
                <c:ptCount val="4"/>
                <c:pt idx="0">
                  <c:v>256.0</c:v>
                </c:pt>
                <c:pt idx="1">
                  <c:v>1024.0</c:v>
                </c:pt>
                <c:pt idx="2">
                  <c:v>4096.0</c:v>
                </c:pt>
                <c:pt idx="3">
                  <c:v>16384.0</c:v>
                </c:pt>
              </c:numCache>
            </c:numRef>
          </c:xVal>
          <c:yVal>
            <c:numRef>
              <c:f>June2012!$P$48:$P$51</c:f>
              <c:numCache>
                <c:formatCode>General</c:formatCode>
                <c:ptCount val="4"/>
                <c:pt idx="0">
                  <c:v>17.7483</c:v>
                </c:pt>
                <c:pt idx="1">
                  <c:v>4.437075</c:v>
                </c:pt>
                <c:pt idx="2">
                  <c:v>1.10926875</c:v>
                </c:pt>
                <c:pt idx="3">
                  <c:v>0.2773171875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June2012!$Q$47</c:f>
              <c:strCache>
                <c:ptCount val="1"/>
                <c:pt idx="0">
                  <c:v>Perfect Apply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June2012!$A$48:$A$51</c:f>
              <c:numCache>
                <c:formatCode>General</c:formatCode>
                <c:ptCount val="4"/>
                <c:pt idx="0">
                  <c:v>256.0</c:v>
                </c:pt>
                <c:pt idx="1">
                  <c:v>1024.0</c:v>
                </c:pt>
                <c:pt idx="2">
                  <c:v>4096.0</c:v>
                </c:pt>
                <c:pt idx="3">
                  <c:v>16384.0</c:v>
                </c:pt>
              </c:numCache>
            </c:numRef>
          </c:xVal>
          <c:yVal>
            <c:numRef>
              <c:f>June2012!$Q$48:$Q$51</c:f>
              <c:numCache>
                <c:formatCode>General</c:formatCode>
                <c:ptCount val="4"/>
                <c:pt idx="0">
                  <c:v>0.944766</c:v>
                </c:pt>
                <c:pt idx="1">
                  <c:v>0.2361915</c:v>
                </c:pt>
                <c:pt idx="2">
                  <c:v>0.059047875</c:v>
                </c:pt>
                <c:pt idx="3">
                  <c:v>0.01476196875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72600"/>
        <c:axId val="2125978216"/>
      </c:scatterChart>
      <c:valAx>
        <c:axId val="2125972600"/>
        <c:scaling>
          <c:logBase val="10.0"/>
          <c:orientation val="minMax"/>
          <c:max val="200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5978216"/>
        <c:crossesAt val="0.01"/>
        <c:crossBetween val="midCat"/>
      </c:valAx>
      <c:valAx>
        <c:axId val="21259782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Wall Time</a:t>
                </a:r>
                <a:r>
                  <a:rPr lang="en-US" sz="1800" baseline="0"/>
                  <a:t>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597260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DTK Jaguar Fixed Proc Study</a:t>
            </a:r>
          </a:p>
          <a:p>
            <a:pPr>
              <a:defRPr/>
            </a:pPr>
            <a:r>
              <a:rPr lang="en-US"/>
              <a:t>16384 Procs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June2012!$H$87</c:f>
              <c:strCache>
                <c:ptCount val="1"/>
                <c:pt idx="0">
                  <c:v>Setup Average (s )</c:v>
                </c:pt>
              </c:strCache>
            </c:strRef>
          </c:tx>
          <c:xVal>
            <c:numRef>
              <c:f>June2012!$B$88:$B$92</c:f>
              <c:numCache>
                <c:formatCode>0.00000E+00</c:formatCode>
                <c:ptCount val="5"/>
                <c:pt idx="0">
                  <c:v>1.6384E8</c:v>
                </c:pt>
                <c:pt idx="1">
                  <c:v>3.6864E8</c:v>
                </c:pt>
                <c:pt idx="2">
                  <c:v>6.5536E8</c:v>
                </c:pt>
                <c:pt idx="3">
                  <c:v>1.024E9</c:v>
                </c:pt>
                <c:pt idx="4">
                  <c:v>1.47456E9</c:v>
                </c:pt>
              </c:numCache>
            </c:numRef>
          </c:xVal>
          <c:yVal>
            <c:numRef>
              <c:f>June2012!$H$88:$H$92</c:f>
              <c:numCache>
                <c:formatCode>General</c:formatCode>
                <c:ptCount val="5"/>
                <c:pt idx="0">
                  <c:v>93.9151</c:v>
                </c:pt>
                <c:pt idx="1">
                  <c:v>197.722</c:v>
                </c:pt>
                <c:pt idx="2">
                  <c:v>343.988</c:v>
                </c:pt>
                <c:pt idx="3">
                  <c:v>516.967</c:v>
                </c:pt>
                <c:pt idx="4">
                  <c:v>725.376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June2012!$K$87</c:f>
              <c:strCache>
                <c:ptCount val="1"/>
                <c:pt idx="0">
                  <c:v>Apply Average (s)</c:v>
                </c:pt>
              </c:strCache>
            </c:strRef>
          </c:tx>
          <c:xVal>
            <c:numRef>
              <c:f>June2012!$B$88:$B$92</c:f>
              <c:numCache>
                <c:formatCode>0.00000E+00</c:formatCode>
                <c:ptCount val="5"/>
                <c:pt idx="0">
                  <c:v>1.6384E8</c:v>
                </c:pt>
                <c:pt idx="1">
                  <c:v>3.6864E8</c:v>
                </c:pt>
                <c:pt idx="2">
                  <c:v>6.5536E8</c:v>
                </c:pt>
                <c:pt idx="3">
                  <c:v>1.024E9</c:v>
                </c:pt>
                <c:pt idx="4">
                  <c:v>1.47456E9</c:v>
                </c:pt>
              </c:numCache>
            </c:numRef>
          </c:xVal>
          <c:yVal>
            <c:numRef>
              <c:f>June2012!$K$88:$K$92</c:f>
              <c:numCache>
                <c:formatCode>General</c:formatCode>
                <c:ptCount val="5"/>
                <c:pt idx="0">
                  <c:v>0.296245</c:v>
                </c:pt>
                <c:pt idx="1">
                  <c:v>0.858425</c:v>
                </c:pt>
                <c:pt idx="2">
                  <c:v>1.81037</c:v>
                </c:pt>
                <c:pt idx="3">
                  <c:v>3.38276</c:v>
                </c:pt>
                <c:pt idx="4">
                  <c:v>5.78712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12152"/>
        <c:axId val="2126017768"/>
      </c:scatterChart>
      <c:valAx>
        <c:axId val="2126012152"/>
        <c:scaling>
          <c:logBase val="10.0"/>
          <c:orientation val="minMax"/>
          <c:max val="1.5E9"/>
          <c:min val="1.5E8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Global Elements/Points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6017768"/>
        <c:crossesAt val="0.1"/>
        <c:crossBetween val="midCat"/>
      </c:valAx>
      <c:valAx>
        <c:axId val="21260177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Wall</a:t>
                </a:r>
                <a:r>
                  <a:rPr lang="en-US" sz="1800" baseline="0"/>
                  <a:t> Time 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601215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DTK Jaguar</a:t>
            </a:r>
            <a:r>
              <a:rPr lang="en-US" baseline="0"/>
              <a:t> Weak Scaling Study</a:t>
            </a:r>
          </a:p>
          <a:p>
            <a:pPr>
              <a:defRPr/>
            </a:pPr>
            <a:r>
              <a:rPr lang="en-US" baseline="0"/>
              <a:t>10k Elements and 10k Random Points per Process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August2012!$H$5</c:f>
              <c:strCache>
                <c:ptCount val="1"/>
                <c:pt idx="0">
                  <c:v>New Setup (s )</c:v>
                </c:pt>
              </c:strCache>
            </c:strRef>
          </c:tx>
          <c:xVal>
            <c:numRef>
              <c:f>August2012!$A$6:$A$14</c:f>
              <c:numCache>
                <c:formatCode>General</c:formatCode>
                <c:ptCount val="9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  <c:pt idx="8">
                  <c:v>115072.0</c:v>
                </c:pt>
              </c:numCache>
            </c:numRef>
          </c:xVal>
          <c:yVal>
            <c:numRef>
              <c:f>August2012!$H$6:$H$14</c:f>
              <c:numCache>
                <c:formatCode>General</c:formatCode>
                <c:ptCount val="9"/>
                <c:pt idx="0">
                  <c:v>2.63563</c:v>
                </c:pt>
                <c:pt idx="1">
                  <c:v>3.29469</c:v>
                </c:pt>
                <c:pt idx="2">
                  <c:v>3.83854</c:v>
                </c:pt>
                <c:pt idx="3">
                  <c:v>4.53958</c:v>
                </c:pt>
                <c:pt idx="4">
                  <c:v>8.3895</c:v>
                </c:pt>
                <c:pt idx="5">
                  <c:v>23.7308</c:v>
                </c:pt>
                <c:pt idx="6">
                  <c:v>62.8878</c:v>
                </c:pt>
                <c:pt idx="7">
                  <c:v>234.76</c:v>
                </c:pt>
                <c:pt idx="8">
                  <c:v>616.675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August2012!$K$5</c:f>
              <c:strCache>
                <c:ptCount val="1"/>
                <c:pt idx="0">
                  <c:v>New Apply (s)</c:v>
                </c:pt>
              </c:strCache>
            </c:strRef>
          </c:tx>
          <c:xVal>
            <c:numRef>
              <c:f>August2012!$A$6:$A$14</c:f>
              <c:numCache>
                <c:formatCode>General</c:formatCode>
                <c:ptCount val="9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  <c:pt idx="8">
                  <c:v>115072.0</c:v>
                </c:pt>
              </c:numCache>
            </c:numRef>
          </c:xVal>
          <c:yVal>
            <c:numRef>
              <c:f>August2012!$K$6:$K$14</c:f>
              <c:numCache>
                <c:formatCode>General</c:formatCode>
                <c:ptCount val="9"/>
                <c:pt idx="0">
                  <c:v>0.06125</c:v>
                </c:pt>
                <c:pt idx="1">
                  <c:v>0.0628906</c:v>
                </c:pt>
                <c:pt idx="2">
                  <c:v>0.067207</c:v>
                </c:pt>
                <c:pt idx="3">
                  <c:v>0.075459</c:v>
                </c:pt>
                <c:pt idx="4">
                  <c:v>0.141077</c:v>
                </c:pt>
                <c:pt idx="5">
                  <c:v>0.297703</c:v>
                </c:pt>
                <c:pt idx="6">
                  <c:v>0.374597</c:v>
                </c:pt>
                <c:pt idx="7">
                  <c:v>0.429269</c:v>
                </c:pt>
                <c:pt idx="8">
                  <c:v>0.449607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August2012!$P$5</c:f>
              <c:strCache>
                <c:ptCount val="1"/>
                <c:pt idx="0">
                  <c:v>Perfect Setup (s)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August2012!$A$6:$A$14</c:f>
              <c:numCache>
                <c:formatCode>General</c:formatCode>
                <c:ptCount val="9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  <c:pt idx="8">
                  <c:v>115072.0</c:v>
                </c:pt>
              </c:numCache>
            </c:numRef>
          </c:xVal>
          <c:yVal>
            <c:numRef>
              <c:f>August2012!$P$6:$P$14</c:f>
              <c:numCache>
                <c:formatCode>General</c:formatCode>
                <c:ptCount val="9"/>
                <c:pt idx="0">
                  <c:v>2.63563</c:v>
                </c:pt>
                <c:pt idx="1">
                  <c:v>2.63563</c:v>
                </c:pt>
                <c:pt idx="2">
                  <c:v>2.63563</c:v>
                </c:pt>
                <c:pt idx="3">
                  <c:v>2.63563</c:v>
                </c:pt>
                <c:pt idx="4">
                  <c:v>2.63563</c:v>
                </c:pt>
                <c:pt idx="5">
                  <c:v>2.63563</c:v>
                </c:pt>
                <c:pt idx="6">
                  <c:v>2.63563</c:v>
                </c:pt>
                <c:pt idx="7">
                  <c:v>2.63563</c:v>
                </c:pt>
                <c:pt idx="8">
                  <c:v>2.63563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August2012!$Q$5</c:f>
              <c:strCache>
                <c:ptCount val="1"/>
                <c:pt idx="0">
                  <c:v>Perfect Apply (s)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August2012!$A$6:$A$14</c:f>
              <c:numCache>
                <c:formatCode>General</c:formatCode>
                <c:ptCount val="9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  <c:pt idx="8">
                  <c:v>115072.0</c:v>
                </c:pt>
              </c:numCache>
            </c:numRef>
          </c:xVal>
          <c:yVal>
            <c:numRef>
              <c:f>August2012!$Q$6:$Q$14</c:f>
              <c:numCache>
                <c:formatCode>General</c:formatCode>
                <c:ptCount val="9"/>
                <c:pt idx="0">
                  <c:v>0.06125</c:v>
                </c:pt>
                <c:pt idx="1">
                  <c:v>0.06125</c:v>
                </c:pt>
                <c:pt idx="2">
                  <c:v>0.06125</c:v>
                </c:pt>
                <c:pt idx="3">
                  <c:v>0.06125</c:v>
                </c:pt>
                <c:pt idx="4">
                  <c:v>0.06125</c:v>
                </c:pt>
                <c:pt idx="5">
                  <c:v>0.06125</c:v>
                </c:pt>
                <c:pt idx="6">
                  <c:v>0.06125</c:v>
                </c:pt>
                <c:pt idx="7">
                  <c:v>0.06125</c:v>
                </c:pt>
                <c:pt idx="8">
                  <c:v>0.06125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June2012!$H$5</c:f>
              <c:strCache>
                <c:ptCount val="1"/>
                <c:pt idx="0">
                  <c:v>Old Setup (s )</c:v>
                </c:pt>
              </c:strCache>
            </c:strRef>
          </c:tx>
          <c:spPr>
            <a:ln>
              <a:solidFill>
                <a:schemeClr val="accent1"/>
              </a:solidFill>
              <a:prstDash val="lgDashDotDot"/>
            </a:ln>
          </c:spPr>
          <c:marker>
            <c:symbol val="star"/>
            <c:size val="9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June2012!$A$6:$A$13</c:f>
              <c:numCache>
                <c:formatCode>General</c:formatCode>
                <c:ptCount val="8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</c:numCache>
            </c:numRef>
          </c:xVal>
          <c:yVal>
            <c:numRef>
              <c:f>June2012!$H$6:$H$13</c:f>
              <c:numCache>
                <c:formatCode>General</c:formatCode>
                <c:ptCount val="8"/>
                <c:pt idx="0">
                  <c:v>2.8075</c:v>
                </c:pt>
                <c:pt idx="1">
                  <c:v>3.75836</c:v>
                </c:pt>
                <c:pt idx="2">
                  <c:v>6.08854</c:v>
                </c:pt>
                <c:pt idx="3">
                  <c:v>8.9625</c:v>
                </c:pt>
                <c:pt idx="4">
                  <c:v>26.5613</c:v>
                </c:pt>
                <c:pt idx="5">
                  <c:v>93.9151</c:v>
                </c:pt>
                <c:pt idx="6">
                  <c:v>221.903</c:v>
                </c:pt>
                <c:pt idx="7">
                  <c:v>811.704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June2012!$K$5</c:f>
              <c:strCache>
                <c:ptCount val="1"/>
                <c:pt idx="0">
                  <c:v>Old Apply (s)</c:v>
                </c:pt>
              </c:strCache>
            </c:strRef>
          </c:tx>
          <c:spPr>
            <a:ln>
              <a:solidFill>
                <a:schemeClr val="accent2"/>
              </a:solidFill>
              <a:prstDash val="lgDashDotDot"/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June2012!$A$6:$A$13</c:f>
              <c:numCache>
                <c:formatCode>General</c:formatCode>
                <c:ptCount val="8"/>
                <c:pt idx="0">
                  <c:v>16.0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4096.0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</c:numCache>
            </c:numRef>
          </c:xVal>
          <c:yVal>
            <c:numRef>
              <c:f>June2012!$K$6:$K$13</c:f>
              <c:numCache>
                <c:formatCode>General</c:formatCode>
                <c:ptCount val="8"/>
                <c:pt idx="0">
                  <c:v>0.0625</c:v>
                </c:pt>
                <c:pt idx="1">
                  <c:v>0.0634375</c:v>
                </c:pt>
                <c:pt idx="2">
                  <c:v>0.0673633</c:v>
                </c:pt>
                <c:pt idx="3">
                  <c:v>0.0774316</c:v>
                </c:pt>
                <c:pt idx="4">
                  <c:v>0.168101</c:v>
                </c:pt>
                <c:pt idx="5">
                  <c:v>0.296245</c:v>
                </c:pt>
                <c:pt idx="6">
                  <c:v>0.382673</c:v>
                </c:pt>
                <c:pt idx="7">
                  <c:v>0.43692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05512"/>
        <c:axId val="2078399816"/>
      </c:scatterChart>
      <c:valAx>
        <c:axId val="2078405512"/>
        <c:scaling>
          <c:logBase val="10.0"/>
          <c:orientation val="minMax"/>
          <c:max val="25000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399816"/>
        <c:crossesAt val="0.01"/>
        <c:crossBetween val="midCat"/>
      </c:valAx>
      <c:valAx>
        <c:axId val="20783998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Wall</a:t>
                </a:r>
                <a:r>
                  <a:rPr lang="en-US" sz="1800" baseline="0"/>
                  <a:t> </a:t>
                </a:r>
                <a:r>
                  <a:rPr lang="en-US" sz="1800"/>
                  <a:t>Time</a:t>
                </a:r>
                <a:r>
                  <a:rPr lang="en-US" sz="18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013767570881696"/>
              <c:y val="0.4543980322107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4055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DTK Jaguar</a:t>
            </a:r>
            <a:r>
              <a:rPr lang="en-US" baseline="0"/>
              <a:t> Strong Scaling Study</a:t>
            </a:r>
          </a:p>
          <a:p>
            <a:pPr>
              <a:defRPr/>
            </a:pPr>
            <a:r>
              <a:rPr lang="en-US" baseline="0"/>
              <a:t>Fixed 1.0E8 Global Elements and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August2012!$H$47</c:f>
              <c:strCache>
                <c:ptCount val="1"/>
                <c:pt idx="0">
                  <c:v>New Setup (s )</c:v>
                </c:pt>
              </c:strCache>
            </c:strRef>
          </c:tx>
          <c:xVal>
            <c:numRef>
              <c:f>August2012!$A$48:$A$53</c:f>
              <c:numCache>
                <c:formatCode>General</c:formatCode>
                <c:ptCount val="6"/>
                <c:pt idx="0">
                  <c:v>256.0</c:v>
                </c:pt>
                <c:pt idx="1">
                  <c:v>1024.0</c:v>
                </c:pt>
                <c:pt idx="2">
                  <c:v>4096.0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</c:numCache>
            </c:numRef>
          </c:xVal>
          <c:yVal>
            <c:numRef>
              <c:f>August2012!$H$48:$H$53</c:f>
              <c:numCache>
                <c:formatCode>General</c:formatCode>
                <c:ptCount val="6"/>
                <c:pt idx="0">
                  <c:v>149.88</c:v>
                </c:pt>
                <c:pt idx="1">
                  <c:v>36.6026</c:v>
                </c:pt>
                <c:pt idx="2">
                  <c:v>14.055</c:v>
                </c:pt>
                <c:pt idx="3">
                  <c:v>14.787</c:v>
                </c:pt>
                <c:pt idx="4">
                  <c:v>14.3367</c:v>
                </c:pt>
                <c:pt idx="5">
                  <c:v>227.065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August2012!$K$47</c:f>
              <c:strCache>
                <c:ptCount val="1"/>
                <c:pt idx="0">
                  <c:v>New Apply (s)</c:v>
                </c:pt>
              </c:strCache>
            </c:strRef>
          </c:tx>
          <c:xVal>
            <c:numRef>
              <c:f>August2012!$A$48:$A$53</c:f>
              <c:numCache>
                <c:formatCode>General</c:formatCode>
                <c:ptCount val="6"/>
                <c:pt idx="0">
                  <c:v>256.0</c:v>
                </c:pt>
                <c:pt idx="1">
                  <c:v>1024.0</c:v>
                </c:pt>
                <c:pt idx="2">
                  <c:v>4096.0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</c:numCache>
            </c:numRef>
          </c:xVal>
          <c:yVal>
            <c:numRef>
              <c:f>August2012!$K$48:$K$53</c:f>
              <c:numCache>
                <c:formatCode>General</c:formatCode>
                <c:ptCount val="6"/>
                <c:pt idx="0">
                  <c:v>199.717</c:v>
                </c:pt>
                <c:pt idx="1">
                  <c:v>5.55437</c:v>
                </c:pt>
                <c:pt idx="2">
                  <c:v>0.448298</c:v>
                </c:pt>
                <c:pt idx="3">
                  <c:v>0.16217</c:v>
                </c:pt>
                <c:pt idx="4">
                  <c:v>0.07952</c:v>
                </c:pt>
                <c:pt idx="5">
                  <c:v>0.034352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August2012!$P$47</c:f>
              <c:strCache>
                <c:ptCount val="1"/>
                <c:pt idx="0">
                  <c:v>Perfect Setup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August2012!$A$48:$A$53</c:f>
              <c:numCache>
                <c:formatCode>General</c:formatCode>
                <c:ptCount val="6"/>
                <c:pt idx="0">
                  <c:v>256.0</c:v>
                </c:pt>
                <c:pt idx="1">
                  <c:v>1024.0</c:v>
                </c:pt>
                <c:pt idx="2">
                  <c:v>4096.0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</c:numCache>
            </c:numRef>
          </c:xVal>
          <c:yVal>
            <c:numRef>
              <c:f>August2012!$P$48:$P$53</c:f>
              <c:numCache>
                <c:formatCode>General</c:formatCode>
                <c:ptCount val="6"/>
                <c:pt idx="0">
                  <c:v>149.88</c:v>
                </c:pt>
                <c:pt idx="1">
                  <c:v>37.47</c:v>
                </c:pt>
                <c:pt idx="2">
                  <c:v>9.3675</c:v>
                </c:pt>
                <c:pt idx="3">
                  <c:v>2.341875</c:v>
                </c:pt>
                <c:pt idx="4">
                  <c:v>1.1709375</c:v>
                </c:pt>
                <c:pt idx="5">
                  <c:v>0.58546875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August2012!$Q$47</c:f>
              <c:strCache>
                <c:ptCount val="1"/>
                <c:pt idx="0">
                  <c:v>Perfect Apply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August2012!$A$48:$A$53</c:f>
              <c:numCache>
                <c:formatCode>General</c:formatCode>
                <c:ptCount val="6"/>
                <c:pt idx="0">
                  <c:v>256.0</c:v>
                </c:pt>
                <c:pt idx="1">
                  <c:v>1024.0</c:v>
                </c:pt>
                <c:pt idx="2">
                  <c:v>4096.0</c:v>
                </c:pt>
                <c:pt idx="3">
                  <c:v>16384.0</c:v>
                </c:pt>
                <c:pt idx="4">
                  <c:v>32768.0</c:v>
                </c:pt>
                <c:pt idx="5">
                  <c:v>65536.0</c:v>
                </c:pt>
              </c:numCache>
            </c:numRef>
          </c:xVal>
          <c:yVal>
            <c:numRef>
              <c:f>August2012!$Q$48:$Q$53</c:f>
              <c:numCache>
                <c:formatCode>General</c:formatCode>
                <c:ptCount val="6"/>
                <c:pt idx="0">
                  <c:v>199.717</c:v>
                </c:pt>
                <c:pt idx="1">
                  <c:v>49.92925</c:v>
                </c:pt>
                <c:pt idx="2">
                  <c:v>12.4823125</c:v>
                </c:pt>
                <c:pt idx="3">
                  <c:v>3.120578125</c:v>
                </c:pt>
                <c:pt idx="4">
                  <c:v>1.5602890625</c:v>
                </c:pt>
                <c:pt idx="5">
                  <c:v>0.78014453125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45368"/>
        <c:axId val="2078339672"/>
      </c:scatterChart>
      <c:valAx>
        <c:axId val="2078345368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339672"/>
        <c:crossesAt val="0.01"/>
        <c:crossBetween val="midCat"/>
      </c:valAx>
      <c:valAx>
        <c:axId val="20783396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Wall Time</a:t>
                </a:r>
                <a:r>
                  <a:rPr lang="en-US" sz="1800" baseline="0"/>
                  <a:t>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3453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DTK Jaguar Fixed Proc Study</a:t>
            </a:r>
          </a:p>
          <a:p>
            <a:pPr>
              <a:defRPr/>
            </a:pPr>
            <a:r>
              <a:rPr lang="en-US"/>
              <a:t>16384 Procs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August2012!$H$87</c:f>
              <c:strCache>
                <c:ptCount val="1"/>
                <c:pt idx="0">
                  <c:v>Setup Average (s )</c:v>
                </c:pt>
              </c:strCache>
            </c:strRef>
          </c:tx>
          <c:xVal>
            <c:numRef>
              <c:f>August2012!$B$88:$B$92</c:f>
              <c:numCache>
                <c:formatCode>0.00000E+00</c:formatCode>
                <c:ptCount val="5"/>
                <c:pt idx="0">
                  <c:v>1.6384E8</c:v>
                </c:pt>
                <c:pt idx="1">
                  <c:v>3.6864E8</c:v>
                </c:pt>
                <c:pt idx="2">
                  <c:v>6.5536E8</c:v>
                </c:pt>
                <c:pt idx="3">
                  <c:v>1.024E9</c:v>
                </c:pt>
                <c:pt idx="4">
                  <c:v>1.47456E9</c:v>
                </c:pt>
              </c:numCache>
            </c:numRef>
          </c:xVal>
          <c:yVal>
            <c:numRef>
              <c:f>August2012!$H$88:$H$92</c:f>
              <c:numCache>
                <c:formatCode>General</c:formatCode>
                <c:ptCount val="5"/>
                <c:pt idx="4">
                  <c:v>74.6926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August2012!$K$87</c:f>
              <c:strCache>
                <c:ptCount val="1"/>
                <c:pt idx="0">
                  <c:v>Apply Average (s)</c:v>
                </c:pt>
              </c:strCache>
            </c:strRef>
          </c:tx>
          <c:xVal>
            <c:numRef>
              <c:f>August2012!$B$88:$B$92</c:f>
              <c:numCache>
                <c:formatCode>0.00000E+00</c:formatCode>
                <c:ptCount val="5"/>
                <c:pt idx="0">
                  <c:v>1.6384E8</c:v>
                </c:pt>
                <c:pt idx="1">
                  <c:v>3.6864E8</c:v>
                </c:pt>
                <c:pt idx="2">
                  <c:v>6.5536E8</c:v>
                </c:pt>
                <c:pt idx="3">
                  <c:v>1.024E9</c:v>
                </c:pt>
                <c:pt idx="4">
                  <c:v>1.47456E9</c:v>
                </c:pt>
              </c:numCache>
            </c:numRef>
          </c:xVal>
          <c:yVal>
            <c:numRef>
              <c:f>August2012!$K$88:$K$92</c:f>
              <c:numCache>
                <c:formatCode>General</c:formatCode>
                <c:ptCount val="5"/>
                <c:pt idx="4">
                  <c:v>5.80064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08120"/>
        <c:axId val="2078302616"/>
      </c:scatterChart>
      <c:valAx>
        <c:axId val="2078308120"/>
        <c:scaling>
          <c:logBase val="10.0"/>
          <c:orientation val="minMax"/>
          <c:max val="1.5E9"/>
          <c:min val="1.5E8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Global Elements/Points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302616"/>
        <c:crossesAt val="0.1"/>
        <c:crossBetween val="midCat"/>
      </c:valAx>
      <c:valAx>
        <c:axId val="20783026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Wall</a:t>
                </a:r>
                <a:r>
                  <a:rPr lang="en-US" sz="1800" baseline="0"/>
                  <a:t> Time 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30812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162858</xdr:colOff>
      <xdr:row>13</xdr:row>
      <xdr:rowOff>224864</xdr:rowOff>
    </xdr:from>
    <xdr:to>
      <xdr:col>9</xdr:col>
      <xdr:colOff>302558</xdr:colOff>
      <xdr:row>41</xdr:row>
      <xdr:rowOff>237564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253999</xdr:colOff>
      <xdr:row>54</xdr:row>
      <xdr:rowOff>144928</xdr:rowOff>
    </xdr:from>
    <xdr:to>
      <xdr:col>8</xdr:col>
      <xdr:colOff>1210234</xdr:colOff>
      <xdr:row>83</xdr:row>
      <xdr:rowOff>253999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93</xdr:row>
      <xdr:rowOff>70223</xdr:rowOff>
    </xdr:from>
    <xdr:to>
      <xdr:col>8</xdr:col>
      <xdr:colOff>851646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132975</xdr:colOff>
      <xdr:row>14</xdr:row>
      <xdr:rowOff>180041</xdr:rowOff>
    </xdr:from>
    <xdr:to>
      <xdr:col>9</xdr:col>
      <xdr:colOff>272675</xdr:colOff>
      <xdr:row>42</xdr:row>
      <xdr:rowOff>192741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253999</xdr:colOff>
      <xdr:row>54</xdr:row>
      <xdr:rowOff>144928</xdr:rowOff>
    </xdr:from>
    <xdr:to>
      <xdr:col>8</xdr:col>
      <xdr:colOff>1210234</xdr:colOff>
      <xdr:row>83</xdr:row>
      <xdr:rowOff>253999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93</xdr:row>
      <xdr:rowOff>70223</xdr:rowOff>
    </xdr:from>
    <xdr:to>
      <xdr:col>8</xdr:col>
      <xdr:colOff>851646</xdr:colOff>
      <xdr:row>121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92"/>
  <sheetViews>
    <sheetView tabSelected="1" showRuler="0" topLeftCell="A47" zoomScale="85" zoomScaleNormal="85" zoomScalePageLayoutView="85" workbookViewId="0">
      <selection activeCell="K75" sqref="K75"/>
    </sheetView>
  </sheetViews>
  <sheetFormatPr baseColWidth="10" defaultRowHeight="23" x14ac:dyDescent="0"/>
  <cols>
    <col min="1" max="1" width="22.5" style="2" customWidth="1"/>
    <col min="2" max="2" width="21.83203125" style="2" bestFit="1" customWidth="1"/>
    <col min="3" max="4" width="20.1640625" style="2" bestFit="1" customWidth="1"/>
    <col min="5" max="5" width="18.1640625" style="2" bestFit="1" customWidth="1"/>
    <col min="6" max="6" width="18.6640625" style="2" bestFit="1" customWidth="1"/>
    <col min="7" max="8" width="24.1640625" style="2" bestFit="1" customWidth="1"/>
    <col min="9" max="9" width="18.6640625" style="2" bestFit="1" customWidth="1"/>
    <col min="10" max="11" width="23.5" style="2" bestFit="1" customWidth="1"/>
    <col min="12" max="13" width="22.33203125" style="2" bestFit="1" customWidth="1"/>
    <col min="14" max="14" width="24.33203125" style="2" bestFit="1" customWidth="1"/>
    <col min="15" max="15" width="23" style="2" bestFit="1" customWidth="1"/>
    <col min="16" max="16384" width="10.83203125" style="2"/>
  </cols>
  <sheetData>
    <row r="1" spans="1:17">
      <c r="A1" s="1" t="s">
        <v>14</v>
      </c>
    </row>
    <row r="4" spans="1:17">
      <c r="A4" s="1" t="s">
        <v>8</v>
      </c>
    </row>
    <row r="5" spans="1:17">
      <c r="A5" s="1" t="s">
        <v>1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2</v>
      </c>
      <c r="G5" s="1" t="s">
        <v>3</v>
      </c>
      <c r="H5" s="1" t="s">
        <v>24</v>
      </c>
      <c r="I5" s="1" t="s">
        <v>5</v>
      </c>
      <c r="J5" s="1" t="s">
        <v>6</v>
      </c>
      <c r="K5" s="1" t="s">
        <v>25</v>
      </c>
      <c r="M5" s="1" t="s">
        <v>13</v>
      </c>
      <c r="N5" s="1" t="s">
        <v>16</v>
      </c>
      <c r="O5" s="1" t="s">
        <v>17</v>
      </c>
      <c r="P5" s="2" t="s">
        <v>20</v>
      </c>
      <c r="Q5" s="2" t="s">
        <v>21</v>
      </c>
    </row>
    <row r="6" spans="1:17">
      <c r="A6" s="1">
        <v>16</v>
      </c>
      <c r="B6" s="3">
        <v>160000</v>
      </c>
      <c r="C6" s="3">
        <v>160000</v>
      </c>
      <c r="D6" s="4">
        <v>10000</v>
      </c>
      <c r="E6" s="4">
        <v>10000</v>
      </c>
      <c r="F6" s="2">
        <v>2.79</v>
      </c>
      <c r="G6" s="2">
        <v>2.82</v>
      </c>
      <c r="H6" s="2">
        <v>2.8075000000000001</v>
      </c>
      <c r="I6" s="2">
        <v>0.05</v>
      </c>
      <c r="J6" s="2">
        <v>7.0000000000000007E-2</v>
      </c>
      <c r="K6" s="2">
        <v>6.25E-2</v>
      </c>
      <c r="M6" s="5">
        <f>G6/60</f>
        <v>4.7E-2</v>
      </c>
      <c r="N6" s="3">
        <f>(A6*H6)/B6</f>
        <v>2.8075000000000002E-4</v>
      </c>
      <c r="O6" s="3">
        <f>(A6*K6)/B6</f>
        <v>6.2500000000000003E-6</v>
      </c>
      <c r="P6" s="2">
        <f>$H$6</f>
        <v>2.8075000000000001</v>
      </c>
      <c r="Q6" s="2">
        <f>$K$6</f>
        <v>6.25E-2</v>
      </c>
    </row>
    <row r="7" spans="1:17">
      <c r="A7" s="1">
        <v>128</v>
      </c>
      <c r="B7" s="3">
        <v>1280000</v>
      </c>
      <c r="C7" s="3">
        <v>1280000</v>
      </c>
      <c r="D7" s="4">
        <v>10000</v>
      </c>
      <c r="E7" s="4">
        <v>10000</v>
      </c>
      <c r="F7" s="2">
        <v>3.71</v>
      </c>
      <c r="G7" s="2">
        <v>3.77</v>
      </c>
      <c r="H7" s="2">
        <v>3.7583600000000001</v>
      </c>
      <c r="I7" s="2">
        <v>0.06</v>
      </c>
      <c r="J7" s="2">
        <v>7.0000000000000007E-2</v>
      </c>
      <c r="K7" s="2">
        <v>6.3437499999999994E-2</v>
      </c>
      <c r="M7" s="5">
        <f t="shared" ref="M7:M13" si="0">G7/60</f>
        <v>6.2833333333333338E-2</v>
      </c>
      <c r="N7" s="2">
        <f>$N$6*B7/(A7*H7)</f>
        <v>0.74700135165338077</v>
      </c>
      <c r="O7" s="2">
        <f>$O$6*B7/(A7*K7)</f>
        <v>0.98522167487684742</v>
      </c>
      <c r="P7" s="2">
        <f t="shared" ref="P7:P13" si="1">$H$6</f>
        <v>2.8075000000000001</v>
      </c>
      <c r="Q7" s="2">
        <f t="shared" ref="Q7:Q13" si="2">$K$6</f>
        <v>6.25E-2</v>
      </c>
    </row>
    <row r="8" spans="1:17">
      <c r="A8" s="1">
        <v>512</v>
      </c>
      <c r="B8" s="3">
        <v>5120000</v>
      </c>
      <c r="C8" s="3">
        <v>5120000</v>
      </c>
      <c r="D8" s="4">
        <v>10000</v>
      </c>
      <c r="E8" s="4">
        <v>10000</v>
      </c>
      <c r="F8" s="2">
        <v>5.81</v>
      </c>
      <c r="G8" s="2">
        <v>6.12</v>
      </c>
      <c r="H8" s="2">
        <v>6.0885400000000001</v>
      </c>
      <c r="I8" s="2">
        <v>0.06</v>
      </c>
      <c r="J8" s="2">
        <v>0.08</v>
      </c>
      <c r="K8" s="2">
        <v>6.7363300000000001E-2</v>
      </c>
      <c r="M8" s="5">
        <f t="shared" si="0"/>
        <v>0.10200000000000001</v>
      </c>
      <c r="N8" s="2">
        <f t="shared" ref="N8:N13" si="3">$N$6*B8/(A8*H8)</f>
        <v>0.46111218781514124</v>
      </c>
      <c r="O8" s="2">
        <f t="shared" ref="O8:O13" si="4">$O$6*B8/(A8*K8)</f>
        <v>0.92780490266955451</v>
      </c>
      <c r="P8" s="2">
        <f t="shared" si="1"/>
        <v>2.8075000000000001</v>
      </c>
      <c r="Q8" s="2">
        <f t="shared" si="2"/>
        <v>6.25E-2</v>
      </c>
    </row>
    <row r="9" spans="1:17">
      <c r="A9" s="1">
        <v>1024</v>
      </c>
      <c r="B9" s="3">
        <v>10240000</v>
      </c>
      <c r="C9" s="3">
        <v>10240000</v>
      </c>
      <c r="D9" s="4">
        <v>10000</v>
      </c>
      <c r="E9" s="4">
        <v>10000</v>
      </c>
      <c r="F9" s="2">
        <v>8.4600000000000009</v>
      </c>
      <c r="G9" s="2">
        <v>9</v>
      </c>
      <c r="H9" s="2">
        <v>8.9625000000000004</v>
      </c>
      <c r="I9" s="2">
        <v>7.0000000000000007E-2</v>
      </c>
      <c r="J9" s="2">
        <v>0.09</v>
      </c>
      <c r="K9" s="2">
        <v>7.7431600000000003E-2</v>
      </c>
      <c r="M9" s="5">
        <f t="shared" si="0"/>
        <v>0.15</v>
      </c>
      <c r="N9" s="2">
        <f t="shared" si="3"/>
        <v>0.31324965132496513</v>
      </c>
      <c r="O9" s="2">
        <f t="shared" si="4"/>
        <v>0.8071640002272974</v>
      </c>
      <c r="P9" s="2">
        <f t="shared" si="1"/>
        <v>2.8075000000000001</v>
      </c>
      <c r="Q9" s="2">
        <f t="shared" si="2"/>
        <v>6.25E-2</v>
      </c>
    </row>
    <row r="10" spans="1:17">
      <c r="A10" s="1">
        <v>4096</v>
      </c>
      <c r="B10" s="3">
        <v>40960000</v>
      </c>
      <c r="C10" s="3">
        <v>40960000</v>
      </c>
      <c r="D10" s="4">
        <v>10000</v>
      </c>
      <c r="E10" s="4">
        <v>10000</v>
      </c>
      <c r="F10" s="2">
        <v>24.72</v>
      </c>
      <c r="G10" s="2">
        <v>26.7</v>
      </c>
      <c r="H10" s="2">
        <v>26.561299999999999</v>
      </c>
      <c r="I10" s="2">
        <v>0.15</v>
      </c>
      <c r="J10" s="2">
        <v>0.19</v>
      </c>
      <c r="K10" s="2">
        <v>0.168101</v>
      </c>
      <c r="M10" s="5">
        <f t="shared" si="0"/>
        <v>0.44500000000000001</v>
      </c>
      <c r="N10" s="2">
        <f t="shared" si="3"/>
        <v>0.10569889274997836</v>
      </c>
      <c r="O10" s="2">
        <f t="shared" si="4"/>
        <v>0.37180028673238114</v>
      </c>
      <c r="P10" s="2">
        <f t="shared" si="1"/>
        <v>2.8075000000000001</v>
      </c>
      <c r="Q10" s="2">
        <f t="shared" si="2"/>
        <v>6.25E-2</v>
      </c>
    </row>
    <row r="11" spans="1:17">
      <c r="A11" s="1">
        <f>4096*4</f>
        <v>16384</v>
      </c>
      <c r="B11" s="3">
        <v>163840000</v>
      </c>
      <c r="C11" s="3">
        <v>163840000</v>
      </c>
      <c r="D11" s="4">
        <v>10000</v>
      </c>
      <c r="E11" s="4">
        <v>10000</v>
      </c>
      <c r="F11" s="2">
        <v>87.37</v>
      </c>
      <c r="G11" s="2">
        <v>94.93</v>
      </c>
      <c r="H11" s="2">
        <v>93.915099999999995</v>
      </c>
      <c r="I11" s="2">
        <v>0.28000000000000003</v>
      </c>
      <c r="J11" s="2">
        <v>0.32</v>
      </c>
      <c r="K11" s="2">
        <v>0.29624499999999998</v>
      </c>
      <c r="M11" s="5">
        <f t="shared" si="0"/>
        <v>1.5821666666666667</v>
      </c>
      <c r="N11" s="2">
        <f t="shared" si="3"/>
        <v>2.9894021302218708E-2</v>
      </c>
      <c r="O11" s="2">
        <f t="shared" si="4"/>
        <v>0.21097402487805703</v>
      </c>
      <c r="P11" s="2">
        <f t="shared" si="1"/>
        <v>2.8075000000000001</v>
      </c>
      <c r="Q11" s="2">
        <f t="shared" si="2"/>
        <v>6.25E-2</v>
      </c>
    </row>
    <row r="12" spans="1:17">
      <c r="A12" s="1">
        <f>A11*2</f>
        <v>32768</v>
      </c>
      <c r="B12" s="3">
        <v>327680000</v>
      </c>
      <c r="C12" s="3">
        <v>327680000</v>
      </c>
      <c r="D12" s="4">
        <v>10000</v>
      </c>
      <c r="E12" s="4">
        <v>10000</v>
      </c>
      <c r="F12" s="2">
        <v>211.5</v>
      </c>
      <c r="G12" s="2">
        <v>225.96</v>
      </c>
      <c r="H12" s="2">
        <v>221.90299999999999</v>
      </c>
      <c r="I12" s="2">
        <v>0.36</v>
      </c>
      <c r="J12" s="2">
        <v>0.4</v>
      </c>
      <c r="K12" s="2">
        <v>0.38267299999999999</v>
      </c>
      <c r="M12" s="5">
        <f t="shared" si="0"/>
        <v>3.766</v>
      </c>
      <c r="N12" s="2">
        <f t="shared" si="3"/>
        <v>1.2651924489529209E-2</v>
      </c>
      <c r="O12" s="2">
        <f t="shared" si="4"/>
        <v>0.16332482302122178</v>
      </c>
      <c r="P12" s="2">
        <f t="shared" si="1"/>
        <v>2.8075000000000001</v>
      </c>
      <c r="Q12" s="2">
        <f t="shared" si="2"/>
        <v>6.25E-2</v>
      </c>
    </row>
    <row r="13" spans="1:17">
      <c r="A13" s="1">
        <f>A12*2</f>
        <v>65536</v>
      </c>
      <c r="B13" s="3">
        <v>655360000</v>
      </c>
      <c r="C13" s="3">
        <v>655360000</v>
      </c>
      <c r="D13" s="4">
        <v>10000</v>
      </c>
      <c r="E13" s="4">
        <v>10000</v>
      </c>
      <c r="F13" s="2">
        <v>792.85</v>
      </c>
      <c r="G13" s="2">
        <v>816.85</v>
      </c>
      <c r="H13" s="2">
        <v>811.70399999999995</v>
      </c>
      <c r="I13" s="2">
        <v>0.42</v>
      </c>
      <c r="J13" s="2">
        <v>0.46</v>
      </c>
      <c r="K13" s="2">
        <v>0.43691999999999998</v>
      </c>
      <c r="M13" s="5">
        <f t="shared" si="0"/>
        <v>13.614166666666668</v>
      </c>
      <c r="N13" s="2">
        <f t="shared" si="3"/>
        <v>3.4587731488325796E-3</v>
      </c>
      <c r="O13" s="2">
        <f t="shared" si="4"/>
        <v>0.1430467820195917</v>
      </c>
      <c r="P13" s="2">
        <f t="shared" si="1"/>
        <v>2.8075000000000001</v>
      </c>
      <c r="Q13" s="2">
        <f t="shared" si="2"/>
        <v>6.25E-2</v>
      </c>
    </row>
    <row r="14" spans="1:17">
      <c r="A14" s="1"/>
      <c r="B14" s="3"/>
      <c r="C14" s="3"/>
      <c r="D14" s="4"/>
      <c r="E14" s="4"/>
      <c r="M14" s="5"/>
    </row>
    <row r="46" spans="1:17">
      <c r="A46" s="1" t="s">
        <v>0</v>
      </c>
    </row>
    <row r="47" spans="1:17">
      <c r="A47" s="1" t="s">
        <v>1</v>
      </c>
      <c r="B47" s="1" t="s">
        <v>9</v>
      </c>
      <c r="C47" s="1" t="s">
        <v>10</v>
      </c>
      <c r="D47" s="1" t="s">
        <v>11</v>
      </c>
      <c r="E47" s="1" t="s">
        <v>12</v>
      </c>
      <c r="F47" s="1" t="s">
        <v>2</v>
      </c>
      <c r="G47" s="1" t="s">
        <v>3</v>
      </c>
      <c r="H47" s="1" t="s">
        <v>4</v>
      </c>
      <c r="I47" s="1" t="s">
        <v>5</v>
      </c>
      <c r="J47" s="1" t="s">
        <v>6</v>
      </c>
      <c r="K47" s="1" t="s">
        <v>7</v>
      </c>
      <c r="M47" s="1" t="s">
        <v>13</v>
      </c>
      <c r="N47" s="1" t="s">
        <v>16</v>
      </c>
      <c r="O47" s="1" t="s">
        <v>17</v>
      </c>
      <c r="P47" s="2" t="s">
        <v>20</v>
      </c>
      <c r="Q47" s="2" t="s">
        <v>21</v>
      </c>
    </row>
    <row r="48" spans="1:17">
      <c r="A48" s="1">
        <v>256</v>
      </c>
      <c r="B48" s="3">
        <v>10240000</v>
      </c>
      <c r="C48" s="3">
        <v>10240000</v>
      </c>
      <c r="D48" s="3">
        <v>40000</v>
      </c>
      <c r="E48" s="3">
        <v>40000</v>
      </c>
      <c r="F48" s="2">
        <v>17.66</v>
      </c>
      <c r="G48" s="2">
        <v>17.77</v>
      </c>
      <c r="H48" s="2">
        <v>17.7483</v>
      </c>
      <c r="I48" s="2">
        <v>0.93</v>
      </c>
      <c r="J48" s="2">
        <v>0.96</v>
      </c>
      <c r="K48" s="2">
        <v>0.94476599999999999</v>
      </c>
      <c r="M48" s="2">
        <f t="shared" ref="M48:M51" si="5">G48/60</f>
        <v>0.29616666666666663</v>
      </c>
      <c r="N48" s="3">
        <f>A48*G48</f>
        <v>4549.12</v>
      </c>
      <c r="O48" s="2">
        <f>A48*K48</f>
        <v>241.860096</v>
      </c>
      <c r="P48" s="2">
        <f>H48</f>
        <v>17.7483</v>
      </c>
      <c r="Q48" s="2">
        <f>K48</f>
        <v>0.94476599999999999</v>
      </c>
    </row>
    <row r="49" spans="1:17">
      <c r="A49" s="1">
        <v>1024</v>
      </c>
      <c r="B49" s="3">
        <v>10240000</v>
      </c>
      <c r="C49" s="3">
        <v>10240000</v>
      </c>
      <c r="D49" s="3">
        <v>10000</v>
      </c>
      <c r="E49" s="3">
        <v>10000</v>
      </c>
      <c r="F49" s="2">
        <v>8.35</v>
      </c>
      <c r="G49" s="2">
        <v>8.92</v>
      </c>
      <c r="H49" s="2">
        <v>8.8771500000000003</v>
      </c>
      <c r="I49" s="2">
        <v>7.0000000000000007E-2</v>
      </c>
      <c r="J49" s="2">
        <v>0.09</v>
      </c>
      <c r="K49" s="2">
        <v>7.9130900000000004E-2</v>
      </c>
      <c r="M49" s="2">
        <f t="shared" si="5"/>
        <v>0.14866666666666667</v>
      </c>
      <c r="N49" s="8">
        <f>$N$48/(G49*A49)</f>
        <v>0.49803811659192826</v>
      </c>
      <c r="O49" s="2">
        <f>$O$48/(A49*K49)</f>
        <v>2.98482008924453</v>
      </c>
      <c r="P49" s="2">
        <f>$P$48*($A$48/$A49)</f>
        <v>4.4370750000000001</v>
      </c>
      <c r="Q49" s="2">
        <f>$Q$48*($A$48/$A49)</f>
        <v>0.2361915</v>
      </c>
    </row>
    <row r="50" spans="1:17">
      <c r="A50" s="1">
        <v>4096</v>
      </c>
      <c r="B50" s="3">
        <v>10240000</v>
      </c>
      <c r="C50" s="3">
        <v>10240000</v>
      </c>
      <c r="D50" s="3">
        <v>2500</v>
      </c>
      <c r="E50" s="3">
        <v>2500</v>
      </c>
      <c r="F50" s="2">
        <v>7.02</v>
      </c>
      <c r="G50" s="2">
        <v>8.14</v>
      </c>
      <c r="H50" s="2">
        <v>8.0670599999999997</v>
      </c>
      <c r="I50" s="2">
        <v>0.03</v>
      </c>
      <c r="J50" s="2">
        <v>0.05</v>
      </c>
      <c r="K50" s="2">
        <v>3.8207999999999999E-2</v>
      </c>
      <c r="M50" s="2">
        <f t="shared" si="5"/>
        <v>0.13566666666666669</v>
      </c>
      <c r="N50" s="8">
        <f t="shared" ref="N50:N51" si="6">$N$48/(G50*A50)</f>
        <v>0.13644041769041768</v>
      </c>
      <c r="O50" s="2">
        <f t="shared" ref="O50:O51" si="7">$O$48/(A50*K50)</f>
        <v>1.545432239321608</v>
      </c>
      <c r="P50" s="2">
        <f t="shared" ref="P50:P51" si="8">$P$48*($A$48/$A50)</f>
        <v>1.10926875</v>
      </c>
      <c r="Q50" s="2">
        <f t="shared" ref="Q50:Q51" si="9">$Q$48*($A$48/$A50)</f>
        <v>5.9047875E-2</v>
      </c>
    </row>
    <row r="51" spans="1:17">
      <c r="A51" s="1">
        <f>4096*4</f>
        <v>16384</v>
      </c>
      <c r="B51" s="3">
        <v>10240000</v>
      </c>
      <c r="C51" s="3">
        <v>10240000</v>
      </c>
      <c r="D51" s="3">
        <v>625</v>
      </c>
      <c r="E51" s="3">
        <v>625</v>
      </c>
      <c r="F51" s="2">
        <v>6.23</v>
      </c>
      <c r="G51" s="2">
        <v>10.52</v>
      </c>
      <c r="H51" s="2">
        <v>10.2029</v>
      </c>
      <c r="I51" s="2">
        <v>0</v>
      </c>
      <c r="J51" s="2">
        <v>0.03</v>
      </c>
      <c r="K51" s="2">
        <v>0.11232300000000001</v>
      </c>
      <c r="M51" s="2">
        <f t="shared" si="5"/>
        <v>0.17533333333333331</v>
      </c>
      <c r="N51" s="8">
        <f t="shared" si="6"/>
        <v>2.6393179657794676E-2</v>
      </c>
      <c r="O51" s="2">
        <f t="shared" si="7"/>
        <v>0.13142427419139446</v>
      </c>
      <c r="P51" s="2">
        <f t="shared" si="8"/>
        <v>0.27731718750000001</v>
      </c>
      <c r="Q51" s="2">
        <f t="shared" si="9"/>
        <v>1.476196875E-2</v>
      </c>
    </row>
    <row r="53" spans="1:17">
      <c r="A53" s="1"/>
      <c r="B53" s="1"/>
      <c r="C53" s="1"/>
      <c r="D53" s="1"/>
      <c r="E53" s="1"/>
      <c r="F53" s="1"/>
      <c r="G53" s="1"/>
      <c r="H53" s="1"/>
      <c r="I53" s="1"/>
    </row>
    <row r="54" spans="1:17">
      <c r="A54" s="1"/>
      <c r="B54" s="3"/>
      <c r="C54" s="3"/>
    </row>
    <row r="55" spans="1:17">
      <c r="A55" s="1"/>
      <c r="B55" s="3"/>
      <c r="C55" s="3"/>
    </row>
    <row r="56" spans="1:17">
      <c r="A56" s="1"/>
      <c r="B56" s="3"/>
      <c r="C56" s="3"/>
    </row>
    <row r="57" spans="1:17">
      <c r="A57" s="1"/>
      <c r="B57" s="3"/>
      <c r="C57" s="3"/>
    </row>
    <row r="58" spans="1:17">
      <c r="A58" s="1"/>
      <c r="B58" s="3"/>
      <c r="C58" s="3"/>
    </row>
    <row r="59" spans="1:17">
      <c r="A59" s="1"/>
      <c r="B59" s="3"/>
      <c r="C59" s="3"/>
    </row>
    <row r="60" spans="1:17">
      <c r="A60" s="1"/>
      <c r="B60" s="3"/>
      <c r="C60" s="3"/>
    </row>
    <row r="61" spans="1:17">
      <c r="A61" s="1"/>
      <c r="B61" s="3"/>
      <c r="C61" s="3"/>
    </row>
    <row r="62" spans="1:17">
      <c r="A62" s="1"/>
      <c r="B62" s="3"/>
      <c r="C62" s="3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86" spans="1:13">
      <c r="A86" s="1" t="s">
        <v>15</v>
      </c>
      <c r="B86" s="6"/>
    </row>
    <row r="87" spans="1:13">
      <c r="A87" s="1" t="s">
        <v>1</v>
      </c>
      <c r="B87" s="1" t="s">
        <v>9</v>
      </c>
      <c r="C87" s="1" t="s">
        <v>10</v>
      </c>
      <c r="D87" s="1" t="s">
        <v>11</v>
      </c>
      <c r="E87" s="1" t="s">
        <v>12</v>
      </c>
      <c r="F87" s="1" t="s">
        <v>2</v>
      </c>
      <c r="G87" s="1" t="s">
        <v>3</v>
      </c>
      <c r="H87" s="1" t="s">
        <v>4</v>
      </c>
      <c r="I87" s="1" t="s">
        <v>5</v>
      </c>
      <c r="J87" s="1" t="s">
        <v>6</v>
      </c>
      <c r="K87" s="1" t="s">
        <v>7</v>
      </c>
      <c r="M87" s="1" t="s">
        <v>13</v>
      </c>
    </row>
    <row r="88" spans="1:13">
      <c r="A88" s="1">
        <v>16384</v>
      </c>
      <c r="B88" s="7">
        <v>163840000</v>
      </c>
      <c r="C88" s="7">
        <v>163840000</v>
      </c>
      <c r="D88" s="7">
        <v>10000</v>
      </c>
      <c r="E88" s="7">
        <v>10000</v>
      </c>
      <c r="F88" s="2">
        <v>87.37</v>
      </c>
      <c r="G88" s="2">
        <v>94.93</v>
      </c>
      <c r="H88" s="2">
        <v>93.915099999999995</v>
      </c>
      <c r="I88" s="2">
        <v>0.28000000000000003</v>
      </c>
      <c r="J88" s="2">
        <v>0.32</v>
      </c>
      <c r="K88" s="2">
        <v>0.29624499999999998</v>
      </c>
      <c r="M88" s="2">
        <f>G88/60</f>
        <v>1.5821666666666667</v>
      </c>
    </row>
    <row r="89" spans="1:13">
      <c r="A89" s="1">
        <v>16384</v>
      </c>
      <c r="B89" s="7">
        <v>368640000</v>
      </c>
      <c r="C89" s="7">
        <v>368640000</v>
      </c>
      <c r="D89" s="7">
        <v>22500</v>
      </c>
      <c r="E89" s="7">
        <v>22500</v>
      </c>
      <c r="F89" s="2">
        <v>188.76</v>
      </c>
      <c r="G89" s="2">
        <v>198.79</v>
      </c>
      <c r="H89" s="2">
        <v>197.72200000000001</v>
      </c>
      <c r="I89" s="2">
        <v>0.84</v>
      </c>
      <c r="J89" s="2">
        <v>0.89</v>
      </c>
      <c r="K89" s="2">
        <v>0.85842499999999999</v>
      </c>
      <c r="M89" s="2">
        <f t="shared" ref="M89:M92" si="10">G89/60</f>
        <v>3.3131666666666666</v>
      </c>
    </row>
    <row r="90" spans="1:13">
      <c r="A90" s="1">
        <v>16384</v>
      </c>
      <c r="B90" s="7">
        <v>655360000</v>
      </c>
      <c r="C90" s="7">
        <v>655360000</v>
      </c>
      <c r="D90" s="7">
        <v>40000</v>
      </c>
      <c r="E90" s="7">
        <v>40000</v>
      </c>
      <c r="F90" s="2">
        <v>343.988</v>
      </c>
      <c r="G90" s="2">
        <v>344.8</v>
      </c>
      <c r="H90" s="2">
        <v>343.988</v>
      </c>
      <c r="I90" s="2">
        <v>1.77</v>
      </c>
      <c r="J90" s="2">
        <v>1.89</v>
      </c>
      <c r="K90" s="2">
        <v>1.81037</v>
      </c>
      <c r="M90" s="2">
        <f t="shared" si="10"/>
        <v>5.746666666666667</v>
      </c>
    </row>
    <row r="91" spans="1:13">
      <c r="A91" s="1">
        <v>16384</v>
      </c>
      <c r="B91" s="7">
        <v>1024000000</v>
      </c>
      <c r="C91" s="7">
        <v>1024000000</v>
      </c>
      <c r="D91" s="7">
        <v>62500</v>
      </c>
      <c r="E91" s="7">
        <v>62500</v>
      </c>
      <c r="F91" s="2">
        <v>508.14</v>
      </c>
      <c r="G91" s="2">
        <v>518.13</v>
      </c>
      <c r="H91" s="2">
        <v>516.96699999999998</v>
      </c>
      <c r="I91" s="2">
        <v>3.3</v>
      </c>
      <c r="J91" s="2">
        <v>3.55</v>
      </c>
      <c r="K91" s="2">
        <v>3.3827600000000002</v>
      </c>
      <c r="M91" s="2">
        <f t="shared" si="10"/>
        <v>8.6355000000000004</v>
      </c>
    </row>
    <row r="92" spans="1:13">
      <c r="A92" s="1">
        <v>16384</v>
      </c>
      <c r="B92" s="7">
        <v>1474560000</v>
      </c>
      <c r="C92" s="7">
        <v>1474560000</v>
      </c>
      <c r="D92" s="7">
        <v>90000</v>
      </c>
      <c r="E92" s="7">
        <v>90000</v>
      </c>
      <c r="F92" s="2">
        <v>715.62</v>
      </c>
      <c r="G92" s="2">
        <v>727.06</v>
      </c>
      <c r="H92" s="2">
        <v>725.37599999999998</v>
      </c>
      <c r="I92" s="2">
        <v>5.69</v>
      </c>
      <c r="J92" s="2">
        <v>6.03</v>
      </c>
      <c r="K92" s="2">
        <v>5.7871199999999998</v>
      </c>
      <c r="M92" s="2">
        <f t="shared" si="10"/>
        <v>12.117666666666667</v>
      </c>
    </row>
  </sheetData>
  <phoneticPr fontId="5" type="noConversion"/>
  <pageMargins left="0.75" right="0.75" top="1" bottom="1" header="0.5" footer="0.5"/>
  <pageSetup scale="4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92"/>
  <sheetViews>
    <sheetView showRuler="0" topLeftCell="A11" zoomScale="85" zoomScaleNormal="85" zoomScalePageLayoutView="85" workbookViewId="0">
      <selection activeCell="Q49" sqref="Q49:Q53"/>
    </sheetView>
  </sheetViews>
  <sheetFormatPr baseColWidth="10" defaultRowHeight="23" x14ac:dyDescent="0"/>
  <cols>
    <col min="1" max="1" width="22.5" style="2" customWidth="1"/>
    <col min="2" max="2" width="21.83203125" style="2" bestFit="1" customWidth="1"/>
    <col min="3" max="4" width="20.1640625" style="2" bestFit="1" customWidth="1"/>
    <col min="5" max="5" width="18.1640625" style="2" bestFit="1" customWidth="1"/>
    <col min="6" max="6" width="18.6640625" style="2" bestFit="1" customWidth="1"/>
    <col min="7" max="8" width="24.1640625" style="2" bestFit="1" customWidth="1"/>
    <col min="9" max="9" width="18.6640625" style="2" bestFit="1" customWidth="1"/>
    <col min="10" max="11" width="23.5" style="2" bestFit="1" customWidth="1"/>
    <col min="12" max="13" width="22.33203125" style="2" bestFit="1" customWidth="1"/>
    <col min="14" max="14" width="24.33203125" style="2" bestFit="1" customWidth="1"/>
    <col min="15" max="15" width="23" style="2" bestFit="1" customWidth="1"/>
    <col min="16" max="17" width="22.1640625" style="2" bestFit="1" customWidth="1"/>
    <col min="18" max="16384" width="10.83203125" style="2"/>
  </cols>
  <sheetData>
    <row r="1" spans="1:17">
      <c r="A1" s="1" t="s">
        <v>14</v>
      </c>
    </row>
    <row r="4" spans="1:17">
      <c r="A4" s="1" t="s">
        <v>8</v>
      </c>
    </row>
    <row r="5" spans="1:17">
      <c r="A5" s="1" t="s">
        <v>1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2</v>
      </c>
      <c r="G5" s="1" t="s">
        <v>3</v>
      </c>
      <c r="H5" s="1" t="s">
        <v>23</v>
      </c>
      <c r="I5" s="1" t="s">
        <v>5</v>
      </c>
      <c r="J5" s="1" t="s">
        <v>6</v>
      </c>
      <c r="K5" s="1" t="s">
        <v>22</v>
      </c>
      <c r="L5" s="1"/>
      <c r="M5" s="1" t="s">
        <v>13</v>
      </c>
      <c r="N5" s="1" t="s">
        <v>16</v>
      </c>
      <c r="O5" s="1" t="s">
        <v>17</v>
      </c>
      <c r="P5" s="1" t="s">
        <v>18</v>
      </c>
      <c r="Q5" s="1" t="s">
        <v>19</v>
      </c>
    </row>
    <row r="6" spans="1:17">
      <c r="A6" s="1">
        <v>16</v>
      </c>
      <c r="B6" s="3">
        <v>160000</v>
      </c>
      <c r="C6" s="3">
        <v>160000</v>
      </c>
      <c r="D6" s="4">
        <v>10000</v>
      </c>
      <c r="E6" s="4">
        <v>10000</v>
      </c>
      <c r="F6" s="2">
        <v>2.63</v>
      </c>
      <c r="G6" s="2">
        <v>2.65</v>
      </c>
      <c r="H6" s="2">
        <v>2.6356299999999999</v>
      </c>
      <c r="I6" s="2">
        <v>0.06</v>
      </c>
      <c r="J6" s="2">
        <v>7.0000000000000007E-2</v>
      </c>
      <c r="K6" s="2">
        <v>6.1249999999999999E-2</v>
      </c>
      <c r="M6" s="5">
        <f>G6/60</f>
        <v>4.4166666666666667E-2</v>
      </c>
      <c r="N6" s="3">
        <f>(A6*H6)/B6</f>
        <v>2.6356299999999997E-4</v>
      </c>
      <c r="O6" s="3">
        <f>(A6*K6)/B6</f>
        <v>6.1249999999999998E-6</v>
      </c>
      <c r="P6" s="2">
        <f>$H$6</f>
        <v>2.6356299999999999</v>
      </c>
      <c r="Q6" s="2">
        <f>$K$6</f>
        <v>6.1249999999999999E-2</v>
      </c>
    </row>
    <row r="7" spans="1:17">
      <c r="A7" s="1">
        <v>128</v>
      </c>
      <c r="B7" s="3">
        <v>1280000</v>
      </c>
      <c r="C7" s="3">
        <v>1280000</v>
      </c>
      <c r="D7" s="4">
        <v>10000</v>
      </c>
      <c r="E7" s="4">
        <v>10000</v>
      </c>
      <c r="F7" s="2">
        <v>3.25</v>
      </c>
      <c r="G7" s="2">
        <v>3.31</v>
      </c>
      <c r="H7" s="2">
        <v>3.2946900000000001</v>
      </c>
      <c r="I7" s="2">
        <v>0.06</v>
      </c>
      <c r="J7" s="2">
        <v>7.0000000000000007E-2</v>
      </c>
      <c r="K7" s="2">
        <v>6.2890600000000005E-2</v>
      </c>
      <c r="M7" s="5">
        <f t="shared" ref="M7:M14" si="0">G7/60</f>
        <v>5.5166666666666669E-2</v>
      </c>
      <c r="N7" s="2">
        <f>$N$6*B7/(A7*H7)</f>
        <v>0.79996297071955169</v>
      </c>
      <c r="O7" s="2">
        <f>$O$6*B7/(A7*K7)</f>
        <v>0.97391343062397229</v>
      </c>
      <c r="P7" s="2">
        <f t="shared" ref="P7:P14" si="1">$H$6</f>
        <v>2.6356299999999999</v>
      </c>
      <c r="Q7" s="2">
        <f t="shared" ref="Q7:Q14" si="2">$K$6</f>
        <v>6.1249999999999999E-2</v>
      </c>
    </row>
    <row r="8" spans="1:17">
      <c r="A8" s="1">
        <v>512</v>
      </c>
      <c r="B8" s="3">
        <v>5120000</v>
      </c>
      <c r="C8" s="3">
        <v>5120000</v>
      </c>
      <c r="D8" s="4">
        <v>10000</v>
      </c>
      <c r="E8" s="4">
        <v>10000</v>
      </c>
      <c r="F8" s="2">
        <v>3.58</v>
      </c>
      <c r="G8" s="2">
        <v>3.86</v>
      </c>
      <c r="H8" s="2">
        <v>3.8385400000000001</v>
      </c>
      <c r="I8" s="2">
        <v>0.06</v>
      </c>
      <c r="J8" s="2">
        <v>0.08</v>
      </c>
      <c r="K8" s="2">
        <v>6.7207000000000003E-2</v>
      </c>
      <c r="M8" s="5">
        <f t="shared" si="0"/>
        <v>6.4333333333333326E-2</v>
      </c>
      <c r="N8" s="2">
        <f t="shared" ref="N8:N14" si="3">$N$6*B8/(A8*H8)</f>
        <v>0.68662303896794086</v>
      </c>
      <c r="O8" s="2">
        <f t="shared" ref="O8:O14" si="4">$O$6*B8/(A8*K8)</f>
        <v>0.91136339964587021</v>
      </c>
      <c r="P8" s="2">
        <f t="shared" si="1"/>
        <v>2.6356299999999999</v>
      </c>
      <c r="Q8" s="2">
        <f t="shared" si="2"/>
        <v>6.1249999999999999E-2</v>
      </c>
    </row>
    <row r="9" spans="1:17">
      <c r="A9" s="1">
        <v>1024</v>
      </c>
      <c r="B9" s="3">
        <v>10240000</v>
      </c>
      <c r="C9" s="3">
        <v>10240000</v>
      </c>
      <c r="D9" s="4">
        <v>10000</v>
      </c>
      <c r="E9" s="4">
        <v>10000</v>
      </c>
      <c r="F9" s="2">
        <v>3.98</v>
      </c>
      <c r="G9" s="2">
        <v>4.4800000000000004</v>
      </c>
      <c r="H9" s="2">
        <v>4.5395799999999999</v>
      </c>
      <c r="I9" s="2">
        <v>0.06</v>
      </c>
      <c r="J9" s="2">
        <v>0.09</v>
      </c>
      <c r="K9" s="2">
        <v>7.5458999999999998E-2</v>
      </c>
      <c r="M9" s="5">
        <f t="shared" si="0"/>
        <v>7.4666666666666673E-2</v>
      </c>
      <c r="N9" s="2">
        <f t="shared" si="3"/>
        <v>0.58058895316306791</v>
      </c>
      <c r="O9" s="2">
        <f t="shared" si="4"/>
        <v>0.81169906836825301</v>
      </c>
      <c r="P9" s="2">
        <f t="shared" si="1"/>
        <v>2.6356299999999999</v>
      </c>
      <c r="Q9" s="2">
        <f t="shared" si="2"/>
        <v>6.1249999999999999E-2</v>
      </c>
    </row>
    <row r="10" spans="1:17">
      <c r="A10" s="1">
        <v>4096</v>
      </c>
      <c r="B10" s="3">
        <v>40960000</v>
      </c>
      <c r="C10" s="3">
        <v>40960000</v>
      </c>
      <c r="D10" s="4">
        <v>10000</v>
      </c>
      <c r="E10" s="4">
        <v>10000</v>
      </c>
      <c r="F10" s="2">
        <v>6.54</v>
      </c>
      <c r="G10" s="2">
        <v>8.51</v>
      </c>
      <c r="H10" s="2">
        <v>8.3895</v>
      </c>
      <c r="I10" s="2">
        <v>0.13</v>
      </c>
      <c r="J10" s="2">
        <v>0.15</v>
      </c>
      <c r="K10" s="2">
        <v>0.14107700000000001</v>
      </c>
      <c r="M10" s="5">
        <f t="shared" si="0"/>
        <v>0.14183333333333334</v>
      </c>
      <c r="N10" s="2">
        <f t="shared" si="3"/>
        <v>0.31415817390786099</v>
      </c>
      <c r="O10" s="2">
        <f t="shared" si="4"/>
        <v>0.43416006861501161</v>
      </c>
      <c r="P10" s="2">
        <f t="shared" si="1"/>
        <v>2.6356299999999999</v>
      </c>
      <c r="Q10" s="2">
        <f t="shared" si="2"/>
        <v>6.1249999999999999E-2</v>
      </c>
    </row>
    <row r="11" spans="1:17">
      <c r="A11" s="1">
        <f>4096*4</f>
        <v>16384</v>
      </c>
      <c r="B11" s="3">
        <v>163840000</v>
      </c>
      <c r="C11" s="3">
        <v>163840000</v>
      </c>
      <c r="D11" s="4">
        <v>10000</v>
      </c>
      <c r="E11" s="4">
        <v>10000</v>
      </c>
      <c r="F11" s="2">
        <v>15.98</v>
      </c>
      <c r="G11" s="2">
        <v>27</v>
      </c>
      <c r="H11" s="2">
        <v>23.730799999999999</v>
      </c>
      <c r="I11" s="2">
        <v>0.28000000000000003</v>
      </c>
      <c r="J11" s="2">
        <v>0.32</v>
      </c>
      <c r="K11" s="2">
        <v>0.297703</v>
      </c>
      <c r="M11" s="5">
        <f t="shared" si="0"/>
        <v>0.45</v>
      </c>
      <c r="N11" s="2">
        <f t="shared" si="3"/>
        <v>0.11106368095470866</v>
      </c>
      <c r="O11" s="2">
        <f t="shared" si="4"/>
        <v>0.20574196430670835</v>
      </c>
      <c r="P11" s="2">
        <f t="shared" si="1"/>
        <v>2.6356299999999999</v>
      </c>
      <c r="Q11" s="2">
        <f t="shared" si="2"/>
        <v>6.1249999999999999E-2</v>
      </c>
    </row>
    <row r="12" spans="1:17">
      <c r="A12" s="1">
        <f>A11*2</f>
        <v>32768</v>
      </c>
      <c r="B12" s="3">
        <v>327680000</v>
      </c>
      <c r="C12" s="3">
        <v>327680000</v>
      </c>
      <c r="D12" s="4">
        <v>10000</v>
      </c>
      <c r="E12" s="4">
        <v>10000</v>
      </c>
      <c r="F12" s="2">
        <v>40.03</v>
      </c>
      <c r="G12" s="2">
        <v>68.180000000000007</v>
      </c>
      <c r="H12" s="2">
        <v>62.887799999999999</v>
      </c>
      <c r="I12" s="2">
        <v>0.36</v>
      </c>
      <c r="J12" s="2">
        <v>0.39</v>
      </c>
      <c r="K12" s="2">
        <v>0.37459700000000001</v>
      </c>
      <c r="M12" s="5">
        <f t="shared" si="0"/>
        <v>1.1363333333333334</v>
      </c>
      <c r="N12" s="2">
        <f t="shared" si="3"/>
        <v>4.1910036604874079E-2</v>
      </c>
      <c r="O12" s="2">
        <f t="shared" si="4"/>
        <v>0.16350905106020602</v>
      </c>
      <c r="P12" s="2">
        <f t="shared" si="1"/>
        <v>2.6356299999999999</v>
      </c>
      <c r="Q12" s="2">
        <f t="shared" si="2"/>
        <v>6.1249999999999999E-2</v>
      </c>
    </row>
    <row r="13" spans="1:17">
      <c r="A13" s="1">
        <f>A12*2</f>
        <v>65536</v>
      </c>
      <c r="B13" s="3">
        <v>655360000</v>
      </c>
      <c r="C13" s="3">
        <v>655360000</v>
      </c>
      <c r="D13" s="4">
        <v>10000</v>
      </c>
      <c r="E13" s="4">
        <v>10000</v>
      </c>
      <c r="F13" s="2">
        <v>214.69</v>
      </c>
      <c r="G13" s="2">
        <v>239.21</v>
      </c>
      <c r="H13" s="2">
        <v>234.76</v>
      </c>
      <c r="I13" s="2">
        <v>0.41</v>
      </c>
      <c r="J13" s="2">
        <v>0.45</v>
      </c>
      <c r="K13" s="2">
        <v>0.42926900000000001</v>
      </c>
      <c r="M13" s="5">
        <f t="shared" si="0"/>
        <v>3.9868333333333337</v>
      </c>
      <c r="N13" s="2">
        <f t="shared" si="3"/>
        <v>1.1226912591582892E-2</v>
      </c>
      <c r="O13" s="2">
        <f t="shared" si="4"/>
        <v>0.14268442398589229</v>
      </c>
      <c r="P13" s="2">
        <f t="shared" si="1"/>
        <v>2.6356299999999999</v>
      </c>
      <c r="Q13" s="2">
        <f t="shared" si="2"/>
        <v>6.1249999999999999E-2</v>
      </c>
    </row>
    <row r="14" spans="1:17">
      <c r="A14" s="1">
        <v>115072</v>
      </c>
      <c r="B14" s="3">
        <f>D14*A14</f>
        <v>1150720000</v>
      </c>
      <c r="C14" s="3">
        <f>D14*A14</f>
        <v>1150720000</v>
      </c>
      <c r="D14" s="4">
        <v>10000</v>
      </c>
      <c r="E14" s="4">
        <v>10000</v>
      </c>
      <c r="F14" s="2">
        <v>570.12</v>
      </c>
      <c r="G14" s="2">
        <v>626.51</v>
      </c>
      <c r="H14" s="2">
        <v>616.67499999999995</v>
      </c>
      <c r="I14" s="2">
        <v>0.42</v>
      </c>
      <c r="J14" s="2">
        <v>0.48</v>
      </c>
      <c r="K14" s="2">
        <v>0.44960699999999998</v>
      </c>
      <c r="M14" s="5">
        <f t="shared" si="0"/>
        <v>10.441833333333333</v>
      </c>
      <c r="N14" s="2">
        <f t="shared" si="3"/>
        <v>4.2739368386913688E-3</v>
      </c>
      <c r="O14" s="2">
        <f t="shared" si="4"/>
        <v>0.13623008538568127</v>
      </c>
      <c r="P14" s="2">
        <f t="shared" si="1"/>
        <v>2.6356299999999999</v>
      </c>
      <c r="Q14" s="2">
        <f t="shared" si="2"/>
        <v>6.1249999999999999E-2</v>
      </c>
    </row>
    <row r="46" spans="1:17">
      <c r="A46" s="1" t="s">
        <v>0</v>
      </c>
    </row>
    <row r="47" spans="1:17">
      <c r="A47" s="1" t="s">
        <v>1</v>
      </c>
      <c r="B47" s="1" t="s">
        <v>9</v>
      </c>
      <c r="C47" s="1" t="s">
        <v>10</v>
      </c>
      <c r="D47" s="1" t="s">
        <v>11</v>
      </c>
      <c r="E47" s="1" t="s">
        <v>12</v>
      </c>
      <c r="F47" s="1" t="s">
        <v>2</v>
      </c>
      <c r="G47" s="1" t="s">
        <v>3</v>
      </c>
      <c r="H47" s="1" t="s">
        <v>23</v>
      </c>
      <c r="I47" s="1" t="s">
        <v>5</v>
      </c>
      <c r="J47" s="1" t="s">
        <v>6</v>
      </c>
      <c r="K47" s="1" t="s">
        <v>22</v>
      </c>
      <c r="M47" s="1" t="s">
        <v>13</v>
      </c>
      <c r="N47" s="1" t="s">
        <v>16</v>
      </c>
      <c r="O47" s="1" t="s">
        <v>17</v>
      </c>
      <c r="P47" s="1" t="s">
        <v>20</v>
      </c>
      <c r="Q47" s="1" t="s">
        <v>21</v>
      </c>
    </row>
    <row r="48" spans="1:17">
      <c r="A48" s="1">
        <v>256</v>
      </c>
      <c r="B48" s="3">
        <f>10000^2</f>
        <v>100000000</v>
      </c>
      <c r="C48" s="3">
        <f>10000^2</f>
        <v>100000000</v>
      </c>
      <c r="D48" s="3">
        <f>$B48/A48</f>
        <v>390625</v>
      </c>
      <c r="E48" s="3">
        <f>B48/$A48</f>
        <v>390625</v>
      </c>
      <c r="F48" s="2">
        <v>149.58000000000001</v>
      </c>
      <c r="G48" s="2">
        <v>150.04</v>
      </c>
      <c r="H48" s="2">
        <v>149.88</v>
      </c>
      <c r="I48" s="2">
        <v>198.99</v>
      </c>
      <c r="J48" s="2">
        <v>199.81</v>
      </c>
      <c r="K48" s="2">
        <v>199.71700000000001</v>
      </c>
      <c r="M48" s="2">
        <f t="shared" ref="M48:M51" si="5">G48/60</f>
        <v>2.5006666666666666</v>
      </c>
      <c r="N48" s="3">
        <f>A48*G48</f>
        <v>38410.239999999998</v>
      </c>
      <c r="O48" s="2">
        <f>A48*H49</f>
        <v>9370.2656000000006</v>
      </c>
      <c r="P48" s="2">
        <f>H48</f>
        <v>149.88</v>
      </c>
      <c r="Q48" s="2">
        <f>K48</f>
        <v>199.71700000000001</v>
      </c>
    </row>
    <row r="49" spans="1:17">
      <c r="A49" s="1">
        <v>1024</v>
      </c>
      <c r="B49" s="3">
        <f t="shared" ref="B49:C53" si="6">10000^2</f>
        <v>100000000</v>
      </c>
      <c r="C49" s="3">
        <f t="shared" si="6"/>
        <v>100000000</v>
      </c>
      <c r="D49" s="3">
        <f t="shared" ref="D49:D51" si="7">B49/A49</f>
        <v>97656.25</v>
      </c>
      <c r="E49" s="3">
        <f t="shared" ref="E49:E51" si="8">B49/$A49</f>
        <v>97656.25</v>
      </c>
      <c r="F49" s="2">
        <v>36.08</v>
      </c>
      <c r="G49" s="2">
        <v>36.68</v>
      </c>
      <c r="H49" s="2">
        <v>36.602600000000002</v>
      </c>
      <c r="I49" s="2">
        <v>5.52</v>
      </c>
      <c r="J49" s="2">
        <v>5.59</v>
      </c>
      <c r="K49" s="2">
        <v>5.5543699999999996</v>
      </c>
      <c r="M49" s="2">
        <f t="shared" si="5"/>
        <v>0.61133333333333328</v>
      </c>
      <c r="N49" s="3">
        <f t="shared" ref="N49:N51" si="9">A49*G49</f>
        <v>37560.32</v>
      </c>
      <c r="O49" s="2">
        <f>$O$48/(A49*K49)</f>
        <v>1.647468569792794</v>
      </c>
      <c r="P49" s="2">
        <f>$P$48*($A$48/$A49)</f>
        <v>37.47</v>
      </c>
      <c r="Q49" s="2">
        <f>$Q$48*($A$48/$A49)</f>
        <v>49.929250000000003</v>
      </c>
    </row>
    <row r="50" spans="1:17">
      <c r="A50" s="1">
        <v>4096</v>
      </c>
      <c r="B50" s="3">
        <f t="shared" si="6"/>
        <v>100000000</v>
      </c>
      <c r="C50" s="3">
        <f t="shared" si="6"/>
        <v>100000000</v>
      </c>
      <c r="D50" s="3">
        <f t="shared" si="7"/>
        <v>24414.0625</v>
      </c>
      <c r="E50" s="3">
        <f t="shared" si="8"/>
        <v>24414.0625</v>
      </c>
      <c r="F50" s="2">
        <v>12.12</v>
      </c>
      <c r="G50" s="2">
        <v>14.18</v>
      </c>
      <c r="H50" s="2">
        <v>14.055</v>
      </c>
      <c r="I50" s="2">
        <v>0.44</v>
      </c>
      <c r="J50" s="2">
        <v>0.37</v>
      </c>
      <c r="K50" s="2">
        <v>0.44829799999999997</v>
      </c>
      <c r="M50" s="2">
        <f t="shared" si="5"/>
        <v>0.23633333333333334</v>
      </c>
      <c r="N50" s="3">
        <f t="shared" si="9"/>
        <v>58081.279999999999</v>
      </c>
      <c r="O50" s="2">
        <f t="shared" ref="O50:O51" si="10">$O$48/(A50*K50)</f>
        <v>5.1029951059340002</v>
      </c>
      <c r="P50" s="2">
        <f t="shared" ref="P50:P53" si="11">$P$48*($A$48/$A50)</f>
        <v>9.3674999999999997</v>
      </c>
      <c r="Q50" s="2">
        <f t="shared" ref="Q50:Q53" si="12">$Q$48*($A$48/$A50)</f>
        <v>12.482312500000001</v>
      </c>
    </row>
    <row r="51" spans="1:17">
      <c r="A51" s="1">
        <f>4096*4</f>
        <v>16384</v>
      </c>
      <c r="B51" s="3">
        <f t="shared" si="6"/>
        <v>100000000</v>
      </c>
      <c r="C51" s="3">
        <f t="shared" si="6"/>
        <v>100000000</v>
      </c>
      <c r="D51" s="3">
        <f t="shared" si="7"/>
        <v>6103.515625</v>
      </c>
      <c r="E51" s="3">
        <f t="shared" si="8"/>
        <v>6103.515625</v>
      </c>
      <c r="F51" s="2">
        <v>9.16</v>
      </c>
      <c r="G51" s="2">
        <v>15.75</v>
      </c>
      <c r="H51" s="2">
        <v>14.787000000000001</v>
      </c>
      <c r="I51" s="2">
        <v>0.15</v>
      </c>
      <c r="J51" s="2">
        <v>0.18</v>
      </c>
      <c r="K51" s="2">
        <v>0.16217000000000001</v>
      </c>
      <c r="M51" s="2">
        <f t="shared" si="5"/>
        <v>0.26250000000000001</v>
      </c>
      <c r="N51" s="3">
        <f t="shared" si="9"/>
        <v>258048</v>
      </c>
      <c r="O51" s="2">
        <f t="shared" si="10"/>
        <v>3.526642566442622</v>
      </c>
      <c r="P51" s="2">
        <f t="shared" si="11"/>
        <v>2.3418749999999999</v>
      </c>
      <c r="Q51" s="2">
        <f t="shared" si="12"/>
        <v>3.1205781250000002</v>
      </c>
    </row>
    <row r="52" spans="1:17">
      <c r="A52" s="1">
        <f>2*A51</f>
        <v>32768</v>
      </c>
      <c r="B52" s="3">
        <f t="shared" si="6"/>
        <v>100000000</v>
      </c>
      <c r="C52" s="3">
        <f t="shared" si="6"/>
        <v>100000000</v>
      </c>
      <c r="D52" s="3">
        <f t="shared" ref="D52" si="13">B52/A52</f>
        <v>3051.7578125</v>
      </c>
      <c r="E52" s="3">
        <f t="shared" ref="E52" si="14">B52/$A52</f>
        <v>3051.7578125</v>
      </c>
      <c r="F52" s="2">
        <v>7.42</v>
      </c>
      <c r="G52" s="2">
        <v>17.920000000000002</v>
      </c>
      <c r="H52" s="2">
        <v>14.3367</v>
      </c>
      <c r="I52" s="2">
        <v>0.06</v>
      </c>
      <c r="J52" s="2">
        <v>0.1</v>
      </c>
      <c r="K52" s="2">
        <v>7.9519999999999993E-2</v>
      </c>
      <c r="M52" s="2">
        <f t="shared" ref="M52" si="15">G52/60</f>
        <v>0.29866666666666669</v>
      </c>
      <c r="N52" s="3">
        <f t="shared" ref="N52" si="16">A52*G52</f>
        <v>587202.56000000006</v>
      </c>
      <c r="O52" s="2">
        <f t="shared" ref="O52" si="17">$O$48/(A52*K52)</f>
        <v>3.5960489499496986</v>
      </c>
      <c r="P52" s="2">
        <f t="shared" si="11"/>
        <v>1.1709375</v>
      </c>
      <c r="Q52" s="2">
        <f t="shared" si="12"/>
        <v>1.5602890625000001</v>
      </c>
    </row>
    <row r="53" spans="1:17">
      <c r="A53" s="1">
        <f>A51*4</f>
        <v>65536</v>
      </c>
      <c r="B53" s="3">
        <f t="shared" si="6"/>
        <v>100000000</v>
      </c>
      <c r="C53" s="3">
        <f t="shared" si="6"/>
        <v>100000000</v>
      </c>
      <c r="D53" s="3">
        <f>B53/A53</f>
        <v>1525.87890625</v>
      </c>
      <c r="E53" s="3">
        <f>B53/$A53</f>
        <v>1525.87890625</v>
      </c>
      <c r="F53" s="2">
        <v>205.54</v>
      </c>
      <c r="G53" s="2">
        <v>232.01</v>
      </c>
      <c r="H53" s="2">
        <v>227.065</v>
      </c>
      <c r="I53" s="2">
        <v>0.02</v>
      </c>
      <c r="J53" s="2">
        <v>0.05</v>
      </c>
      <c r="K53" s="2">
        <v>3.4352000000000001E-2</v>
      </c>
      <c r="M53" s="2">
        <f>G53/60</f>
        <v>3.8668333333333331</v>
      </c>
      <c r="N53" s="3">
        <f>A53*G53</f>
        <v>15205007.359999999</v>
      </c>
      <c r="O53" s="2">
        <f t="shared" ref="O53" si="18">$O$48/(A53*K53)</f>
        <v>4.1621712345714954</v>
      </c>
      <c r="P53" s="2">
        <f t="shared" si="11"/>
        <v>0.58546874999999998</v>
      </c>
      <c r="Q53" s="2">
        <f t="shared" si="12"/>
        <v>0.78014453125000005</v>
      </c>
    </row>
    <row r="54" spans="1:17">
      <c r="A54" s="1"/>
      <c r="B54" s="3"/>
      <c r="C54" s="3"/>
    </row>
    <row r="55" spans="1:17">
      <c r="A55" s="1"/>
      <c r="B55" s="3"/>
      <c r="C55" s="3"/>
    </row>
    <row r="56" spans="1:17">
      <c r="A56" s="1"/>
      <c r="B56" s="3"/>
      <c r="C56" s="3"/>
    </row>
    <row r="57" spans="1:17">
      <c r="A57" s="1"/>
      <c r="B57" s="3"/>
      <c r="C57" s="3"/>
    </row>
    <row r="58" spans="1:17">
      <c r="A58" s="1"/>
      <c r="B58" s="3"/>
      <c r="C58" s="3"/>
    </row>
    <row r="59" spans="1:17">
      <c r="A59" s="1"/>
      <c r="B59" s="3"/>
      <c r="C59" s="3"/>
    </row>
    <row r="60" spans="1:17">
      <c r="A60" s="1"/>
      <c r="B60" s="3"/>
      <c r="C60" s="3"/>
    </row>
    <row r="61" spans="1:17">
      <c r="A61" s="1"/>
      <c r="B61" s="3"/>
      <c r="C61" s="3"/>
    </row>
    <row r="62" spans="1:17">
      <c r="A62" s="1"/>
      <c r="B62" s="3"/>
      <c r="C62" s="3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86" spans="1:13">
      <c r="A86" s="1" t="s">
        <v>15</v>
      </c>
      <c r="B86" s="6"/>
    </row>
    <row r="87" spans="1:13">
      <c r="A87" s="1" t="s">
        <v>1</v>
      </c>
      <c r="B87" s="1" t="s">
        <v>9</v>
      </c>
      <c r="C87" s="1" t="s">
        <v>10</v>
      </c>
      <c r="D87" s="1" t="s">
        <v>11</v>
      </c>
      <c r="E87" s="1" t="s">
        <v>12</v>
      </c>
      <c r="F87" s="1" t="s">
        <v>2</v>
      </c>
      <c r="G87" s="1" t="s">
        <v>3</v>
      </c>
      <c r="H87" s="1" t="s">
        <v>4</v>
      </c>
      <c r="I87" s="1" t="s">
        <v>5</v>
      </c>
      <c r="J87" s="1" t="s">
        <v>6</v>
      </c>
      <c r="K87" s="1" t="s">
        <v>7</v>
      </c>
      <c r="M87" s="1" t="s">
        <v>13</v>
      </c>
    </row>
    <row r="88" spans="1:13">
      <c r="A88" s="1">
        <v>16384</v>
      </c>
      <c r="B88" s="7">
        <v>163840000</v>
      </c>
      <c r="C88" s="7">
        <v>163840000</v>
      </c>
      <c r="D88" s="7">
        <v>10000</v>
      </c>
      <c r="E88" s="7">
        <v>10000</v>
      </c>
      <c r="M88" s="2">
        <f>G88/60</f>
        <v>0</v>
      </c>
    </row>
    <row r="89" spans="1:13">
      <c r="A89" s="1">
        <v>16384</v>
      </c>
      <c r="B89" s="7">
        <v>368640000</v>
      </c>
      <c r="C89" s="7">
        <v>368640000</v>
      </c>
      <c r="D89" s="7">
        <v>22500</v>
      </c>
      <c r="E89" s="7">
        <v>22500</v>
      </c>
      <c r="M89" s="2">
        <f t="shared" ref="M89:M92" si="19">G89/60</f>
        <v>0</v>
      </c>
    </row>
    <row r="90" spans="1:13">
      <c r="A90" s="1">
        <v>16384</v>
      </c>
      <c r="B90" s="7">
        <v>655360000</v>
      </c>
      <c r="C90" s="7">
        <v>655360000</v>
      </c>
      <c r="D90" s="7">
        <v>40000</v>
      </c>
      <c r="E90" s="7">
        <v>40000</v>
      </c>
      <c r="M90" s="2">
        <f t="shared" si="19"/>
        <v>0</v>
      </c>
    </row>
    <row r="91" spans="1:13">
      <c r="A91" s="1">
        <v>16384</v>
      </c>
      <c r="B91" s="7">
        <v>1024000000</v>
      </c>
      <c r="C91" s="7">
        <v>1024000000</v>
      </c>
      <c r="D91" s="7">
        <v>62500</v>
      </c>
      <c r="E91" s="7">
        <v>62500</v>
      </c>
      <c r="M91" s="2">
        <f t="shared" si="19"/>
        <v>0</v>
      </c>
    </row>
    <row r="92" spans="1:13">
      <c r="A92" s="1">
        <v>16384</v>
      </c>
      <c r="B92" s="7">
        <v>1474560000</v>
      </c>
      <c r="C92" s="7">
        <v>1474560000</v>
      </c>
      <c r="D92" s="7">
        <v>90000</v>
      </c>
      <c r="E92" s="7">
        <v>90000</v>
      </c>
      <c r="F92" s="2">
        <v>64.89</v>
      </c>
      <c r="G92" s="2">
        <v>75.61</v>
      </c>
      <c r="H92" s="2">
        <v>74.692599999999999</v>
      </c>
      <c r="I92" s="2">
        <v>5.74</v>
      </c>
      <c r="J92" s="2">
        <v>5.86</v>
      </c>
      <c r="K92" s="2">
        <v>5.8006399999999996</v>
      </c>
      <c r="M92" s="2">
        <f t="shared" si="19"/>
        <v>1.2601666666666667</v>
      </c>
    </row>
  </sheetData>
  <pageMargins left="0.75" right="0.75" top="1" bottom="1" header="0.5" footer="0.5"/>
  <pageSetup scale="4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June2012</vt:lpstr>
      <vt:lpstr>August2012</vt:lpstr>
      <vt:lpstr>Sheet1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Slattery, Stuart R.</dc:creator>
  <cp:lastModifiedBy>Slattery, Stuart R.</cp:lastModifiedBy>
  <cp:lastPrinted>2012-06-22T19:02:59Z</cp:lastPrinted>
  <dcterms:created xsi:type="dcterms:W3CDTF">2012-06-21T20:47:45Z</dcterms:created>
  <dcterms:modified xsi:type="dcterms:W3CDTF">2012-08-08T13:57:28Z</dcterms:modified>
</cp:coreProperties>
</file>