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700" yWindow="0" windowWidth="12860" windowHeight="17640" tabRatio="500"/>
  </bookViews>
  <sheets>
    <sheet name="titan" sheetId="2" r:id="rId1"/>
    <sheet name="eo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2" l="1"/>
  <c r="I49" i="2"/>
  <c r="I50" i="2"/>
  <c r="I47" i="2"/>
  <c r="H50" i="2"/>
  <c r="G50" i="2"/>
  <c r="F50" i="2"/>
  <c r="G49" i="2"/>
  <c r="H49" i="2"/>
  <c r="F49" i="2"/>
  <c r="H48" i="2"/>
  <c r="G48" i="2"/>
  <c r="F48" i="2"/>
  <c r="F47" i="2"/>
  <c r="E47" i="2"/>
  <c r="E48" i="2"/>
  <c r="E49" i="2"/>
  <c r="E50" i="2"/>
  <c r="B50" i="2"/>
  <c r="C50" i="2"/>
  <c r="B49" i="2"/>
  <c r="C49" i="2"/>
  <c r="B48" i="2"/>
  <c r="C48" i="2"/>
  <c r="C47" i="2"/>
  <c r="B38" i="2"/>
  <c r="B42" i="2"/>
  <c r="I42" i="2"/>
  <c r="E42" i="2"/>
  <c r="C42" i="2"/>
  <c r="B41" i="2"/>
  <c r="I41" i="2"/>
  <c r="E41" i="2"/>
  <c r="C41" i="2"/>
  <c r="B40" i="2"/>
  <c r="I40" i="2"/>
  <c r="E40" i="2"/>
  <c r="C40" i="2"/>
  <c r="B39" i="2"/>
  <c r="I39" i="2"/>
  <c r="E39" i="2"/>
  <c r="C39" i="2"/>
  <c r="I38" i="2"/>
  <c r="E38" i="2"/>
  <c r="C38" i="2"/>
  <c r="I33" i="2"/>
  <c r="B33" i="2"/>
  <c r="E33" i="2"/>
  <c r="C33" i="2"/>
  <c r="I32" i="2"/>
  <c r="B32" i="2"/>
  <c r="E32" i="2"/>
  <c r="C32" i="2"/>
  <c r="I31" i="2"/>
  <c r="B31" i="2"/>
  <c r="E31" i="2"/>
  <c r="C31" i="2"/>
  <c r="I30" i="2"/>
  <c r="B30" i="2"/>
  <c r="E30" i="2"/>
  <c r="C30" i="2"/>
  <c r="I29" i="2"/>
  <c r="B29" i="2"/>
  <c r="E29" i="2"/>
  <c r="C29" i="2"/>
  <c r="I28" i="2"/>
  <c r="B28" i="2"/>
  <c r="E28" i="2"/>
  <c r="C28" i="2"/>
  <c r="L7" i="2"/>
  <c r="I39" i="1"/>
  <c r="I40" i="1"/>
  <c r="I41" i="1"/>
  <c r="I42" i="1"/>
  <c r="I38" i="1"/>
  <c r="E28" i="1"/>
  <c r="E29" i="1"/>
  <c r="E30" i="1"/>
  <c r="E31" i="1"/>
  <c r="E32" i="1"/>
  <c r="E33" i="1"/>
  <c r="B48" i="1"/>
  <c r="C48" i="1"/>
  <c r="B49" i="1"/>
  <c r="C49" i="1"/>
  <c r="B50" i="1"/>
  <c r="C50" i="1"/>
  <c r="C47" i="1"/>
  <c r="I48" i="1"/>
  <c r="I49" i="1"/>
  <c r="I50" i="1"/>
  <c r="I47" i="1"/>
  <c r="E47" i="1"/>
  <c r="E48" i="1"/>
  <c r="E49" i="1"/>
  <c r="E50" i="1"/>
  <c r="B39" i="1"/>
  <c r="E39" i="1"/>
  <c r="B40" i="1"/>
  <c r="E40" i="1"/>
  <c r="B41" i="1"/>
  <c r="E41" i="1"/>
  <c r="B42" i="1"/>
  <c r="E42" i="1"/>
  <c r="B38" i="1"/>
  <c r="E38" i="1"/>
  <c r="C42" i="1"/>
  <c r="C41" i="1"/>
  <c r="C40" i="1"/>
  <c r="C39" i="1"/>
  <c r="C38" i="1"/>
  <c r="I29" i="1"/>
  <c r="I30" i="1"/>
  <c r="I31" i="1"/>
  <c r="I32" i="1"/>
  <c r="I33" i="1"/>
  <c r="I28" i="1"/>
  <c r="B29" i="1"/>
  <c r="B30" i="1"/>
  <c r="B31" i="1"/>
  <c r="B32" i="1"/>
  <c r="B33" i="1"/>
  <c r="B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<sst xmlns="http://schemas.openxmlformats.org/spreadsheetml/2006/main" count="140" uniqueCount="35">
  <si>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</si>
  <si>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</si>
  <si>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</si>
  <si>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</si>
  <si>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</si>
  <si>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</si>
  <si>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</si>
  <si>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</si>
  <si>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</si>
  <si>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</si>
  <si>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</si>
  <si>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</si>
  <si>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</si>
  <si>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</si>
  <si>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</si>
  <si>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</si>
  <si>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</si>
  <si>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</si>
  <si>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</si>
  <si>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</si>
  <si>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</si>
  <si>
    <t>Replication Scaling</t>
  </si>
  <si>
    <t>Sets</t>
  </si>
  <si>
    <t>Performance Comparison</t>
  </si>
  <si>
    <t>Belos GMRES</t>
  </si>
  <si>
    <t>MCLS MCSA</t>
  </si>
  <si>
    <t>Temere MCSA</t>
  </si>
  <si>
    <t>Iters</t>
  </si>
  <si>
    <t>Time</t>
  </si>
  <si>
    <t>Strong Scaling Test Details</t>
  </si>
  <si>
    <t>Replication Scaling Test Details</t>
  </si>
  <si>
    <t>Performance Comparison Test Details</t>
  </si>
  <si>
    <t>Tolerance</t>
  </si>
  <si>
    <t>Scaling</t>
  </si>
  <si>
    <t>Block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</si>
</sst>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6" xfId="0" applyFont="1" applyBorder="1"/>
    <xf numFmtId="164" fontId="0" fillId="0" borderId="0" xfId="0" applyNumberFormat="1"/>
    <xf numFmtId="164" fontId="0" fillId="0" borderId="2" xfId="0" applyNumberFormat="1" applyBorder="1"/>
    <xf numFmtId="164" fontId="1" fillId="0" borderId="0" xfId="0" applyNumberFormat="1" applyFont="1" applyBorder="1"/>
    <xf numFmtId="0" fontId="1" fillId="0" borderId="1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17" workbookViewId="0">
      <selection activeCell="I53" sqref="I53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/>
      <c r="D5" s="7"/>
      <c r="E5" s="7"/>
      <c r="F5" s="9"/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/>
      <c r="D6" s="7"/>
      <c r="E6" s="7"/>
      <c r="F6" s="9"/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/>
      <c r="D7" s="7"/>
      <c r="E7" s="7"/>
      <c r="F7" s="9"/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/>
      <c r="D8" s="7"/>
      <c r="E8" s="7"/>
      <c r="F8" s="9"/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/>
      <c r="D9" s="7"/>
      <c r="E9" s="7"/>
      <c r="F9" s="9"/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/>
      <c r="D10" s="7"/>
      <c r="E10" s="7"/>
      <c r="F10" s="9"/>
    </row>
    <row r="11" spans="1:12">
      <c r="A11" s="13"/>
      <c r="B11" s="24">
        <v>16384</v>
      </c>
      <c r="C11" s="14"/>
      <c r="D11" s="14"/>
      <c r="E11" s="14"/>
      <c r="F11" s="15"/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/>
      <c r="D16" s="25"/>
      <c r="E16" s="25"/>
      <c r="F16" s="26"/>
      <c r="G16" s="20"/>
      <c r="H16" s="20"/>
    </row>
    <row r="17" spans="1:12">
      <c r="A17" s="6"/>
      <c r="B17" s="10">
        <v>512</v>
      </c>
      <c r="C17" s="25"/>
      <c r="D17" s="25"/>
      <c r="E17" s="25"/>
      <c r="F17" s="30"/>
      <c r="G17" s="20"/>
      <c r="H17" s="20"/>
    </row>
    <row r="18" spans="1:12">
      <c r="A18" s="12" t="s">
        <v>1</v>
      </c>
      <c r="B18" s="10">
        <v>1024</v>
      </c>
      <c r="C18" s="25"/>
      <c r="D18" s="25"/>
      <c r="E18" s="25"/>
      <c r="F18" s="26"/>
      <c r="G18" s="20"/>
      <c r="H18" s="20"/>
    </row>
    <row r="19" spans="1:12">
      <c r="A19" s="6"/>
      <c r="B19" s="10">
        <v>2048</v>
      </c>
      <c r="C19" s="25"/>
      <c r="D19" s="25"/>
      <c r="E19" s="25"/>
      <c r="F19" s="26"/>
      <c r="G19" s="20"/>
      <c r="H19" s="20"/>
    </row>
    <row r="20" spans="1:12">
      <c r="A20" s="6"/>
      <c r="B20" s="10">
        <v>4096</v>
      </c>
      <c r="C20" s="25"/>
      <c r="D20" s="25"/>
      <c r="E20" s="25"/>
      <c r="F20" s="26"/>
      <c r="G20" s="20"/>
      <c r="H20" s="20"/>
    </row>
    <row r="21" spans="1:12">
      <c r="A21" s="6"/>
      <c r="B21" s="17">
        <v>8192</v>
      </c>
      <c r="C21" s="25"/>
      <c r="D21" s="29"/>
      <c r="E21" s="25"/>
      <c r="F21" s="26"/>
      <c r="G21" s="20"/>
      <c r="H21" s="20"/>
    </row>
    <row r="22" spans="1:12">
      <c r="A22" s="13"/>
      <c r="B22" s="24">
        <v>16384</v>
      </c>
      <c r="C22" s="27"/>
      <c r="D22" s="27"/>
      <c r="E22" s="27"/>
      <c r="F22" s="28"/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25">
        <v>12.648</v>
      </c>
      <c r="G28" s="25">
        <v>12.648</v>
      </c>
      <c r="H28" s="25">
        <v>12.648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0">64*A29*A29</f>
        <v>256</v>
      </c>
      <c r="C29" s="33">
        <f t="shared" ref="C29:C33" si="1">B29/16</f>
        <v>16</v>
      </c>
      <c r="D29" s="33">
        <v>6473600</v>
      </c>
      <c r="E29" s="33">
        <f t="shared" ref="E29:E33" si="2">D29/B29</f>
        <v>25287.5</v>
      </c>
      <c r="F29" s="25">
        <v>12.86</v>
      </c>
      <c r="G29" s="25">
        <v>12.861000000000001</v>
      </c>
      <c r="H29" s="25">
        <v>12.861000000000001</v>
      </c>
      <c r="I29" s="26">
        <f t="shared" ref="I29:I33" si="3">$G$28/G29</f>
        <v>0.98343830184278047</v>
      </c>
      <c r="K29" s="2" t="s">
        <v>8</v>
      </c>
      <c r="L29">
        <v>15</v>
      </c>
    </row>
    <row r="30" spans="1:12">
      <c r="A30" s="6">
        <v>4</v>
      </c>
      <c r="B30" s="33">
        <f t="shared" si="0"/>
        <v>1024</v>
      </c>
      <c r="C30" s="33">
        <f t="shared" si="1"/>
        <v>64</v>
      </c>
      <c r="D30" s="33">
        <v>25894400</v>
      </c>
      <c r="E30" s="33">
        <f t="shared" si="2"/>
        <v>25287.5</v>
      </c>
      <c r="F30" s="25">
        <v>14.587999999999999</v>
      </c>
      <c r="G30" s="25">
        <v>14.589</v>
      </c>
      <c r="H30" s="25">
        <v>14.589</v>
      </c>
      <c r="I30" s="26">
        <f t="shared" si="3"/>
        <v>0.8669545548015628</v>
      </c>
    </row>
    <row r="31" spans="1:12">
      <c r="A31" s="6">
        <v>8</v>
      </c>
      <c r="B31" s="33">
        <f>64*A31*A31</f>
        <v>4096</v>
      </c>
      <c r="C31" s="33">
        <f t="shared" si="1"/>
        <v>256</v>
      </c>
      <c r="D31" s="33">
        <v>103577600</v>
      </c>
      <c r="E31" s="33">
        <f t="shared" si="2"/>
        <v>25287.5</v>
      </c>
      <c r="F31" s="25">
        <v>14.252000000000001</v>
      </c>
      <c r="G31" s="25">
        <v>14.253</v>
      </c>
      <c r="H31" s="25">
        <v>14.253</v>
      </c>
      <c r="I31" s="26">
        <f t="shared" si="3"/>
        <v>0.88739212797305822</v>
      </c>
    </row>
    <row r="32" spans="1:12">
      <c r="A32" s="6">
        <v>11</v>
      </c>
      <c r="B32" s="33">
        <f>64*A32*A32</f>
        <v>7744</v>
      </c>
      <c r="C32" s="33">
        <f t="shared" si="1"/>
        <v>484</v>
      </c>
      <c r="D32" s="33">
        <v>195826400</v>
      </c>
      <c r="E32" s="33">
        <f t="shared" si="2"/>
        <v>25287.5</v>
      </c>
      <c r="F32" s="25">
        <v>14.747</v>
      </c>
      <c r="G32" s="25">
        <v>14.778</v>
      </c>
      <c r="H32" s="25">
        <v>14.747</v>
      </c>
      <c r="I32" s="26">
        <f t="shared" si="3"/>
        <v>0.85586682907023948</v>
      </c>
    </row>
    <row r="33" spans="1:14">
      <c r="A33" s="13">
        <v>13</v>
      </c>
      <c r="B33" s="34">
        <f>64*A33*A33</f>
        <v>10816</v>
      </c>
      <c r="C33" s="34">
        <f t="shared" si="1"/>
        <v>676</v>
      </c>
      <c r="D33" s="34">
        <v>273509600</v>
      </c>
      <c r="E33" s="34">
        <f t="shared" si="2"/>
        <v>25287.5</v>
      </c>
      <c r="F33" s="27">
        <v>13.721</v>
      </c>
      <c r="G33" s="27">
        <v>13.724</v>
      </c>
      <c r="H33" s="27">
        <v>13.723000000000001</v>
      </c>
      <c r="I33" s="28">
        <f t="shared" si="3"/>
        <v>0.9215972019819294</v>
      </c>
    </row>
    <row r="34" spans="1:14">
      <c r="B34" s="16"/>
      <c r="C34" s="16"/>
      <c r="D34" s="16"/>
      <c r="E34" s="16"/>
      <c r="F34" s="38"/>
      <c r="G34" s="38"/>
      <c r="H34" s="38"/>
    </row>
    <row r="35" spans="1:14">
      <c r="D35" s="16"/>
      <c r="E35" s="16"/>
      <c r="F35" s="38"/>
      <c r="G35" s="38"/>
      <c r="H35" s="38"/>
      <c r="N35" s="16"/>
    </row>
    <row r="36" spans="1:14">
      <c r="A36" s="31" t="s">
        <v>20</v>
      </c>
      <c r="B36" s="4"/>
      <c r="C36" s="4"/>
      <c r="D36" s="4"/>
      <c r="E36" s="4"/>
      <c r="F36" s="39"/>
      <c r="G36" s="39"/>
      <c r="H36" s="39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40" t="s">
        <v>14</v>
      </c>
      <c r="G37" s="40" t="s">
        <v>15</v>
      </c>
      <c r="H37" s="4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4">64*A38*A38</f>
        <v>256</v>
      </c>
      <c r="C38" s="33">
        <f t="shared" ref="C38:C42" si="5">B38/16</f>
        <v>16</v>
      </c>
      <c r="D38" s="33">
        <v>273509600</v>
      </c>
      <c r="E38" s="33">
        <f>D38/B38</f>
        <v>1068396.875</v>
      </c>
      <c r="F38" s="25">
        <v>515.51</v>
      </c>
      <c r="G38" s="25">
        <v>515.52</v>
      </c>
      <c r="H38" s="25">
        <v>515.52</v>
      </c>
      <c r="I38" s="26">
        <f>($G$38*$B$38)/(G38*B38)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4"/>
        <v>1024</v>
      </c>
      <c r="C39" s="33">
        <f t="shared" si="5"/>
        <v>64</v>
      </c>
      <c r="D39" s="33">
        <v>273509600</v>
      </c>
      <c r="E39" s="33">
        <f t="shared" ref="E39:E42" si="6">D39/B39</f>
        <v>267099.21875</v>
      </c>
      <c r="F39" s="25">
        <v>122.76</v>
      </c>
      <c r="G39" s="25">
        <v>122.77</v>
      </c>
      <c r="H39" s="25">
        <v>122.76</v>
      </c>
      <c r="I39" s="26">
        <f t="shared" ref="I39:I42" si="7">($G$38*$B$38)/(G39*B39)</f>
        <v>1.0497678585973773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5"/>
        <v>256</v>
      </c>
      <c r="D40" s="33">
        <v>273509600</v>
      </c>
      <c r="E40" s="33">
        <f t="shared" si="6"/>
        <v>66774.8046875</v>
      </c>
      <c r="F40" s="25">
        <v>27.963000000000001</v>
      </c>
      <c r="G40" s="25">
        <v>27.966000000000001</v>
      </c>
      <c r="H40" s="25">
        <v>27.963999999999999</v>
      </c>
      <c r="I40" s="26">
        <f t="shared" si="7"/>
        <v>1.1521132804119287</v>
      </c>
      <c r="N40" s="16"/>
    </row>
    <row r="41" spans="1:14">
      <c r="A41" s="6">
        <v>11</v>
      </c>
      <c r="B41" s="33">
        <f>64*A41*A41</f>
        <v>7744</v>
      </c>
      <c r="C41" s="33">
        <f t="shared" si="5"/>
        <v>484</v>
      </c>
      <c r="D41" s="33">
        <v>273509600</v>
      </c>
      <c r="E41" s="33">
        <f t="shared" si="6"/>
        <v>35318.904958677689</v>
      </c>
      <c r="F41" s="25">
        <v>17.715</v>
      </c>
      <c r="G41" s="25">
        <v>17.716000000000001</v>
      </c>
      <c r="H41" s="25">
        <v>17.715</v>
      </c>
      <c r="I41" s="26">
        <f t="shared" si="7"/>
        <v>0.96195436165468384</v>
      </c>
      <c r="N41" s="16"/>
    </row>
    <row r="42" spans="1:14">
      <c r="A42" s="13">
        <v>13</v>
      </c>
      <c r="B42" s="34">
        <f>64*A42*A42</f>
        <v>10816</v>
      </c>
      <c r="C42" s="34">
        <f t="shared" si="5"/>
        <v>676</v>
      </c>
      <c r="D42" s="34">
        <v>273509600</v>
      </c>
      <c r="E42" s="34">
        <f t="shared" si="6"/>
        <v>25287.5</v>
      </c>
      <c r="F42" s="27">
        <v>13.72</v>
      </c>
      <c r="G42" s="27">
        <v>13.721</v>
      </c>
      <c r="H42" s="27">
        <v>13.721</v>
      </c>
      <c r="I42" s="28">
        <f t="shared" si="7"/>
        <v>0.88926877084277578</v>
      </c>
    </row>
    <row r="43" spans="1:14">
      <c r="F43" s="38"/>
      <c r="G43" s="38"/>
      <c r="H43" s="38"/>
    </row>
    <row r="44" spans="1:14">
      <c r="F44" s="38"/>
      <c r="G44" s="38"/>
      <c r="H44" s="38"/>
    </row>
    <row r="45" spans="1:14">
      <c r="A45" s="41" t="s">
        <v>21</v>
      </c>
      <c r="B45" s="42"/>
      <c r="C45" s="42"/>
      <c r="D45" s="42"/>
      <c r="E45" s="42"/>
      <c r="F45" s="42"/>
      <c r="G45" s="42"/>
      <c r="H45" s="42"/>
      <c r="I45" s="43"/>
    </row>
    <row r="46" spans="1:14">
      <c r="A46" s="44" t="s">
        <v>22</v>
      </c>
      <c r="B46" s="45" t="s">
        <v>4</v>
      </c>
      <c r="C46" s="45" t="s">
        <v>9</v>
      </c>
      <c r="D46" s="45" t="s">
        <v>5</v>
      </c>
      <c r="E46" s="45" t="s">
        <v>6</v>
      </c>
      <c r="F46" s="45" t="s">
        <v>14</v>
      </c>
      <c r="G46" s="45" t="s">
        <v>15</v>
      </c>
      <c r="H46" s="45" t="s">
        <v>16</v>
      </c>
      <c r="I46" s="46" t="s">
        <v>19</v>
      </c>
      <c r="K46" s="1" t="s">
        <v>30</v>
      </c>
    </row>
    <row r="47" spans="1:14">
      <c r="A47" s="47">
        <v>1</v>
      </c>
      <c r="B47" s="48">
        <v>256</v>
      </c>
      <c r="C47" s="48">
        <f>B47/16</f>
        <v>16</v>
      </c>
      <c r="D47" s="48">
        <v>6473600</v>
      </c>
      <c r="E47" s="48">
        <f>D47/B47</f>
        <v>25287.5</v>
      </c>
      <c r="F47" s="48">
        <f>12.648+0.001399</f>
        <v>12.649398999999999</v>
      </c>
      <c r="G47" s="48">
        <v>12.648999999999999</v>
      </c>
      <c r="H47" s="48">
        <v>12.648999999999999</v>
      </c>
      <c r="I47" s="26">
        <f>$G$47/(G47*A47)</f>
        <v>1</v>
      </c>
      <c r="K47" s="2" t="s">
        <v>7</v>
      </c>
      <c r="L47">
        <v>3</v>
      </c>
    </row>
    <row r="48" spans="1:14">
      <c r="A48" s="47">
        <v>2</v>
      </c>
      <c r="B48" s="48">
        <f>$B$47*A48</f>
        <v>512</v>
      </c>
      <c r="C48" s="48">
        <f t="shared" ref="C48:C50" si="8">B48/16</f>
        <v>32</v>
      </c>
      <c r="D48" s="48">
        <v>6473600</v>
      </c>
      <c r="E48" s="48">
        <f>E47</f>
        <v>25287.5</v>
      </c>
      <c r="F48" s="48">
        <f>0.014895+6.6051</f>
        <v>6.6199950000000003</v>
      </c>
      <c r="G48" s="48">
        <f>0.17423+6.6286</f>
        <v>6.8028299999999993</v>
      </c>
      <c r="H48" s="48">
        <f>6.6168+0.10218</f>
        <v>6.7189799999999993</v>
      </c>
      <c r="I48" s="26">
        <f t="shared" ref="I48:I50" si="9">$G$47/(G48*A48)</f>
        <v>0.92968661571728239</v>
      </c>
      <c r="K48" s="2" t="s">
        <v>8</v>
      </c>
      <c r="L48">
        <v>15</v>
      </c>
    </row>
    <row r="49" spans="1:14">
      <c r="A49" s="47">
        <v>3</v>
      </c>
      <c r="B49" s="48">
        <f t="shared" ref="B49:B50" si="10">$B$47*A49</f>
        <v>768</v>
      </c>
      <c r="C49" s="48">
        <f t="shared" si="8"/>
        <v>48</v>
      </c>
      <c r="D49" s="48">
        <v>6473600</v>
      </c>
      <c r="E49" s="48">
        <f>E48</f>
        <v>25287.5</v>
      </c>
      <c r="F49" s="48">
        <f>0.035887+4.5638</f>
        <v>4.5996869999999994</v>
      </c>
      <c r="G49" s="48">
        <f>4.6158+0.11854</f>
        <v>4.7343400000000004</v>
      </c>
      <c r="H49" s="48">
        <f>0.068709+4.5952</f>
        <v>4.6639090000000003</v>
      </c>
      <c r="I49" s="26">
        <f t="shared" si="9"/>
        <v>0.89058524173027975</v>
      </c>
    </row>
    <row r="50" spans="1:14">
      <c r="A50" s="49">
        <v>4</v>
      </c>
      <c r="B50" s="50">
        <f t="shared" si="10"/>
        <v>1024</v>
      </c>
      <c r="C50" s="50">
        <f t="shared" si="8"/>
        <v>64</v>
      </c>
      <c r="D50" s="50">
        <v>6473600</v>
      </c>
      <c r="E50" s="50">
        <f>E49</f>
        <v>25287.5</v>
      </c>
      <c r="F50" s="50">
        <f>0.078491+3.5427</f>
        <v>3.621191</v>
      </c>
      <c r="G50" s="50">
        <f>3.5852+0.22359</f>
        <v>3.8087900000000001</v>
      </c>
      <c r="H50" s="50">
        <f>3.5667+0.1467</f>
        <v>3.7134</v>
      </c>
      <c r="I50" s="28">
        <f t="shared" si="9"/>
        <v>0.83025055201258136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G68" sqref="G68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($G$38*$B$38)/(G38*B38)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>
        <v>273509600</v>
      </c>
      <c r="E39" s="33">
        <f t="shared" ref="E39:E42" si="13">D39/B39</f>
        <v>267099.21875</v>
      </c>
      <c r="F39" s="7">
        <v>61.918999999999997</v>
      </c>
      <c r="G39" s="7">
        <v>61.920999999999999</v>
      </c>
      <c r="H39" s="7">
        <v>61.92</v>
      </c>
      <c r="I39" s="26">
        <f t="shared" ref="I39:I42" si="14">($G$38*$B$38)/(G39*B39)</f>
        <v>1.0519048464979572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>
        <v>273509600</v>
      </c>
      <c r="E40" s="33">
        <f t="shared" si="13"/>
        <v>66774.8046875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>
        <v>273509600</v>
      </c>
      <c r="E41" s="33">
        <f t="shared" si="13"/>
        <v>35318.904958677689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4">
        <v>273509600</v>
      </c>
      <c r="E42" s="34">
        <f t="shared" si="13"/>
        <v>25287.5</v>
      </c>
      <c r="F42" s="14"/>
      <c r="G42" s="14"/>
      <c r="H42" s="14"/>
      <c r="I42" s="28" t="e">
        <f t="shared" si="14"/>
        <v>#DIV/0!</v>
      </c>
    </row>
    <row r="45" spans="1:14">
      <c r="A45" s="35" t="s">
        <v>21</v>
      </c>
      <c r="B45" s="4"/>
      <c r="C45" s="4"/>
      <c r="D45" s="4"/>
      <c r="E45" s="4"/>
      <c r="F45" s="4"/>
      <c r="G45" s="4"/>
      <c r="H45" s="4"/>
      <c r="I45" s="5"/>
    </row>
    <row r="46" spans="1:14">
      <c r="A46" s="32" t="s">
        <v>22</v>
      </c>
      <c r="B46" s="10" t="s">
        <v>4</v>
      </c>
      <c r="C46" s="10" t="s">
        <v>9</v>
      </c>
      <c r="D46" s="10" t="s">
        <v>5</v>
      </c>
      <c r="E46" s="10" t="s">
        <v>6</v>
      </c>
      <c r="F46" s="10" t="s">
        <v>14</v>
      </c>
      <c r="G46" s="10" t="s">
        <v>15</v>
      </c>
      <c r="H46" s="10" t="s">
        <v>16</v>
      </c>
      <c r="I46" s="11" t="s">
        <v>19</v>
      </c>
      <c r="K46" s="1" t="s">
        <v>30</v>
      </c>
    </row>
    <row r="47" spans="1:14">
      <c r="A47" s="6">
        <v>1</v>
      </c>
      <c r="B47" s="7">
        <v>256</v>
      </c>
      <c r="C47" s="7">
        <f>B47/16</f>
        <v>16</v>
      </c>
      <c r="D47" s="33">
        <v>6473600</v>
      </c>
      <c r="E47" s="33">
        <f>D47/B47</f>
        <v>25287.5</v>
      </c>
      <c r="F47" s="7">
        <v>6.4928999999999997</v>
      </c>
      <c r="G47" s="7">
        <v>6.4931000000000001</v>
      </c>
      <c r="H47" s="7">
        <v>6.4930000000000003</v>
      </c>
      <c r="I47" s="9">
        <f>G47*A47/$G$47</f>
        <v>1</v>
      </c>
      <c r="K47" s="2" t="s">
        <v>7</v>
      </c>
      <c r="L47">
        <v>3</v>
      </c>
    </row>
    <row r="48" spans="1:14">
      <c r="A48" s="6">
        <v>2</v>
      </c>
      <c r="B48" s="7">
        <f>$B$47*A48</f>
        <v>512</v>
      </c>
      <c r="C48" s="7">
        <f t="shared" ref="C48:C50" si="15">B48/16</f>
        <v>32</v>
      </c>
      <c r="D48" s="33">
        <v>6473600</v>
      </c>
      <c r="E48" s="33">
        <f>E47</f>
        <v>25287.5</v>
      </c>
      <c r="F48" s="7"/>
      <c r="G48" s="7"/>
      <c r="H48" s="7"/>
      <c r="I48" s="9">
        <f t="shared" ref="I48:I50" si="16">G48*A48/$G$47</f>
        <v>0</v>
      </c>
      <c r="K48" s="2" t="s">
        <v>8</v>
      </c>
      <c r="L48">
        <v>15</v>
      </c>
    </row>
    <row r="49" spans="1:14">
      <c r="A49" s="6">
        <v>3</v>
      </c>
      <c r="B49" s="7">
        <f t="shared" ref="B49:B50" si="17">$B$47*A49</f>
        <v>768</v>
      </c>
      <c r="C49" s="7">
        <f t="shared" si="15"/>
        <v>48</v>
      </c>
      <c r="D49" s="33">
        <v>6473600</v>
      </c>
      <c r="E49" s="33">
        <f>E48</f>
        <v>25287.5</v>
      </c>
      <c r="F49" s="7"/>
      <c r="G49" s="7"/>
      <c r="H49" s="7"/>
      <c r="I49" s="9">
        <f t="shared" si="16"/>
        <v>0</v>
      </c>
    </row>
    <row r="50" spans="1:14">
      <c r="A50" s="13">
        <v>4</v>
      </c>
      <c r="B50" s="14">
        <f t="shared" si="17"/>
        <v>1024</v>
      </c>
      <c r="C50" s="14">
        <f t="shared" si="15"/>
        <v>64</v>
      </c>
      <c r="D50" s="34">
        <v>6473600</v>
      </c>
      <c r="E50" s="34">
        <f>E49</f>
        <v>25287.5</v>
      </c>
      <c r="F50" s="14"/>
      <c r="G50" s="14"/>
      <c r="H50" s="14"/>
      <c r="I50" s="15">
        <f t="shared" si="16"/>
        <v>0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</vt:lpstr>
      <vt:lpstr>eos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2015-03-16T21:50:31Z</dcterms:modified>
</cp:coreProperties>
</file>