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6060" tabRatio="500"/>
  </bookViews>
  <sheets>
    <sheet name="titan" sheetId="2" r:id="rId1"/>
    <sheet name="eo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8" i="2" l="1"/>
  <c r="I49" i="2"/>
  <c r="I50" i="2"/>
  <c r="I47" i="2"/>
  <c r="H50" i="2"/>
  <c r="G50" i="2"/>
  <c r="F50" i="2"/>
  <c r="G49" i="2"/>
  <c r="H49" i="2"/>
  <c r="F49" i="2"/>
  <c r="H48" i="2"/>
  <c r="G48" i="2"/>
  <c r="F48" i="2"/>
  <c r="F47" i="2"/>
  <c r="E47" i="2"/>
  <c r="E48" i="2"/>
  <c r="E49" i="2"/>
  <c r="E50" i="2"/>
  <c r="B50" i="2"/>
  <c r="C50" i="2"/>
  <c r="B49" i="2"/>
  <c r="C49" i="2"/>
  <c r="B48" i="2"/>
  <c r="C48" i="2"/>
  <c r="C47" i="2"/>
  <c r="B38" i="2"/>
  <c r="B42" i="2"/>
  <c r="I42" i="2"/>
  <c r="E42" i="2"/>
  <c r="C42" i="2"/>
  <c r="B41" i="2"/>
  <c r="I41" i="2"/>
  <c r="E41" i="2"/>
  <c r="C41" i="2"/>
  <c r="B40" i="2"/>
  <c r="I40" i="2"/>
  <c r="E40" i="2"/>
  <c r="C40" i="2"/>
  <c r="B39" i="2"/>
  <c r="I39" i="2"/>
  <c r="E39" i="2"/>
  <c r="C39" i="2"/>
  <c r="I38" i="2"/>
  <c r="E38" i="2"/>
  <c r="C38" i="2"/>
  <c r="I33" i="2"/>
  <c r="B33" i="2"/>
  <c r="E33" i="2"/>
  <c r="C33" i="2"/>
  <c r="I32" i="2"/>
  <c r="B32" i="2"/>
  <c r="E32" i="2"/>
  <c r="C32" i="2"/>
  <c r="I31" i="2"/>
  <c r="B31" i="2"/>
  <c r="E31" i="2"/>
  <c r="C31" i="2"/>
  <c r="I30" i="2"/>
  <c r="B30" i="2"/>
  <c r="E30" i="2"/>
  <c r="C30" i="2"/>
  <c r="I29" i="2"/>
  <c r="B29" i="2"/>
  <c r="E29" i="2"/>
  <c r="C29" i="2"/>
  <c r="I28" i="2"/>
  <c r="B28" i="2"/>
  <c r="E28" i="2"/>
  <c r="C28" i="2"/>
  <c r="L7" i="2"/>
  <c r="I39" i="1"/>
  <c r="I40" i="1"/>
  <c r="I41" i="1"/>
  <c r="I42" i="1"/>
  <c r="I38" i="1"/>
  <c r="E28" i="1"/>
  <c r="E29" i="1"/>
  <c r="E30" i="1"/>
  <c r="E31" i="1"/>
  <c r="E32" i="1"/>
  <c r="E33" i="1"/>
  <c r="B48" i="1"/>
  <c r="C48" i="1"/>
  <c r="B49" i="1"/>
  <c r="C49" i="1"/>
  <c r="B50" i="1"/>
  <c r="C50" i="1"/>
  <c r="C47" i="1"/>
  <c r="I48" i="1"/>
  <c r="I49" i="1"/>
  <c r="I50" i="1"/>
  <c r="I47" i="1"/>
  <c r="E47" i="1"/>
  <c r="E48" i="1"/>
  <c r="E49" i="1"/>
  <c r="E50" i="1"/>
  <c r="B39" i="1"/>
  <c r="E39" i="1"/>
  <c r="B40" i="1"/>
  <c r="E40" i="1"/>
  <c r="B41" i="1"/>
  <c r="E41" i="1"/>
  <c r="B42" i="1"/>
  <c r="E42" i="1"/>
  <c r="B38" i="1"/>
  <c r="E38" i="1"/>
  <c r="C42" i="1"/>
  <c r="C41" i="1"/>
  <c r="C40" i="1"/>
  <c r="C39" i="1"/>
  <c r="C38" i="1"/>
  <c r="I29" i="1"/>
  <c r="I30" i="1"/>
  <c r="I31" i="1"/>
  <c r="I32" i="1"/>
  <c r="I33" i="1"/>
  <c r="I28" i="1"/>
  <c r="B29" i="1"/>
  <c r="B30" i="1"/>
  <c r="B31" i="1"/>
  <c r="B32" i="1"/>
  <c r="B33" i="1"/>
  <c r="B28" i="1"/>
  <c r="C29" i="1"/>
  <c r="C30" i="1"/>
  <c r="C31" i="1"/>
  <c r="C32" i="1"/>
  <c r="C33" i="1"/>
  <c r="C28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L7" i="1"/>
</calcChain>
</file>

<file path=xl/sharedStrings.xml><?xml version="1.0" encoding="utf-8"?>
<sst xmlns="http://schemas.openxmlformats.org/spreadsheetml/2006/main" count="140" uniqueCount="35">
  <si>
    <t>Communication Parameters</t>
  </si>
  <si>
    <t>Buffer Size</t>
  </si>
  <si>
    <t>Check Frequency</t>
  </si>
  <si>
    <t>Communication Test Details</t>
  </si>
  <si>
    <t>Cores</t>
  </si>
  <si>
    <t>DOFs</t>
  </si>
  <si>
    <t>DOFs/Core</t>
  </si>
  <si>
    <t>Sample Ratio</t>
  </si>
  <si>
    <t>History Length</t>
  </si>
  <si>
    <t>Nodes</t>
  </si>
  <si>
    <t>Cores/Node</t>
  </si>
  <si>
    <t>Average over 10 iterations</t>
  </si>
  <si>
    <t>Normalized</t>
  </si>
  <si>
    <t>Weak Scaling</t>
  </si>
  <si>
    <t>Time Min</t>
  </si>
  <si>
    <t>Time Max</t>
  </si>
  <si>
    <t>Time Ave</t>
  </si>
  <si>
    <t>N</t>
  </si>
  <si>
    <t>Weak Scaling Test Details</t>
  </si>
  <si>
    <t>Efficiency</t>
  </si>
  <si>
    <t>Strong Scaling</t>
  </si>
  <si>
    <t>Replication Scaling</t>
  </si>
  <si>
    <t>Sets</t>
  </si>
  <si>
    <t>Performance Comparison</t>
  </si>
  <si>
    <t>Belos GMRES</t>
  </si>
  <si>
    <t>MCLS MCSA</t>
  </si>
  <si>
    <t>Temere MCSA</t>
  </si>
  <si>
    <t>Iters</t>
  </si>
  <si>
    <t>Time</t>
  </si>
  <si>
    <t>Strong Scaling Test Details</t>
  </si>
  <si>
    <t>Replication Scaling Test Details</t>
  </si>
  <si>
    <t>Performance Comparison Test Details</t>
  </si>
  <si>
    <t>Tolerance</t>
  </si>
  <si>
    <t>Scaling</t>
  </si>
  <si>
    <t>Block Jacobi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</si>
</sst>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/>
    <xf numFmtId="0" fontId="1" fillId="0" borderId="0" xfId="0" applyFont="1" applyBorder="1"/>
    <xf numFmtId="0" fontId="1" fillId="0" borderId="5" xfId="0" applyFont="1" applyBorder="1"/>
    <xf numFmtId="0" fontId="5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ill="1" applyBorder="1"/>
    <xf numFmtId="0" fontId="0" fillId="0" borderId="2" xfId="0" applyFont="1" applyBorder="1"/>
    <xf numFmtId="0" fontId="0" fillId="0" borderId="3" xfId="0" applyFont="1" applyBorder="1"/>
    <xf numFmtId="0" fontId="1" fillId="0" borderId="7" xfId="0" applyFon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2" borderId="0" xfId="0" applyNumberFormat="1" applyFont="1" applyFill="1" applyBorder="1"/>
    <xf numFmtId="164" fontId="0" fillId="3" borderId="5" xfId="0" applyNumberFormat="1" applyFill="1" applyBorder="1"/>
    <xf numFmtId="0" fontId="6" fillId="0" borderId="1" xfId="0" applyFont="1" applyBorder="1"/>
    <xf numFmtId="0" fontId="1" fillId="0" borderId="4" xfId="0" applyFont="1" applyBorder="1"/>
    <xf numFmtId="3" fontId="0" fillId="0" borderId="0" xfId="0" applyNumberFormat="1" applyBorder="1"/>
    <xf numFmtId="3" fontId="0" fillId="0" borderId="7" xfId="0" applyNumberFormat="1" applyBorder="1"/>
    <xf numFmtId="0" fontId="1" fillId="0" borderId="1" xfId="0" applyFont="1" applyBorder="1"/>
    <xf numFmtId="11" fontId="0" fillId="0" borderId="0" xfId="0" applyNumberFormat="1"/>
    <xf numFmtId="0" fontId="1" fillId="0" borderId="6" xfId="0" applyFont="1" applyBorder="1"/>
    <xf numFmtId="164" fontId="0" fillId="0" borderId="0" xfId="0" applyNumberFormat="1"/>
    <xf numFmtId="164" fontId="0" fillId="0" borderId="2" xfId="0" applyNumberFormat="1" applyBorder="1"/>
    <xf numFmtId="164" fontId="1" fillId="0" borderId="0" xfId="0" applyNumberFormat="1" applyFont="1" applyBorder="1"/>
    <xf numFmtId="0" fontId="1" fillId="0" borderId="1" xfId="0" applyNumberFormat="1" applyFon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4" xfId="0" applyNumberFormat="1" applyFont="1" applyBorder="1"/>
    <xf numFmtId="0" fontId="1" fillId="0" borderId="0" xfId="0" applyNumberFormat="1" applyFont="1" applyBorder="1"/>
    <xf numFmtId="0" fontId="1" fillId="0" borderId="5" xfId="0" applyNumberFormat="1" applyFon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19" workbookViewId="0">
      <selection activeCell="C30" sqref="C30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/>
      <c r="D5" s="7"/>
      <c r="E5" s="7"/>
      <c r="F5" s="9"/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/>
      <c r="D6" s="7"/>
      <c r="E6" s="7"/>
      <c r="F6" s="9"/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/>
      <c r="D7" s="7"/>
      <c r="E7" s="7"/>
      <c r="F7" s="9"/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/>
      <c r="D8" s="7"/>
      <c r="E8" s="7"/>
      <c r="F8" s="9"/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/>
      <c r="D9" s="7"/>
      <c r="E9" s="7"/>
      <c r="F9" s="9"/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/>
      <c r="D10" s="7"/>
      <c r="E10" s="7"/>
      <c r="F10" s="9"/>
    </row>
    <row r="11" spans="1:12">
      <c r="A11" s="13"/>
      <c r="B11" s="24">
        <v>16384</v>
      </c>
      <c r="C11" s="14"/>
      <c r="D11" s="14"/>
      <c r="E11" s="14"/>
      <c r="F11" s="15"/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/>
      <c r="D16" s="25"/>
      <c r="E16" s="25"/>
      <c r="F16" s="26"/>
      <c r="G16" s="20"/>
      <c r="H16" s="20"/>
    </row>
    <row r="17" spans="1:12">
      <c r="A17" s="6"/>
      <c r="B17" s="10">
        <v>512</v>
      </c>
      <c r="C17" s="25"/>
      <c r="D17" s="25"/>
      <c r="E17" s="25"/>
      <c r="F17" s="30"/>
      <c r="G17" s="20"/>
      <c r="H17" s="20"/>
    </row>
    <row r="18" spans="1:12">
      <c r="A18" s="12" t="s">
        <v>1</v>
      </c>
      <c r="B18" s="10">
        <v>1024</v>
      </c>
      <c r="C18" s="25"/>
      <c r="D18" s="25"/>
      <c r="E18" s="25"/>
      <c r="F18" s="26"/>
      <c r="G18" s="20"/>
      <c r="H18" s="20"/>
    </row>
    <row r="19" spans="1:12">
      <c r="A19" s="6"/>
      <c r="B19" s="10">
        <v>2048</v>
      </c>
      <c r="C19" s="25"/>
      <c r="D19" s="25"/>
      <c r="E19" s="25"/>
      <c r="F19" s="26"/>
      <c r="G19" s="20"/>
      <c r="H19" s="20"/>
    </row>
    <row r="20" spans="1:12">
      <c r="A20" s="6"/>
      <c r="B20" s="10">
        <v>4096</v>
      </c>
      <c r="C20" s="25"/>
      <c r="D20" s="25"/>
      <c r="E20" s="25"/>
      <c r="F20" s="26"/>
      <c r="G20" s="20"/>
      <c r="H20" s="20"/>
    </row>
    <row r="21" spans="1:12">
      <c r="A21" s="6"/>
      <c r="B21" s="17">
        <v>8192</v>
      </c>
      <c r="C21" s="25"/>
      <c r="D21" s="29"/>
      <c r="E21" s="25"/>
      <c r="F21" s="26"/>
      <c r="G21" s="20"/>
      <c r="H21" s="20"/>
    </row>
    <row r="22" spans="1:12">
      <c r="A22" s="13"/>
      <c r="B22" s="24">
        <v>16384</v>
      </c>
      <c r="C22" s="27"/>
      <c r="D22" s="27"/>
      <c r="E22" s="27"/>
      <c r="F22" s="28"/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25">
        <v>12.648</v>
      </c>
      <c r="G28" s="25">
        <v>12.648</v>
      </c>
      <c r="H28" s="25">
        <v>12.648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0">64*A29*A29</f>
        <v>256</v>
      </c>
      <c r="C29" s="33">
        <f t="shared" ref="C29:C33" si="1">B29/16</f>
        <v>16</v>
      </c>
      <c r="D29" s="33">
        <v>6473600</v>
      </c>
      <c r="E29" s="33">
        <f t="shared" ref="E29:E33" si="2">D29/B29</f>
        <v>25287.5</v>
      </c>
      <c r="F29" s="25">
        <v>12.86</v>
      </c>
      <c r="G29" s="25">
        <v>12.861000000000001</v>
      </c>
      <c r="H29" s="25">
        <v>12.861000000000001</v>
      </c>
      <c r="I29" s="26">
        <f t="shared" ref="I29:I33" si="3">$G$28/G29</f>
        <v>0.98343830184278047</v>
      </c>
      <c r="K29" s="2" t="s">
        <v>8</v>
      </c>
      <c r="L29">
        <v>15</v>
      </c>
    </row>
    <row r="30" spans="1:12">
      <c r="A30" s="6">
        <v>4</v>
      </c>
      <c r="B30" s="33">
        <f t="shared" si="0"/>
        <v>1024</v>
      </c>
      <c r="C30" s="33">
        <f t="shared" si="1"/>
        <v>64</v>
      </c>
      <c r="D30" s="33">
        <v>25894400</v>
      </c>
      <c r="E30" s="33">
        <f t="shared" si="2"/>
        <v>25287.5</v>
      </c>
      <c r="F30" s="25">
        <v>14.587999999999999</v>
      </c>
      <c r="G30" s="25">
        <v>14.589</v>
      </c>
      <c r="H30" s="25">
        <v>14.589</v>
      </c>
      <c r="I30" s="26">
        <f t="shared" si="3"/>
        <v>0.8669545548015628</v>
      </c>
    </row>
    <row r="31" spans="1:12">
      <c r="A31" s="6">
        <v>8</v>
      </c>
      <c r="B31" s="33">
        <f>64*A31*A31</f>
        <v>4096</v>
      </c>
      <c r="C31" s="33">
        <f t="shared" si="1"/>
        <v>256</v>
      </c>
      <c r="D31" s="33">
        <v>103577600</v>
      </c>
      <c r="E31" s="33">
        <f t="shared" si="2"/>
        <v>25287.5</v>
      </c>
      <c r="F31" s="25">
        <v>14.252000000000001</v>
      </c>
      <c r="G31" s="25">
        <v>14.253</v>
      </c>
      <c r="H31" s="25">
        <v>14.253</v>
      </c>
      <c r="I31" s="26">
        <f t="shared" si="3"/>
        <v>0.88739212797305822</v>
      </c>
    </row>
    <row r="32" spans="1:12">
      <c r="A32" s="6">
        <v>11</v>
      </c>
      <c r="B32" s="33">
        <f>64*A32*A32</f>
        <v>7744</v>
      </c>
      <c r="C32" s="33">
        <f t="shared" si="1"/>
        <v>484</v>
      </c>
      <c r="D32" s="33">
        <v>195826400</v>
      </c>
      <c r="E32" s="33">
        <f t="shared" si="2"/>
        <v>25287.5</v>
      </c>
      <c r="F32" s="25">
        <v>14.747</v>
      </c>
      <c r="G32" s="25">
        <v>14.778</v>
      </c>
      <c r="H32" s="25">
        <v>14.747</v>
      </c>
      <c r="I32" s="26">
        <f t="shared" si="3"/>
        <v>0.85586682907023948</v>
      </c>
    </row>
    <row r="33" spans="1:14">
      <c r="A33" s="13">
        <v>13</v>
      </c>
      <c r="B33" s="34">
        <f>64*A33*A33</f>
        <v>10816</v>
      </c>
      <c r="C33" s="34">
        <f t="shared" si="1"/>
        <v>676</v>
      </c>
      <c r="D33" s="34">
        <v>273509600</v>
      </c>
      <c r="E33" s="34">
        <f t="shared" si="2"/>
        <v>25287.5</v>
      </c>
      <c r="F33" s="27">
        <v>13.721</v>
      </c>
      <c r="G33" s="27">
        <v>13.724</v>
      </c>
      <c r="H33" s="27">
        <v>13.723000000000001</v>
      </c>
      <c r="I33" s="28">
        <f t="shared" si="3"/>
        <v>0.9215972019819294</v>
      </c>
    </row>
    <row r="34" spans="1:14">
      <c r="B34" s="16"/>
      <c r="C34" s="16"/>
      <c r="D34" s="16"/>
      <c r="E34" s="16"/>
      <c r="F34" s="38"/>
      <c r="G34" s="38"/>
      <c r="H34" s="38"/>
    </row>
    <row r="35" spans="1:14">
      <c r="D35" s="16"/>
      <c r="E35" s="16"/>
      <c r="F35" s="38"/>
      <c r="G35" s="38"/>
      <c r="H35" s="38"/>
      <c r="N35" s="16"/>
    </row>
    <row r="36" spans="1:14">
      <c r="A36" s="31" t="s">
        <v>20</v>
      </c>
      <c r="B36" s="4"/>
      <c r="C36" s="4"/>
      <c r="D36" s="4"/>
      <c r="E36" s="4"/>
      <c r="F36" s="39"/>
      <c r="G36" s="39"/>
      <c r="H36" s="39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40" t="s">
        <v>14</v>
      </c>
      <c r="G37" s="40" t="s">
        <v>15</v>
      </c>
      <c r="H37" s="4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4">64*A38*A38</f>
        <v>256</v>
      </c>
      <c r="C38" s="33">
        <f t="shared" ref="C38:C42" si="5">B38/16</f>
        <v>16</v>
      </c>
      <c r="D38" s="33">
        <v>273509600</v>
      </c>
      <c r="E38" s="33">
        <f>D38/B38</f>
        <v>1068396.875</v>
      </c>
      <c r="F38" s="25">
        <v>515.51</v>
      </c>
      <c r="G38" s="25">
        <v>515.52</v>
      </c>
      <c r="H38" s="25">
        <v>515.52</v>
      </c>
      <c r="I38" s="26">
        <f>($G$38*$B$38)/(G38*B38)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4"/>
        <v>1024</v>
      </c>
      <c r="C39" s="33">
        <f t="shared" si="5"/>
        <v>64</v>
      </c>
      <c r="D39" s="33">
        <v>273509600</v>
      </c>
      <c r="E39" s="33">
        <f t="shared" ref="E39:E42" si="6">D39/B39</f>
        <v>267099.21875</v>
      </c>
      <c r="F39" s="25">
        <v>122.76</v>
      </c>
      <c r="G39" s="25">
        <v>122.77</v>
      </c>
      <c r="H39" s="25">
        <v>122.76</v>
      </c>
      <c r="I39" s="26">
        <f t="shared" ref="I39:I42" si="7">($G$38*$B$38)/(G39*B39)</f>
        <v>1.0497678585973773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5"/>
        <v>256</v>
      </c>
      <c r="D40" s="33">
        <v>273509600</v>
      </c>
      <c r="E40" s="33">
        <f t="shared" si="6"/>
        <v>66774.8046875</v>
      </c>
      <c r="F40" s="25">
        <v>27.963000000000001</v>
      </c>
      <c r="G40" s="25">
        <v>27.966000000000001</v>
      </c>
      <c r="H40" s="25">
        <v>27.963999999999999</v>
      </c>
      <c r="I40" s="26">
        <f t="shared" si="7"/>
        <v>1.1521132804119287</v>
      </c>
      <c r="N40" s="16"/>
    </row>
    <row r="41" spans="1:14">
      <c r="A41" s="6">
        <v>11</v>
      </c>
      <c r="B41" s="33">
        <f>64*A41*A41</f>
        <v>7744</v>
      </c>
      <c r="C41" s="33">
        <f t="shared" si="5"/>
        <v>484</v>
      </c>
      <c r="D41" s="33">
        <v>273509600</v>
      </c>
      <c r="E41" s="33">
        <f t="shared" si="6"/>
        <v>35318.904958677689</v>
      </c>
      <c r="F41" s="25">
        <v>17.715</v>
      </c>
      <c r="G41" s="25">
        <v>17.716000000000001</v>
      </c>
      <c r="H41" s="25">
        <v>17.715</v>
      </c>
      <c r="I41" s="26">
        <f t="shared" si="7"/>
        <v>0.96195436165468384</v>
      </c>
      <c r="N41" s="16"/>
    </row>
    <row r="42" spans="1:14">
      <c r="A42" s="13">
        <v>13</v>
      </c>
      <c r="B42" s="34">
        <f>64*A42*A42</f>
        <v>10816</v>
      </c>
      <c r="C42" s="34">
        <f t="shared" si="5"/>
        <v>676</v>
      </c>
      <c r="D42" s="34">
        <v>273509600</v>
      </c>
      <c r="E42" s="34">
        <f t="shared" si="6"/>
        <v>25287.5</v>
      </c>
      <c r="F42" s="27">
        <v>13.72</v>
      </c>
      <c r="G42" s="27">
        <v>13.721</v>
      </c>
      <c r="H42" s="27">
        <v>13.721</v>
      </c>
      <c r="I42" s="28">
        <f t="shared" si="7"/>
        <v>0.88926877084277578</v>
      </c>
    </row>
    <row r="43" spans="1:14">
      <c r="F43" s="38"/>
      <c r="G43" s="38"/>
      <c r="H43" s="38"/>
    </row>
    <row r="44" spans="1:14">
      <c r="F44" s="38"/>
      <c r="G44" s="38"/>
      <c r="H44" s="38"/>
    </row>
    <row r="45" spans="1:14">
      <c r="A45" s="41" t="s">
        <v>21</v>
      </c>
      <c r="B45" s="42"/>
      <c r="C45" s="42"/>
      <c r="D45" s="42"/>
      <c r="E45" s="42"/>
      <c r="F45" s="42"/>
      <c r="G45" s="42"/>
      <c r="H45" s="42"/>
      <c r="I45" s="43"/>
    </row>
    <row r="46" spans="1:14">
      <c r="A46" s="44" t="s">
        <v>22</v>
      </c>
      <c r="B46" s="45" t="s">
        <v>4</v>
      </c>
      <c r="C46" s="45" t="s">
        <v>9</v>
      </c>
      <c r="D46" s="45" t="s">
        <v>5</v>
      </c>
      <c r="E46" s="45" t="s">
        <v>6</v>
      </c>
      <c r="F46" s="45" t="s">
        <v>14</v>
      </c>
      <c r="G46" s="45" t="s">
        <v>15</v>
      </c>
      <c r="H46" s="45" t="s">
        <v>16</v>
      </c>
      <c r="I46" s="46" t="s">
        <v>19</v>
      </c>
      <c r="K46" s="1" t="s">
        <v>30</v>
      </c>
    </row>
    <row r="47" spans="1:14">
      <c r="A47" s="47">
        <v>1</v>
      </c>
      <c r="B47" s="48">
        <v>256</v>
      </c>
      <c r="C47" s="48">
        <f>B47/16</f>
        <v>16</v>
      </c>
      <c r="D47" s="48">
        <v>6473600</v>
      </c>
      <c r="E47" s="48">
        <f>D47/B47</f>
        <v>25287.5</v>
      </c>
      <c r="F47" s="48">
        <f>12.648+0.001399</f>
        <v>12.649398999999999</v>
      </c>
      <c r="G47" s="48">
        <v>12.648999999999999</v>
      </c>
      <c r="H47" s="48">
        <v>12.648999999999999</v>
      </c>
      <c r="I47" s="26">
        <f>$G$47/(G47*A47)</f>
        <v>1</v>
      </c>
      <c r="K47" s="2" t="s">
        <v>7</v>
      </c>
      <c r="L47">
        <v>3</v>
      </c>
    </row>
    <row r="48" spans="1:14">
      <c r="A48" s="47">
        <v>2</v>
      </c>
      <c r="B48" s="48">
        <f>$B$47*A48</f>
        <v>512</v>
      </c>
      <c r="C48" s="48">
        <f t="shared" ref="C48:C50" si="8">B48/16</f>
        <v>32</v>
      </c>
      <c r="D48" s="48">
        <v>6473600</v>
      </c>
      <c r="E48" s="48">
        <f>E47</f>
        <v>25287.5</v>
      </c>
      <c r="F48" s="48">
        <f>0.014895+6.6051</f>
        <v>6.6199950000000003</v>
      </c>
      <c r="G48" s="48">
        <f>0.17423+6.6286</f>
        <v>6.8028299999999993</v>
      </c>
      <c r="H48" s="48">
        <f>6.6168+0.10218</f>
        <v>6.7189799999999993</v>
      </c>
      <c r="I48" s="26">
        <f t="shared" ref="I48:I50" si="9">$G$47/(G48*A48)</f>
        <v>0.92968661571728239</v>
      </c>
      <c r="K48" s="2" t="s">
        <v>8</v>
      </c>
      <c r="L48">
        <v>15</v>
      </c>
    </row>
    <row r="49" spans="1:14">
      <c r="A49" s="47">
        <v>3</v>
      </c>
      <c r="B49" s="48">
        <f t="shared" ref="B49:B50" si="10">$B$47*A49</f>
        <v>768</v>
      </c>
      <c r="C49" s="48">
        <f t="shared" si="8"/>
        <v>48</v>
      </c>
      <c r="D49" s="48">
        <v>6473600</v>
      </c>
      <c r="E49" s="48">
        <f>E48</f>
        <v>25287.5</v>
      </c>
      <c r="F49" s="48">
        <f>0.035887+4.5638</f>
        <v>4.5996869999999994</v>
      </c>
      <c r="G49" s="48">
        <f>4.6158+0.11854</f>
        <v>4.7343400000000004</v>
      </c>
      <c r="H49" s="48">
        <f>0.068709+4.5952</f>
        <v>4.6639090000000003</v>
      </c>
      <c r="I49" s="26">
        <f t="shared" si="9"/>
        <v>0.89058524173027975</v>
      </c>
    </row>
    <row r="50" spans="1:14">
      <c r="A50" s="49">
        <v>4</v>
      </c>
      <c r="B50" s="50">
        <f t="shared" si="10"/>
        <v>1024</v>
      </c>
      <c r="C50" s="50">
        <f t="shared" si="8"/>
        <v>64</v>
      </c>
      <c r="D50" s="50">
        <v>6473600</v>
      </c>
      <c r="E50" s="50">
        <f>E49</f>
        <v>25287.5</v>
      </c>
      <c r="F50" s="50">
        <f>0.078491+3.5427</f>
        <v>3.621191</v>
      </c>
      <c r="G50" s="50">
        <f>3.5852+0.22359</f>
        <v>3.8087900000000001</v>
      </c>
      <c r="H50" s="50">
        <f>3.5667+0.1467</f>
        <v>3.7134</v>
      </c>
      <c r="I50" s="28">
        <f t="shared" si="9"/>
        <v>0.83025055201258136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selection activeCell="G68" sqref="G68"/>
    </sheetView>
  </sheetViews>
  <sheetFormatPr baseColWidth="10" defaultRowHeight="15" x14ac:dyDescent="0"/>
  <cols>
    <col min="1" max="1" width="12.5" customWidth="1"/>
    <col min="4" max="4" width="11.33203125" bestFit="1" customWidth="1"/>
    <col min="5" max="5" width="10.6640625" customWidth="1"/>
    <col min="10" max="11" width="13.5" customWidth="1"/>
  </cols>
  <sheetData>
    <row r="2" spans="1:12">
      <c r="A2" s="3" t="s">
        <v>0</v>
      </c>
      <c r="B2" s="4"/>
      <c r="C2" s="4"/>
      <c r="D2" s="4"/>
      <c r="E2" s="4"/>
      <c r="F2" s="5"/>
      <c r="G2" s="2" t="s">
        <v>11</v>
      </c>
      <c r="H2" s="7"/>
      <c r="K2" s="1" t="s">
        <v>3</v>
      </c>
    </row>
    <row r="3" spans="1:12">
      <c r="A3" s="6"/>
      <c r="B3" s="7"/>
      <c r="C3" s="7"/>
      <c r="D3" s="7"/>
      <c r="E3" s="8" t="s">
        <v>2</v>
      </c>
      <c r="F3" s="9"/>
      <c r="G3" s="7"/>
      <c r="H3" s="7"/>
      <c r="K3" s="2" t="s">
        <v>4</v>
      </c>
      <c r="L3">
        <v>64</v>
      </c>
    </row>
    <row r="4" spans="1:12">
      <c r="A4" s="6"/>
      <c r="B4" s="7"/>
      <c r="C4" s="10">
        <v>128</v>
      </c>
      <c r="D4" s="10">
        <v>256</v>
      </c>
      <c r="E4" s="10">
        <v>512</v>
      </c>
      <c r="F4" s="11">
        <v>1024</v>
      </c>
      <c r="G4" s="10"/>
      <c r="H4" s="10"/>
      <c r="K4" s="2" t="s">
        <v>9</v>
      </c>
      <c r="L4" s="18">
        <v>8</v>
      </c>
    </row>
    <row r="5" spans="1:12">
      <c r="A5" s="6"/>
      <c r="B5" s="10">
        <v>256</v>
      </c>
      <c r="C5" s="7">
        <v>0.67789999999999995</v>
      </c>
      <c r="D5" s="7">
        <v>0.68215999999999999</v>
      </c>
      <c r="E5" s="7">
        <v>0.69181999999999999</v>
      </c>
      <c r="F5" s="9">
        <v>0.69211999999999996</v>
      </c>
      <c r="G5" s="7"/>
      <c r="H5" s="7"/>
      <c r="K5" s="2" t="s">
        <v>10</v>
      </c>
      <c r="L5">
        <v>8</v>
      </c>
    </row>
    <row r="6" spans="1:12">
      <c r="A6" s="6"/>
      <c r="B6" s="10">
        <v>512</v>
      </c>
      <c r="C6" s="7">
        <v>0.70911000000000002</v>
      </c>
      <c r="D6" s="7">
        <v>0.73728000000000005</v>
      </c>
      <c r="E6" s="7">
        <v>0.77854999999999996</v>
      </c>
      <c r="F6" s="9">
        <v>0.81662000000000001</v>
      </c>
      <c r="G6" s="7"/>
      <c r="H6" s="7"/>
      <c r="K6" s="2" t="s">
        <v>5</v>
      </c>
      <c r="L6" s="16">
        <v>1618400</v>
      </c>
    </row>
    <row r="7" spans="1:12">
      <c r="A7" s="12" t="s">
        <v>1</v>
      </c>
      <c r="B7" s="10">
        <v>1024</v>
      </c>
      <c r="C7" s="7">
        <v>0.68318999999999996</v>
      </c>
      <c r="D7" s="7">
        <v>0.69940000000000002</v>
      </c>
      <c r="E7" s="7">
        <v>0.72841999999999996</v>
      </c>
      <c r="F7" s="9">
        <v>0.75632999999999995</v>
      </c>
      <c r="G7" s="7"/>
      <c r="H7" s="7"/>
      <c r="K7" s="2" t="s">
        <v>6</v>
      </c>
      <c r="L7" s="16">
        <f>L6/L3</f>
        <v>25287.5</v>
      </c>
    </row>
    <row r="8" spans="1:12">
      <c r="A8" s="6"/>
      <c r="B8" s="10">
        <v>2048</v>
      </c>
      <c r="C8" s="7">
        <v>0.66264999999999996</v>
      </c>
      <c r="D8" s="7">
        <v>0.6704</v>
      </c>
      <c r="E8" s="7">
        <v>0.68916999999999995</v>
      </c>
      <c r="F8" s="9">
        <v>0.71221000000000001</v>
      </c>
      <c r="G8" s="7"/>
      <c r="H8" s="7"/>
      <c r="K8" s="2" t="s">
        <v>7</v>
      </c>
      <c r="L8">
        <v>3</v>
      </c>
    </row>
    <row r="9" spans="1:12">
      <c r="A9" s="6"/>
      <c r="B9" s="10">
        <v>4096</v>
      </c>
      <c r="C9" s="7">
        <v>0.64968999999999999</v>
      </c>
      <c r="D9" s="7">
        <v>0.65114000000000005</v>
      </c>
      <c r="E9" s="7">
        <v>0.65917999999999999</v>
      </c>
      <c r="F9" s="9">
        <v>0.67552999999999996</v>
      </c>
      <c r="G9" s="7"/>
      <c r="H9" s="7"/>
      <c r="K9" s="2" t="s">
        <v>8</v>
      </c>
      <c r="L9">
        <v>15</v>
      </c>
    </row>
    <row r="10" spans="1:12">
      <c r="A10" s="6"/>
      <c r="B10" s="17">
        <v>8192</v>
      </c>
      <c r="C10" s="21">
        <v>0.64381999999999995</v>
      </c>
      <c r="D10" s="7">
        <v>0.64310999999999996</v>
      </c>
      <c r="E10" s="7">
        <v>0.64841000000000004</v>
      </c>
      <c r="F10" s="9">
        <v>0.65447999999999995</v>
      </c>
    </row>
    <row r="11" spans="1:12">
      <c r="A11" s="13"/>
      <c r="B11" s="24">
        <v>16384</v>
      </c>
      <c r="C11" s="14">
        <v>0.65378000000000003</v>
      </c>
      <c r="D11" s="14">
        <v>0.64476</v>
      </c>
      <c r="E11" s="14">
        <v>0.64934999999999998</v>
      </c>
      <c r="F11" s="15">
        <v>0.64880000000000004</v>
      </c>
    </row>
    <row r="13" spans="1:12">
      <c r="A13" s="3" t="s">
        <v>12</v>
      </c>
      <c r="B13" s="22"/>
      <c r="C13" s="22"/>
      <c r="D13" s="22"/>
      <c r="E13" s="22"/>
      <c r="F13" s="23"/>
      <c r="G13" s="19"/>
      <c r="H13" s="19"/>
    </row>
    <row r="14" spans="1:12">
      <c r="A14" s="6"/>
      <c r="B14" s="7"/>
      <c r="C14" s="7"/>
      <c r="D14" s="7"/>
      <c r="E14" s="8" t="s">
        <v>2</v>
      </c>
      <c r="F14" s="9"/>
      <c r="G14" s="19"/>
      <c r="H14" s="19"/>
    </row>
    <row r="15" spans="1:12">
      <c r="A15" s="6"/>
      <c r="B15" s="7"/>
      <c r="C15" s="10">
        <v>128</v>
      </c>
      <c r="D15" s="10">
        <v>256</v>
      </c>
      <c r="E15" s="10">
        <v>512</v>
      </c>
      <c r="F15" s="11">
        <v>1024</v>
      </c>
      <c r="G15" s="10"/>
      <c r="H15" s="10"/>
    </row>
    <row r="16" spans="1:12">
      <c r="A16" s="6"/>
      <c r="B16" s="10">
        <v>256</v>
      </c>
      <c r="C16" s="25">
        <f>C5/MIN($C$5:$F$11)</f>
        <v>1.0540964998211815</v>
      </c>
      <c r="D16" s="25">
        <f t="shared" ref="D16:F16" si="0">D5/MIN($C$5:$F$11)</f>
        <v>1.0607205610237751</v>
      </c>
      <c r="E16" s="25">
        <f t="shared" si="0"/>
        <v>1.0757413195254311</v>
      </c>
      <c r="F16" s="26">
        <f t="shared" si="0"/>
        <v>1.0762078027087123</v>
      </c>
      <c r="G16" s="20"/>
      <c r="H16" s="20"/>
    </row>
    <row r="17" spans="1:12">
      <c r="A17" s="6"/>
      <c r="B17" s="10">
        <v>512</v>
      </c>
      <c r="C17" s="25">
        <f t="shared" ref="C17:F17" si="1">C6/MIN($C$5:$F$11)</f>
        <v>1.1026263003218735</v>
      </c>
      <c r="D17" s="25">
        <f t="shared" si="1"/>
        <v>1.1464290712319822</v>
      </c>
      <c r="E17" s="25">
        <f t="shared" si="1"/>
        <v>1.2106016078120383</v>
      </c>
      <c r="F17" s="30">
        <f t="shared" si="1"/>
        <v>1.2697983237704282</v>
      </c>
      <c r="G17" s="20"/>
      <c r="H17" s="20"/>
    </row>
    <row r="18" spans="1:12">
      <c r="A18" s="12" t="s">
        <v>1</v>
      </c>
      <c r="B18" s="10">
        <v>1024</v>
      </c>
      <c r="C18" s="25">
        <f t="shared" ref="C18:F18" si="2">C7/MIN($C$5:$F$11)</f>
        <v>1.062322153286374</v>
      </c>
      <c r="D18" s="25">
        <f t="shared" si="2"/>
        <v>1.087527794623004</v>
      </c>
      <c r="E18" s="25">
        <f t="shared" si="2"/>
        <v>1.1326522678857427</v>
      </c>
      <c r="F18" s="26">
        <f t="shared" si="2"/>
        <v>1.176050753370341</v>
      </c>
      <c r="G18" s="20"/>
      <c r="H18" s="20"/>
    </row>
    <row r="19" spans="1:12">
      <c r="A19" s="6"/>
      <c r="B19" s="10">
        <v>2048</v>
      </c>
      <c r="C19" s="25">
        <f t="shared" ref="C19:F19" si="3">C8/MIN($C$5:$F$11)</f>
        <v>1.0303836046710517</v>
      </c>
      <c r="D19" s="25">
        <f t="shared" si="3"/>
        <v>1.0424344202391504</v>
      </c>
      <c r="E19" s="25">
        <f t="shared" si="3"/>
        <v>1.0716207180731134</v>
      </c>
      <c r="F19" s="26">
        <f t="shared" si="3"/>
        <v>1.107446626549113</v>
      </c>
      <c r="G19" s="20"/>
      <c r="H19" s="20"/>
    </row>
    <row r="20" spans="1:12">
      <c r="A20" s="6"/>
      <c r="B20" s="10">
        <v>4096</v>
      </c>
      <c r="C20" s="25">
        <f t="shared" ref="C20:F20" si="4">C9/MIN($C$5:$F$11)</f>
        <v>1.0102315311533019</v>
      </c>
      <c r="D20" s="25">
        <f t="shared" si="4"/>
        <v>1.0124861998724948</v>
      </c>
      <c r="E20" s="25">
        <f t="shared" si="4"/>
        <v>1.024987949184432</v>
      </c>
      <c r="F20" s="26">
        <f t="shared" si="4"/>
        <v>1.0504112826732597</v>
      </c>
      <c r="G20" s="20"/>
      <c r="H20" s="20"/>
    </row>
    <row r="21" spans="1:12">
      <c r="A21" s="6"/>
      <c r="B21" s="17">
        <v>8192</v>
      </c>
      <c r="C21" s="25">
        <f t="shared" ref="C21:F21" si="5">C10/MIN($C$5:$F$11)</f>
        <v>1.0011040102004323</v>
      </c>
      <c r="D21" s="29">
        <f t="shared" si="5"/>
        <v>1</v>
      </c>
      <c r="E21" s="25">
        <f t="shared" si="5"/>
        <v>1.0082412029046355</v>
      </c>
      <c r="F21" s="26">
        <f t="shared" si="5"/>
        <v>1.017679712646359</v>
      </c>
      <c r="G21" s="20"/>
      <c r="H21" s="20"/>
    </row>
    <row r="22" spans="1:12">
      <c r="A22" s="13"/>
      <c r="B22" s="24">
        <v>16384</v>
      </c>
      <c r="C22" s="27">
        <f t="shared" ref="C22:F22" si="6">C11/MIN($C$5:$F$11)</f>
        <v>1.0165912518853697</v>
      </c>
      <c r="D22" s="27">
        <f t="shared" si="6"/>
        <v>1.0025656575080468</v>
      </c>
      <c r="E22" s="27">
        <f t="shared" si="6"/>
        <v>1.0097028502122498</v>
      </c>
      <c r="F22" s="28">
        <f t="shared" si="6"/>
        <v>1.0088476310429011</v>
      </c>
    </row>
    <row r="26" spans="1:12">
      <c r="A26" s="31" t="s">
        <v>13</v>
      </c>
      <c r="B26" s="4"/>
      <c r="C26" s="4"/>
      <c r="D26" s="4"/>
      <c r="E26" s="4"/>
      <c r="F26" s="4"/>
      <c r="G26" s="4"/>
      <c r="H26" s="4"/>
      <c r="I26" s="5"/>
    </row>
    <row r="27" spans="1:12">
      <c r="A27" s="32" t="s">
        <v>17</v>
      </c>
      <c r="B27" s="10" t="s">
        <v>4</v>
      </c>
      <c r="C27" s="10" t="s">
        <v>9</v>
      </c>
      <c r="D27" s="10" t="s">
        <v>5</v>
      </c>
      <c r="E27" s="10" t="s">
        <v>6</v>
      </c>
      <c r="F27" s="10" t="s">
        <v>14</v>
      </c>
      <c r="G27" s="10" t="s">
        <v>15</v>
      </c>
      <c r="H27" s="10" t="s">
        <v>16</v>
      </c>
      <c r="I27" s="11" t="s">
        <v>19</v>
      </c>
      <c r="K27" s="1" t="s">
        <v>18</v>
      </c>
    </row>
    <row r="28" spans="1:12">
      <c r="A28" s="6">
        <v>1</v>
      </c>
      <c r="B28" s="33">
        <f>64*A28*A28</f>
        <v>64</v>
      </c>
      <c r="C28" s="33">
        <f>B28/16</f>
        <v>4</v>
      </c>
      <c r="D28" s="33">
        <v>1618400</v>
      </c>
      <c r="E28" s="33">
        <f>D28/B28</f>
        <v>25287.5</v>
      </c>
      <c r="F28" s="7">
        <v>6.4316000000000004</v>
      </c>
      <c r="G28" s="7">
        <v>6.4317000000000002</v>
      </c>
      <c r="H28" s="7">
        <v>6.4316000000000004</v>
      </c>
      <c r="I28" s="26">
        <f>$G$28/G28</f>
        <v>1</v>
      </c>
      <c r="K28" s="2" t="s">
        <v>7</v>
      </c>
      <c r="L28">
        <v>3</v>
      </c>
    </row>
    <row r="29" spans="1:12">
      <c r="A29" s="6">
        <v>2</v>
      </c>
      <c r="B29" s="33">
        <f t="shared" ref="B29:B30" si="7">64*A29*A29</f>
        <v>256</v>
      </c>
      <c r="C29" s="33">
        <f t="shared" ref="C29:C33" si="8">B29/16</f>
        <v>16</v>
      </c>
      <c r="D29" s="33">
        <v>6473600</v>
      </c>
      <c r="E29" s="33">
        <f t="shared" ref="E29:E33" si="9">D29/B29</f>
        <v>25287.5</v>
      </c>
      <c r="F29" s="7">
        <v>6.4928999999999997</v>
      </c>
      <c r="G29" s="7">
        <v>6.4931000000000001</v>
      </c>
      <c r="H29" s="7">
        <v>6.4930000000000003</v>
      </c>
      <c r="I29" s="26">
        <f t="shared" ref="I29:I33" si="10">$G$28/G29</f>
        <v>0.99054380804238351</v>
      </c>
      <c r="K29" s="2" t="s">
        <v>8</v>
      </c>
      <c r="L29">
        <v>15</v>
      </c>
    </row>
    <row r="30" spans="1:12">
      <c r="A30" s="6">
        <v>4</v>
      </c>
      <c r="B30" s="33">
        <f t="shared" si="7"/>
        <v>1024</v>
      </c>
      <c r="C30" s="33">
        <f t="shared" si="8"/>
        <v>64</v>
      </c>
      <c r="D30" s="33"/>
      <c r="E30" s="33">
        <f t="shared" si="9"/>
        <v>0</v>
      </c>
      <c r="F30" s="7"/>
      <c r="G30" s="7"/>
      <c r="H30" s="7"/>
      <c r="I30" s="26" t="e">
        <f t="shared" si="10"/>
        <v>#DIV/0!</v>
      </c>
    </row>
    <row r="31" spans="1:12">
      <c r="A31" s="6">
        <v>8</v>
      </c>
      <c r="B31" s="33">
        <f>64*A31*A31</f>
        <v>4096</v>
      </c>
      <c r="C31" s="33">
        <f t="shared" si="8"/>
        <v>256</v>
      </c>
      <c r="D31" s="33"/>
      <c r="E31" s="33">
        <f t="shared" si="9"/>
        <v>0</v>
      </c>
      <c r="F31" s="7"/>
      <c r="G31" s="7"/>
      <c r="H31" s="7"/>
      <c r="I31" s="26" t="e">
        <f t="shared" si="10"/>
        <v>#DIV/0!</v>
      </c>
    </row>
    <row r="32" spans="1:12">
      <c r="A32" s="6">
        <v>11</v>
      </c>
      <c r="B32" s="33">
        <f>64*A32*A32</f>
        <v>7744</v>
      </c>
      <c r="C32" s="33">
        <f t="shared" si="8"/>
        <v>484</v>
      </c>
      <c r="D32" s="33"/>
      <c r="E32" s="33">
        <f t="shared" si="9"/>
        <v>0</v>
      </c>
      <c r="F32" s="7"/>
      <c r="G32" s="7"/>
      <c r="H32" s="7"/>
      <c r="I32" s="26" t="e">
        <f t="shared" si="10"/>
        <v>#DIV/0!</v>
      </c>
    </row>
    <row r="33" spans="1:14">
      <c r="A33" s="13">
        <v>13</v>
      </c>
      <c r="B33" s="34">
        <f>64*A33*A33</f>
        <v>10816</v>
      </c>
      <c r="C33" s="34">
        <f t="shared" si="8"/>
        <v>676</v>
      </c>
      <c r="D33" s="34"/>
      <c r="E33" s="34">
        <f t="shared" si="9"/>
        <v>0</v>
      </c>
      <c r="F33" s="14"/>
      <c r="G33" s="14"/>
      <c r="H33" s="14"/>
      <c r="I33" s="28" t="e">
        <f t="shared" si="10"/>
        <v>#DIV/0!</v>
      </c>
    </row>
    <row r="34" spans="1:14">
      <c r="B34" s="16"/>
      <c r="C34" s="16"/>
      <c r="D34" s="16"/>
      <c r="E34" s="16"/>
    </row>
    <row r="35" spans="1:14">
      <c r="D35" s="16"/>
      <c r="E35" s="16"/>
      <c r="N35" s="16"/>
    </row>
    <row r="36" spans="1:14">
      <c r="A36" s="31" t="s">
        <v>20</v>
      </c>
      <c r="B36" s="4"/>
      <c r="C36" s="4"/>
      <c r="D36" s="4"/>
      <c r="E36" s="4"/>
      <c r="F36" s="4"/>
      <c r="G36" s="4"/>
      <c r="H36" s="4"/>
      <c r="I36" s="5"/>
      <c r="N36" s="16"/>
    </row>
    <row r="37" spans="1:14">
      <c r="A37" s="32" t="s">
        <v>17</v>
      </c>
      <c r="B37" s="10" t="s">
        <v>4</v>
      </c>
      <c r="C37" s="10" t="s">
        <v>9</v>
      </c>
      <c r="D37" s="10" t="s">
        <v>5</v>
      </c>
      <c r="E37" s="10" t="s">
        <v>6</v>
      </c>
      <c r="F37" s="10" t="s">
        <v>14</v>
      </c>
      <c r="G37" s="10" t="s">
        <v>15</v>
      </c>
      <c r="H37" s="10" t="s">
        <v>16</v>
      </c>
      <c r="I37" s="11" t="s">
        <v>19</v>
      </c>
      <c r="K37" s="1" t="s">
        <v>29</v>
      </c>
      <c r="N37" s="16"/>
    </row>
    <row r="38" spans="1:14">
      <c r="A38" s="6">
        <v>2</v>
      </c>
      <c r="B38" s="33">
        <f t="shared" ref="B38:B39" si="11">64*A38*A38</f>
        <v>256</v>
      </c>
      <c r="C38" s="33">
        <f t="shared" ref="C38:C42" si="12">B38/16</f>
        <v>16</v>
      </c>
      <c r="D38" s="33">
        <v>273509600</v>
      </c>
      <c r="E38" s="33">
        <f>D38/B38</f>
        <v>1068396.875</v>
      </c>
      <c r="F38" s="7">
        <v>260.52999999999997</v>
      </c>
      <c r="G38" s="7">
        <v>260.54000000000002</v>
      </c>
      <c r="H38" s="7">
        <v>260.54000000000002</v>
      </c>
      <c r="I38" s="26">
        <f>($G$38*$B$38)/(G38*B38)</f>
        <v>1</v>
      </c>
      <c r="K38" s="2" t="s">
        <v>7</v>
      </c>
      <c r="L38">
        <v>3</v>
      </c>
      <c r="N38" s="16"/>
    </row>
    <row r="39" spans="1:14">
      <c r="A39" s="6">
        <v>4</v>
      </c>
      <c r="B39" s="33">
        <f t="shared" si="11"/>
        <v>1024</v>
      </c>
      <c r="C39" s="33">
        <f t="shared" si="12"/>
        <v>64</v>
      </c>
      <c r="D39" s="33">
        <v>273509600</v>
      </c>
      <c r="E39" s="33">
        <f t="shared" ref="E39:E42" si="13">D39/B39</f>
        <v>267099.21875</v>
      </c>
      <c r="F39" s="7">
        <v>61.918999999999997</v>
      </c>
      <c r="G39" s="7">
        <v>61.920999999999999</v>
      </c>
      <c r="H39" s="7">
        <v>61.92</v>
      </c>
      <c r="I39" s="26">
        <f t="shared" ref="I39:I42" si="14">($G$38*$B$38)/(G39*B39)</f>
        <v>1.0519048464979572</v>
      </c>
      <c r="K39" s="2" t="s">
        <v>8</v>
      </c>
      <c r="L39">
        <v>15</v>
      </c>
      <c r="N39" s="16"/>
    </row>
    <row r="40" spans="1:14">
      <c r="A40" s="6">
        <v>8</v>
      </c>
      <c r="B40" s="33">
        <f>64*A40*A40</f>
        <v>4096</v>
      </c>
      <c r="C40" s="33">
        <f t="shared" si="12"/>
        <v>256</v>
      </c>
      <c r="D40" s="33">
        <v>273509600</v>
      </c>
      <c r="E40" s="33">
        <f t="shared" si="13"/>
        <v>66774.8046875</v>
      </c>
      <c r="F40" s="7"/>
      <c r="G40" s="7"/>
      <c r="H40" s="7"/>
      <c r="I40" s="26" t="e">
        <f t="shared" si="14"/>
        <v>#DIV/0!</v>
      </c>
      <c r="N40" s="16"/>
    </row>
    <row r="41" spans="1:14">
      <c r="A41" s="6">
        <v>11</v>
      </c>
      <c r="B41" s="33">
        <f>64*A41*A41</f>
        <v>7744</v>
      </c>
      <c r="C41" s="33">
        <f t="shared" si="12"/>
        <v>484</v>
      </c>
      <c r="D41" s="33">
        <v>273509600</v>
      </c>
      <c r="E41" s="33">
        <f t="shared" si="13"/>
        <v>35318.904958677689</v>
      </c>
      <c r="F41" s="7"/>
      <c r="G41" s="7"/>
      <c r="H41" s="7"/>
      <c r="I41" s="26" t="e">
        <f t="shared" si="14"/>
        <v>#DIV/0!</v>
      </c>
      <c r="N41" s="16"/>
    </row>
    <row r="42" spans="1:14">
      <c r="A42" s="13">
        <v>13</v>
      </c>
      <c r="B42" s="34">
        <f>64*A42*A42</f>
        <v>10816</v>
      </c>
      <c r="C42" s="34">
        <f t="shared" si="12"/>
        <v>676</v>
      </c>
      <c r="D42" s="34">
        <v>273509600</v>
      </c>
      <c r="E42" s="34">
        <f t="shared" si="13"/>
        <v>25287.5</v>
      </c>
      <c r="F42" s="14"/>
      <c r="G42" s="14"/>
      <c r="H42" s="14"/>
      <c r="I42" s="28" t="e">
        <f t="shared" si="14"/>
        <v>#DIV/0!</v>
      </c>
    </row>
    <row r="45" spans="1:14">
      <c r="A45" s="35" t="s">
        <v>21</v>
      </c>
      <c r="B45" s="4"/>
      <c r="C45" s="4"/>
      <c r="D45" s="4"/>
      <c r="E45" s="4"/>
      <c r="F45" s="4"/>
      <c r="G45" s="4"/>
      <c r="H45" s="4"/>
      <c r="I45" s="5"/>
    </row>
    <row r="46" spans="1:14">
      <c r="A46" s="32" t="s">
        <v>22</v>
      </c>
      <c r="B46" s="10" t="s">
        <v>4</v>
      </c>
      <c r="C46" s="10" t="s">
        <v>9</v>
      </c>
      <c r="D46" s="10" t="s">
        <v>5</v>
      </c>
      <c r="E46" s="10" t="s">
        <v>6</v>
      </c>
      <c r="F46" s="10" t="s">
        <v>14</v>
      </c>
      <c r="G46" s="10" t="s">
        <v>15</v>
      </c>
      <c r="H46" s="10" t="s">
        <v>16</v>
      </c>
      <c r="I46" s="11" t="s">
        <v>19</v>
      </c>
      <c r="K46" s="1" t="s">
        <v>30</v>
      </c>
    </row>
    <row r="47" spans="1:14">
      <c r="A47" s="6">
        <v>1</v>
      </c>
      <c r="B47" s="7">
        <v>256</v>
      </c>
      <c r="C47" s="7">
        <f>B47/16</f>
        <v>16</v>
      </c>
      <c r="D47" s="33">
        <v>6473600</v>
      </c>
      <c r="E47" s="33">
        <f>D47/B47</f>
        <v>25287.5</v>
      </c>
      <c r="F47" s="7">
        <v>6.4928999999999997</v>
      </c>
      <c r="G47" s="7">
        <v>6.4931000000000001</v>
      </c>
      <c r="H47" s="7">
        <v>6.4930000000000003</v>
      </c>
      <c r="I47" s="9">
        <f>G47*A47/$G$47</f>
        <v>1</v>
      </c>
      <c r="K47" s="2" t="s">
        <v>7</v>
      </c>
      <c r="L47">
        <v>3</v>
      </c>
    </row>
    <row r="48" spans="1:14">
      <c r="A48" s="6">
        <v>2</v>
      </c>
      <c r="B48" s="7">
        <f>$B$47*A48</f>
        <v>512</v>
      </c>
      <c r="C48" s="7">
        <f t="shared" ref="C48:C50" si="15">B48/16</f>
        <v>32</v>
      </c>
      <c r="D48" s="33">
        <v>6473600</v>
      </c>
      <c r="E48" s="33">
        <f>E47</f>
        <v>25287.5</v>
      </c>
      <c r="F48" s="7"/>
      <c r="G48" s="7"/>
      <c r="H48" s="7"/>
      <c r="I48" s="9">
        <f t="shared" ref="I48:I50" si="16">G48*A48/$G$47</f>
        <v>0</v>
      </c>
      <c r="K48" s="2" t="s">
        <v>8</v>
      </c>
      <c r="L48">
        <v>15</v>
      </c>
    </row>
    <row r="49" spans="1:14">
      <c r="A49" s="6">
        <v>3</v>
      </c>
      <c r="B49" s="7">
        <f t="shared" ref="B49:B50" si="17">$B$47*A49</f>
        <v>768</v>
      </c>
      <c r="C49" s="7">
        <f t="shared" si="15"/>
        <v>48</v>
      </c>
      <c r="D49" s="33">
        <v>6473600</v>
      </c>
      <c r="E49" s="33">
        <f>E48</f>
        <v>25287.5</v>
      </c>
      <c r="F49" s="7"/>
      <c r="G49" s="7"/>
      <c r="H49" s="7"/>
      <c r="I49" s="9">
        <f t="shared" si="16"/>
        <v>0</v>
      </c>
    </row>
    <row r="50" spans="1:14">
      <c r="A50" s="13">
        <v>4</v>
      </c>
      <c r="B50" s="14">
        <f t="shared" si="17"/>
        <v>1024</v>
      </c>
      <c r="C50" s="14">
        <f t="shared" si="15"/>
        <v>64</v>
      </c>
      <c r="D50" s="34">
        <v>6473600</v>
      </c>
      <c r="E50" s="34">
        <f>E49</f>
        <v>25287.5</v>
      </c>
      <c r="F50" s="14"/>
      <c r="G50" s="14"/>
      <c r="H50" s="14"/>
      <c r="I50" s="15">
        <f t="shared" si="16"/>
        <v>0</v>
      </c>
    </row>
    <row r="53" spans="1:14">
      <c r="A53" s="3" t="s">
        <v>23</v>
      </c>
      <c r="B53" s="4"/>
      <c r="C53" s="5"/>
    </row>
    <row r="54" spans="1:14">
      <c r="A54" s="6"/>
      <c r="B54" s="7"/>
      <c r="C54" s="9"/>
      <c r="K54" s="1" t="s">
        <v>31</v>
      </c>
    </row>
    <row r="55" spans="1:14">
      <c r="A55" s="6"/>
      <c r="B55" s="10" t="s">
        <v>27</v>
      </c>
      <c r="C55" s="11" t="s">
        <v>28</v>
      </c>
      <c r="K55" s="2" t="s">
        <v>7</v>
      </c>
      <c r="L55">
        <v>3</v>
      </c>
    </row>
    <row r="56" spans="1:14">
      <c r="A56" s="32" t="s">
        <v>24</v>
      </c>
      <c r="B56" s="7"/>
      <c r="C56" s="9"/>
      <c r="K56" s="2" t="s">
        <v>8</v>
      </c>
      <c r="L56">
        <v>15</v>
      </c>
    </row>
    <row r="57" spans="1:14">
      <c r="A57" s="32" t="s">
        <v>25</v>
      </c>
      <c r="B57" s="7"/>
      <c r="C57" s="9"/>
      <c r="K57" s="2" t="s">
        <v>32</v>
      </c>
      <c r="L57" s="36">
        <v>1E-8</v>
      </c>
    </row>
    <row r="58" spans="1:14">
      <c r="A58" s="37" t="s">
        <v>26</v>
      </c>
      <c r="B58" s="14"/>
      <c r="C58" s="15"/>
      <c r="K58" s="2" t="s">
        <v>33</v>
      </c>
      <c r="L58" t="s">
        <v>34</v>
      </c>
    </row>
    <row r="60" spans="1:14">
      <c r="K60" s="2" t="s">
        <v>4</v>
      </c>
      <c r="L60" s="2" t="s">
        <v>9</v>
      </c>
      <c r="M60" s="2" t="s">
        <v>5</v>
      </c>
      <c r="N60" s="2" t="s">
        <v>6</v>
      </c>
    </row>
    <row r="61" spans="1:14">
      <c r="K61">
        <v>64</v>
      </c>
      <c r="L61">
        <v>4</v>
      </c>
      <c r="M61">
        <v>1618400</v>
      </c>
      <c r="N61">
        <v>25287.5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</vt:lpstr>
      <vt:lpstr>eos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2015-03-10T18:56:57Z</dcterms:created>
  <dcterms:modified xsi:type="dcterms:W3CDTF">2015-03-16T21:56:17Z</dcterms:modified>
</cp:coreProperties>
</file>