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/>
  </bookViews>
  <sheets>
    <sheet name="C5G7 Data" sheetId="1" r:id="rId1"/>
    <sheet name="MCSA Pstud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C36" i="1"/>
  <c r="D36" i="1"/>
  <c r="B37" i="1"/>
  <c r="C37" i="1"/>
  <c r="D37" i="1"/>
  <c r="B38" i="1"/>
  <c r="C38" i="1"/>
  <c r="D38" i="1"/>
  <c r="C35" i="1"/>
  <c r="D35" i="1"/>
  <c r="B35" i="1"/>
  <c r="B29" i="1"/>
  <c r="C29" i="1"/>
  <c r="D29" i="1"/>
  <c r="B30" i="1"/>
  <c r="C30" i="1"/>
  <c r="D30" i="1"/>
  <c r="B31" i="1"/>
  <c r="C31" i="1"/>
  <c r="D31" i="1"/>
  <c r="C28" i="1"/>
  <c r="D28" i="1"/>
  <c r="B28" i="1"/>
  <c r="D23" i="1"/>
  <c r="D14" i="1"/>
  <c r="D21" i="1"/>
  <c r="F20" i="1"/>
  <c r="F21" i="1"/>
  <c r="F22" i="1"/>
  <c r="F23" i="1"/>
  <c r="F19" i="1"/>
  <c r="E20" i="1"/>
  <c r="E21" i="1"/>
  <c r="E22" i="1"/>
  <c r="E23" i="1"/>
  <c r="E19" i="1"/>
  <c r="F10" i="1"/>
  <c r="F11" i="1"/>
  <c r="F12" i="1"/>
  <c r="F14" i="1"/>
  <c r="F13" i="1"/>
  <c r="G13" i="1"/>
  <c r="E11" i="1"/>
  <c r="E12" i="1"/>
  <c r="E13" i="1"/>
  <c r="E14" i="1"/>
  <c r="E10" i="1"/>
  <c r="I5" i="1"/>
  <c r="I4" i="1"/>
  <c r="M5" i="1"/>
  <c r="M4" i="1"/>
  <c r="J5" i="1"/>
  <c r="K5" i="1"/>
  <c r="L5" i="1"/>
  <c r="O5" i="1"/>
  <c r="A4" i="1"/>
  <c r="J4" i="1"/>
  <c r="K4" i="1"/>
  <c r="L4" i="1"/>
  <c r="O4" i="1"/>
</calcChain>
</file>

<file path=xl/sharedStrings.xml><?xml version="1.0" encoding="utf-8"?>
<sst xmlns="http://schemas.openxmlformats.org/spreadsheetml/2006/main" count="87" uniqueCount="45">
  <si>
    <t>C5G7</t>
  </si>
  <si>
    <t>Pins/Assembly</t>
  </si>
  <si>
    <t># Assemblies</t>
  </si>
  <si>
    <t>Radial Mesh</t>
  </si>
  <si>
    <t>Energy Groups</t>
  </si>
  <si>
    <t>SPN Order</t>
  </si>
  <si>
    <t>PN Order</t>
  </si>
  <si>
    <t>Axial Levels</t>
  </si>
  <si>
    <t># DOFs</t>
  </si>
  <si>
    <t># Cores</t>
  </si>
  <si>
    <t># Nodes</t>
  </si>
  <si>
    <t>DOFs per Core</t>
  </si>
  <si>
    <t>BC DOFs</t>
  </si>
  <si>
    <t>Domain DOFs</t>
  </si>
  <si>
    <t>Fuel Levels</t>
  </si>
  <si>
    <t>Reflector Levels</t>
  </si>
  <si>
    <t>7-Group</t>
  </si>
  <si>
    <t>Solver</t>
  </si>
  <si>
    <t>Linear Iters</t>
  </si>
  <si>
    <t>Eigenvalue Iters</t>
  </si>
  <si>
    <t>Eigenvalue</t>
  </si>
  <si>
    <t>Linear/Eigen</t>
  </si>
  <si>
    <t>Setup Time (s)</t>
  </si>
  <si>
    <t>Solve Time (s)</t>
  </si>
  <si>
    <t>Total Time (s)</t>
  </si>
  <si>
    <t>MV Time</t>
  </si>
  <si>
    <t>MC Time</t>
  </si>
  <si>
    <t>Prec Time</t>
  </si>
  <si>
    <t>GMRES-ILUT</t>
  </si>
  <si>
    <t>GMRES-AMG</t>
  </si>
  <si>
    <t>GMRES-MGE</t>
  </si>
  <si>
    <t>MCSA-AINV</t>
  </si>
  <si>
    <t>Richardson-AINV</t>
  </si>
  <si>
    <t>Levels</t>
  </si>
  <si>
    <t>Threshold</t>
  </si>
  <si>
    <t>C5G7 Parameter Study for MCSA</t>
  </si>
  <si>
    <t>Total Iters</t>
  </si>
  <si>
    <t>Solve Time</t>
  </si>
  <si>
    <t>Total Time</t>
  </si>
  <si>
    <t># Matvecs</t>
  </si>
  <si>
    <t>History Ratio</t>
  </si>
  <si>
    <t>23-Group</t>
  </si>
  <si>
    <t>ILUT Solve Ratio</t>
  </si>
  <si>
    <t>ILUT Total Ratio</t>
  </si>
  <si>
    <t>ILUT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</si>
</sst>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3" fontId="0" fillId="0" borderId="0" xfId="0" applyNumberForma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8" fillId="0" borderId="0" xfId="0" applyFont="1"/>
    <xf numFmtId="2" fontId="6" fillId="0" borderId="0" xfId="0" applyNumberFormat="1" applyFont="1"/>
    <xf numFmtId="2" fontId="7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F36" sqref="F36"/>
    </sheetView>
  </sheetViews>
  <sheetFormatPr baseColWidth="10" defaultRowHeight="15" x14ac:dyDescent="0"/>
  <cols>
    <col min="1" max="1" width="15.33203125" bestFit="1" customWidth="1"/>
    <col min="2" max="2" width="12.83203125" bestFit="1" customWidth="1"/>
    <col min="3" max="3" width="14.6640625" bestFit="1" customWidth="1"/>
    <col min="4" max="4" width="14.5" bestFit="1" customWidth="1"/>
    <col min="5" max="5" width="11.6640625" bestFit="1" customWidth="1"/>
    <col min="6" max="6" width="13.1640625" bestFit="1" customWidth="1"/>
    <col min="7" max="7" width="12.83203125" bestFit="1" customWidth="1"/>
    <col min="8" max="8" width="14.33203125" bestFit="1" customWidth="1"/>
    <col min="9" max="9" width="10.83203125" bestFit="1" customWidth="1"/>
    <col min="10" max="10" width="8.6640625" bestFit="1" customWidth="1"/>
    <col min="11" max="11" width="12.5" bestFit="1" customWidth="1"/>
    <col min="12" max="12" width="10.33203125" bestFit="1" customWidth="1"/>
    <col min="13" max="13" width="7.33203125" bestFit="1" customWidth="1"/>
    <col min="14" max="14" width="8" bestFit="1" customWidth="1"/>
    <col min="15" max="15" width="13.1640625" bestFit="1" customWidth="1"/>
  </cols>
  <sheetData>
    <row r="1" spans="1:15">
      <c r="A1" t="s">
        <v>0</v>
      </c>
    </row>
    <row r="3" spans="1: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14</v>
      </c>
      <c r="H3" s="1" t="s">
        <v>15</v>
      </c>
      <c r="I3" s="1" t="s">
        <v>7</v>
      </c>
      <c r="J3" s="1" t="s">
        <v>12</v>
      </c>
      <c r="K3" s="1" t="s">
        <v>13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f>17*17</f>
        <v>289</v>
      </c>
      <c r="B4">
        <v>9</v>
      </c>
      <c r="C4">
        <v>2</v>
      </c>
      <c r="D4">
        <v>7</v>
      </c>
      <c r="E4">
        <v>3</v>
      </c>
      <c r="F4">
        <v>1</v>
      </c>
      <c r="G4">
        <v>18</v>
      </c>
      <c r="H4">
        <v>9</v>
      </c>
      <c r="I4">
        <f>G4+H4</f>
        <v>27</v>
      </c>
      <c r="J4" s="2">
        <f>A4*B4*C4*C4*D4*((E4+1)/2) + 2*17*3*C4*D4*((E4+1)/2)</f>
        <v>148512</v>
      </c>
      <c r="K4" s="2">
        <f>A4*B4*C4*C4*D4*((E4+1)/2)*I4</f>
        <v>3932712</v>
      </c>
      <c r="L4" s="2">
        <f>J4+K4</f>
        <v>4081224</v>
      </c>
      <c r="M4" s="2">
        <f>N4*16</f>
        <v>320</v>
      </c>
      <c r="N4">
        <v>20</v>
      </c>
      <c r="O4" s="2">
        <f>L4/M4</f>
        <v>12753.825000000001</v>
      </c>
    </row>
    <row r="5" spans="1:15">
      <c r="A5">
        <v>289</v>
      </c>
      <c r="B5">
        <v>9</v>
      </c>
      <c r="C5">
        <v>2</v>
      </c>
      <c r="D5">
        <v>23</v>
      </c>
      <c r="E5">
        <v>3</v>
      </c>
      <c r="F5">
        <v>1</v>
      </c>
      <c r="G5">
        <v>18</v>
      </c>
      <c r="H5">
        <v>9</v>
      </c>
      <c r="I5">
        <f>G5+H5</f>
        <v>27</v>
      </c>
      <c r="J5" s="2">
        <f>A5*B5*C5*C5*D5*((E5+1)/2) + 2*17*3*C5*D5*((E5+1)/2)</f>
        <v>487968</v>
      </c>
      <c r="K5" s="2">
        <f>A5*B5*C5*C5*D5*((E5+1)/2)*I5</f>
        <v>12921768</v>
      </c>
      <c r="L5" s="2">
        <f>J5+K5</f>
        <v>13409736</v>
      </c>
      <c r="M5" s="2">
        <f>N5*16</f>
        <v>1056</v>
      </c>
      <c r="N5">
        <v>66</v>
      </c>
      <c r="O5" s="2">
        <f>L5/M5</f>
        <v>12698.613636363636</v>
      </c>
    </row>
    <row r="8" spans="1:15">
      <c r="A8" s="3" t="s">
        <v>16</v>
      </c>
    </row>
    <row r="9" spans="1:15">
      <c r="A9" s="1" t="s">
        <v>17</v>
      </c>
      <c r="B9" s="1" t="s">
        <v>20</v>
      </c>
      <c r="C9" s="1" t="s">
        <v>19</v>
      </c>
      <c r="D9" s="1" t="s">
        <v>18</v>
      </c>
      <c r="E9" s="1" t="s">
        <v>21</v>
      </c>
      <c r="F9" s="1" t="s">
        <v>22</v>
      </c>
      <c r="G9" s="1" t="s">
        <v>23</v>
      </c>
      <c r="H9" s="1" t="s">
        <v>24</v>
      </c>
      <c r="I9" s="4" t="s">
        <v>25</v>
      </c>
      <c r="J9" s="1" t="s">
        <v>26</v>
      </c>
      <c r="K9" s="5" t="s">
        <v>27</v>
      </c>
    </row>
    <row r="10" spans="1:15">
      <c r="A10" s="1" t="s">
        <v>28</v>
      </c>
      <c r="B10" s="12">
        <v>1.1976778907000001</v>
      </c>
      <c r="C10">
        <v>17</v>
      </c>
      <c r="D10" s="2">
        <v>851</v>
      </c>
      <c r="E10" s="11">
        <f>D10/C10</f>
        <v>50.058823529411768</v>
      </c>
      <c r="F10" s="11">
        <f t="shared" ref="F10:F12" si="0">H10-G10</f>
        <v>0.68330000000000002</v>
      </c>
      <c r="G10" s="11">
        <v>4.0984999999999996</v>
      </c>
      <c r="H10" s="11">
        <v>4.7817999999999996</v>
      </c>
      <c r="I10" s="11"/>
      <c r="J10" s="11"/>
      <c r="K10" s="11"/>
    </row>
    <row r="11" spans="1:15">
      <c r="A11" s="1" t="s">
        <v>29</v>
      </c>
      <c r="B11" s="12">
        <v>1.1976778523</v>
      </c>
      <c r="C11">
        <v>17</v>
      </c>
      <c r="D11" s="2">
        <v>264</v>
      </c>
      <c r="E11" s="11">
        <f t="shared" ref="E11:E14" si="1">D11/C11</f>
        <v>15.529411764705882</v>
      </c>
      <c r="F11" s="11">
        <f t="shared" si="0"/>
        <v>0.72370000000000001</v>
      </c>
      <c r="G11" s="11">
        <v>6.24</v>
      </c>
      <c r="H11" s="11">
        <v>6.9637000000000002</v>
      </c>
      <c r="I11" s="11"/>
      <c r="J11" s="11"/>
      <c r="K11" s="11"/>
    </row>
    <row r="12" spans="1:15">
      <c r="A12" s="1" t="s">
        <v>30</v>
      </c>
      <c r="B12" s="12">
        <v>1.1976778499</v>
      </c>
      <c r="C12">
        <v>17</v>
      </c>
      <c r="D12" s="2">
        <v>333</v>
      </c>
      <c r="E12" s="11">
        <f t="shared" si="1"/>
        <v>19.588235294117649</v>
      </c>
      <c r="F12" s="11">
        <f t="shared" si="0"/>
        <v>0.66970000000000063</v>
      </c>
      <c r="G12" s="11">
        <v>7.3529</v>
      </c>
      <c r="H12" s="11">
        <v>8.0226000000000006</v>
      </c>
      <c r="I12" s="11"/>
      <c r="J12" s="11"/>
      <c r="K12" s="11"/>
    </row>
    <row r="13" spans="1:15">
      <c r="A13" s="1" t="s">
        <v>31</v>
      </c>
      <c r="B13" s="12">
        <v>1.1976778183000001</v>
      </c>
      <c r="C13">
        <v>17</v>
      </c>
      <c r="D13" s="2">
        <v>1325</v>
      </c>
      <c r="E13" s="11">
        <f t="shared" si="1"/>
        <v>77.941176470588232</v>
      </c>
      <c r="F13" s="11">
        <f>H13-G13</f>
        <v>7.009999999999998</v>
      </c>
      <c r="G13" s="11">
        <f>30.396</f>
        <v>30.396000000000001</v>
      </c>
      <c r="H13" s="11">
        <v>37.405999999999999</v>
      </c>
      <c r="I13" s="11">
        <v>10.14</v>
      </c>
      <c r="J13" s="11">
        <v>10.785</v>
      </c>
      <c r="K13" s="11">
        <v>4.8925999999999998</v>
      </c>
    </row>
    <row r="14" spans="1:15">
      <c r="A14" s="1" t="s">
        <v>32</v>
      </c>
      <c r="B14" s="12">
        <v>1.1976775184999999</v>
      </c>
      <c r="C14">
        <v>17</v>
      </c>
      <c r="D14" s="2">
        <f>5544-17</f>
        <v>5527</v>
      </c>
      <c r="E14" s="11">
        <f t="shared" si="1"/>
        <v>325.11764705882354</v>
      </c>
      <c r="F14" s="11">
        <f>H14-G14</f>
        <v>5.2660000000000018</v>
      </c>
      <c r="G14" s="11">
        <v>21.228999999999999</v>
      </c>
      <c r="H14" s="11">
        <v>26.495000000000001</v>
      </c>
      <c r="I14" s="11"/>
      <c r="J14" s="11"/>
      <c r="K14" s="11">
        <v>4.8924000000000003</v>
      </c>
    </row>
    <row r="17" spans="1:11">
      <c r="A17" s="3" t="s">
        <v>41</v>
      </c>
    </row>
    <row r="18" spans="1:11">
      <c r="A18" s="1" t="s">
        <v>17</v>
      </c>
      <c r="B18" s="1" t="s">
        <v>20</v>
      </c>
      <c r="C18" s="1" t="s">
        <v>19</v>
      </c>
      <c r="D18" s="1" t="s">
        <v>18</v>
      </c>
      <c r="E18" s="1" t="s">
        <v>21</v>
      </c>
      <c r="F18" s="1" t="s">
        <v>22</v>
      </c>
      <c r="G18" s="1" t="s">
        <v>23</v>
      </c>
      <c r="H18" s="1" t="s">
        <v>24</v>
      </c>
      <c r="I18" s="4" t="s">
        <v>25</v>
      </c>
      <c r="J18" s="1" t="s">
        <v>26</v>
      </c>
      <c r="K18" s="5" t="s">
        <v>27</v>
      </c>
    </row>
    <row r="19" spans="1:11">
      <c r="A19" s="1" t="s">
        <v>28</v>
      </c>
      <c r="B19">
        <v>1.1985238387999999</v>
      </c>
      <c r="C19">
        <v>17</v>
      </c>
      <c r="D19" s="2">
        <v>1051</v>
      </c>
      <c r="E19" s="11">
        <f>D19/C19</f>
        <v>61.823529411764703</v>
      </c>
      <c r="F19" s="11">
        <f>H19-G19</f>
        <v>1.3745000000000012</v>
      </c>
      <c r="G19" s="11">
        <v>9.8484999999999996</v>
      </c>
      <c r="H19" s="11">
        <v>11.223000000000001</v>
      </c>
      <c r="I19" s="11"/>
      <c r="J19" s="11"/>
      <c r="K19" s="11"/>
    </row>
    <row r="20" spans="1:11">
      <c r="A20" s="1" t="s">
        <v>29</v>
      </c>
      <c r="B20">
        <v>1.1985237762000001</v>
      </c>
      <c r="C20">
        <v>17</v>
      </c>
      <c r="D20" s="2">
        <v>302</v>
      </c>
      <c r="E20" s="11">
        <f t="shared" ref="E20:E23" si="2">D20/C20</f>
        <v>17.764705882352942</v>
      </c>
      <c r="F20" s="11">
        <f t="shared" ref="F20:F23" si="3">H20-G20</f>
        <v>1.6400000000000006</v>
      </c>
      <c r="G20" s="11">
        <v>19.172999999999998</v>
      </c>
      <c r="H20" s="11">
        <v>20.812999999999999</v>
      </c>
      <c r="I20" s="11"/>
      <c r="J20" s="11"/>
      <c r="K20" s="11"/>
    </row>
    <row r="21" spans="1:11">
      <c r="A21" s="1" t="s">
        <v>30</v>
      </c>
      <c r="B21">
        <v>1.1985237729</v>
      </c>
      <c r="C21">
        <v>17</v>
      </c>
      <c r="D21" s="2">
        <f>19*17+9</f>
        <v>332</v>
      </c>
      <c r="E21" s="11">
        <f t="shared" si="2"/>
        <v>19.529411764705884</v>
      </c>
      <c r="F21" s="11">
        <f t="shared" si="3"/>
        <v>1.4619999999999997</v>
      </c>
      <c r="G21" s="11">
        <v>18.324000000000002</v>
      </c>
      <c r="H21" s="11">
        <v>19.786000000000001</v>
      </c>
      <c r="I21" s="11"/>
      <c r="J21" s="11"/>
      <c r="K21" s="11"/>
    </row>
    <row r="22" spans="1:11">
      <c r="A22" s="1" t="s">
        <v>31</v>
      </c>
      <c r="B22">
        <v>1.1985237312999999</v>
      </c>
      <c r="C22">
        <v>17</v>
      </c>
      <c r="D22" s="2">
        <v>962</v>
      </c>
      <c r="E22" s="11">
        <f t="shared" si="2"/>
        <v>56.588235294117645</v>
      </c>
      <c r="F22" s="11">
        <f t="shared" si="3"/>
        <v>12.754999999999995</v>
      </c>
      <c r="G22" s="11">
        <v>49.56</v>
      </c>
      <c r="H22" s="11">
        <v>62.314999999999998</v>
      </c>
      <c r="I22" s="11">
        <v>11.356999999999999</v>
      </c>
      <c r="J22" s="11">
        <v>25.617999999999999</v>
      </c>
      <c r="K22" s="11">
        <v>8.2505000000000006</v>
      </c>
    </row>
    <row r="23" spans="1:11">
      <c r="A23" s="1" t="s">
        <v>32</v>
      </c>
      <c r="B23">
        <v>1.1985228297999999</v>
      </c>
      <c r="C23">
        <v>17</v>
      </c>
      <c r="D23" s="2">
        <f>5769-17</f>
        <v>5752</v>
      </c>
      <c r="E23" s="11">
        <f t="shared" si="2"/>
        <v>338.35294117647061</v>
      </c>
      <c r="F23" s="11">
        <f t="shared" si="3"/>
        <v>9.0379999999999967</v>
      </c>
      <c r="G23" s="11">
        <v>41.112000000000002</v>
      </c>
      <c r="H23" s="11">
        <v>50.15</v>
      </c>
      <c r="I23" s="11"/>
      <c r="J23" s="11"/>
      <c r="K23" s="11"/>
    </row>
    <row r="26" spans="1:11">
      <c r="A26" s="3" t="s">
        <v>16</v>
      </c>
    </row>
    <row r="27" spans="1:11">
      <c r="A27" s="5" t="s">
        <v>17</v>
      </c>
      <c r="B27" s="1" t="s">
        <v>44</v>
      </c>
      <c r="C27" s="1" t="s">
        <v>42</v>
      </c>
      <c r="D27" s="1" t="s">
        <v>43</v>
      </c>
    </row>
    <row r="28" spans="1:11">
      <c r="A28" s="5" t="s">
        <v>29</v>
      </c>
      <c r="B28" s="11">
        <f>F11/F$10</f>
        <v>1.0591248353578224</v>
      </c>
      <c r="C28" s="11">
        <f t="shared" ref="C28:D28" si="4">G11/G$10</f>
        <v>1.5225082347200196</v>
      </c>
      <c r="D28" s="11">
        <f t="shared" si="4"/>
        <v>1.4562926094776028</v>
      </c>
    </row>
    <row r="29" spans="1:11">
      <c r="A29" s="5" t="s">
        <v>30</v>
      </c>
      <c r="B29" s="11">
        <f t="shared" ref="B29:B31" si="5">F12/F$10</f>
        <v>0.98009659007756567</v>
      </c>
      <c r="C29" s="11">
        <f t="shared" ref="C29:C31" si="6">G12/G$10</f>
        <v>1.7940466024155179</v>
      </c>
      <c r="D29" s="11">
        <f t="shared" ref="D29:D31" si="7">H12/H$10</f>
        <v>1.677736417248735</v>
      </c>
    </row>
    <row r="30" spans="1:11">
      <c r="A30" s="5" t="s">
        <v>31</v>
      </c>
      <c r="B30" s="11">
        <f t="shared" si="5"/>
        <v>10.259037026196397</v>
      </c>
      <c r="C30" s="11">
        <f t="shared" si="6"/>
        <v>7.4163718433573269</v>
      </c>
      <c r="D30" s="11">
        <f t="shared" si="7"/>
        <v>7.8225772721569289</v>
      </c>
    </row>
    <row r="31" spans="1:11">
      <c r="A31" s="5" t="s">
        <v>32</v>
      </c>
      <c r="B31" s="11">
        <f t="shared" si="5"/>
        <v>7.7067174008488246</v>
      </c>
      <c r="C31" s="11">
        <f t="shared" si="6"/>
        <v>5.1796998902037332</v>
      </c>
      <c r="D31" s="11">
        <f t="shared" si="7"/>
        <v>5.5408005353632532</v>
      </c>
    </row>
    <row r="32" spans="1:11">
      <c r="B32" s="11"/>
      <c r="C32" s="11"/>
      <c r="D32" s="11"/>
    </row>
    <row r="33" spans="1:4">
      <c r="A33" s="13" t="s">
        <v>41</v>
      </c>
      <c r="B33" s="11"/>
      <c r="C33" s="11"/>
      <c r="D33" s="11"/>
    </row>
    <row r="34" spans="1:4">
      <c r="A34" s="5" t="s">
        <v>17</v>
      </c>
      <c r="B34" s="14" t="s">
        <v>44</v>
      </c>
      <c r="C34" s="14" t="s">
        <v>42</v>
      </c>
      <c r="D34" s="14" t="s">
        <v>43</v>
      </c>
    </row>
    <row r="35" spans="1:4">
      <c r="A35" s="5" t="s">
        <v>29</v>
      </c>
      <c r="B35" s="15">
        <f>F20/F$19</f>
        <v>1.1931611495089118</v>
      </c>
      <c r="C35" s="15">
        <f t="shared" ref="C35:D35" si="8">G20/G$19</f>
        <v>1.9467939280093414</v>
      </c>
      <c r="D35" s="15">
        <f t="shared" si="8"/>
        <v>1.854495233003653</v>
      </c>
    </row>
    <row r="36" spans="1:4">
      <c r="A36" s="5" t="s">
        <v>30</v>
      </c>
      <c r="B36" s="15">
        <f t="shared" ref="B36:B38" si="9">F21/F$19</f>
        <v>1.063659512550017</v>
      </c>
      <c r="C36" s="15">
        <f t="shared" ref="C36:C38" si="10">G21/G$19</f>
        <v>1.8605879067878359</v>
      </c>
      <c r="D36" s="15">
        <f t="shared" ref="D36:D38" si="11">H21/H$19</f>
        <v>1.7629867236924173</v>
      </c>
    </row>
    <row r="37" spans="1:4">
      <c r="A37" s="5" t="s">
        <v>31</v>
      </c>
      <c r="B37" s="15">
        <f t="shared" si="9"/>
        <v>9.2797380865769252</v>
      </c>
      <c r="C37" s="15">
        <f t="shared" si="10"/>
        <v>5.0322384119409049</v>
      </c>
      <c r="D37" s="15">
        <f t="shared" si="11"/>
        <v>5.5524369598146661</v>
      </c>
    </row>
    <row r="38" spans="1:4">
      <c r="A38" s="5" t="s">
        <v>32</v>
      </c>
      <c r="B38" s="15">
        <f t="shared" si="9"/>
        <v>6.5754819934521569</v>
      </c>
      <c r="C38" s="15">
        <f t="shared" si="10"/>
        <v>4.174442808549526</v>
      </c>
      <c r="D38" s="15">
        <f t="shared" si="11"/>
        <v>4.4685021830170184</v>
      </c>
    </row>
    <row r="39" spans="1:4">
      <c r="A39" s="6"/>
      <c r="B39" s="6"/>
      <c r="C39" s="6"/>
      <c r="D3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4" sqref="C24"/>
    </sheetView>
  </sheetViews>
  <sheetFormatPr baseColWidth="10" defaultRowHeight="15" x14ac:dyDescent="0"/>
  <cols>
    <col min="2" max="2" width="9.5" bestFit="1" customWidth="1"/>
    <col min="3" max="3" width="12" bestFit="1" customWidth="1"/>
    <col min="4" max="5" width="9.6640625" bestFit="1" customWidth="1"/>
    <col min="6" max="6" width="10.33203125" bestFit="1" customWidth="1"/>
    <col min="7" max="7" width="9.33203125" bestFit="1" customWidth="1"/>
    <col min="8" max="8" width="10" bestFit="1" customWidth="1"/>
  </cols>
  <sheetData>
    <row r="1" spans="1:8">
      <c r="A1" t="s">
        <v>35</v>
      </c>
    </row>
    <row r="3" spans="1:8">
      <c r="A3" s="3" t="s">
        <v>16</v>
      </c>
    </row>
    <row r="4" spans="1:8">
      <c r="A4" s="1" t="s">
        <v>33</v>
      </c>
      <c r="B4" s="1" t="s">
        <v>34</v>
      </c>
      <c r="C4" s="1" t="s">
        <v>40</v>
      </c>
      <c r="D4" s="1" t="s">
        <v>39</v>
      </c>
      <c r="E4" s="1" t="s">
        <v>36</v>
      </c>
      <c r="F4" s="1" t="s">
        <v>37</v>
      </c>
      <c r="G4" s="1" t="s">
        <v>27</v>
      </c>
      <c r="H4" s="1" t="s">
        <v>38</v>
      </c>
    </row>
    <row r="5" spans="1:8">
      <c r="A5">
        <v>2</v>
      </c>
      <c r="B5">
        <v>0.1</v>
      </c>
      <c r="C5">
        <v>1</v>
      </c>
      <c r="D5" s="2">
        <v>2285</v>
      </c>
      <c r="E5" s="2">
        <v>1134</v>
      </c>
      <c r="F5">
        <v>235.66</v>
      </c>
      <c r="G5">
        <v>4.891</v>
      </c>
      <c r="H5">
        <v>242.68</v>
      </c>
    </row>
    <row r="6" spans="1:8">
      <c r="A6">
        <v>2</v>
      </c>
      <c r="B6">
        <v>0.05</v>
      </c>
      <c r="C6">
        <v>1</v>
      </c>
      <c r="D6" s="2">
        <v>2545</v>
      </c>
      <c r="E6" s="2">
        <v>1264</v>
      </c>
      <c r="F6">
        <v>203.67</v>
      </c>
      <c r="G6">
        <v>16.773</v>
      </c>
      <c r="H6">
        <v>223.1</v>
      </c>
    </row>
    <row r="7" spans="1:8">
      <c r="A7">
        <v>2</v>
      </c>
      <c r="B7">
        <v>0.1</v>
      </c>
      <c r="C7">
        <v>0.5</v>
      </c>
      <c r="D7" s="2">
        <v>2307</v>
      </c>
      <c r="E7" s="2">
        <v>1145</v>
      </c>
      <c r="F7">
        <v>126.39</v>
      </c>
      <c r="G7">
        <v>4.9164000000000003</v>
      </c>
      <c r="H7">
        <v>133.44</v>
      </c>
    </row>
    <row r="8" spans="1:8">
      <c r="A8">
        <v>2</v>
      </c>
      <c r="B8">
        <v>0.05</v>
      </c>
      <c r="C8">
        <v>0.5</v>
      </c>
      <c r="D8" s="2">
        <v>2551</v>
      </c>
      <c r="E8" s="2">
        <v>1267</v>
      </c>
      <c r="F8">
        <v>114.33</v>
      </c>
      <c r="G8">
        <v>16.748999999999999</v>
      </c>
      <c r="H8">
        <v>133.86000000000001</v>
      </c>
    </row>
    <row r="9" spans="1:8">
      <c r="A9" s="6">
        <v>2</v>
      </c>
      <c r="B9" s="6">
        <v>0.1</v>
      </c>
      <c r="C9" s="6">
        <v>0.1</v>
      </c>
      <c r="D9" s="7">
        <v>2441</v>
      </c>
      <c r="E9" s="7">
        <v>1212</v>
      </c>
      <c r="F9" s="6">
        <v>41.1</v>
      </c>
      <c r="G9" s="6">
        <v>4.8962000000000003</v>
      </c>
      <c r="H9" s="6">
        <v>48.128999999999998</v>
      </c>
    </row>
    <row r="10" spans="1:8">
      <c r="A10" s="6">
        <v>2</v>
      </c>
      <c r="B10" s="6">
        <v>0.05</v>
      </c>
      <c r="C10" s="6">
        <v>0.1</v>
      </c>
      <c r="D10" s="7">
        <v>2609</v>
      </c>
      <c r="E10" s="7">
        <v>1296</v>
      </c>
      <c r="F10" s="6">
        <v>44.692</v>
      </c>
      <c r="G10" s="6">
        <v>16.777999999999999</v>
      </c>
      <c r="H10" s="6">
        <v>64.248000000000005</v>
      </c>
    </row>
    <row r="11" spans="1:8">
      <c r="A11" s="6">
        <v>2</v>
      </c>
      <c r="B11" s="6">
        <v>0.1</v>
      </c>
      <c r="C11" s="6">
        <v>0.05</v>
      </c>
      <c r="D11" s="7">
        <v>2669</v>
      </c>
      <c r="E11" s="7">
        <v>1326</v>
      </c>
      <c r="F11" s="10">
        <v>30.492000000000001</v>
      </c>
      <c r="G11" s="6">
        <v>4.8956</v>
      </c>
      <c r="H11" s="10">
        <v>37.517000000000003</v>
      </c>
    </row>
    <row r="12" spans="1:8">
      <c r="A12" s="6">
        <v>2</v>
      </c>
      <c r="B12" s="6">
        <v>0.05</v>
      </c>
      <c r="C12" s="6">
        <v>0.05</v>
      </c>
      <c r="D12" s="7">
        <v>2655</v>
      </c>
      <c r="E12" s="7">
        <v>1319</v>
      </c>
      <c r="F12" s="6">
        <v>36.244</v>
      </c>
      <c r="G12" s="6">
        <v>16.768999999999998</v>
      </c>
      <c r="H12" s="6">
        <v>55.805999999999997</v>
      </c>
    </row>
    <row r="13" spans="1:8">
      <c r="A13" s="6">
        <v>1</v>
      </c>
      <c r="B13" s="6">
        <v>0.05</v>
      </c>
      <c r="C13" s="6">
        <v>0.1</v>
      </c>
      <c r="D13" s="9">
        <v>2087</v>
      </c>
      <c r="E13" s="9">
        <v>1035</v>
      </c>
      <c r="F13" s="6">
        <v>34.412999999999997</v>
      </c>
      <c r="G13" s="10">
        <v>2.4424999999999999</v>
      </c>
      <c r="H13" s="6">
        <v>38.701999999999998</v>
      </c>
    </row>
    <row r="14" spans="1:8">
      <c r="A14" s="6">
        <v>1</v>
      </c>
      <c r="B14" s="6">
        <v>0.01</v>
      </c>
      <c r="C14" s="6">
        <v>0.1</v>
      </c>
      <c r="D14" s="9">
        <v>2087</v>
      </c>
      <c r="E14" s="9">
        <v>1035</v>
      </c>
      <c r="F14" s="6">
        <v>45.348999999999997</v>
      </c>
      <c r="G14" s="6">
        <v>7.9100999999999999</v>
      </c>
      <c r="H14" s="6">
        <v>55.566000000000003</v>
      </c>
    </row>
    <row r="15" spans="1:8">
      <c r="A15" s="6">
        <v>1</v>
      </c>
      <c r="B15" s="6">
        <v>0.01</v>
      </c>
      <c r="C15" s="6">
        <v>0.05</v>
      </c>
      <c r="D15" s="7">
        <v>2153</v>
      </c>
      <c r="E15" s="7">
        <v>1068</v>
      </c>
      <c r="F15" s="6">
        <v>33.488999999999997</v>
      </c>
      <c r="G15" s="6">
        <v>7.9142999999999999</v>
      </c>
      <c r="H15" s="6">
        <v>43.688000000000002</v>
      </c>
    </row>
    <row r="18" spans="1:8">
      <c r="A18" s="3" t="s">
        <v>41</v>
      </c>
      <c r="D18" s="2"/>
      <c r="E18" s="2"/>
    </row>
    <row r="19" spans="1:8">
      <c r="A19" s="1" t="s">
        <v>33</v>
      </c>
      <c r="B19" s="1" t="s">
        <v>34</v>
      </c>
      <c r="C19" s="1" t="s">
        <v>40</v>
      </c>
      <c r="D19" s="8" t="s">
        <v>39</v>
      </c>
      <c r="E19" s="8" t="s">
        <v>36</v>
      </c>
      <c r="F19" s="1" t="s">
        <v>37</v>
      </c>
      <c r="G19" s="1" t="s">
        <v>27</v>
      </c>
      <c r="H19" s="1" t="s">
        <v>38</v>
      </c>
    </row>
    <row r="20" spans="1:8">
      <c r="A20">
        <v>2</v>
      </c>
      <c r="B20">
        <v>0.1</v>
      </c>
      <c r="C20">
        <v>0.5</v>
      </c>
      <c r="D20" s="2">
        <v>2181</v>
      </c>
      <c r="E20" s="2">
        <v>1082</v>
      </c>
      <c r="F20">
        <v>162.44</v>
      </c>
      <c r="G20">
        <v>20.975000000000001</v>
      </c>
      <c r="H20">
        <v>188.25</v>
      </c>
    </row>
    <row r="21" spans="1:8">
      <c r="A21" s="6">
        <v>2</v>
      </c>
      <c r="B21" s="6">
        <v>0.1</v>
      </c>
      <c r="C21" s="6">
        <v>0.1</v>
      </c>
      <c r="D21" s="7">
        <v>2821</v>
      </c>
      <c r="E21" s="7">
        <v>1402</v>
      </c>
      <c r="F21" s="6">
        <v>59.643999999999998</v>
      </c>
      <c r="G21" s="6">
        <v>20.984000000000002</v>
      </c>
      <c r="H21" s="6">
        <v>85.406999999999996</v>
      </c>
    </row>
    <row r="22" spans="1:8">
      <c r="A22" s="6">
        <v>2</v>
      </c>
      <c r="B22" s="6">
        <v>0.05</v>
      </c>
      <c r="C22" s="6">
        <v>0.1</v>
      </c>
      <c r="D22" s="7">
        <v>2475</v>
      </c>
      <c r="E22" s="7">
        <v>1229</v>
      </c>
      <c r="F22" s="6">
        <v>61.235999999999997</v>
      </c>
      <c r="G22" s="6">
        <v>81.603999999999999</v>
      </c>
      <c r="H22" s="6">
        <v>149.91999999999999</v>
      </c>
    </row>
    <row r="23" spans="1:8">
      <c r="A23">
        <v>1</v>
      </c>
      <c r="B23">
        <v>0.01</v>
      </c>
      <c r="C23">
        <v>0.5</v>
      </c>
      <c r="D23" s="9">
        <v>1901</v>
      </c>
      <c r="E23" s="9">
        <v>942</v>
      </c>
      <c r="F23">
        <v>153.59</v>
      </c>
      <c r="G23">
        <v>61.396999999999998</v>
      </c>
      <c r="H23">
        <v>221.35</v>
      </c>
    </row>
    <row r="24" spans="1:8">
      <c r="A24" s="6">
        <v>1</v>
      </c>
      <c r="B24" s="6">
        <v>0.05</v>
      </c>
      <c r="C24" s="6">
        <v>0.1</v>
      </c>
      <c r="D24" s="7">
        <v>1939</v>
      </c>
      <c r="E24" s="7">
        <v>961</v>
      </c>
      <c r="F24" s="10">
        <v>49.503</v>
      </c>
      <c r="G24" s="10">
        <v>8.3108000000000004</v>
      </c>
      <c r="H24" s="10">
        <v>62.332999999999998</v>
      </c>
    </row>
    <row r="25" spans="1:8">
      <c r="D25" s="2"/>
      <c r="E2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C5G7 Data</vt:lpstr>
      <vt:lpstr>MCSA Pstudy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2014-09-17T13:30:15Z</dcterms:created>
  <dcterms:modified xsi:type="dcterms:W3CDTF">2014-09-18T02:33:45Z</dcterms:modified>
</cp:coreProperties>
</file>