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7240" yWindow="5720" windowWidth="25600" windowHeight="16060" tabRatio="500"/>
  </bookViews>
  <sheets>
    <sheet name="Results" sheetId="1" r:id="rId1"/>
    <sheet name="Case 1 Pstudy" sheetId="6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B45" i="1"/>
  <c r="B47" i="1"/>
  <c r="D56" i="1"/>
  <c r="D57" i="1"/>
  <c r="D58" i="1"/>
  <c r="D59" i="1"/>
  <c r="D60" i="1"/>
  <c r="D55" i="1"/>
  <c r="C56" i="1"/>
  <c r="C57" i="1"/>
  <c r="C58" i="1"/>
  <c r="C59" i="1"/>
  <c r="C60" i="1"/>
  <c r="C55" i="1"/>
  <c r="B56" i="1"/>
  <c r="B57" i="1"/>
  <c r="B58" i="1"/>
  <c r="B59" i="1"/>
  <c r="B60" i="1"/>
  <c r="B55" i="1"/>
  <c r="D65" i="1"/>
  <c r="D66" i="1"/>
  <c r="D67" i="1"/>
  <c r="D68" i="1"/>
  <c r="D69" i="1"/>
  <c r="D64" i="1"/>
  <c r="C65" i="1"/>
  <c r="C66" i="1"/>
  <c r="C67" i="1"/>
  <c r="C68" i="1"/>
  <c r="C69" i="1"/>
  <c r="C64" i="1"/>
  <c r="B65" i="1"/>
  <c r="B66" i="1"/>
  <c r="B67" i="1"/>
  <c r="B68" i="1"/>
  <c r="B69" i="1"/>
  <c r="B64" i="1"/>
  <c r="M45" i="1"/>
  <c r="M46" i="1"/>
  <c r="M47" i="1"/>
  <c r="M48" i="1"/>
  <c r="M49" i="1"/>
  <c r="M44" i="1"/>
  <c r="B44" i="1"/>
  <c r="B40" i="1"/>
  <c r="B39" i="1"/>
  <c r="B38" i="1"/>
  <c r="B37" i="1"/>
  <c r="B36" i="1"/>
  <c r="F36" i="1"/>
  <c r="F37" i="1"/>
  <c r="F38" i="1"/>
  <c r="F39" i="1"/>
  <c r="F40" i="1"/>
  <c r="F35" i="1"/>
  <c r="H36" i="1"/>
  <c r="H37" i="1"/>
  <c r="H38" i="1"/>
  <c r="H39" i="1"/>
  <c r="H40" i="1"/>
  <c r="H35" i="1"/>
  <c r="B35" i="1"/>
  <c r="H45" i="1"/>
  <c r="H46" i="1"/>
  <c r="H47" i="1"/>
  <c r="H48" i="1"/>
  <c r="H49" i="1"/>
  <c r="H44" i="1"/>
  <c r="B31" i="1"/>
  <c r="B30" i="1"/>
  <c r="B29" i="1"/>
  <c r="B28" i="1"/>
  <c r="I49" i="1"/>
  <c r="I48" i="1"/>
  <c r="I47" i="1"/>
  <c r="I46" i="1"/>
  <c r="I45" i="1"/>
  <c r="I44" i="1"/>
  <c r="I40" i="1"/>
  <c r="I39" i="1"/>
  <c r="I38" i="1"/>
  <c r="I37" i="1"/>
  <c r="I36" i="1"/>
  <c r="I35" i="1"/>
  <c r="I31" i="1"/>
  <c r="I30" i="1"/>
  <c r="I29" i="1"/>
  <c r="I28" i="1"/>
  <c r="I27" i="1"/>
  <c r="I26" i="1"/>
  <c r="I18" i="1"/>
  <c r="I19" i="1"/>
  <c r="I20" i="1"/>
  <c r="I21" i="1"/>
  <c r="I22" i="1"/>
  <c r="I17" i="1"/>
  <c r="B27" i="1"/>
  <c r="F27" i="1"/>
  <c r="F28" i="1"/>
  <c r="F29" i="1"/>
  <c r="F30" i="1"/>
  <c r="F31" i="1"/>
  <c r="F26" i="1"/>
  <c r="H27" i="1"/>
  <c r="H28" i="1"/>
  <c r="H29" i="1"/>
  <c r="H30" i="1"/>
  <c r="H31" i="1"/>
  <c r="H26" i="1"/>
  <c r="B26" i="1"/>
  <c r="B22" i="1"/>
  <c r="B21" i="1"/>
  <c r="F20" i="1"/>
  <c r="B20" i="1"/>
  <c r="B19" i="1"/>
  <c r="B18" i="1"/>
  <c r="F18" i="1"/>
  <c r="F19" i="1"/>
  <c r="F21" i="1"/>
  <c r="F22" i="1"/>
  <c r="H18" i="1"/>
  <c r="H19" i="1"/>
  <c r="H20" i="1"/>
  <c r="H21" i="1"/>
  <c r="H22" i="1"/>
  <c r="H17" i="1"/>
  <c r="F17" i="1"/>
  <c r="B17" i="1"/>
  <c r="AE24" i="6"/>
  <c r="AI24" i="6"/>
  <c r="AF24" i="6"/>
  <c r="AE29" i="6"/>
  <c r="AI29" i="6"/>
  <c r="AF29" i="6"/>
  <c r="AE28" i="6"/>
  <c r="AI28" i="6"/>
  <c r="AF28" i="6"/>
  <c r="AE18" i="6"/>
  <c r="AI18" i="6"/>
  <c r="AF18" i="6"/>
  <c r="AE39" i="6"/>
  <c r="AI39" i="6"/>
  <c r="AH9" i="6"/>
  <c r="AE37" i="6"/>
  <c r="AE38" i="6"/>
  <c r="AE40" i="6"/>
  <c r="AE41" i="6"/>
  <c r="AE42" i="6"/>
  <c r="AF37" i="6"/>
  <c r="AI37" i="6"/>
  <c r="AF38" i="6"/>
  <c r="AI38" i="6"/>
  <c r="AF39" i="6"/>
  <c r="AF40" i="6"/>
  <c r="AI40" i="6"/>
  <c r="AF41" i="6"/>
  <c r="AI41" i="6"/>
  <c r="AF42" i="6"/>
  <c r="AI42" i="6"/>
  <c r="AF36" i="6"/>
  <c r="AE36" i="6"/>
  <c r="AI36" i="6"/>
  <c r="AE6" i="6"/>
  <c r="AI6" i="6"/>
  <c r="AE7" i="6"/>
  <c r="AI7" i="6"/>
  <c r="AE8" i="6"/>
  <c r="AI8" i="6"/>
  <c r="AE9" i="6"/>
  <c r="AI9" i="6"/>
  <c r="AE10" i="6"/>
  <c r="AI10" i="6"/>
  <c r="AE11" i="6"/>
  <c r="AI11" i="6"/>
  <c r="AE13" i="6"/>
  <c r="AI13" i="6"/>
  <c r="AE14" i="6"/>
  <c r="AI14" i="6"/>
  <c r="AE15" i="6"/>
  <c r="AI15" i="6"/>
  <c r="AE16" i="6"/>
  <c r="AI16" i="6"/>
  <c r="AE17" i="6"/>
  <c r="AI17" i="6"/>
  <c r="AE21" i="6"/>
  <c r="AI21" i="6"/>
  <c r="AE22" i="6"/>
  <c r="AI22" i="6"/>
  <c r="AE23" i="6"/>
  <c r="AI23" i="6"/>
  <c r="AE27" i="6"/>
  <c r="AI27" i="6"/>
  <c r="AE32" i="6"/>
  <c r="AI32" i="6"/>
  <c r="AE5" i="6"/>
  <c r="AI5" i="6"/>
  <c r="AF6" i="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7" i="6"/>
  <c r="AF32" i="6"/>
  <c r="AF5" i="6"/>
  <c r="J8" i="1"/>
  <c r="J9" i="1"/>
  <c r="J10" i="1"/>
  <c r="J11" i="1"/>
  <c r="J12" i="1"/>
  <c r="J7" i="1"/>
  <c r="B8" i="1"/>
  <c r="I8" i="1"/>
  <c r="B9" i="1"/>
  <c r="I9" i="1"/>
  <c r="B10" i="1"/>
  <c r="I10" i="1"/>
  <c r="B11" i="1"/>
  <c r="I11" i="1"/>
  <c r="B12" i="1"/>
  <c r="I12" i="1"/>
  <c r="B7" i="1"/>
  <c r="I7" i="1"/>
  <c r="L8" i="1"/>
  <c r="L9" i="1"/>
  <c r="L10" i="1"/>
  <c r="L11" i="1"/>
  <c r="L12" i="1"/>
  <c r="L7" i="1"/>
</calcChain>
</file>

<file path=xl/sharedStrings.xml><?xml version="1.0" encoding="utf-8"?>
<sst xmlns="http://schemas.openxmlformats.org/spreadsheetml/2006/main" count="108" uniqueCount="74">
  <si>
    <t>MCSA Preconditioning Analysis</t>
  </si>
  <si>
    <t>Problem 4</t>
  </si>
  <si>
    <t>Pins/Assembly</t>
  </si>
  <si>
    <t># Assemblies</t>
  </si>
  <si>
    <t>Radial Mesh</t>
  </si>
  <si>
    <t>Energy Groups</t>
  </si>
  <si>
    <t># DOFs</t>
  </si>
  <si>
    <t>PN Order</t>
  </si>
  <si>
    <t>SPN Order</t>
  </si>
  <si>
    <t>Axial Levels</t>
  </si>
  <si>
    <t># Cores</t>
  </si>
  <si>
    <t>Case Id</t>
  </si>
  <si>
    <t>CASE DEFINITIONS</t>
  </si>
  <si>
    <t>Eigenvalue Iters</t>
  </si>
  <si>
    <t>Eigenvalue</t>
  </si>
  <si>
    <t>ARNOLDI-BELOS-GMRES-ILUT</t>
  </si>
  <si>
    <t>Total GMRES Iters</t>
  </si>
  <si>
    <t>Solve Time (s)</t>
  </si>
  <si>
    <t>Total Time (s)</t>
  </si>
  <si>
    <t>ARNOLDI-BELOS-GMRES-AMG</t>
  </si>
  <si>
    <t>ARNOLDI-BELOS-GMRES-MGE</t>
  </si>
  <si>
    <t>Histories per Iteration</t>
  </si>
  <si>
    <t># Nodes</t>
  </si>
  <si>
    <t>DOFs per Core</t>
  </si>
  <si>
    <t>ARNOLDI-MCLS-MCSA-AINV</t>
  </si>
  <si>
    <t>Case 1</t>
  </si>
  <si>
    <t>Num Smooth</t>
  </si>
  <si>
    <t>Num Histories</t>
  </si>
  <si>
    <t>Parameter Studies for Sparse Approximate Inverse Preconditioning</t>
  </si>
  <si>
    <t>Threshold</t>
  </si>
  <si>
    <t>Levels</t>
  </si>
  <si>
    <t>DOFs = 717,876</t>
  </si>
  <si>
    <t>1 Iters</t>
  </si>
  <si>
    <t>1 time</t>
  </si>
  <si>
    <t>2 Iters</t>
  </si>
  <si>
    <t>2 time</t>
  </si>
  <si>
    <t>3 Iters</t>
  </si>
  <si>
    <t>3 time</t>
  </si>
  <si>
    <t>4 Iters</t>
  </si>
  <si>
    <t>4 time</t>
  </si>
  <si>
    <t>5 Iters</t>
  </si>
  <si>
    <t>5 time</t>
  </si>
  <si>
    <t>6 Iters</t>
  </si>
  <si>
    <t>6 time</t>
  </si>
  <si>
    <t>7 Iters</t>
  </si>
  <si>
    <t>7 time</t>
  </si>
  <si>
    <t>8 Iters</t>
  </si>
  <si>
    <t>8 time</t>
  </si>
  <si>
    <t>9 Iters</t>
  </si>
  <si>
    <t>9 time</t>
  </si>
  <si>
    <t>10 Iters</t>
  </si>
  <si>
    <t>10 time</t>
  </si>
  <si>
    <t>11 Iters</t>
  </si>
  <si>
    <t>11 time</t>
  </si>
  <si>
    <t>12 Iters</t>
  </si>
  <si>
    <t>12 time</t>
  </si>
  <si>
    <t>13 Iters</t>
  </si>
  <si>
    <t>13 time</t>
  </si>
  <si>
    <t>Total Iters</t>
  </si>
  <si>
    <t>Total Time</t>
  </si>
  <si>
    <t>Solve Time</t>
  </si>
  <si>
    <t>Prec Time</t>
  </si>
  <si>
    <t># Matvecs</t>
  </si>
  <si>
    <t>Richardson FP</t>
  </si>
  <si>
    <t>Total MCSA Iters</t>
  </si>
  <si>
    <t>Solve Fraction</t>
  </si>
  <si>
    <t>Smooth Steps</t>
  </si>
  <si>
    <t>Linear/Eigen</t>
  </si>
  <si>
    <t>Other Time</t>
  </si>
  <si>
    <t>ILUT Ratio</t>
  </si>
  <si>
    <t>AMG Ratio</t>
  </si>
  <si>
    <t>MGE Ratio</t>
  </si>
  <si>
    <t>SOLVE TIME RATIO</t>
  </si>
  <si>
    <t>TOTAL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</si>
</sst>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,##0.0000000000"/>
    <numFmt numFmtId="166" formatCode="0.0000000000"/>
    <numFmt numFmtId="167" formatCode="0.0"/>
    <numFmt numFmtId="168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/>
    <xf numFmtId="2" fontId="0" fillId="0" borderId="0" xfId="0" applyNumberFormat="1"/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2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N28" sqref="N28"/>
    </sheetView>
  </sheetViews>
  <sheetFormatPr baseColWidth="10" defaultRowHeight="15" x14ac:dyDescent="0"/>
  <cols>
    <col min="1" max="1" width="10" customWidth="1"/>
    <col min="2" max="2" width="15.83203125" bestFit="1" customWidth="1"/>
    <col min="3" max="3" width="14.83203125" bestFit="1" customWidth="1"/>
    <col min="4" max="4" width="14.83203125" customWidth="1"/>
    <col min="5" max="5" width="13.33203125" bestFit="1" customWidth="1"/>
    <col min="6" max="6" width="12.83203125" bestFit="1" customWidth="1"/>
    <col min="7" max="7" width="9.6640625" bestFit="1" customWidth="1"/>
    <col min="8" max="8" width="10.83203125" bestFit="1" customWidth="1"/>
    <col min="9" max="9" width="11.6640625" bestFit="1" customWidth="1"/>
    <col min="10" max="10" width="9.33203125" bestFit="1" customWidth="1"/>
    <col min="11" max="11" width="19.5" bestFit="1" customWidth="1"/>
    <col min="12" max="12" width="13.1640625" bestFit="1" customWidth="1"/>
  </cols>
  <sheetData>
    <row r="1" spans="1:12">
      <c r="A1" s="2" t="s">
        <v>0</v>
      </c>
    </row>
    <row r="3" spans="1:12">
      <c r="A3" s="3" t="s">
        <v>1</v>
      </c>
    </row>
    <row r="5" spans="1:12">
      <c r="A5" s="3" t="s">
        <v>12</v>
      </c>
    </row>
    <row r="6" spans="1:12">
      <c r="A6" s="1" t="s">
        <v>11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8</v>
      </c>
      <c r="G6" s="1" t="s">
        <v>7</v>
      </c>
      <c r="H6" s="1" t="s">
        <v>9</v>
      </c>
      <c r="I6" s="1" t="s">
        <v>6</v>
      </c>
      <c r="J6" s="1" t="s">
        <v>10</v>
      </c>
      <c r="K6" s="1" t="s">
        <v>22</v>
      </c>
      <c r="L6" s="1" t="s">
        <v>23</v>
      </c>
    </row>
    <row r="7" spans="1:12">
      <c r="A7" s="5">
        <v>1</v>
      </c>
      <c r="B7">
        <f>17*17</f>
        <v>289</v>
      </c>
      <c r="C7">
        <v>9</v>
      </c>
      <c r="D7">
        <v>2</v>
      </c>
      <c r="E7">
        <v>23</v>
      </c>
      <c r="F7">
        <v>1</v>
      </c>
      <c r="G7">
        <v>1</v>
      </c>
      <c r="H7">
        <v>1</v>
      </c>
      <c r="I7" s="4">
        <f>B7*C7*D7*D7*E7*(H7+2)*(F7+1)/2</f>
        <v>717876</v>
      </c>
      <c r="J7">
        <f>K7*16</f>
        <v>32</v>
      </c>
      <c r="K7">
        <v>2</v>
      </c>
      <c r="L7" s="4">
        <f>I7/J7</f>
        <v>22433.625</v>
      </c>
    </row>
    <row r="8" spans="1:12">
      <c r="A8" s="5">
        <v>2</v>
      </c>
      <c r="B8">
        <f>17*17</f>
        <v>289</v>
      </c>
      <c r="C8">
        <v>9</v>
      </c>
      <c r="D8">
        <v>2</v>
      </c>
      <c r="E8">
        <v>23</v>
      </c>
      <c r="F8">
        <v>1</v>
      </c>
      <c r="G8">
        <v>1</v>
      </c>
      <c r="H8">
        <v>5</v>
      </c>
      <c r="I8" s="4">
        <f t="shared" ref="I8:I12" si="0">B8*C8*D8*D8*E8*(H8+2)*(F8+1)/2</f>
        <v>1675044</v>
      </c>
      <c r="J8">
        <f t="shared" ref="J8:J12" si="1">K8*16</f>
        <v>64</v>
      </c>
      <c r="K8">
        <v>4</v>
      </c>
      <c r="L8" s="4">
        <f t="shared" ref="L8:L12" si="2">I8/J8</f>
        <v>26172.5625</v>
      </c>
    </row>
    <row r="9" spans="1:12">
      <c r="A9" s="5">
        <v>3</v>
      </c>
      <c r="B9">
        <f t="shared" ref="B9:B12" si="3">17*17</f>
        <v>289</v>
      </c>
      <c r="C9">
        <v>9</v>
      </c>
      <c r="D9">
        <v>2</v>
      </c>
      <c r="E9">
        <v>23</v>
      </c>
      <c r="F9">
        <v>1</v>
      </c>
      <c r="G9">
        <v>1</v>
      </c>
      <c r="H9">
        <v>10</v>
      </c>
      <c r="I9" s="4">
        <f t="shared" si="0"/>
        <v>2871504</v>
      </c>
      <c r="J9">
        <f t="shared" si="1"/>
        <v>128</v>
      </c>
      <c r="K9">
        <v>8</v>
      </c>
      <c r="L9" s="4">
        <f t="shared" si="2"/>
        <v>22433.625</v>
      </c>
    </row>
    <row r="10" spans="1:12">
      <c r="A10" s="5">
        <v>4</v>
      </c>
      <c r="B10">
        <f t="shared" si="3"/>
        <v>289</v>
      </c>
      <c r="C10">
        <v>9</v>
      </c>
      <c r="D10">
        <v>2</v>
      </c>
      <c r="E10">
        <v>23</v>
      </c>
      <c r="F10">
        <v>1</v>
      </c>
      <c r="G10">
        <v>1</v>
      </c>
      <c r="H10">
        <v>25</v>
      </c>
      <c r="I10" s="4">
        <f t="shared" si="0"/>
        <v>6460884</v>
      </c>
      <c r="J10">
        <f t="shared" si="1"/>
        <v>256</v>
      </c>
      <c r="K10">
        <v>16</v>
      </c>
      <c r="L10" s="4">
        <f t="shared" si="2"/>
        <v>25237.828125</v>
      </c>
    </row>
    <row r="11" spans="1:12">
      <c r="A11" s="5">
        <v>5</v>
      </c>
      <c r="B11">
        <f t="shared" si="3"/>
        <v>289</v>
      </c>
      <c r="C11">
        <v>9</v>
      </c>
      <c r="D11">
        <v>2</v>
      </c>
      <c r="E11">
        <v>23</v>
      </c>
      <c r="F11">
        <v>1</v>
      </c>
      <c r="G11">
        <v>1</v>
      </c>
      <c r="H11">
        <v>50</v>
      </c>
      <c r="I11" s="4">
        <f t="shared" si="0"/>
        <v>12443184</v>
      </c>
      <c r="J11">
        <f t="shared" si="1"/>
        <v>496</v>
      </c>
      <c r="K11">
        <v>31</v>
      </c>
      <c r="L11" s="4">
        <f t="shared" si="2"/>
        <v>25087.064516129034</v>
      </c>
    </row>
    <row r="12" spans="1:12">
      <c r="A12" s="5">
        <v>6</v>
      </c>
      <c r="B12">
        <f t="shared" si="3"/>
        <v>289</v>
      </c>
      <c r="C12">
        <v>9</v>
      </c>
      <c r="D12">
        <v>2</v>
      </c>
      <c r="E12">
        <v>23</v>
      </c>
      <c r="F12">
        <v>1</v>
      </c>
      <c r="G12">
        <v>1</v>
      </c>
      <c r="H12">
        <v>100</v>
      </c>
      <c r="I12" s="4">
        <f t="shared" si="0"/>
        <v>24407784</v>
      </c>
      <c r="J12">
        <f t="shared" si="1"/>
        <v>976</v>
      </c>
      <c r="K12">
        <v>61</v>
      </c>
      <c r="L12" s="4">
        <f t="shared" si="2"/>
        <v>25007.975409836065</v>
      </c>
    </row>
    <row r="15" spans="1:12">
      <c r="A15" s="3" t="s">
        <v>15</v>
      </c>
    </row>
    <row r="16" spans="1:12">
      <c r="A16" s="1" t="s">
        <v>11</v>
      </c>
      <c r="B16" s="1" t="s">
        <v>16</v>
      </c>
      <c r="C16" s="1" t="s">
        <v>13</v>
      </c>
      <c r="D16" s="1" t="s">
        <v>14</v>
      </c>
      <c r="E16" s="1" t="s">
        <v>65</v>
      </c>
      <c r="F16" s="1" t="s">
        <v>17</v>
      </c>
      <c r="G16" s="1" t="s">
        <v>18</v>
      </c>
      <c r="H16" s="1" t="s">
        <v>62</v>
      </c>
      <c r="I16" s="1" t="s">
        <v>67</v>
      </c>
    </row>
    <row r="17" spans="1:9">
      <c r="A17" s="6">
        <v>1</v>
      </c>
      <c r="B17">
        <f>35*12 +34</f>
        <v>454</v>
      </c>
      <c r="C17">
        <v>13</v>
      </c>
      <c r="D17" s="13">
        <v>1.1241137236000001</v>
      </c>
      <c r="E17">
        <v>0.93286000000000002</v>
      </c>
      <c r="F17" s="18">
        <f>E17*G17</f>
        <v>4.2617709100000001</v>
      </c>
      <c r="G17" s="18">
        <v>4.5685000000000002</v>
      </c>
      <c r="H17">
        <f>B17</f>
        <v>454</v>
      </c>
      <c r="I17" s="16">
        <f>B17/C17</f>
        <v>34.92307692307692</v>
      </c>
    </row>
    <row r="18" spans="1:9">
      <c r="A18" s="6">
        <v>2</v>
      </c>
      <c r="B18">
        <f>37*20+2*36+39+40+40+40</f>
        <v>971</v>
      </c>
      <c r="C18">
        <v>26</v>
      </c>
      <c r="D18" s="13">
        <v>1.1217344600000001</v>
      </c>
      <c r="E18">
        <v>0.95123000000000002</v>
      </c>
      <c r="F18" s="18">
        <f t="shared" ref="F18:F22" si="4">E18*G18</f>
        <v>11.73437328</v>
      </c>
      <c r="G18" s="18">
        <v>12.336</v>
      </c>
      <c r="H18">
        <f t="shared" ref="H18:H22" si="5">B18</f>
        <v>971</v>
      </c>
      <c r="I18" s="16">
        <f t="shared" ref="I18:I22" si="6">B18/C18</f>
        <v>37.346153846153847</v>
      </c>
    </row>
    <row r="19" spans="1:9">
      <c r="A19" s="6">
        <v>3</v>
      </c>
      <c r="B19">
        <f>41*7+42*2+41*5+42*4+41+42*3+44+44+43+44</f>
        <v>1086</v>
      </c>
      <c r="C19">
        <v>26</v>
      </c>
      <c r="D19" s="13">
        <v>1.1216287766999999</v>
      </c>
      <c r="E19">
        <v>0.95077999999999996</v>
      </c>
      <c r="F19" s="18">
        <f t="shared" si="4"/>
        <v>12.45426722</v>
      </c>
      <c r="G19" s="18">
        <v>13.099</v>
      </c>
      <c r="H19">
        <f t="shared" si="5"/>
        <v>1086</v>
      </c>
      <c r="I19" s="16">
        <f t="shared" si="6"/>
        <v>41.769230769230766</v>
      </c>
    </row>
    <row r="20" spans="1:9">
      <c r="A20" s="6">
        <v>4</v>
      </c>
      <c r="B20">
        <f>46*16+47+46*5+49*4</f>
        <v>1209</v>
      </c>
      <c r="C20">
        <v>26</v>
      </c>
      <c r="D20" s="13">
        <v>1.1215954205000001</v>
      </c>
      <c r="E20">
        <v>0.95526999999999995</v>
      </c>
      <c r="F20" s="18">
        <f t="shared" si="4"/>
        <v>18.142487840000001</v>
      </c>
      <c r="G20" s="18">
        <v>18.992000000000001</v>
      </c>
      <c r="H20">
        <f t="shared" si="5"/>
        <v>1209</v>
      </c>
      <c r="I20" s="16">
        <f t="shared" si="6"/>
        <v>46.5</v>
      </c>
    </row>
    <row r="21" spans="1:9">
      <c r="A21" s="6">
        <v>5</v>
      </c>
      <c r="B21">
        <f>55+56*21+59*3+60</f>
        <v>1468</v>
      </c>
      <c r="C21">
        <v>26</v>
      </c>
      <c r="D21" s="13">
        <v>1.1215878639000001</v>
      </c>
      <c r="E21">
        <v>0.96220000000000006</v>
      </c>
      <c r="F21" s="18">
        <f t="shared" si="4"/>
        <v>27.160019400000003</v>
      </c>
      <c r="G21" s="18">
        <v>28.227</v>
      </c>
      <c r="H21">
        <f t="shared" si="5"/>
        <v>1468</v>
      </c>
      <c r="I21" s="16">
        <f t="shared" si="6"/>
        <v>56.46153846153846</v>
      </c>
    </row>
    <row r="22" spans="1:9">
      <c r="A22" s="6">
        <v>6</v>
      </c>
      <c r="B22">
        <f>78*4+79*3+78*3+79+78+78+79*3+78+79*5+82+84+84+83</f>
        <v>2061</v>
      </c>
      <c r="C22">
        <v>26</v>
      </c>
      <c r="D22" s="13">
        <v>1.1215846503</v>
      </c>
      <c r="E22">
        <v>0.97236999999999996</v>
      </c>
      <c r="F22" s="18">
        <f t="shared" si="4"/>
        <v>44.216581009999999</v>
      </c>
      <c r="G22" s="18">
        <v>45.472999999999999</v>
      </c>
      <c r="H22">
        <f t="shared" si="5"/>
        <v>2061</v>
      </c>
      <c r="I22" s="16">
        <f t="shared" si="6"/>
        <v>79.269230769230774</v>
      </c>
    </row>
    <row r="23" spans="1:9">
      <c r="F23" s="18"/>
      <c r="G23" s="18"/>
    </row>
    <row r="24" spans="1:9">
      <c r="A24" s="3" t="s">
        <v>19</v>
      </c>
      <c r="F24" s="18"/>
      <c r="G24" s="18"/>
    </row>
    <row r="25" spans="1:9">
      <c r="A25" s="1" t="s">
        <v>11</v>
      </c>
      <c r="B25" s="1" t="s">
        <v>16</v>
      </c>
      <c r="C25" s="1" t="s">
        <v>13</v>
      </c>
      <c r="D25" s="1" t="s">
        <v>14</v>
      </c>
      <c r="E25" s="1" t="s">
        <v>65</v>
      </c>
      <c r="F25" s="19" t="s">
        <v>17</v>
      </c>
      <c r="G25" s="19" t="s">
        <v>18</v>
      </c>
      <c r="H25" s="1" t="s">
        <v>62</v>
      </c>
      <c r="I25" s="1" t="s">
        <v>67</v>
      </c>
    </row>
    <row r="26" spans="1:9">
      <c r="A26" s="6">
        <v>1</v>
      </c>
      <c r="B26">
        <f>13*16-5</f>
        <v>203</v>
      </c>
      <c r="C26">
        <v>13</v>
      </c>
      <c r="D26" s="14">
        <v>1.1241137634</v>
      </c>
      <c r="E26">
        <v>0.97023999999999999</v>
      </c>
      <c r="F26" s="18">
        <f>E26*G26</f>
        <v>9.9226444800000007</v>
      </c>
      <c r="G26" s="18">
        <v>10.227</v>
      </c>
      <c r="H26">
        <f>B26</f>
        <v>203</v>
      </c>
      <c r="I26" s="16">
        <f>B26/C26</f>
        <v>15.615384615384615</v>
      </c>
    </row>
    <row r="27" spans="1:9">
      <c r="A27" s="6">
        <v>2</v>
      </c>
      <c r="B27">
        <f>20+20+21+22*19+23*4</f>
        <v>571</v>
      </c>
      <c r="C27">
        <v>26</v>
      </c>
      <c r="D27" s="14">
        <v>1.1217344214</v>
      </c>
      <c r="E27">
        <v>0.98648999999999998</v>
      </c>
      <c r="F27" s="18">
        <f t="shared" ref="F27:F31" si="7">E27*G27</f>
        <v>44.027048700000002</v>
      </c>
      <c r="G27" s="18">
        <v>44.63</v>
      </c>
      <c r="H27">
        <f t="shared" ref="H27:H31" si="8">B27</f>
        <v>571</v>
      </c>
      <c r="I27" s="16">
        <f t="shared" ref="I27:I31" si="9">B27/C27</f>
        <v>21.96153846153846</v>
      </c>
    </row>
    <row r="28" spans="1:9">
      <c r="A28" s="6">
        <v>3</v>
      </c>
      <c r="B28">
        <f>22+22+23*5+24*2+23+24+23*4+24*2+23*5+24*4</f>
        <v>605</v>
      </c>
      <c r="C28">
        <v>26</v>
      </c>
      <c r="D28" s="14">
        <v>1.1216288163999999</v>
      </c>
      <c r="E28">
        <v>0.98626999999999998</v>
      </c>
      <c r="F28" s="18">
        <f t="shared" si="7"/>
        <v>46.137710599999998</v>
      </c>
      <c r="G28" s="18">
        <v>46.78</v>
      </c>
      <c r="H28">
        <f t="shared" si="8"/>
        <v>605</v>
      </c>
      <c r="I28" s="16">
        <f t="shared" si="9"/>
        <v>23.26923076923077</v>
      </c>
    </row>
    <row r="29" spans="1:9">
      <c r="A29" s="6">
        <v>4</v>
      </c>
      <c r="B29">
        <f>22*3+23*19+24*4</f>
        <v>599</v>
      </c>
      <c r="C29">
        <v>26</v>
      </c>
      <c r="D29" s="14">
        <v>1.1215954267999999</v>
      </c>
      <c r="E29">
        <v>0.98616999999999999</v>
      </c>
      <c r="F29" s="18">
        <f t="shared" si="7"/>
        <v>60.454193339999996</v>
      </c>
      <c r="G29" s="18">
        <v>61.302</v>
      </c>
      <c r="H29">
        <f t="shared" si="8"/>
        <v>599</v>
      </c>
      <c r="I29" s="16">
        <f t="shared" si="9"/>
        <v>23.03846153846154</v>
      </c>
    </row>
    <row r="30" spans="1:9">
      <c r="A30" s="6">
        <v>5</v>
      </c>
      <c r="B30">
        <f>21*2+22*20+23*4</f>
        <v>574</v>
      </c>
      <c r="C30">
        <v>26</v>
      </c>
      <c r="D30" s="14">
        <v>1.1215878622</v>
      </c>
      <c r="E30">
        <v>0.98448000000000002</v>
      </c>
      <c r="F30" s="18">
        <f t="shared" si="7"/>
        <v>70.287934079999999</v>
      </c>
      <c r="G30" s="18">
        <v>71.396000000000001</v>
      </c>
      <c r="H30">
        <f t="shared" si="8"/>
        <v>574</v>
      </c>
      <c r="I30" s="16">
        <f t="shared" si="9"/>
        <v>22.076923076923077</v>
      </c>
    </row>
    <row r="31" spans="1:9">
      <c r="A31" s="6">
        <v>6</v>
      </c>
      <c r="B31">
        <f>24*22+25*4</f>
        <v>628</v>
      </c>
      <c r="C31">
        <v>26</v>
      </c>
      <c r="D31" s="14">
        <v>1.1215846811000001</v>
      </c>
      <c r="E31">
        <v>0.98601000000000005</v>
      </c>
      <c r="F31" s="18">
        <f t="shared" si="7"/>
        <v>84.777139800000015</v>
      </c>
      <c r="G31" s="18">
        <v>85.98</v>
      </c>
      <c r="H31">
        <f t="shared" si="8"/>
        <v>628</v>
      </c>
      <c r="I31" s="16">
        <f t="shared" si="9"/>
        <v>24.153846153846153</v>
      </c>
    </row>
    <row r="32" spans="1:9">
      <c r="D32" s="14"/>
      <c r="F32" s="18"/>
      <c r="G32" s="18"/>
    </row>
    <row r="33" spans="1:13">
      <c r="A33" s="3" t="s">
        <v>20</v>
      </c>
      <c r="D33" s="14"/>
      <c r="F33" s="18"/>
      <c r="G33" s="18"/>
    </row>
    <row r="34" spans="1:13">
      <c r="A34" s="1" t="s">
        <v>11</v>
      </c>
      <c r="B34" s="1" t="s">
        <v>16</v>
      </c>
      <c r="C34" s="1" t="s">
        <v>13</v>
      </c>
      <c r="D34" s="15" t="s">
        <v>14</v>
      </c>
      <c r="E34" s="1" t="s">
        <v>65</v>
      </c>
      <c r="F34" s="19" t="s">
        <v>17</v>
      </c>
      <c r="G34" s="19" t="s">
        <v>18</v>
      </c>
      <c r="H34" s="1" t="s">
        <v>62</v>
      </c>
      <c r="I34" s="1" t="s">
        <v>67</v>
      </c>
    </row>
    <row r="35" spans="1:13">
      <c r="A35" s="6">
        <v>1</v>
      </c>
      <c r="B35">
        <f>13*13-3</f>
        <v>166</v>
      </c>
      <c r="C35">
        <v>13</v>
      </c>
      <c r="D35" s="14">
        <v>1.1241137896</v>
      </c>
      <c r="E35">
        <v>0.90800999999999998</v>
      </c>
      <c r="F35" s="18">
        <f>E35*G35</f>
        <v>7.386933753000001</v>
      </c>
      <c r="G35" s="18">
        <v>8.1353000000000009</v>
      </c>
      <c r="H35">
        <f>B35</f>
        <v>166</v>
      </c>
      <c r="I35" s="16">
        <f>B35/C35</f>
        <v>12.76923076923077</v>
      </c>
    </row>
    <row r="36" spans="1:13">
      <c r="A36" s="6">
        <v>2</v>
      </c>
      <c r="B36">
        <f>22*13+4*14</f>
        <v>342</v>
      </c>
      <c r="C36">
        <v>26</v>
      </c>
      <c r="D36" s="14">
        <v>1.1217344198999999</v>
      </c>
      <c r="E36">
        <v>0.94874999999999998</v>
      </c>
      <c r="F36" s="18">
        <f t="shared" ref="F36:F40" si="10">E36*G36</f>
        <v>26.007134999999998</v>
      </c>
      <c r="G36" s="18">
        <v>27.411999999999999</v>
      </c>
      <c r="H36">
        <f t="shared" ref="H36:H40" si="11">B36</f>
        <v>342</v>
      </c>
      <c r="I36" s="16">
        <f t="shared" ref="I36:I40" si="12">B36/C36</f>
        <v>13.153846153846153</v>
      </c>
    </row>
    <row r="37" spans="1:13">
      <c r="A37" s="6">
        <v>3</v>
      </c>
      <c r="B37">
        <f>22*14+4*15</f>
        <v>368</v>
      </c>
      <c r="C37">
        <v>26</v>
      </c>
      <c r="D37" s="14">
        <v>1.1216288096</v>
      </c>
      <c r="E37">
        <v>0.94979000000000002</v>
      </c>
      <c r="F37" s="18">
        <f t="shared" si="10"/>
        <v>27.76141191</v>
      </c>
      <c r="G37" s="18">
        <v>29.228999999999999</v>
      </c>
      <c r="H37">
        <f t="shared" si="11"/>
        <v>368</v>
      </c>
      <c r="I37" s="16">
        <f t="shared" si="12"/>
        <v>14.153846153846153</v>
      </c>
    </row>
    <row r="38" spans="1:13">
      <c r="A38" s="6">
        <v>4</v>
      </c>
      <c r="B38">
        <f>22*15+4*16</f>
        <v>394</v>
      </c>
      <c r="C38">
        <v>26</v>
      </c>
      <c r="D38" s="14">
        <v>1.1215954239999999</v>
      </c>
      <c r="E38">
        <v>0.95282</v>
      </c>
      <c r="F38" s="18">
        <f t="shared" si="10"/>
        <v>39.051327700000002</v>
      </c>
      <c r="G38" s="18">
        <v>40.984999999999999</v>
      </c>
      <c r="H38">
        <f t="shared" si="11"/>
        <v>394</v>
      </c>
      <c r="I38" s="16">
        <f t="shared" si="12"/>
        <v>15.153846153846153</v>
      </c>
    </row>
    <row r="39" spans="1:13">
      <c r="A39" s="6">
        <v>5</v>
      </c>
      <c r="B39">
        <f>17*22+4*18</f>
        <v>446</v>
      </c>
      <c r="C39">
        <v>26</v>
      </c>
      <c r="D39" s="14">
        <v>1.1215878505000001</v>
      </c>
      <c r="E39">
        <v>0.95179999999999998</v>
      </c>
      <c r="F39" s="18">
        <f t="shared" si="10"/>
        <v>50.965082799999998</v>
      </c>
      <c r="G39" s="18">
        <v>53.545999999999999</v>
      </c>
      <c r="H39">
        <f t="shared" si="11"/>
        <v>446</v>
      </c>
      <c r="I39" s="16">
        <f t="shared" si="12"/>
        <v>17.153846153846153</v>
      </c>
    </row>
    <row r="40" spans="1:13">
      <c r="A40" s="6">
        <v>6</v>
      </c>
      <c r="B40">
        <f>4*25+5*26+8*25+2*26+3*25+4*27</f>
        <v>665</v>
      </c>
      <c r="C40">
        <v>26</v>
      </c>
      <c r="D40" s="14">
        <v>1.1215846624000001</v>
      </c>
      <c r="E40">
        <v>0.96862999999999999</v>
      </c>
      <c r="F40" s="18">
        <f t="shared" si="10"/>
        <v>78.081264300000001</v>
      </c>
      <c r="G40" s="18">
        <v>80.61</v>
      </c>
      <c r="H40">
        <f t="shared" si="11"/>
        <v>665</v>
      </c>
      <c r="I40" s="16">
        <f t="shared" si="12"/>
        <v>25.576923076923077</v>
      </c>
    </row>
    <row r="41" spans="1:13">
      <c r="D41" s="14"/>
      <c r="F41" s="18"/>
      <c r="G41" s="18"/>
    </row>
    <row r="42" spans="1:13">
      <c r="A42" s="3" t="s">
        <v>24</v>
      </c>
      <c r="D42" s="14"/>
      <c r="F42" s="18"/>
      <c r="G42" s="18"/>
    </row>
    <row r="43" spans="1:13">
      <c r="A43" s="1" t="s">
        <v>11</v>
      </c>
      <c r="B43" s="1" t="s">
        <v>64</v>
      </c>
      <c r="C43" s="1" t="s">
        <v>13</v>
      </c>
      <c r="D43" s="15" t="s">
        <v>14</v>
      </c>
      <c r="E43" s="1" t="s">
        <v>65</v>
      </c>
      <c r="F43" s="19" t="s">
        <v>17</v>
      </c>
      <c r="G43" s="19" t="s">
        <v>18</v>
      </c>
      <c r="H43" s="1" t="s">
        <v>62</v>
      </c>
      <c r="I43" s="1" t="s">
        <v>67</v>
      </c>
      <c r="J43" s="1" t="s">
        <v>61</v>
      </c>
      <c r="K43" s="1" t="s">
        <v>21</v>
      </c>
      <c r="L43" s="1" t="s">
        <v>66</v>
      </c>
      <c r="M43" s="1" t="s">
        <v>68</v>
      </c>
    </row>
    <row r="44" spans="1:13">
      <c r="A44" s="6">
        <v>1</v>
      </c>
      <c r="B44">
        <f>19*2+18*2+19+18+19*2+18+17+18+19+18</f>
        <v>239</v>
      </c>
      <c r="C44">
        <v>13</v>
      </c>
      <c r="D44" s="14">
        <v>1.1241137821</v>
      </c>
      <c r="E44">
        <v>0.98675000000000002</v>
      </c>
      <c r="F44" s="18">
        <v>14.26</v>
      </c>
      <c r="G44" s="18">
        <v>30.875</v>
      </c>
      <c r="H44">
        <f>B44*(L44+1)</f>
        <v>956</v>
      </c>
      <c r="I44" s="16">
        <f>B44/C44</f>
        <v>18.384615384615383</v>
      </c>
      <c r="J44" s="9">
        <v>11.65</v>
      </c>
      <c r="K44" s="4">
        <v>75000</v>
      </c>
      <c r="L44">
        <v>3</v>
      </c>
      <c r="M44" s="18">
        <f>G44-F44-J44</f>
        <v>4.9650000000000016</v>
      </c>
    </row>
    <row r="45" spans="1:13">
      <c r="A45" s="6">
        <v>2</v>
      </c>
      <c r="B45">
        <f>26*2+28+27+28+26*3+25*2+27*2+26*2+29+26+27+26*2+25+27*2+30+28+27*2</f>
        <v>694</v>
      </c>
      <c r="C45">
        <f>26</f>
        <v>26</v>
      </c>
      <c r="D45" s="14">
        <v>1.1217344145999999</v>
      </c>
      <c r="E45">
        <v>0.99351</v>
      </c>
      <c r="F45" s="18">
        <v>68.021600000000007</v>
      </c>
      <c r="G45" s="18">
        <v>111.9</v>
      </c>
      <c r="H45">
        <f t="shared" ref="H45:H49" si="13">B45*(L45+1)</f>
        <v>2776</v>
      </c>
      <c r="I45" s="16">
        <f t="shared" ref="I45:I49" si="14">B45/C45</f>
        <v>26.692307692307693</v>
      </c>
      <c r="J45" s="9">
        <v>27.9</v>
      </c>
      <c r="K45" s="4">
        <v>168000</v>
      </c>
      <c r="L45">
        <v>3</v>
      </c>
      <c r="M45" s="18">
        <f t="shared" ref="M45:M49" si="15">G45-F45-J45</f>
        <v>15.978400000000001</v>
      </c>
    </row>
    <row r="46" spans="1:13">
      <c r="A46" s="6">
        <v>3</v>
      </c>
      <c r="B46">
        <v>770</v>
      </c>
      <c r="C46">
        <v>26</v>
      </c>
      <c r="D46" s="14">
        <v>1.1216288072</v>
      </c>
      <c r="E46">
        <v>0.99424000000000001</v>
      </c>
      <c r="F46" s="18">
        <v>82.78</v>
      </c>
      <c r="G46" s="18">
        <v>129.36000000000001</v>
      </c>
      <c r="H46">
        <f t="shared" si="13"/>
        <v>3080</v>
      </c>
      <c r="I46" s="16">
        <f t="shared" si="14"/>
        <v>29.615384615384617</v>
      </c>
      <c r="J46" s="9">
        <v>28.1</v>
      </c>
      <c r="K46" s="4">
        <v>288000</v>
      </c>
      <c r="L46">
        <v>3</v>
      </c>
      <c r="M46" s="18">
        <f t="shared" si="15"/>
        <v>18.480000000000011</v>
      </c>
    </row>
    <row r="47" spans="1:13">
      <c r="A47" s="6">
        <v>4</v>
      </c>
      <c r="B47">
        <f>27+29+27+29+25+26+24+26+26+26+26+25+26+29+27+26+25+26+25+28+24+24+27+26+29+29+27</f>
        <v>714</v>
      </c>
      <c r="C47">
        <v>26</v>
      </c>
      <c r="D47" s="14">
        <v>1.1215954284</v>
      </c>
      <c r="E47">
        <v>0.99399000000000004</v>
      </c>
      <c r="F47" s="18">
        <v>100.6215</v>
      </c>
      <c r="G47" s="18">
        <v>164.25</v>
      </c>
      <c r="H47">
        <f t="shared" si="13"/>
        <v>2856</v>
      </c>
      <c r="I47" s="16">
        <f t="shared" si="14"/>
        <v>27.46153846153846</v>
      </c>
      <c r="J47" s="9">
        <v>35.880000000000003</v>
      </c>
      <c r="K47" s="4">
        <v>646000</v>
      </c>
      <c r="L47">
        <v>3</v>
      </c>
      <c r="M47" s="18">
        <f t="shared" si="15"/>
        <v>27.7485</v>
      </c>
    </row>
    <row r="48" spans="1:13">
      <c r="A48" s="6">
        <v>5</v>
      </c>
      <c r="D48" s="14"/>
      <c r="G48" s="18"/>
      <c r="H48">
        <f t="shared" si="13"/>
        <v>0</v>
      </c>
      <c r="I48" s="16" t="e">
        <f t="shared" si="14"/>
        <v>#DIV/0!</v>
      </c>
      <c r="J48" s="9"/>
      <c r="K48" s="4">
        <v>1245000</v>
      </c>
      <c r="L48">
        <v>3</v>
      </c>
      <c r="M48" s="18">
        <f t="shared" si="15"/>
        <v>0</v>
      </c>
    </row>
    <row r="49" spans="1:13">
      <c r="A49" s="6">
        <v>6</v>
      </c>
      <c r="D49" s="14"/>
      <c r="G49" s="18"/>
      <c r="H49">
        <f t="shared" si="13"/>
        <v>0</v>
      </c>
      <c r="I49" s="16" t="e">
        <f t="shared" si="14"/>
        <v>#DIV/0!</v>
      </c>
      <c r="J49" s="9"/>
      <c r="K49" s="4">
        <v>2440000</v>
      </c>
      <c r="L49">
        <v>3</v>
      </c>
      <c r="M49" s="18">
        <f t="shared" si="15"/>
        <v>0</v>
      </c>
    </row>
    <row r="53" spans="1:13">
      <c r="A53" s="3" t="s">
        <v>72</v>
      </c>
    </row>
    <row r="54" spans="1:13">
      <c r="A54" s="1" t="s">
        <v>11</v>
      </c>
      <c r="B54" s="1" t="s">
        <v>69</v>
      </c>
      <c r="C54" s="1" t="s">
        <v>70</v>
      </c>
      <c r="D54" s="1" t="s">
        <v>71</v>
      </c>
    </row>
    <row r="55" spans="1:13">
      <c r="A55" s="6">
        <v>1</v>
      </c>
      <c r="B55" s="9">
        <f>F44/F17</f>
        <v>3.3460268750109798</v>
      </c>
      <c r="C55" s="9">
        <f>F44/F26</f>
        <v>1.437116892451638</v>
      </c>
      <c r="D55" s="9">
        <f>F44/F35</f>
        <v>1.9304356146701183</v>
      </c>
    </row>
    <row r="56" spans="1:13">
      <c r="A56" s="6">
        <v>2</v>
      </c>
      <c r="B56" s="9">
        <f t="shared" ref="B56:B60" si="16">F45/F18</f>
        <v>5.7967816752459749</v>
      </c>
      <c r="C56" s="9">
        <f t="shared" ref="C56:C60" si="17">F45/F27</f>
        <v>1.5449956789858594</v>
      </c>
      <c r="D56" s="9">
        <f t="shared" ref="D56:D60" si="18">F45/F36</f>
        <v>2.6154976317076066</v>
      </c>
    </row>
    <row r="57" spans="1:13">
      <c r="A57" s="6">
        <v>3</v>
      </c>
      <c r="B57" s="9">
        <f t="shared" si="16"/>
        <v>6.6467178307420323</v>
      </c>
      <c r="C57" s="9">
        <f t="shared" si="17"/>
        <v>1.7941939234410127</v>
      </c>
      <c r="D57" s="9">
        <f t="shared" si="18"/>
        <v>2.9818368124922938</v>
      </c>
    </row>
    <row r="58" spans="1:13">
      <c r="A58" s="6">
        <v>4</v>
      </c>
      <c r="B58" s="9">
        <f t="shared" si="16"/>
        <v>5.5461798231526327</v>
      </c>
      <c r="C58" s="9">
        <f t="shared" si="17"/>
        <v>1.6644254838385708</v>
      </c>
      <c r="D58" s="9">
        <f t="shared" si="18"/>
        <v>2.5766473491757873</v>
      </c>
    </row>
    <row r="59" spans="1:13">
      <c r="A59" s="6">
        <v>5</v>
      </c>
      <c r="B59" s="9">
        <f t="shared" si="16"/>
        <v>0</v>
      </c>
      <c r="C59" s="9">
        <f t="shared" si="17"/>
        <v>0</v>
      </c>
      <c r="D59" s="9">
        <f t="shared" si="18"/>
        <v>0</v>
      </c>
    </row>
    <row r="60" spans="1:13">
      <c r="A60" s="6">
        <v>6</v>
      </c>
      <c r="B60" s="9">
        <f t="shared" si="16"/>
        <v>0</v>
      </c>
      <c r="C60" s="9">
        <f t="shared" si="17"/>
        <v>0</v>
      </c>
      <c r="D60" s="9">
        <f t="shared" si="18"/>
        <v>0</v>
      </c>
    </row>
    <row r="61" spans="1:13">
      <c r="B61" s="9"/>
      <c r="C61" s="9"/>
      <c r="D61" s="9"/>
    </row>
    <row r="62" spans="1:13">
      <c r="A62" t="s">
        <v>73</v>
      </c>
      <c r="B62" s="9"/>
      <c r="C62" s="9"/>
      <c r="D62" s="9"/>
    </row>
    <row r="63" spans="1:13">
      <c r="A63" s="1" t="s">
        <v>11</v>
      </c>
      <c r="B63" s="17" t="s">
        <v>69</v>
      </c>
      <c r="C63" s="17" t="s">
        <v>70</v>
      </c>
      <c r="D63" s="17" t="s">
        <v>71</v>
      </c>
    </row>
    <row r="64" spans="1:13">
      <c r="A64" s="6">
        <v>1</v>
      </c>
      <c r="B64" s="9">
        <f>G44/G17</f>
        <v>6.7582357447739954</v>
      </c>
      <c r="C64" s="9">
        <f>G44/G26</f>
        <v>3.0189693947394152</v>
      </c>
      <c r="D64" s="9">
        <f>G44/G35</f>
        <v>3.79518886826546</v>
      </c>
    </row>
    <row r="65" spans="1:4">
      <c r="A65" s="6">
        <v>2</v>
      </c>
      <c r="B65" s="9">
        <f>G45/G18</f>
        <v>9.0710116731517516</v>
      </c>
      <c r="C65" s="9">
        <f>G45/G27</f>
        <v>2.5072820972440062</v>
      </c>
      <c r="D65" s="9">
        <f>G45/G36</f>
        <v>4.0821538012549254</v>
      </c>
    </row>
    <row r="66" spans="1:4">
      <c r="A66" s="6">
        <v>3</v>
      </c>
      <c r="B66" s="9">
        <f>G46/G19</f>
        <v>9.8755630200778697</v>
      </c>
      <c r="C66" s="9">
        <f>G46/G28</f>
        <v>2.765284309533989</v>
      </c>
      <c r="D66" s="9">
        <f>G46/G37</f>
        <v>4.4257415580416719</v>
      </c>
    </row>
    <row r="67" spans="1:4">
      <c r="A67" s="6">
        <v>4</v>
      </c>
      <c r="B67" s="9">
        <f>G47/G20</f>
        <v>8.6483782645324343</v>
      </c>
      <c r="C67" s="9">
        <f>G47/G29</f>
        <v>2.6793579328570032</v>
      </c>
      <c r="D67" s="9">
        <f>G47/G38</f>
        <v>4.007563742832744</v>
      </c>
    </row>
    <row r="68" spans="1:4">
      <c r="A68" s="6">
        <v>5</v>
      </c>
      <c r="B68" s="9">
        <f>G48/G21</f>
        <v>0</v>
      </c>
      <c r="C68" s="9">
        <f>G48/G30</f>
        <v>0</v>
      </c>
      <c r="D68" s="9">
        <f>G48/G39</f>
        <v>0</v>
      </c>
    </row>
    <row r="69" spans="1:4">
      <c r="A69" s="6">
        <v>6</v>
      </c>
      <c r="B69" s="9">
        <f>G49/G22</f>
        <v>0</v>
      </c>
      <c r="C69" s="9">
        <f>G49/G31</f>
        <v>0</v>
      </c>
      <c r="D69" s="9">
        <f>G49/G40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A2" workbookViewId="0">
      <selection activeCell="C52" sqref="C52"/>
    </sheetView>
  </sheetViews>
  <sheetFormatPr baseColWidth="10" defaultColWidth="13.33203125" defaultRowHeight="15" x14ac:dyDescent="0"/>
  <cols>
    <col min="1" max="1" width="13" customWidth="1"/>
    <col min="2" max="2" width="14" bestFit="1" customWidth="1"/>
    <col min="3" max="3" width="9.5" bestFit="1" customWidth="1"/>
    <col min="4" max="4" width="13" bestFit="1" customWidth="1"/>
    <col min="5" max="22" width="6.5" bestFit="1" customWidth="1"/>
    <col min="23" max="30" width="7.5" bestFit="1" customWidth="1"/>
    <col min="31" max="31" width="9.6640625" bestFit="1" customWidth="1"/>
    <col min="32" max="32" width="10.33203125" bestFit="1" customWidth="1"/>
    <col min="33" max="33" width="10" bestFit="1" customWidth="1"/>
  </cols>
  <sheetData>
    <row r="1" spans="1:35">
      <c r="A1" s="1" t="s">
        <v>28</v>
      </c>
    </row>
    <row r="3" spans="1:35">
      <c r="A3" s="3" t="s">
        <v>25</v>
      </c>
      <c r="B3" t="s">
        <v>31</v>
      </c>
    </row>
    <row r="4" spans="1:35">
      <c r="A4" s="1" t="s">
        <v>26</v>
      </c>
      <c r="B4" s="1" t="s">
        <v>30</v>
      </c>
      <c r="C4" s="1" t="s">
        <v>29</v>
      </c>
      <c r="D4" s="1" t="s">
        <v>27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Q4" s="1" t="s">
        <v>44</v>
      </c>
      <c r="R4" s="1" t="s">
        <v>45</v>
      </c>
      <c r="S4" s="1" t="s">
        <v>46</v>
      </c>
      <c r="T4" s="1" t="s">
        <v>47</v>
      </c>
      <c r="U4" s="1" t="s">
        <v>48</v>
      </c>
      <c r="V4" s="1" t="s">
        <v>49</v>
      </c>
      <c r="W4" s="1" t="s">
        <v>50</v>
      </c>
      <c r="X4" s="1" t="s">
        <v>51</v>
      </c>
      <c r="Y4" s="1" t="s">
        <v>52</v>
      </c>
      <c r="Z4" s="1" t="s">
        <v>53</v>
      </c>
      <c r="AA4" s="1" t="s">
        <v>54</v>
      </c>
      <c r="AB4" s="1" t="s">
        <v>55</v>
      </c>
      <c r="AC4" s="1" t="s">
        <v>56</v>
      </c>
      <c r="AD4" s="1" t="s">
        <v>57</v>
      </c>
      <c r="AE4" s="1" t="s">
        <v>58</v>
      </c>
      <c r="AF4" s="1" t="s">
        <v>60</v>
      </c>
      <c r="AG4" s="1" t="s">
        <v>61</v>
      </c>
      <c r="AH4" s="1" t="s">
        <v>59</v>
      </c>
      <c r="AI4" s="1" t="s">
        <v>62</v>
      </c>
    </row>
    <row r="5" spans="1:35">
      <c r="A5" s="7">
        <v>5</v>
      </c>
      <c r="B5" s="7">
        <v>1</v>
      </c>
      <c r="C5" s="7">
        <v>1E-3</v>
      </c>
      <c r="D5" s="8">
        <v>75000</v>
      </c>
      <c r="E5" s="7">
        <v>19</v>
      </c>
      <c r="F5" s="7">
        <v>1.784</v>
      </c>
      <c r="G5" s="7">
        <v>20</v>
      </c>
      <c r="H5" s="7">
        <v>2.0819000000000001</v>
      </c>
      <c r="I5" s="7">
        <v>22</v>
      </c>
      <c r="J5" s="7">
        <v>2.282</v>
      </c>
      <c r="K5" s="7">
        <v>20</v>
      </c>
      <c r="L5" s="7">
        <v>2.06</v>
      </c>
      <c r="M5" s="7">
        <v>23</v>
      </c>
      <c r="N5" s="7">
        <v>2.63</v>
      </c>
      <c r="O5" s="7">
        <v>21</v>
      </c>
      <c r="P5" s="7">
        <v>2.04</v>
      </c>
      <c r="Q5" s="7">
        <v>21</v>
      </c>
      <c r="R5" s="7">
        <v>2.42</v>
      </c>
      <c r="S5" s="7">
        <v>23</v>
      </c>
      <c r="T5" s="7">
        <v>2.4300000000000002</v>
      </c>
      <c r="U5" s="7">
        <v>22</v>
      </c>
      <c r="V5" s="7">
        <v>2.4300000000000002</v>
      </c>
      <c r="W5" s="7">
        <v>21</v>
      </c>
      <c r="X5" s="7">
        <v>2.27</v>
      </c>
      <c r="Y5" s="7">
        <v>21</v>
      </c>
      <c r="Z5" s="7">
        <v>2.2770000000000001</v>
      </c>
      <c r="AA5" s="7">
        <v>21</v>
      </c>
      <c r="AB5" s="7">
        <v>2.1589999999999998</v>
      </c>
      <c r="AC5" s="7">
        <v>21</v>
      </c>
      <c r="AD5" s="7">
        <v>2.1429999999999998</v>
      </c>
      <c r="AE5">
        <f>E5+G5+I5+K5+M5+O5+Q5+S5+U5+W5+Y5+AA5+AC5</f>
        <v>275</v>
      </c>
      <c r="AF5" s="9">
        <f>F5+H5+J5+L5+N5+P5+R5+T5+V5+X5+Z5+AB5+AD5</f>
        <v>29.006900000000002</v>
      </c>
      <c r="AG5">
        <v>33.700000000000003</v>
      </c>
      <c r="AH5">
        <v>68.7</v>
      </c>
      <c r="AI5">
        <f>(A5+1)*AE5</f>
        <v>1650</v>
      </c>
    </row>
    <row r="6" spans="1:35">
      <c r="A6" s="7">
        <v>5</v>
      </c>
      <c r="B6" s="7">
        <v>1</v>
      </c>
      <c r="C6" s="7">
        <v>0.01</v>
      </c>
      <c r="D6" s="8">
        <v>75000</v>
      </c>
      <c r="E6" s="7">
        <v>22</v>
      </c>
      <c r="F6" s="7">
        <v>1.7</v>
      </c>
      <c r="G6" s="7">
        <v>22</v>
      </c>
      <c r="H6" s="7">
        <v>1.84</v>
      </c>
      <c r="I6" s="7">
        <v>22</v>
      </c>
      <c r="J6" s="7">
        <v>1.84</v>
      </c>
      <c r="K6" s="7">
        <v>22</v>
      </c>
      <c r="L6" s="7">
        <v>1.81</v>
      </c>
      <c r="M6" s="7">
        <v>24</v>
      </c>
      <c r="N6" s="7">
        <v>2.33</v>
      </c>
      <c r="O6" s="7">
        <v>24</v>
      </c>
      <c r="P6" s="7">
        <v>2.2400000000000002</v>
      </c>
      <c r="Q6" s="7">
        <v>25</v>
      </c>
      <c r="R6" s="7">
        <v>2.34</v>
      </c>
      <c r="S6" s="7">
        <v>22</v>
      </c>
      <c r="T6" s="7">
        <v>1.66</v>
      </c>
      <c r="U6" s="7">
        <v>21</v>
      </c>
      <c r="V6" s="7">
        <v>1.736</v>
      </c>
      <c r="W6" s="7">
        <v>22</v>
      </c>
      <c r="X6" s="7">
        <v>1.7</v>
      </c>
      <c r="Y6" s="7">
        <v>22</v>
      </c>
      <c r="Z6" s="7">
        <v>1.89</v>
      </c>
      <c r="AA6" s="7">
        <v>22</v>
      </c>
      <c r="AB6" s="7">
        <v>1.72</v>
      </c>
      <c r="AC6" s="7">
        <v>21</v>
      </c>
      <c r="AD6" s="7">
        <v>1.66</v>
      </c>
      <c r="AE6">
        <f t="shared" ref="AE6:AE15" si="0">E6+G6+I6+K6+M6+O6+Q6+S6+U6+W6+Y6+AA6+AC6</f>
        <v>291</v>
      </c>
      <c r="AF6" s="9">
        <f t="shared" ref="AF6:AF15" si="1">F6+H6+J6+L6+N6+P6+R6+T6+V6+X6+Z6+AB6+AD6</f>
        <v>24.465999999999998</v>
      </c>
      <c r="AG6">
        <v>10.9</v>
      </c>
      <c r="AH6">
        <v>38.700000000000003</v>
      </c>
      <c r="AI6">
        <f t="shared" ref="AI6:AI15" si="2">(A6+1)*AE6</f>
        <v>1746</v>
      </c>
    </row>
    <row r="7" spans="1:35">
      <c r="A7" s="7">
        <v>5</v>
      </c>
      <c r="B7" s="7">
        <v>1</v>
      </c>
      <c r="C7" s="7">
        <v>0.05</v>
      </c>
      <c r="D7" s="8">
        <v>75000</v>
      </c>
      <c r="E7" s="7">
        <v>27</v>
      </c>
      <c r="F7" s="7">
        <v>1.94</v>
      </c>
      <c r="G7" s="7">
        <v>30</v>
      </c>
      <c r="H7" s="7">
        <v>2.4500000000000002</v>
      </c>
      <c r="I7" s="7">
        <v>27</v>
      </c>
      <c r="J7" s="7">
        <v>1.93</v>
      </c>
      <c r="K7" s="7">
        <v>26</v>
      </c>
      <c r="L7" s="7">
        <v>1.86</v>
      </c>
      <c r="M7" s="7">
        <v>29</v>
      </c>
      <c r="N7" s="7">
        <v>2.3199999999999998</v>
      </c>
      <c r="O7" s="7">
        <v>30</v>
      </c>
      <c r="P7" s="7">
        <v>2.59</v>
      </c>
      <c r="Q7" s="7">
        <v>25</v>
      </c>
      <c r="R7" s="7">
        <v>1.86</v>
      </c>
      <c r="S7" s="7">
        <v>28</v>
      </c>
      <c r="T7" s="7">
        <v>2.31</v>
      </c>
      <c r="U7" s="7">
        <v>28</v>
      </c>
      <c r="V7" s="7">
        <v>2.14</v>
      </c>
      <c r="W7" s="7">
        <v>27</v>
      </c>
      <c r="X7" s="7">
        <v>2</v>
      </c>
      <c r="Y7" s="7">
        <v>28</v>
      </c>
      <c r="Z7" s="7">
        <v>2.2000000000000002</v>
      </c>
      <c r="AA7" s="7">
        <v>30</v>
      </c>
      <c r="AB7" s="7">
        <v>2.69</v>
      </c>
      <c r="AC7" s="7">
        <v>28</v>
      </c>
      <c r="AD7" s="7">
        <v>4.45</v>
      </c>
      <c r="AE7">
        <f t="shared" si="0"/>
        <v>363</v>
      </c>
      <c r="AF7" s="9">
        <f t="shared" si="1"/>
        <v>30.74</v>
      </c>
      <c r="AG7">
        <v>2.38</v>
      </c>
      <c r="AH7">
        <v>33.9</v>
      </c>
      <c r="AI7">
        <f t="shared" si="2"/>
        <v>2178</v>
      </c>
    </row>
    <row r="8" spans="1:35">
      <c r="A8" s="7">
        <v>5</v>
      </c>
      <c r="B8" s="7">
        <v>1</v>
      </c>
      <c r="C8" s="7">
        <v>0.1</v>
      </c>
      <c r="D8" s="8">
        <v>75000</v>
      </c>
      <c r="E8" s="7">
        <v>98</v>
      </c>
      <c r="F8" s="7">
        <v>9.5</v>
      </c>
      <c r="G8" s="7">
        <v>125</v>
      </c>
      <c r="H8" s="7">
        <v>12.2</v>
      </c>
      <c r="I8" s="7">
        <v>102</v>
      </c>
      <c r="J8">
        <v>9.65</v>
      </c>
      <c r="K8" s="7">
        <v>85</v>
      </c>
      <c r="L8" s="7">
        <v>7.5</v>
      </c>
      <c r="M8" s="7">
        <v>74</v>
      </c>
      <c r="N8" s="7">
        <v>6.89</v>
      </c>
      <c r="O8" s="7">
        <v>108</v>
      </c>
      <c r="P8" s="7">
        <v>10.4</v>
      </c>
      <c r="Q8" s="7">
        <v>63</v>
      </c>
      <c r="R8" s="7">
        <v>5.48</v>
      </c>
      <c r="S8" s="7">
        <v>67</v>
      </c>
      <c r="T8" s="7">
        <v>6.28</v>
      </c>
      <c r="U8" s="7">
        <v>72</v>
      </c>
      <c r="V8" s="7">
        <v>5.98</v>
      </c>
      <c r="W8" s="7">
        <v>74</v>
      </c>
      <c r="X8" s="7">
        <v>6.78</v>
      </c>
      <c r="Y8" s="7">
        <v>83</v>
      </c>
      <c r="Z8" s="7">
        <v>7.68</v>
      </c>
      <c r="AA8" s="7">
        <v>82</v>
      </c>
      <c r="AB8" s="7">
        <v>7.5</v>
      </c>
      <c r="AC8" s="7">
        <v>65</v>
      </c>
      <c r="AD8" s="7">
        <v>5.84</v>
      </c>
      <c r="AE8">
        <f t="shared" si="0"/>
        <v>1098</v>
      </c>
      <c r="AF8" s="9">
        <f t="shared" si="1"/>
        <v>101.68</v>
      </c>
      <c r="AG8">
        <v>1.22</v>
      </c>
      <c r="AH8">
        <v>105.5</v>
      </c>
      <c r="AI8">
        <f t="shared" si="2"/>
        <v>6588</v>
      </c>
    </row>
    <row r="9" spans="1:35">
      <c r="A9" s="7">
        <v>5</v>
      </c>
      <c r="B9" s="7">
        <v>2</v>
      </c>
      <c r="C9" s="7">
        <v>0.01</v>
      </c>
      <c r="D9" s="8">
        <v>75000</v>
      </c>
      <c r="E9" s="7">
        <v>13</v>
      </c>
      <c r="F9" s="7">
        <v>1.1890000000000001</v>
      </c>
      <c r="G9" s="7">
        <v>13</v>
      </c>
      <c r="H9" s="7">
        <v>1.08</v>
      </c>
      <c r="I9" s="7">
        <v>12</v>
      </c>
      <c r="J9" s="7">
        <v>0.97499999999999998</v>
      </c>
      <c r="K9" s="7">
        <v>12</v>
      </c>
      <c r="L9" s="7">
        <v>1.02</v>
      </c>
      <c r="M9" s="7">
        <v>14</v>
      </c>
      <c r="N9" s="7">
        <v>1.26</v>
      </c>
      <c r="O9" s="7">
        <v>12</v>
      </c>
      <c r="P9" s="7">
        <v>0.99099999999999999</v>
      </c>
      <c r="Q9" s="7">
        <v>12</v>
      </c>
      <c r="R9" s="7">
        <v>0.99299999999999999</v>
      </c>
      <c r="S9" s="7">
        <v>13</v>
      </c>
      <c r="T9" s="7">
        <v>1.097</v>
      </c>
      <c r="U9" s="7">
        <v>12</v>
      </c>
      <c r="V9" s="7">
        <v>0.90400000000000003</v>
      </c>
      <c r="W9" s="7">
        <v>13</v>
      </c>
      <c r="X9" s="7">
        <v>1.07</v>
      </c>
      <c r="Y9" s="7">
        <v>12</v>
      </c>
      <c r="Z9" s="7">
        <v>0.94</v>
      </c>
      <c r="AA9" s="7">
        <v>12</v>
      </c>
      <c r="AB9" s="7">
        <v>0.91700000000000004</v>
      </c>
      <c r="AC9" s="7">
        <v>12</v>
      </c>
      <c r="AD9" s="7">
        <v>1.01</v>
      </c>
      <c r="AE9">
        <f t="shared" ref="AE9:AF11" si="3">E9+G9+I9+K9+M9+O9+Q9+S9+U9+W9+Y9+AA9+AC9</f>
        <v>162</v>
      </c>
      <c r="AF9" s="9">
        <f t="shared" si="3"/>
        <v>13.446</v>
      </c>
      <c r="AG9">
        <v>74.010000000000005</v>
      </c>
      <c r="AH9">
        <f>92.89</f>
        <v>92.89</v>
      </c>
      <c r="AI9">
        <f>(A9+1)*AE9</f>
        <v>972</v>
      </c>
    </row>
    <row r="10" spans="1:35">
      <c r="A10" s="7">
        <v>5</v>
      </c>
      <c r="B10" s="7">
        <v>2</v>
      </c>
      <c r="C10" s="7">
        <v>0.05</v>
      </c>
      <c r="D10" s="8">
        <v>75000</v>
      </c>
      <c r="E10" s="7">
        <v>13</v>
      </c>
      <c r="F10" s="7">
        <v>0.91200000000000003</v>
      </c>
      <c r="G10" s="7">
        <v>13</v>
      </c>
      <c r="H10" s="7">
        <v>0.85499999999999998</v>
      </c>
      <c r="I10" s="7">
        <v>12</v>
      </c>
      <c r="J10" s="7">
        <v>0.79600000000000004</v>
      </c>
      <c r="K10" s="7">
        <v>13</v>
      </c>
      <c r="L10" s="7">
        <v>0.98</v>
      </c>
      <c r="M10" s="7">
        <v>12</v>
      </c>
      <c r="N10" s="7">
        <v>0.81299999999999994</v>
      </c>
      <c r="O10" s="7">
        <v>13</v>
      </c>
      <c r="P10" s="7">
        <v>0.97199999999999998</v>
      </c>
      <c r="Q10" s="7">
        <v>14</v>
      </c>
      <c r="R10" s="7">
        <v>1.08</v>
      </c>
      <c r="S10" s="7">
        <v>13</v>
      </c>
      <c r="T10" s="7">
        <v>0.89500000000000002</v>
      </c>
      <c r="U10" s="7">
        <v>13</v>
      </c>
      <c r="V10" s="7">
        <v>0.91800000000000004</v>
      </c>
      <c r="W10" s="7">
        <v>13</v>
      </c>
      <c r="X10" s="7">
        <v>0.97599999999999998</v>
      </c>
      <c r="Y10" s="7">
        <v>14</v>
      </c>
      <c r="Z10" s="7">
        <v>1.1599999999999999</v>
      </c>
      <c r="AA10" s="7">
        <v>13</v>
      </c>
      <c r="AB10" s="7">
        <v>0.90600000000000003</v>
      </c>
      <c r="AC10" s="7">
        <v>13</v>
      </c>
      <c r="AD10" s="7">
        <v>0.95</v>
      </c>
      <c r="AE10">
        <f t="shared" si="3"/>
        <v>169</v>
      </c>
      <c r="AF10" s="9">
        <f t="shared" si="3"/>
        <v>12.212999999999999</v>
      </c>
      <c r="AG10">
        <v>11.63</v>
      </c>
      <c r="AH10">
        <v>28.8</v>
      </c>
      <c r="AI10">
        <f>(A10+1)*AE10</f>
        <v>1014</v>
      </c>
    </row>
    <row r="11" spans="1:35">
      <c r="A11" s="7">
        <v>5</v>
      </c>
      <c r="B11" s="7">
        <v>2</v>
      </c>
      <c r="C11" s="7">
        <v>0.1</v>
      </c>
      <c r="D11" s="8">
        <v>75000</v>
      </c>
      <c r="E11" s="7">
        <v>183</v>
      </c>
      <c r="F11" s="7">
        <v>17.2</v>
      </c>
      <c r="G11" s="7">
        <v>194</v>
      </c>
      <c r="H11" s="7">
        <v>19.100000000000001</v>
      </c>
      <c r="I11" s="7">
        <v>188</v>
      </c>
      <c r="J11" s="7">
        <v>17.3</v>
      </c>
      <c r="K11" s="7">
        <v>187</v>
      </c>
      <c r="L11" s="7">
        <v>18.2</v>
      </c>
      <c r="M11" s="7">
        <v>339</v>
      </c>
      <c r="N11" s="7">
        <v>33.6</v>
      </c>
      <c r="O11" s="7">
        <v>197</v>
      </c>
      <c r="P11" s="7">
        <v>18.899999999999999</v>
      </c>
      <c r="Q11" s="7">
        <v>283</v>
      </c>
      <c r="R11" s="7">
        <v>27.8</v>
      </c>
      <c r="S11" s="7">
        <v>150</v>
      </c>
      <c r="T11" s="7">
        <v>15.2</v>
      </c>
      <c r="U11" s="7">
        <v>196</v>
      </c>
      <c r="V11" s="7">
        <v>20.3</v>
      </c>
      <c r="W11" s="7">
        <v>191</v>
      </c>
      <c r="X11" s="7">
        <v>19.399999999999999</v>
      </c>
      <c r="Y11" s="7">
        <v>261</v>
      </c>
      <c r="Z11" s="7">
        <v>26.2</v>
      </c>
      <c r="AA11" s="7">
        <v>256</v>
      </c>
      <c r="AB11" s="7">
        <v>27.3</v>
      </c>
      <c r="AC11" s="7">
        <v>125</v>
      </c>
      <c r="AD11" s="7">
        <v>12.9</v>
      </c>
      <c r="AE11">
        <f t="shared" si="3"/>
        <v>2750</v>
      </c>
      <c r="AF11" s="9">
        <f t="shared" si="3"/>
        <v>273.39999999999998</v>
      </c>
      <c r="AG11">
        <v>4.32</v>
      </c>
      <c r="AH11">
        <v>281.60000000000002</v>
      </c>
      <c r="AI11">
        <f>(A11+1)*AE11</f>
        <v>16500</v>
      </c>
    </row>
    <row r="13" spans="1:35">
      <c r="A13" s="7">
        <v>4</v>
      </c>
      <c r="B13" s="7">
        <v>1</v>
      </c>
      <c r="C13" s="7">
        <v>1E-3</v>
      </c>
      <c r="D13" s="8">
        <v>75000</v>
      </c>
      <c r="E13" s="7">
        <v>25</v>
      </c>
      <c r="F13" s="7">
        <v>2.29</v>
      </c>
      <c r="G13" s="7">
        <v>27</v>
      </c>
      <c r="H13" s="7">
        <v>2.88</v>
      </c>
      <c r="I13" s="7">
        <v>26</v>
      </c>
      <c r="J13" s="7">
        <v>2.35</v>
      </c>
      <c r="K13" s="7">
        <v>27</v>
      </c>
      <c r="L13" s="7">
        <v>2.63</v>
      </c>
      <c r="M13" s="7">
        <v>26</v>
      </c>
      <c r="N13" s="7">
        <v>2.67</v>
      </c>
      <c r="O13" s="7">
        <v>27</v>
      </c>
      <c r="P13" s="7">
        <v>2.66</v>
      </c>
      <c r="Q13" s="7">
        <v>28</v>
      </c>
      <c r="R13" s="7">
        <v>2.62</v>
      </c>
      <c r="S13" s="7">
        <v>25</v>
      </c>
      <c r="T13" s="7">
        <v>2.31</v>
      </c>
      <c r="U13" s="7">
        <v>26</v>
      </c>
      <c r="V13" s="7">
        <v>2.42</v>
      </c>
      <c r="W13" s="7">
        <v>27</v>
      </c>
      <c r="X13" s="7">
        <v>2.39</v>
      </c>
      <c r="Y13" s="7">
        <v>25</v>
      </c>
      <c r="Z13" s="7">
        <v>2.25</v>
      </c>
      <c r="AA13" s="7">
        <v>27</v>
      </c>
      <c r="AB13" s="7">
        <v>2.66</v>
      </c>
      <c r="AC13" s="7">
        <v>27</v>
      </c>
      <c r="AD13" s="7">
        <v>2.77</v>
      </c>
      <c r="AE13">
        <f t="shared" si="0"/>
        <v>343</v>
      </c>
      <c r="AF13" s="9">
        <f t="shared" si="1"/>
        <v>32.9</v>
      </c>
      <c r="AG13">
        <v>33.700000000000003</v>
      </c>
      <c r="AH13">
        <v>72.5</v>
      </c>
      <c r="AI13">
        <f t="shared" si="2"/>
        <v>1715</v>
      </c>
    </row>
    <row r="14" spans="1:35">
      <c r="A14" s="7">
        <v>4</v>
      </c>
      <c r="B14" s="7">
        <v>1</v>
      </c>
      <c r="C14" s="7">
        <v>0.01</v>
      </c>
      <c r="D14" s="8">
        <v>75000</v>
      </c>
      <c r="E14" s="7">
        <v>27</v>
      </c>
      <c r="F14" s="7">
        <v>2.0499999999999998</v>
      </c>
      <c r="G14" s="7">
        <v>28</v>
      </c>
      <c r="H14" s="7">
        <v>2.2400000000000002</v>
      </c>
      <c r="I14" s="7">
        <v>27</v>
      </c>
      <c r="J14" s="7">
        <v>1.9</v>
      </c>
      <c r="K14" s="7">
        <v>27</v>
      </c>
      <c r="L14" s="7">
        <v>1.9</v>
      </c>
      <c r="M14" s="7">
        <v>28</v>
      </c>
      <c r="N14" s="7">
        <v>2.06</v>
      </c>
      <c r="O14" s="7">
        <v>28</v>
      </c>
      <c r="P14" s="7">
        <v>2.15</v>
      </c>
      <c r="Q14" s="7">
        <v>29</v>
      </c>
      <c r="R14" s="7">
        <v>2.16</v>
      </c>
      <c r="S14" s="7">
        <v>30</v>
      </c>
      <c r="T14" s="7">
        <v>2.42</v>
      </c>
      <c r="U14" s="7">
        <v>30</v>
      </c>
      <c r="V14" s="7">
        <v>2.48</v>
      </c>
      <c r="W14" s="7">
        <v>26</v>
      </c>
      <c r="X14" s="7">
        <v>1.97</v>
      </c>
      <c r="Y14" s="7">
        <v>27</v>
      </c>
      <c r="Z14" s="7">
        <v>1.85</v>
      </c>
      <c r="AA14" s="7">
        <v>28</v>
      </c>
      <c r="AB14" s="7">
        <v>2.25</v>
      </c>
      <c r="AC14" s="7">
        <v>27</v>
      </c>
      <c r="AD14" s="7">
        <v>1.98</v>
      </c>
      <c r="AE14">
        <f t="shared" si="0"/>
        <v>362</v>
      </c>
      <c r="AF14" s="9">
        <f t="shared" si="1"/>
        <v>27.410000000000004</v>
      </c>
      <c r="AG14">
        <v>10.96</v>
      </c>
      <c r="AH14">
        <v>41.6</v>
      </c>
      <c r="AI14">
        <f t="shared" si="2"/>
        <v>1810</v>
      </c>
    </row>
    <row r="15" spans="1:35">
      <c r="A15" s="7">
        <v>4</v>
      </c>
      <c r="B15" s="7">
        <v>1</v>
      </c>
      <c r="C15" s="7">
        <v>0.05</v>
      </c>
      <c r="D15" s="8">
        <v>75000</v>
      </c>
      <c r="E15" s="7">
        <v>37</v>
      </c>
      <c r="F15" s="7">
        <v>2.54</v>
      </c>
      <c r="G15" s="7">
        <v>45</v>
      </c>
      <c r="H15" s="7">
        <v>3.47</v>
      </c>
      <c r="I15" s="7">
        <v>39</v>
      </c>
      <c r="J15" s="7">
        <v>2.93</v>
      </c>
      <c r="K15" s="7">
        <v>37</v>
      </c>
      <c r="L15" s="7">
        <v>2.77</v>
      </c>
      <c r="M15" s="7">
        <v>38</v>
      </c>
      <c r="N15" s="7">
        <v>2.64</v>
      </c>
      <c r="O15" s="7">
        <v>38</v>
      </c>
      <c r="P15" s="7">
        <v>2.5</v>
      </c>
      <c r="Q15" s="7">
        <v>36</v>
      </c>
      <c r="R15" s="7">
        <v>2.4700000000000002</v>
      </c>
      <c r="S15" s="7">
        <v>48</v>
      </c>
      <c r="T15" s="7">
        <v>3.98</v>
      </c>
      <c r="U15" s="7">
        <v>37</v>
      </c>
      <c r="V15" s="7">
        <v>2.58</v>
      </c>
      <c r="W15" s="7">
        <v>39</v>
      </c>
      <c r="X15" s="7">
        <v>3.22</v>
      </c>
      <c r="Y15" s="7">
        <v>39</v>
      </c>
      <c r="Z15" s="7">
        <v>2.84</v>
      </c>
      <c r="AA15" s="7">
        <v>43</v>
      </c>
      <c r="AB15" s="7">
        <v>3.57</v>
      </c>
      <c r="AC15" s="7">
        <v>39</v>
      </c>
      <c r="AD15" s="7">
        <v>3.06</v>
      </c>
      <c r="AE15">
        <f t="shared" si="0"/>
        <v>515</v>
      </c>
      <c r="AF15" s="9">
        <f t="shared" si="1"/>
        <v>38.57</v>
      </c>
      <c r="AG15">
        <v>2.39</v>
      </c>
      <c r="AH15">
        <v>44.1</v>
      </c>
      <c r="AI15">
        <f t="shared" si="2"/>
        <v>2575</v>
      </c>
    </row>
    <row r="16" spans="1:35">
      <c r="A16" s="7">
        <v>4</v>
      </c>
      <c r="B16" s="7">
        <v>2</v>
      </c>
      <c r="C16" s="7">
        <v>0.01</v>
      </c>
      <c r="D16" s="8">
        <v>75000</v>
      </c>
      <c r="E16" s="7">
        <v>14</v>
      </c>
      <c r="F16" s="7">
        <v>1.02</v>
      </c>
      <c r="G16" s="7">
        <v>15</v>
      </c>
      <c r="H16" s="7">
        <v>1.17</v>
      </c>
      <c r="I16" s="7">
        <v>14</v>
      </c>
      <c r="J16" s="7">
        <v>1.01</v>
      </c>
      <c r="K16" s="7">
        <v>14</v>
      </c>
      <c r="L16" s="7">
        <v>1.004</v>
      </c>
      <c r="M16" s="7">
        <v>14</v>
      </c>
      <c r="N16" s="7">
        <v>0.97899999999999998</v>
      </c>
      <c r="O16" s="7">
        <v>14</v>
      </c>
      <c r="P16" s="7">
        <v>1.1100000000000001</v>
      </c>
      <c r="Q16" s="7">
        <v>13</v>
      </c>
      <c r="R16" s="7">
        <v>8.82</v>
      </c>
      <c r="S16" s="7">
        <v>14</v>
      </c>
      <c r="T16" s="7">
        <v>1.08</v>
      </c>
      <c r="U16" s="7">
        <v>13</v>
      </c>
      <c r="V16" s="7">
        <v>0.91300000000000003</v>
      </c>
      <c r="W16" s="7">
        <v>14</v>
      </c>
      <c r="X16" s="7">
        <v>1.01</v>
      </c>
      <c r="Y16" s="7">
        <v>14</v>
      </c>
      <c r="Z16" s="7">
        <v>1.06</v>
      </c>
      <c r="AA16" s="7">
        <v>14</v>
      </c>
      <c r="AB16" s="7">
        <v>1.04</v>
      </c>
      <c r="AC16" s="7">
        <v>14</v>
      </c>
      <c r="AD16" s="7">
        <v>1.21</v>
      </c>
      <c r="AE16">
        <f t="shared" ref="AE16:AF18" si="4">E16+G16+I16+K16+M16+O16+Q16+S16+U16+W16+Y16+AA16+AC16</f>
        <v>181</v>
      </c>
      <c r="AF16" s="9">
        <f t="shared" si="4"/>
        <v>21.426000000000002</v>
      </c>
      <c r="AG16">
        <v>73.400000000000006</v>
      </c>
      <c r="AH16">
        <v>92.5</v>
      </c>
      <c r="AI16">
        <f>(A16+1)*AE16</f>
        <v>905</v>
      </c>
    </row>
    <row r="17" spans="1:35">
      <c r="A17" s="7">
        <v>4</v>
      </c>
      <c r="B17" s="7">
        <v>2</v>
      </c>
      <c r="C17" s="7">
        <v>0.05</v>
      </c>
      <c r="D17" s="8">
        <v>75000</v>
      </c>
      <c r="E17" s="7">
        <v>16</v>
      </c>
      <c r="F17" s="7">
        <v>1.0269999999999999</v>
      </c>
      <c r="G17" s="7">
        <v>15</v>
      </c>
      <c r="H17" s="7">
        <v>1.01</v>
      </c>
      <c r="I17" s="7">
        <v>15</v>
      </c>
      <c r="J17" s="7">
        <v>0.98699999999999999</v>
      </c>
      <c r="K17" s="7">
        <v>16</v>
      </c>
      <c r="L17" s="7">
        <v>1.1599999999999999</v>
      </c>
      <c r="M17" s="7">
        <v>15</v>
      </c>
      <c r="N17" s="7">
        <v>1.03</v>
      </c>
      <c r="O17" s="7">
        <v>16</v>
      </c>
      <c r="P17" s="7">
        <v>1.0900000000000001</v>
      </c>
      <c r="Q17" s="7">
        <v>15</v>
      </c>
      <c r="R17" s="7">
        <v>0.99299999999999999</v>
      </c>
      <c r="S17" s="7">
        <v>14</v>
      </c>
      <c r="T17" s="7">
        <v>0.86</v>
      </c>
      <c r="U17" s="7">
        <v>15</v>
      </c>
      <c r="V17" s="7">
        <v>0.91</v>
      </c>
      <c r="W17" s="7">
        <v>15</v>
      </c>
      <c r="X17" s="7">
        <v>0.93799999999999994</v>
      </c>
      <c r="Y17" s="7">
        <v>15</v>
      </c>
      <c r="Z17" s="7">
        <v>0.94399999999999995</v>
      </c>
      <c r="AA17" s="7">
        <v>15</v>
      </c>
      <c r="AB17" s="7">
        <v>0.95</v>
      </c>
      <c r="AC17" s="7">
        <v>16</v>
      </c>
      <c r="AD17" s="7">
        <v>1.05</v>
      </c>
      <c r="AE17">
        <f t="shared" si="4"/>
        <v>198</v>
      </c>
      <c r="AF17" s="9">
        <f t="shared" si="4"/>
        <v>12.949000000000002</v>
      </c>
      <c r="AG17">
        <v>11.65</v>
      </c>
      <c r="AH17">
        <v>29.5</v>
      </c>
      <c r="AI17">
        <f>(A17+1)*AE17</f>
        <v>990</v>
      </c>
    </row>
    <row r="18" spans="1:35">
      <c r="A18" s="7">
        <v>4</v>
      </c>
      <c r="B18" s="7">
        <v>3</v>
      </c>
      <c r="C18" s="7">
        <v>0.05</v>
      </c>
      <c r="D18" s="8">
        <v>75000</v>
      </c>
      <c r="E18" s="7">
        <v>10</v>
      </c>
      <c r="F18" s="7">
        <v>0.61</v>
      </c>
      <c r="G18" s="7">
        <v>11</v>
      </c>
      <c r="H18" s="7">
        <v>0.69799999999999995</v>
      </c>
      <c r="I18" s="7">
        <v>10</v>
      </c>
      <c r="J18" s="7">
        <v>0.71899999999999997</v>
      </c>
      <c r="K18" s="7">
        <v>10</v>
      </c>
      <c r="L18" s="7">
        <v>0.68799999999999994</v>
      </c>
      <c r="M18" s="7">
        <v>10</v>
      </c>
      <c r="N18" s="7">
        <v>0.65800000000000003</v>
      </c>
      <c r="O18" s="7">
        <v>10</v>
      </c>
      <c r="P18" s="7">
        <v>0.64900000000000002</v>
      </c>
      <c r="Q18" s="7">
        <v>11</v>
      </c>
      <c r="R18" s="7">
        <v>0.72399999999999998</v>
      </c>
      <c r="S18" s="7">
        <v>10</v>
      </c>
      <c r="T18" s="7">
        <v>0.63400000000000001</v>
      </c>
      <c r="U18" s="7">
        <v>10</v>
      </c>
      <c r="V18" s="7">
        <v>0.63300000000000001</v>
      </c>
      <c r="W18" s="7">
        <v>10</v>
      </c>
      <c r="X18" s="7">
        <v>0.66400000000000003</v>
      </c>
      <c r="Y18" s="7">
        <v>10</v>
      </c>
      <c r="Z18" s="7">
        <v>0.61499999999999999</v>
      </c>
      <c r="AA18" s="7">
        <v>10</v>
      </c>
      <c r="AB18" s="7">
        <v>0.622</v>
      </c>
      <c r="AC18" s="7">
        <v>10</v>
      </c>
      <c r="AD18" s="7">
        <v>0.63700000000000001</v>
      </c>
      <c r="AE18">
        <f t="shared" si="4"/>
        <v>132</v>
      </c>
      <c r="AF18" s="9">
        <f t="shared" si="4"/>
        <v>8.5510000000000002</v>
      </c>
      <c r="AG18">
        <v>45.04</v>
      </c>
      <c r="AH18">
        <v>61.3</v>
      </c>
      <c r="AI18">
        <f>(A18+1)*AE18</f>
        <v>660</v>
      </c>
    </row>
    <row r="19" spans="1:35">
      <c r="A19" s="7"/>
      <c r="B19" s="7"/>
      <c r="C19" s="7"/>
      <c r="D19" s="8"/>
      <c r="E19" s="7"/>
      <c r="F19" s="7"/>
      <c r="G19" s="7"/>
      <c r="AF19" s="9"/>
    </row>
    <row r="21" spans="1:35">
      <c r="A21" s="7">
        <v>3</v>
      </c>
      <c r="B21" s="7">
        <v>1</v>
      </c>
      <c r="C21" s="7">
        <v>0.01</v>
      </c>
      <c r="D21" s="8">
        <v>75000</v>
      </c>
      <c r="E21" s="7">
        <v>38</v>
      </c>
      <c r="F21" s="7">
        <v>2.4900000000000002</v>
      </c>
      <c r="G21" s="7">
        <v>45</v>
      </c>
      <c r="H21" s="7">
        <v>3.25</v>
      </c>
      <c r="I21" s="7">
        <v>43</v>
      </c>
      <c r="J21" s="7">
        <v>3.13</v>
      </c>
      <c r="K21" s="7">
        <v>48</v>
      </c>
      <c r="L21" s="7">
        <v>3.68</v>
      </c>
      <c r="M21" s="7">
        <v>41</v>
      </c>
      <c r="N21" s="7">
        <v>2.85</v>
      </c>
      <c r="O21" s="7">
        <v>47</v>
      </c>
      <c r="P21" s="7">
        <v>3.36</v>
      </c>
      <c r="Q21" s="7">
        <v>44</v>
      </c>
      <c r="R21" s="7">
        <v>3.07</v>
      </c>
      <c r="S21" s="7">
        <v>50</v>
      </c>
      <c r="T21" s="7">
        <v>3.97</v>
      </c>
      <c r="U21" s="7">
        <v>46</v>
      </c>
      <c r="V21" s="7">
        <v>3.2</v>
      </c>
      <c r="W21" s="7">
        <v>48</v>
      </c>
      <c r="X21" s="7">
        <v>3.6</v>
      </c>
      <c r="Y21" s="7">
        <v>42</v>
      </c>
      <c r="Z21" s="7">
        <v>2.9</v>
      </c>
      <c r="AA21" s="7">
        <v>43</v>
      </c>
      <c r="AB21" s="7">
        <v>3.02</v>
      </c>
      <c r="AC21" s="7">
        <v>47</v>
      </c>
      <c r="AD21" s="7">
        <v>3.4</v>
      </c>
      <c r="AE21">
        <f t="shared" ref="AE21:AF24" si="5">E21+G21+I21+K21+M21+O21+Q21+S21+U21+W21+Y21+AA21+AC21</f>
        <v>582</v>
      </c>
      <c r="AF21" s="9">
        <f t="shared" si="5"/>
        <v>41.92</v>
      </c>
      <c r="AG21">
        <v>10.9</v>
      </c>
      <c r="AH21">
        <v>56</v>
      </c>
      <c r="AI21">
        <f>(A21+1)*AE21</f>
        <v>2328</v>
      </c>
    </row>
    <row r="22" spans="1:35">
      <c r="A22" s="7">
        <v>3</v>
      </c>
      <c r="B22" s="7">
        <v>2</v>
      </c>
      <c r="C22" s="7">
        <v>0.01</v>
      </c>
      <c r="D22" s="8">
        <v>75000</v>
      </c>
      <c r="E22" s="7">
        <v>18</v>
      </c>
      <c r="F22" s="7">
        <v>1.35</v>
      </c>
      <c r="G22" s="7">
        <v>17</v>
      </c>
      <c r="H22" s="7">
        <v>1.19</v>
      </c>
      <c r="I22" s="7">
        <v>16</v>
      </c>
      <c r="J22" s="7">
        <v>0.98799999999999999</v>
      </c>
      <c r="K22" s="7">
        <v>17</v>
      </c>
      <c r="L22" s="7">
        <v>1.18</v>
      </c>
      <c r="M22" s="7">
        <v>17</v>
      </c>
      <c r="N22" s="7">
        <v>1.1499999999999999</v>
      </c>
      <c r="O22" s="7">
        <v>16</v>
      </c>
      <c r="P22" s="7">
        <v>1.002</v>
      </c>
      <c r="Q22" s="7">
        <v>17</v>
      </c>
      <c r="R22" s="7">
        <v>1.19</v>
      </c>
      <c r="S22" s="7">
        <v>17</v>
      </c>
      <c r="T22" s="7">
        <v>1.1599999999999999</v>
      </c>
      <c r="U22" s="7">
        <v>17</v>
      </c>
      <c r="V22" s="7">
        <v>1.1000000000000001</v>
      </c>
      <c r="W22" s="7">
        <v>16</v>
      </c>
      <c r="X22" s="7">
        <v>1.05</v>
      </c>
      <c r="Y22" s="7">
        <v>16</v>
      </c>
      <c r="Z22" s="7">
        <v>1.03</v>
      </c>
      <c r="AA22" s="7">
        <v>16</v>
      </c>
      <c r="AB22" s="7">
        <v>1.01</v>
      </c>
      <c r="AC22" s="7">
        <v>16</v>
      </c>
      <c r="AD22" s="7">
        <v>1.04</v>
      </c>
      <c r="AE22">
        <f t="shared" si="5"/>
        <v>216</v>
      </c>
      <c r="AF22" s="9">
        <f t="shared" si="5"/>
        <v>14.440000000000001</v>
      </c>
      <c r="AG22">
        <v>73.22</v>
      </c>
      <c r="AH22">
        <v>93.1</v>
      </c>
      <c r="AI22">
        <f>(A22+1)*AE22</f>
        <v>864</v>
      </c>
    </row>
    <row r="23" spans="1:35" s="10" customFormat="1">
      <c r="A23" s="10">
        <v>3</v>
      </c>
      <c r="B23" s="10">
        <v>2</v>
      </c>
      <c r="C23" s="10">
        <v>0.05</v>
      </c>
      <c r="D23" s="11">
        <v>75000</v>
      </c>
      <c r="E23" s="10">
        <v>18</v>
      </c>
      <c r="F23" s="10">
        <v>1.04</v>
      </c>
      <c r="G23" s="10">
        <v>18</v>
      </c>
      <c r="H23" s="10">
        <v>1.0900000000000001</v>
      </c>
      <c r="I23" s="10">
        <v>19</v>
      </c>
      <c r="J23" s="10">
        <v>1.1399999999999999</v>
      </c>
      <c r="K23" s="10">
        <v>19</v>
      </c>
      <c r="L23" s="10">
        <v>1.17</v>
      </c>
      <c r="M23" s="10">
        <v>19</v>
      </c>
      <c r="N23" s="10">
        <v>1.3</v>
      </c>
      <c r="O23" s="10">
        <v>18</v>
      </c>
      <c r="P23" s="10">
        <v>1.19</v>
      </c>
      <c r="Q23" s="10">
        <v>19</v>
      </c>
      <c r="R23" s="10">
        <v>1.21</v>
      </c>
      <c r="S23" s="10">
        <v>19</v>
      </c>
      <c r="T23" s="10">
        <v>1.1000000000000001</v>
      </c>
      <c r="U23" s="10">
        <v>18</v>
      </c>
      <c r="V23" s="10">
        <v>1.08</v>
      </c>
      <c r="W23" s="10">
        <v>19</v>
      </c>
      <c r="X23" s="10">
        <v>1.22</v>
      </c>
      <c r="Y23" s="10">
        <v>18</v>
      </c>
      <c r="Z23" s="10">
        <v>1.1000000000000001</v>
      </c>
      <c r="AA23" s="10">
        <v>18</v>
      </c>
      <c r="AB23" s="10">
        <v>1.05</v>
      </c>
      <c r="AC23" s="10">
        <v>19</v>
      </c>
      <c r="AD23" s="10">
        <v>1.1000000000000001</v>
      </c>
      <c r="AE23" s="10">
        <f t="shared" si="5"/>
        <v>241</v>
      </c>
      <c r="AF23" s="12">
        <f t="shared" si="5"/>
        <v>14.790000000000001</v>
      </c>
      <c r="AG23" s="10">
        <v>11.6</v>
      </c>
      <c r="AH23" s="10">
        <v>31.3</v>
      </c>
      <c r="AI23" s="10">
        <f>(A23+1)*AE23</f>
        <v>964</v>
      </c>
    </row>
    <row r="24" spans="1:35">
      <c r="A24" s="7">
        <v>3</v>
      </c>
      <c r="B24" s="7">
        <v>3</v>
      </c>
      <c r="C24" s="7">
        <v>0.05</v>
      </c>
      <c r="D24" s="8">
        <v>75000</v>
      </c>
      <c r="E24" s="7">
        <v>12</v>
      </c>
      <c r="F24" s="7">
        <v>0.82599999999999996</v>
      </c>
      <c r="G24" s="7">
        <v>12</v>
      </c>
      <c r="H24" s="7">
        <v>0.72</v>
      </c>
      <c r="I24" s="7">
        <v>12</v>
      </c>
      <c r="J24" s="7">
        <v>0.67</v>
      </c>
      <c r="K24" s="7">
        <v>13</v>
      </c>
      <c r="L24" s="7">
        <v>0.73</v>
      </c>
      <c r="M24" s="7">
        <v>12</v>
      </c>
      <c r="N24" s="7">
        <v>0.74</v>
      </c>
      <c r="O24" s="7">
        <v>12</v>
      </c>
      <c r="P24" s="7">
        <v>0.71</v>
      </c>
      <c r="Q24" s="7">
        <v>12</v>
      </c>
      <c r="R24" s="7">
        <v>0.70199999999999996</v>
      </c>
      <c r="S24" s="7">
        <v>12</v>
      </c>
      <c r="T24" s="7">
        <v>0.68600000000000005</v>
      </c>
      <c r="U24" s="7">
        <v>12</v>
      </c>
      <c r="V24" s="7">
        <v>0.69</v>
      </c>
      <c r="W24" s="7">
        <v>12</v>
      </c>
      <c r="X24" s="7">
        <v>0.66600000000000004</v>
      </c>
      <c r="Y24" s="7">
        <v>12</v>
      </c>
      <c r="Z24" s="7">
        <v>0.64900000000000002</v>
      </c>
      <c r="AA24" s="7">
        <v>12</v>
      </c>
      <c r="AB24" s="7">
        <v>0.71</v>
      </c>
      <c r="AC24" s="7">
        <v>12</v>
      </c>
      <c r="AD24" s="7">
        <v>0.59499999999999997</v>
      </c>
      <c r="AE24">
        <f t="shared" si="5"/>
        <v>157</v>
      </c>
      <c r="AF24" s="9">
        <f t="shared" si="5"/>
        <v>9.0940000000000012</v>
      </c>
      <c r="AG24">
        <v>45.02</v>
      </c>
      <c r="AH24">
        <v>61.6</v>
      </c>
      <c r="AI24">
        <f>(A24+1)*AE24</f>
        <v>628</v>
      </c>
    </row>
    <row r="27" spans="1:35">
      <c r="A27" s="7">
        <v>2</v>
      </c>
      <c r="B27" s="7">
        <v>1</v>
      </c>
      <c r="C27" s="7">
        <v>0.01</v>
      </c>
      <c r="D27" s="8">
        <v>75000</v>
      </c>
      <c r="E27" s="7">
        <v>207</v>
      </c>
      <c r="F27" s="7">
        <v>13.5</v>
      </c>
      <c r="G27" s="7">
        <v>178</v>
      </c>
      <c r="H27" s="7">
        <v>11.8</v>
      </c>
      <c r="I27" s="7">
        <v>258</v>
      </c>
      <c r="J27" s="7">
        <v>17.399999999999999</v>
      </c>
      <c r="K27" s="7">
        <v>187</v>
      </c>
      <c r="L27" s="7">
        <v>11.9</v>
      </c>
      <c r="M27" s="7">
        <v>168</v>
      </c>
      <c r="N27" s="7">
        <v>10.7</v>
      </c>
      <c r="O27" s="7">
        <v>208</v>
      </c>
      <c r="P27" s="7">
        <v>13.6</v>
      </c>
      <c r="Q27" s="7">
        <v>204</v>
      </c>
      <c r="R27" s="7">
        <v>13.2</v>
      </c>
      <c r="S27" s="7">
        <v>215</v>
      </c>
      <c r="T27" s="7">
        <v>14.4</v>
      </c>
      <c r="U27" s="7">
        <v>185</v>
      </c>
      <c r="V27" s="7">
        <v>12.1</v>
      </c>
      <c r="W27" s="7">
        <v>194</v>
      </c>
      <c r="X27" s="7">
        <v>12.8</v>
      </c>
      <c r="Y27" s="7">
        <v>205</v>
      </c>
      <c r="Z27" s="7">
        <v>13.6</v>
      </c>
      <c r="AA27" s="7">
        <v>164</v>
      </c>
      <c r="AB27" s="7">
        <v>10.7</v>
      </c>
      <c r="AC27" s="7">
        <v>221</v>
      </c>
      <c r="AD27" s="7">
        <v>14.4</v>
      </c>
      <c r="AE27">
        <f t="shared" ref="AE27:AF29" si="6">E27+G27+I27+K27+M27+O27+Q27+S27+U27+W27+Y27+AA27+AC27</f>
        <v>2594</v>
      </c>
      <c r="AF27" s="9">
        <f t="shared" si="6"/>
        <v>170.1</v>
      </c>
      <c r="AG27">
        <v>10.9</v>
      </c>
      <c r="AH27">
        <v>184.5</v>
      </c>
      <c r="AI27">
        <f>(A27+1)*AE27</f>
        <v>7782</v>
      </c>
    </row>
    <row r="28" spans="1:35">
      <c r="A28" s="7">
        <v>2</v>
      </c>
      <c r="B28" s="7">
        <v>2</v>
      </c>
      <c r="C28" s="7">
        <v>0.01</v>
      </c>
      <c r="D28" s="8">
        <v>75000</v>
      </c>
      <c r="E28" s="7">
        <v>22</v>
      </c>
      <c r="F28" s="7">
        <v>1.23</v>
      </c>
      <c r="G28" s="7">
        <v>23</v>
      </c>
      <c r="H28" s="7">
        <v>1.39</v>
      </c>
      <c r="I28" s="7">
        <v>23</v>
      </c>
      <c r="J28" s="7">
        <v>1.36</v>
      </c>
      <c r="K28" s="7">
        <v>25</v>
      </c>
      <c r="L28" s="7">
        <v>1.54</v>
      </c>
      <c r="M28" s="7">
        <v>25</v>
      </c>
      <c r="N28" s="7">
        <v>1.677</v>
      </c>
      <c r="O28" s="7">
        <v>24</v>
      </c>
      <c r="P28" s="7">
        <v>1.49</v>
      </c>
      <c r="Q28" s="7">
        <v>24</v>
      </c>
      <c r="R28" s="7">
        <v>1.42</v>
      </c>
      <c r="S28" s="7">
        <v>23</v>
      </c>
      <c r="T28" s="7">
        <v>1.43</v>
      </c>
      <c r="U28" s="7">
        <v>23</v>
      </c>
      <c r="V28" s="7">
        <v>1.41</v>
      </c>
      <c r="W28" s="7">
        <v>25</v>
      </c>
      <c r="X28" s="7">
        <v>1.52</v>
      </c>
      <c r="Y28" s="7">
        <v>23</v>
      </c>
      <c r="Z28" s="7">
        <v>1.35</v>
      </c>
      <c r="AA28" s="7">
        <v>24</v>
      </c>
      <c r="AB28" s="7">
        <v>1.53</v>
      </c>
      <c r="AC28" s="7">
        <v>24</v>
      </c>
      <c r="AD28" s="7">
        <v>1.51</v>
      </c>
      <c r="AE28">
        <f t="shared" si="6"/>
        <v>308</v>
      </c>
      <c r="AF28" s="9">
        <f t="shared" si="6"/>
        <v>18.857000000000003</v>
      </c>
      <c r="AG28">
        <v>73.2</v>
      </c>
      <c r="AH28">
        <v>97.6</v>
      </c>
      <c r="AI28">
        <f>(A28+1)*AE28</f>
        <v>924</v>
      </c>
    </row>
    <row r="29" spans="1:35">
      <c r="A29" s="7">
        <v>2</v>
      </c>
      <c r="B29" s="7">
        <v>2</v>
      </c>
      <c r="C29" s="7">
        <v>0.05</v>
      </c>
      <c r="D29" s="8">
        <v>75000</v>
      </c>
      <c r="E29" s="7">
        <v>27</v>
      </c>
      <c r="F29" s="7">
        <v>1.34</v>
      </c>
      <c r="G29" s="7">
        <v>27</v>
      </c>
      <c r="H29" s="7">
        <v>1.4</v>
      </c>
      <c r="I29" s="7">
        <v>29</v>
      </c>
      <c r="J29" s="7">
        <v>1.56</v>
      </c>
      <c r="K29" s="7">
        <v>28</v>
      </c>
      <c r="L29" s="7">
        <v>1.67</v>
      </c>
      <c r="M29" s="7">
        <v>26</v>
      </c>
      <c r="N29" s="7">
        <v>1.41</v>
      </c>
      <c r="O29" s="7">
        <v>29</v>
      </c>
      <c r="P29" s="7">
        <v>1.58</v>
      </c>
      <c r="Q29" s="7">
        <v>28</v>
      </c>
      <c r="R29" s="7">
        <v>1.51</v>
      </c>
      <c r="S29" s="7">
        <v>29</v>
      </c>
      <c r="T29" s="7">
        <v>1.71</v>
      </c>
      <c r="U29" s="7">
        <v>26</v>
      </c>
      <c r="V29" s="7">
        <v>1.37</v>
      </c>
      <c r="W29" s="7">
        <v>26</v>
      </c>
      <c r="X29" s="7">
        <v>1.35</v>
      </c>
      <c r="Y29" s="7">
        <v>26</v>
      </c>
      <c r="Z29" s="7">
        <v>1.4</v>
      </c>
      <c r="AA29" s="7">
        <v>27</v>
      </c>
      <c r="AB29" s="7">
        <v>1.43</v>
      </c>
      <c r="AC29" s="7">
        <v>30</v>
      </c>
      <c r="AD29" s="7">
        <v>1.82</v>
      </c>
      <c r="AE29">
        <f t="shared" si="6"/>
        <v>358</v>
      </c>
      <c r="AF29" s="9">
        <f t="shared" si="6"/>
        <v>19.55</v>
      </c>
      <c r="AG29">
        <v>11.6</v>
      </c>
      <c r="AH29">
        <v>36.1</v>
      </c>
      <c r="AI29">
        <f>(A29+1)*AE29</f>
        <v>1074</v>
      </c>
    </row>
    <row r="30" spans="1:35">
      <c r="A30" s="7"/>
      <c r="B30" s="7"/>
      <c r="C30" s="7"/>
      <c r="D30" s="8"/>
      <c r="AF30" s="9"/>
    </row>
    <row r="32" spans="1:35">
      <c r="A32" s="7">
        <v>1</v>
      </c>
      <c r="B32" s="7">
        <v>2</v>
      </c>
      <c r="C32" s="7">
        <v>0.01</v>
      </c>
      <c r="D32" s="8">
        <v>75000</v>
      </c>
      <c r="E32" s="7">
        <v>297</v>
      </c>
      <c r="F32" s="7">
        <v>15.1</v>
      </c>
      <c r="G32" s="7">
        <v>327</v>
      </c>
      <c r="H32" s="7">
        <v>16.7</v>
      </c>
      <c r="I32" s="7">
        <v>277</v>
      </c>
      <c r="J32" s="7">
        <v>13.96</v>
      </c>
      <c r="K32" s="7">
        <v>363</v>
      </c>
      <c r="L32" s="7">
        <v>18.8</v>
      </c>
      <c r="M32" s="7">
        <v>345</v>
      </c>
      <c r="N32" s="7">
        <v>17.68</v>
      </c>
      <c r="O32" s="7">
        <v>371</v>
      </c>
      <c r="P32" s="7">
        <v>18.899999999999999</v>
      </c>
      <c r="Q32" s="7">
        <v>323</v>
      </c>
      <c r="R32" s="7">
        <v>16.5</v>
      </c>
      <c r="S32" s="7">
        <v>394</v>
      </c>
      <c r="T32" s="7">
        <v>20.8</v>
      </c>
      <c r="U32" s="7">
        <v>325</v>
      </c>
      <c r="V32" s="7">
        <v>16.7</v>
      </c>
      <c r="W32" s="7">
        <v>342</v>
      </c>
      <c r="X32" s="7">
        <v>17.8</v>
      </c>
      <c r="Y32" s="7">
        <v>359</v>
      </c>
      <c r="Z32" s="7">
        <v>18.7</v>
      </c>
      <c r="AA32" s="7">
        <v>271</v>
      </c>
      <c r="AB32" s="7">
        <v>13.8</v>
      </c>
      <c r="AC32" s="7">
        <v>308</v>
      </c>
      <c r="AD32" s="7">
        <v>15.6</v>
      </c>
      <c r="AE32">
        <f>E32+G32+I32+K32+M32+O32+Q32+S32+U32+W32+Y32+AA32+AC32</f>
        <v>4302</v>
      </c>
      <c r="AF32" s="9">
        <f>F32+H32+J32+L32+N32+P32+R32+T32+V32+X32+Z32+AB32+AD32</f>
        <v>221.04000000000002</v>
      </c>
      <c r="AG32">
        <v>72.900000000000006</v>
      </c>
      <c r="AH32">
        <v>299.3</v>
      </c>
      <c r="AI32">
        <f>(A32+1)*AE32</f>
        <v>8604</v>
      </c>
    </row>
    <row r="34" spans="1:35">
      <c r="A34" s="7"/>
      <c r="B34" s="7"/>
      <c r="C34" s="7"/>
      <c r="D34" s="8"/>
      <c r="AF34" s="9"/>
    </row>
    <row r="35" spans="1:35">
      <c r="A35" s="7"/>
      <c r="B35" s="7"/>
      <c r="C35" s="7"/>
      <c r="D35" s="8"/>
      <c r="AF35" s="9"/>
    </row>
    <row r="36" spans="1:35">
      <c r="A36" s="1" t="s">
        <v>63</v>
      </c>
      <c r="B36" s="7">
        <v>1</v>
      </c>
      <c r="C36" s="7">
        <v>1E-3</v>
      </c>
      <c r="E36">
        <v>343</v>
      </c>
      <c r="G36">
        <v>304</v>
      </c>
      <c r="I36">
        <v>306</v>
      </c>
      <c r="K36">
        <v>292</v>
      </c>
      <c r="M36">
        <v>301</v>
      </c>
      <c r="O36">
        <v>315</v>
      </c>
      <c r="Q36">
        <v>298</v>
      </c>
      <c r="S36">
        <v>276</v>
      </c>
      <c r="U36">
        <v>256</v>
      </c>
      <c r="W36">
        <v>261</v>
      </c>
      <c r="Y36">
        <v>247</v>
      </c>
      <c r="AA36">
        <v>230</v>
      </c>
      <c r="AC36">
        <v>226</v>
      </c>
      <c r="AE36">
        <f t="shared" ref="AE36:AE42" si="7">E36+G36+I36+K36+M36+O36+Q36+S36+U36+W36+Y36+AA36+AC36</f>
        <v>3655</v>
      </c>
      <c r="AF36" s="9">
        <f t="shared" ref="AF36:AF42" si="8">AH36-AG36</f>
        <v>25</v>
      </c>
      <c r="AG36">
        <v>33.799999999999997</v>
      </c>
      <c r="AH36">
        <v>58.8</v>
      </c>
      <c r="AI36">
        <f t="shared" ref="AI36:AI42" si="9">AE36</f>
        <v>3655</v>
      </c>
    </row>
    <row r="37" spans="1:35">
      <c r="B37" s="7">
        <v>1</v>
      </c>
      <c r="C37" s="7">
        <v>0.01</v>
      </c>
      <c r="E37">
        <v>343</v>
      </c>
      <c r="G37">
        <v>304</v>
      </c>
      <c r="I37">
        <v>306</v>
      </c>
      <c r="K37">
        <v>292</v>
      </c>
      <c r="M37">
        <v>301</v>
      </c>
      <c r="O37">
        <v>315</v>
      </c>
      <c r="Q37">
        <v>298</v>
      </c>
      <c r="S37">
        <v>276</v>
      </c>
      <c r="U37">
        <v>256</v>
      </c>
      <c r="W37">
        <v>261</v>
      </c>
      <c r="Y37">
        <v>247</v>
      </c>
      <c r="AA37">
        <v>230</v>
      </c>
      <c r="AC37">
        <v>226</v>
      </c>
      <c r="AE37">
        <f t="shared" si="7"/>
        <v>3655</v>
      </c>
      <c r="AF37" s="9">
        <f t="shared" si="8"/>
        <v>17.170000000000002</v>
      </c>
      <c r="AG37">
        <v>10.95</v>
      </c>
      <c r="AH37">
        <v>28.12</v>
      </c>
      <c r="AI37">
        <f t="shared" si="9"/>
        <v>3655</v>
      </c>
    </row>
    <row r="38" spans="1:35">
      <c r="B38" s="7">
        <v>1</v>
      </c>
      <c r="C38" s="7">
        <v>0.05</v>
      </c>
      <c r="E38">
        <v>342</v>
      </c>
      <c r="G38">
        <v>303</v>
      </c>
      <c r="I38">
        <v>305</v>
      </c>
      <c r="K38">
        <v>292</v>
      </c>
      <c r="M38">
        <v>300</v>
      </c>
      <c r="O38">
        <v>315</v>
      </c>
      <c r="Q38">
        <v>298</v>
      </c>
      <c r="S38">
        <v>275</v>
      </c>
      <c r="U38">
        <v>256</v>
      </c>
      <c r="W38">
        <v>261</v>
      </c>
      <c r="Y38">
        <v>247</v>
      </c>
      <c r="AA38">
        <v>230</v>
      </c>
      <c r="AC38">
        <v>225</v>
      </c>
      <c r="AE38">
        <f t="shared" si="7"/>
        <v>3649</v>
      </c>
      <c r="AF38" s="9">
        <f t="shared" si="8"/>
        <v>14.650000000000002</v>
      </c>
      <c r="AG38">
        <v>2.38</v>
      </c>
      <c r="AH38">
        <v>17.03</v>
      </c>
      <c r="AI38">
        <f t="shared" si="9"/>
        <v>3649</v>
      </c>
    </row>
    <row r="39" spans="1:35">
      <c r="B39" s="7">
        <v>1</v>
      </c>
      <c r="C39" s="7">
        <v>0.1</v>
      </c>
      <c r="E39">
        <v>342</v>
      </c>
      <c r="G39">
        <v>303</v>
      </c>
      <c r="I39">
        <v>305</v>
      </c>
      <c r="K39">
        <v>292</v>
      </c>
      <c r="M39">
        <v>300</v>
      </c>
      <c r="O39">
        <v>314</v>
      </c>
      <c r="Q39">
        <v>298</v>
      </c>
      <c r="S39">
        <v>275</v>
      </c>
      <c r="U39">
        <v>256</v>
      </c>
      <c r="W39">
        <v>261</v>
      </c>
      <c r="Y39">
        <v>247</v>
      </c>
      <c r="AA39">
        <v>230</v>
      </c>
      <c r="AC39">
        <v>225</v>
      </c>
      <c r="AE39">
        <f t="shared" si="7"/>
        <v>3648</v>
      </c>
      <c r="AF39" s="9">
        <f t="shared" si="8"/>
        <v>13.868</v>
      </c>
      <c r="AG39">
        <v>1.212</v>
      </c>
      <c r="AH39">
        <v>15.08</v>
      </c>
      <c r="AI39">
        <f t="shared" si="9"/>
        <v>3648</v>
      </c>
    </row>
    <row r="40" spans="1:35">
      <c r="B40" s="7">
        <v>2</v>
      </c>
      <c r="C40" s="7">
        <v>0.01</v>
      </c>
      <c r="E40">
        <v>208</v>
      </c>
      <c r="G40">
        <v>185</v>
      </c>
      <c r="I40">
        <v>186</v>
      </c>
      <c r="K40">
        <v>178</v>
      </c>
      <c r="M40">
        <v>180</v>
      </c>
      <c r="O40">
        <v>193</v>
      </c>
      <c r="Q40">
        <v>182</v>
      </c>
      <c r="S40">
        <v>168</v>
      </c>
      <c r="U40">
        <v>157</v>
      </c>
      <c r="W40">
        <v>160</v>
      </c>
      <c r="Y40">
        <v>152</v>
      </c>
      <c r="AA40">
        <v>143</v>
      </c>
      <c r="AC40">
        <v>138</v>
      </c>
      <c r="AE40">
        <f t="shared" si="7"/>
        <v>2230</v>
      </c>
      <c r="AF40" s="9">
        <f t="shared" si="8"/>
        <v>14.394999999999996</v>
      </c>
      <c r="AG40">
        <v>74.03</v>
      </c>
      <c r="AH40">
        <v>88.424999999999997</v>
      </c>
      <c r="AI40">
        <f t="shared" si="9"/>
        <v>2230</v>
      </c>
    </row>
    <row r="41" spans="1:35">
      <c r="B41" s="7">
        <v>2</v>
      </c>
      <c r="C41" s="7">
        <v>0.05</v>
      </c>
      <c r="E41">
        <v>209</v>
      </c>
      <c r="G41">
        <v>186</v>
      </c>
      <c r="I41">
        <v>186</v>
      </c>
      <c r="K41">
        <v>178</v>
      </c>
      <c r="M41">
        <v>183</v>
      </c>
      <c r="O41">
        <v>193</v>
      </c>
      <c r="Q41">
        <v>182</v>
      </c>
      <c r="S41">
        <v>168</v>
      </c>
      <c r="U41">
        <v>157</v>
      </c>
      <c r="W41">
        <v>160</v>
      </c>
      <c r="Y41">
        <v>152</v>
      </c>
      <c r="AA41">
        <v>143</v>
      </c>
      <c r="AC41">
        <v>139</v>
      </c>
      <c r="AE41">
        <f t="shared" si="7"/>
        <v>2236</v>
      </c>
      <c r="AF41" s="9">
        <f t="shared" si="8"/>
        <v>10.329999999999998</v>
      </c>
      <c r="AG41">
        <v>11.64</v>
      </c>
      <c r="AH41">
        <v>21.97</v>
      </c>
      <c r="AI41">
        <f t="shared" si="9"/>
        <v>2236</v>
      </c>
    </row>
    <row r="42" spans="1:35">
      <c r="B42" s="7">
        <v>2</v>
      </c>
      <c r="C42" s="7">
        <v>0.1</v>
      </c>
      <c r="E42">
        <v>210</v>
      </c>
      <c r="G42">
        <v>190</v>
      </c>
      <c r="I42">
        <v>190</v>
      </c>
      <c r="K42">
        <v>182</v>
      </c>
      <c r="M42">
        <v>187</v>
      </c>
      <c r="O42">
        <v>197</v>
      </c>
      <c r="Q42">
        <v>186</v>
      </c>
      <c r="S42">
        <v>173</v>
      </c>
      <c r="U42">
        <v>162</v>
      </c>
      <c r="W42">
        <v>166</v>
      </c>
      <c r="Y42">
        <v>157</v>
      </c>
      <c r="AA42">
        <v>145</v>
      </c>
      <c r="AC42">
        <v>138</v>
      </c>
      <c r="AE42">
        <f t="shared" si="7"/>
        <v>2283</v>
      </c>
      <c r="AF42" s="9">
        <f t="shared" si="8"/>
        <v>9.5800000000000018</v>
      </c>
      <c r="AG42">
        <v>4.3</v>
      </c>
      <c r="AH42">
        <v>13.88</v>
      </c>
      <c r="AI42">
        <f t="shared" si="9"/>
        <v>2283</v>
      </c>
    </row>
    <row r="43" spans="1:35">
      <c r="A43" s="7"/>
      <c r="B43" s="7"/>
      <c r="C43" s="7"/>
      <c r="D43" s="8"/>
      <c r="AF43" s="9"/>
    </row>
    <row r="45" spans="1:35">
      <c r="A45" s="1"/>
    </row>
    <row r="55" spans="32:32">
      <c r="AF5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Case 1 Pstudy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2014-08-18T19:34:03Z</dcterms:created>
  <dcterms:modified xsi:type="dcterms:W3CDTF">2014-08-20T15:49:21Z</dcterms:modified>
</cp:coreProperties>
</file>