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9 SEPTEMBER\"/>
    </mc:Choice>
  </mc:AlternateContent>
  <xr:revisionPtr revIDLastSave="0" documentId="13_ncr:1_{FB165D5B-E1AA-4F53-9E01-D451A25BB5C9}" xr6:coauthVersionLast="47" xr6:coauthVersionMax="47" xr10:uidLastSave="{00000000-0000-0000-0000-000000000000}"/>
  <bookViews>
    <workbookView xWindow="-105" yWindow="0" windowWidth="10455" windowHeight="10905" tabRatio="548" xr2:uid="{00000000-000D-0000-FFFF-FFFF00000000}"/>
  </bookViews>
  <sheets>
    <sheet name="NOTA" sheetId="1" r:id="rId1"/>
    <sheet name="1" sheetId="22" r:id="rId2"/>
    <sheet name="2" sheetId="23" r:id="rId3"/>
    <sheet name="3" sheetId="24" r:id="rId4"/>
    <sheet name="4" sheetId="25" r:id="rId5"/>
    <sheet name="Sheet5" sheetId="26" r:id="rId6"/>
  </sheets>
  <externalReferences>
    <externalReference r:id="rId7"/>
    <externalReference r:id="rId8"/>
    <externalReference r:id="rId9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" i="26" l="1"/>
  <c r="C84" i="26"/>
  <c r="C85" i="26"/>
  <c r="C86" i="26"/>
  <c r="E83" i="26"/>
  <c r="E84" i="26"/>
  <c r="E85" i="26"/>
  <c r="E86" i="26"/>
  <c r="C23" i="26"/>
  <c r="E23" i="26"/>
  <c r="C24" i="26"/>
  <c r="E24" i="26"/>
  <c r="C25" i="26"/>
  <c r="E25" i="26"/>
  <c r="C26" i="26"/>
  <c r="E26" i="26"/>
  <c r="C27" i="26"/>
  <c r="E27" i="26"/>
  <c r="C28" i="26"/>
  <c r="E28" i="26"/>
  <c r="C29" i="26"/>
  <c r="E29" i="26"/>
  <c r="C30" i="26"/>
  <c r="E30" i="26"/>
  <c r="C31" i="26"/>
  <c r="E31" i="26"/>
  <c r="C32" i="26"/>
  <c r="E32" i="26"/>
  <c r="C33" i="26"/>
  <c r="E33" i="26"/>
  <c r="C34" i="26"/>
  <c r="E34" i="26"/>
  <c r="C35" i="26"/>
  <c r="E35" i="26"/>
  <c r="C36" i="26"/>
  <c r="E36" i="26"/>
  <c r="C37" i="26"/>
  <c r="E37" i="26"/>
  <c r="C38" i="26"/>
  <c r="E38" i="26"/>
  <c r="C39" i="26"/>
  <c r="E39" i="26"/>
  <c r="C40" i="26"/>
  <c r="E40" i="26"/>
  <c r="C41" i="26"/>
  <c r="E41" i="26"/>
  <c r="C42" i="26"/>
  <c r="E42" i="26"/>
  <c r="C43" i="26"/>
  <c r="E43" i="26"/>
  <c r="C44" i="26"/>
  <c r="E44" i="26"/>
  <c r="C45" i="26"/>
  <c r="E45" i="26"/>
  <c r="C46" i="26"/>
  <c r="E46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C62" i="26"/>
  <c r="C9" i="26"/>
  <c r="C50" i="26"/>
  <c r="E62" i="26"/>
  <c r="E9" i="26"/>
  <c r="E50" i="26"/>
  <c r="B4" i="25"/>
  <c r="B86" i="25"/>
  <c r="B9" i="25"/>
  <c r="B10" i="25"/>
  <c r="B6" i="25"/>
  <c r="B61" i="25"/>
  <c r="B5" i="25"/>
  <c r="C47" i="26"/>
  <c r="C13" i="26"/>
  <c r="C10" i="26"/>
  <c r="C11" i="26"/>
  <c r="C61" i="26"/>
  <c r="C5" i="26"/>
  <c r="C4" i="26"/>
  <c r="E47" i="26"/>
  <c r="E13" i="26"/>
  <c r="E10" i="26"/>
  <c r="E11" i="26"/>
  <c r="E61" i="26"/>
  <c r="E5" i="26"/>
  <c r="E4" i="26"/>
  <c r="B83" i="25"/>
  <c r="B48" i="25"/>
  <c r="B15" i="25"/>
  <c r="B41" i="25"/>
  <c r="B43" i="25"/>
  <c r="B84" i="25"/>
  <c r="B21" i="25"/>
  <c r="B20" i="25"/>
  <c r="B38" i="25"/>
  <c r="B68" i="25"/>
  <c r="B70" i="25"/>
  <c r="B45" i="25"/>
  <c r="B46" i="25"/>
  <c r="B8" i="25"/>
  <c r="B7" i="25"/>
  <c r="B77" i="25"/>
  <c r="B85" i="25"/>
  <c r="B53" i="25"/>
  <c r="B54" i="25"/>
  <c r="B55" i="25"/>
  <c r="B16" i="25"/>
  <c r="B17" i="25"/>
  <c r="B33" i="25"/>
  <c r="B76" i="25"/>
  <c r="C15" i="26"/>
  <c r="E15" i="26" s="1"/>
  <c r="B32" i="25"/>
  <c r="B30" i="25"/>
  <c r="B31" i="25"/>
  <c r="B51" i="25"/>
  <c r="B52" i="25"/>
  <c r="C48" i="26"/>
  <c r="E48" i="26" s="1"/>
  <c r="C6" i="26"/>
  <c r="E6" i="26" s="1"/>
  <c r="C7" i="26"/>
  <c r="E7" i="26" s="1"/>
  <c r="C49" i="26"/>
  <c r="E49" i="26" s="1"/>
  <c r="C19" i="26"/>
  <c r="E19" i="26" s="1"/>
  <c r="C20" i="26"/>
  <c r="E20" i="26" s="1"/>
  <c r="C8" i="26"/>
  <c r="E8" i="26" s="1"/>
  <c r="C22" i="26"/>
  <c r="E22" i="26" s="1"/>
  <c r="C16" i="26"/>
  <c r="E16" i="26" s="1"/>
  <c r="C12" i="26"/>
  <c r="E12" i="26" s="1"/>
  <c r="C3" i="26"/>
  <c r="E3" i="26" s="1"/>
  <c r="C14" i="26"/>
  <c r="E14" i="26" s="1"/>
  <c r="C21" i="26"/>
  <c r="E21" i="26" s="1"/>
  <c r="C51" i="26"/>
  <c r="E51" i="26" s="1"/>
  <c r="C17" i="26"/>
  <c r="E17" i="26" s="1"/>
  <c r="C18" i="26"/>
  <c r="E18" i="26" s="1"/>
  <c r="C52" i="26"/>
  <c r="E52" i="26" s="1"/>
  <c r="C53" i="26"/>
  <c r="E53" i="26" s="1"/>
  <c r="C54" i="26"/>
  <c r="E54" i="26" s="1"/>
  <c r="C55" i="26"/>
  <c r="E55" i="26" s="1"/>
  <c r="C56" i="26"/>
  <c r="E56" i="26" s="1"/>
  <c r="C57" i="26"/>
  <c r="E57" i="26" s="1"/>
  <c r="C58" i="26"/>
  <c r="E58" i="26" s="1"/>
  <c r="C59" i="26"/>
  <c r="E59" i="26" s="1"/>
  <c r="C60" i="26"/>
  <c r="E60" i="26" s="1"/>
  <c r="B82" i="25"/>
  <c r="B79" i="25"/>
  <c r="B59" i="25"/>
  <c r="B49" i="25"/>
  <c r="B80" i="25"/>
  <c r="B81" i="25"/>
  <c r="B66" i="25"/>
  <c r="B11" i="25"/>
  <c r="B75" i="25"/>
  <c r="B37" i="25"/>
  <c r="B50" i="25"/>
  <c r="B73" i="25"/>
  <c r="B47" i="25"/>
  <c r="B22" i="25"/>
  <c r="B78" i="25"/>
  <c r="B74" i="25"/>
  <c r="B58" i="25"/>
  <c r="B27" i="25"/>
  <c r="B57" i="25"/>
  <c r="B34" i="25"/>
  <c r="B44" i="25"/>
  <c r="B18" i="25"/>
  <c r="B13" i="25"/>
  <c r="B2" i="25"/>
  <c r="B19" i="25"/>
  <c r="B62" i="25"/>
  <c r="B23" i="25"/>
  <c r="B25" i="25"/>
  <c r="B69" i="25"/>
  <c r="B67" i="25"/>
  <c r="B12" i="25"/>
  <c r="B60" i="25"/>
  <c r="B42" i="25"/>
  <c r="B39" i="25"/>
  <c r="B72" i="25"/>
  <c r="B71" i="25"/>
  <c r="B63" i="25"/>
  <c r="B40" i="25"/>
  <c r="B36" i="25"/>
  <c r="B65" i="25"/>
  <c r="B24" i="25"/>
  <c r="B56" i="25"/>
  <c r="B64" i="25"/>
  <c r="B14" i="25"/>
  <c r="B35" i="25"/>
  <c r="B26" i="25"/>
  <c r="B3" i="25"/>
  <c r="B29" i="25"/>
  <c r="B28" i="25"/>
  <c r="B21" i="1"/>
  <c r="AC21" i="1"/>
  <c r="AD21" i="1"/>
  <c r="AE21" i="1"/>
  <c r="AF21" i="1"/>
  <c r="V21" i="1" s="1"/>
  <c r="AG21" i="1"/>
  <c r="AH21" i="1"/>
  <c r="AI21" i="1"/>
  <c r="AJ21" i="1"/>
  <c r="AK21" i="1"/>
  <c r="AM21" i="1"/>
  <c r="AN21" i="1"/>
  <c r="AO21" i="1"/>
  <c r="AP21" i="1"/>
  <c r="AQ21" i="1"/>
  <c r="AR21" i="1"/>
  <c r="AS21" i="1"/>
  <c r="AT21" i="1"/>
  <c r="AU21" i="1"/>
  <c r="AV21" i="1"/>
  <c r="AW21" i="1"/>
  <c r="AF15" i="1"/>
  <c r="AM15" i="1"/>
  <c r="AN15" i="1"/>
  <c r="AQ15" i="1"/>
  <c r="AS15" i="1"/>
  <c r="AF11" i="1"/>
  <c r="AM11" i="1"/>
  <c r="AN11" i="1"/>
  <c r="AQ11" i="1"/>
  <c r="AS11" i="1"/>
  <c r="AF9" i="1"/>
  <c r="AN9" i="1"/>
  <c r="AQ9" i="1"/>
  <c r="AS9" i="1"/>
  <c r="AF6" i="1"/>
  <c r="AN6" i="1"/>
  <c r="AQ6" i="1"/>
  <c r="AS6" i="1"/>
  <c r="B4" i="1"/>
  <c r="AC4" i="1"/>
  <c r="AD4" i="1"/>
  <c r="AE4" i="1"/>
  <c r="AF4" i="1"/>
  <c r="V4" i="1" s="1"/>
  <c r="AG4" i="1"/>
  <c r="AH4" i="1"/>
  <c r="AI4" i="1"/>
  <c r="AJ4" i="1"/>
  <c r="AK4" i="1"/>
  <c r="AM4" i="1"/>
  <c r="AN4" i="1"/>
  <c r="AO4" i="1"/>
  <c r="AP4" i="1"/>
  <c r="AQ4" i="1"/>
  <c r="AR4" i="1"/>
  <c r="AS4" i="1"/>
  <c r="AT4" i="1"/>
  <c r="AU4" i="1"/>
  <c r="AV4" i="1"/>
  <c r="AW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A3" i="1"/>
  <c r="B3" i="1"/>
  <c r="B7" i="1"/>
  <c r="B10" i="1"/>
  <c r="B12" i="1"/>
  <c r="B14" i="1"/>
  <c r="B17" i="1"/>
  <c r="B19" i="1"/>
  <c r="B23" i="1"/>
  <c r="AC23" i="1"/>
  <c r="AD23" i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G3" i="1"/>
  <c r="AG7" i="1"/>
  <c r="AG10" i="1"/>
  <c r="AG12" i="1"/>
  <c r="AG14" i="1"/>
  <c r="AG17" i="1"/>
  <c r="AG19" i="1"/>
  <c r="AG23" i="1"/>
  <c r="AH3" i="1"/>
  <c r="AH7" i="1"/>
  <c r="AH10" i="1"/>
  <c r="AH12" i="1"/>
  <c r="AH14" i="1"/>
  <c r="AH17" i="1"/>
  <c r="AH19" i="1"/>
  <c r="AH23" i="1"/>
  <c r="AI3" i="1"/>
  <c r="AI7" i="1"/>
  <c r="AI10" i="1"/>
  <c r="AI12" i="1"/>
  <c r="AI14" i="1"/>
  <c r="AI17" i="1"/>
  <c r="AI19" i="1"/>
  <c r="AI23" i="1"/>
  <c r="AJ3" i="1"/>
  <c r="AJ7" i="1"/>
  <c r="AJ10" i="1"/>
  <c r="AJ12" i="1"/>
  <c r="AJ14" i="1"/>
  <c r="AJ17" i="1"/>
  <c r="AJ19" i="1"/>
  <c r="AJ23" i="1"/>
  <c r="AK3" i="1"/>
  <c r="AK7" i="1"/>
  <c r="AK10" i="1"/>
  <c r="AK12" i="1"/>
  <c r="AK14" i="1"/>
  <c r="AK17" i="1"/>
  <c r="AK19" i="1"/>
  <c r="AK23" i="1"/>
  <c r="AM3" i="1"/>
  <c r="AM5" i="1"/>
  <c r="AM7" i="1"/>
  <c r="AM8" i="1"/>
  <c r="AM10" i="1"/>
  <c r="AM12" i="1"/>
  <c r="AM13" i="1"/>
  <c r="AM14" i="1"/>
  <c r="AM17" i="1"/>
  <c r="AM18" i="1"/>
  <c r="AM19" i="1"/>
  <c r="AM20" i="1"/>
  <c r="AM22" i="1"/>
  <c r="AM23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T7" i="1"/>
  <c r="AT10" i="1"/>
  <c r="AT12" i="1"/>
  <c r="AT14" i="1"/>
  <c r="AT17" i="1"/>
  <c r="AT19" i="1"/>
  <c r="AT23" i="1"/>
  <c r="AU7" i="1"/>
  <c r="AU10" i="1"/>
  <c r="AU12" i="1"/>
  <c r="AU14" i="1"/>
  <c r="AU17" i="1"/>
  <c r="AU19" i="1"/>
  <c r="AU23" i="1"/>
  <c r="AV23" i="1"/>
  <c r="AW7" i="1"/>
  <c r="AW10" i="1"/>
  <c r="AW12" i="1"/>
  <c r="AW14" i="1"/>
  <c r="AW17" i="1"/>
  <c r="AW19" i="1"/>
  <c r="AW23" i="1"/>
  <c r="V15" i="1" l="1"/>
  <c r="AE15" i="1"/>
  <c r="V11" i="1"/>
  <c r="AE11" i="1"/>
  <c r="V9" i="1"/>
  <c r="AE9" i="1"/>
  <c r="V6" i="1"/>
  <c r="AE6" i="1"/>
  <c r="A4" i="1"/>
  <c r="W21" i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AF49" i="1"/>
  <c r="AF50" i="1"/>
  <c r="AN49" i="1"/>
  <c r="AN50" i="1"/>
  <c r="AQ49" i="1"/>
  <c r="AQ50" i="1"/>
  <c r="AS49" i="1"/>
  <c r="AS50" i="1"/>
  <c r="V49" i="1" l="1"/>
  <c r="AE49" i="1"/>
  <c r="AO15" i="1"/>
  <c r="AP15" i="1"/>
  <c r="AO11" i="1"/>
  <c r="AP11" i="1"/>
  <c r="AO9" i="1"/>
  <c r="AP9" i="1"/>
  <c r="AO6" i="1"/>
  <c r="AP6" i="1"/>
  <c r="AL4" i="1"/>
  <c r="A5" i="1"/>
  <c r="B5" i="1"/>
  <c r="AJ5" i="1"/>
  <c r="AO3" i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O49" i="1" l="1"/>
  <c r="AP49" i="1"/>
  <c r="AG5" i="1"/>
  <c r="AH5" i="1"/>
  <c r="AI5" i="1"/>
  <c r="AK5" i="1"/>
  <c r="A6" i="1"/>
  <c r="B6" i="1"/>
  <c r="AJ6" i="1"/>
  <c r="AM6" i="1" s="1"/>
  <c r="AO51" i="1"/>
  <c r="AP51" i="1"/>
  <c r="AO50" i="1"/>
  <c r="AP50" i="1"/>
  <c r="AG6" i="1" l="1"/>
  <c r="AH6" i="1"/>
  <c r="AI6" i="1"/>
  <c r="AK6" i="1"/>
  <c r="AT6" i="1"/>
  <c r="AU6" i="1" s="1"/>
  <c r="AW6" i="1" s="1"/>
  <c r="AL6" i="1"/>
  <c r="A7" i="1"/>
  <c r="D62" i="23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D56" i="22"/>
  <c r="AD57" i="22"/>
  <c r="AD58" i="22"/>
  <c r="AD59" i="22"/>
  <c r="AD60" i="22"/>
  <c r="AD61" i="22"/>
  <c r="AD62" i="22"/>
  <c r="AD63" i="22"/>
  <c r="AD64" i="22"/>
  <c r="AD65" i="22"/>
  <c r="AD66" i="22"/>
  <c r="AD67" i="22"/>
  <c r="AD68" i="22"/>
  <c r="AD69" i="22"/>
  <c r="AD70" i="22"/>
  <c r="AD71" i="22"/>
  <c r="AD72" i="22"/>
  <c r="AD73" i="22"/>
  <c r="AD74" i="22"/>
  <c r="AD75" i="22"/>
  <c r="AD76" i="22"/>
  <c r="AD77" i="22"/>
  <c r="AD78" i="22"/>
  <c r="AD79" i="22"/>
  <c r="AD80" i="22"/>
  <c r="AD81" i="22"/>
  <c r="AD82" i="22"/>
  <c r="AD83" i="22"/>
  <c r="AD84" i="22"/>
  <c r="AD85" i="22"/>
  <c r="AD86" i="22"/>
  <c r="AD87" i="22"/>
  <c r="AD88" i="22"/>
  <c r="AD89" i="22"/>
  <c r="AD90" i="22"/>
  <c r="AD91" i="22"/>
  <c r="AD92" i="22"/>
  <c r="AD93" i="22"/>
  <c r="AD94" i="22"/>
  <c r="AD95" i="22"/>
  <c r="AD96" i="22"/>
  <c r="AD97" i="22"/>
  <c r="AD98" i="22"/>
  <c r="AD99" i="22"/>
  <c r="AD100" i="22"/>
  <c r="AD101" i="22"/>
  <c r="AD102" i="22"/>
  <c r="AD103" i="22"/>
  <c r="AD104" i="22"/>
  <c r="AD105" i="22"/>
  <c r="AD106" i="22"/>
  <c r="AD107" i="22"/>
  <c r="AD108" i="22"/>
  <c r="AD109" i="22"/>
  <c r="AD110" i="22"/>
  <c r="AD111" i="22"/>
  <c r="AD112" i="22"/>
  <c r="AD113" i="22"/>
  <c r="AD114" i="22"/>
  <c r="AD115" i="22"/>
  <c r="AD116" i="22"/>
  <c r="AD117" i="22"/>
  <c r="AD118" i="22"/>
  <c r="AD119" i="22"/>
  <c r="AD120" i="22"/>
  <c r="AD121" i="22"/>
  <c r="AD122" i="22"/>
  <c r="AD123" i="22"/>
  <c r="AD124" i="22"/>
  <c r="AD125" i="22"/>
  <c r="AD126" i="22"/>
  <c r="AD127" i="22"/>
  <c r="AD128" i="22"/>
  <c r="AD129" i="22"/>
  <c r="AD130" i="22"/>
  <c r="AD131" i="22"/>
  <c r="AD132" i="22"/>
  <c r="AD133" i="22"/>
  <c r="AD134" i="22"/>
  <c r="AD135" i="22"/>
  <c r="AD136" i="22"/>
  <c r="AD137" i="22"/>
  <c r="AD138" i="22"/>
  <c r="AD139" i="22"/>
  <c r="AD140" i="22"/>
  <c r="AD141" i="22"/>
  <c r="AD142" i="22"/>
  <c r="AD143" i="22"/>
  <c r="AD144" i="22"/>
  <c r="AD145" i="22"/>
  <c r="AD146" i="22"/>
  <c r="AD147" i="22"/>
  <c r="AD148" i="22"/>
  <c r="AD149" i="22"/>
  <c r="AD150" i="22"/>
  <c r="AD151" i="22"/>
  <c r="AD152" i="22"/>
  <c r="AD153" i="22"/>
  <c r="AD154" i="22"/>
  <c r="AD155" i="22"/>
  <c r="AD156" i="22"/>
  <c r="AD157" i="22"/>
  <c r="AD158" i="22"/>
  <c r="AD159" i="22"/>
  <c r="AD160" i="22"/>
  <c r="AD161" i="22"/>
  <c r="AD162" i="22"/>
  <c r="AD163" i="22"/>
  <c r="AD164" i="22"/>
  <c r="AD165" i="22"/>
  <c r="AD166" i="22"/>
  <c r="AD167" i="22"/>
  <c r="AD168" i="22"/>
  <c r="AD169" i="22"/>
  <c r="AD170" i="22"/>
  <c r="AD171" i="22"/>
  <c r="AD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H156" i="22"/>
  <c r="AH157" i="22"/>
  <c r="AH158" i="22"/>
  <c r="AH159" i="22"/>
  <c r="AH160" i="22"/>
  <c r="AH161" i="22"/>
  <c r="AH162" i="22"/>
  <c r="AH163" i="22"/>
  <c r="AH164" i="22"/>
  <c r="AH165" i="22"/>
  <c r="AH166" i="22"/>
  <c r="AH167" i="22"/>
  <c r="AH168" i="22"/>
  <c r="AH169" i="22"/>
  <c r="AH170" i="22"/>
  <c r="AH171" i="22"/>
  <c r="AH172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I156" i="22"/>
  <c r="AI157" i="22"/>
  <c r="AI158" i="22"/>
  <c r="AI159" i="22"/>
  <c r="AI160" i="22"/>
  <c r="AI161" i="22"/>
  <c r="AI162" i="22"/>
  <c r="AI163" i="22"/>
  <c r="AI164" i="22"/>
  <c r="AI165" i="22"/>
  <c r="AI166" i="22"/>
  <c r="AI167" i="22"/>
  <c r="AI168" i="22"/>
  <c r="AI169" i="22"/>
  <c r="AI170" i="22"/>
  <c r="AI171" i="22"/>
  <c r="AI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D47" i="22"/>
  <c r="AD48" i="22"/>
  <c r="AD49" i="22"/>
  <c r="AD50" i="22"/>
  <c r="AD51" i="22"/>
  <c r="AD52" i="22"/>
  <c r="AD53" i="22"/>
  <c r="AD54" i="22"/>
  <c r="AD55" i="22"/>
  <c r="AG47" i="22"/>
  <c r="AG48" i="22"/>
  <c r="AG49" i="22"/>
  <c r="AG50" i="22"/>
  <c r="AG51" i="22"/>
  <c r="AG52" i="22"/>
  <c r="AG53" i="22"/>
  <c r="AG54" i="22"/>
  <c r="AG55" i="22"/>
  <c r="AH47" i="22"/>
  <c r="AH48" i="22"/>
  <c r="AH49" i="22"/>
  <c r="AH50" i="22"/>
  <c r="AH51" i="22"/>
  <c r="AH52" i="22"/>
  <c r="AH53" i="22"/>
  <c r="AH54" i="22"/>
  <c r="AH55" i="22"/>
  <c r="AI47" i="22"/>
  <c r="AI48" i="22"/>
  <c r="AI49" i="22"/>
  <c r="AI50" i="22"/>
  <c r="AI51" i="22"/>
  <c r="AI52" i="22"/>
  <c r="AI53" i="22"/>
  <c r="AI54" i="22"/>
  <c r="AI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68" i="1"/>
  <c r="B80" i="1"/>
  <c r="B82" i="1"/>
  <c r="B84" i="1"/>
  <c r="B95" i="1"/>
  <c r="B118" i="1"/>
  <c r="B133" i="1"/>
  <c r="B149" i="1"/>
  <c r="B161" i="1"/>
  <c r="B174" i="1"/>
  <c r="B212" i="1"/>
  <c r="B214" i="1"/>
  <c r="B216" i="1"/>
  <c r="B222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D37" i="22"/>
  <c r="AD38" i="22"/>
  <c r="AD39" i="22"/>
  <c r="AD40" i="22"/>
  <c r="AD41" i="22"/>
  <c r="AD42" i="22"/>
  <c r="AD43" i="22"/>
  <c r="AD44" i="22"/>
  <c r="AD45" i="22"/>
  <c r="AD46" i="22"/>
  <c r="AG37" i="22"/>
  <c r="AG38" i="22"/>
  <c r="AG39" i="22"/>
  <c r="AG40" i="22"/>
  <c r="AG41" i="22"/>
  <c r="AG42" i="22"/>
  <c r="AG43" i="22"/>
  <c r="AG44" i="22"/>
  <c r="AG45" i="22"/>
  <c r="AG46" i="22"/>
  <c r="AH37" i="22"/>
  <c r="AH38" i="22"/>
  <c r="AH39" i="22"/>
  <c r="AH40" i="22"/>
  <c r="AH41" i="22"/>
  <c r="AH42" i="22"/>
  <c r="AH43" i="22"/>
  <c r="AH44" i="22"/>
  <c r="AH45" i="22"/>
  <c r="AH46" i="22"/>
  <c r="AI37" i="22"/>
  <c r="AI38" i="22"/>
  <c r="AI39" i="22"/>
  <c r="AI40" i="22"/>
  <c r="AI41" i="22"/>
  <c r="AI42" i="22"/>
  <c r="AI43" i="22"/>
  <c r="AI44" i="22"/>
  <c r="AI45" i="22"/>
  <c r="AI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A8" i="1" l="1"/>
  <c r="B8" i="1"/>
  <c r="AJ8" i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D31" i="22"/>
  <c r="AD32" i="22"/>
  <c r="AD33" i="22"/>
  <c r="AD34" i="22"/>
  <c r="AD35" i="22"/>
  <c r="AD36" i="22"/>
  <c r="AG31" i="22"/>
  <c r="AG32" i="22"/>
  <c r="AG33" i="22"/>
  <c r="AG34" i="22"/>
  <c r="AG35" i="22"/>
  <c r="AG36" i="22"/>
  <c r="AH31" i="22"/>
  <c r="AH32" i="22"/>
  <c r="AH33" i="22"/>
  <c r="AH34" i="22"/>
  <c r="AH35" i="22"/>
  <c r="AH36" i="22"/>
  <c r="AI31" i="22"/>
  <c r="AI32" i="22"/>
  <c r="AI33" i="22"/>
  <c r="AI34" i="22"/>
  <c r="AI35" i="22"/>
  <c r="AI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J30" i="22"/>
  <c r="K30" i="22"/>
  <c r="AG30" i="22"/>
  <c r="AH30" i="22"/>
  <c r="AI30" i="22"/>
  <c r="AY30" i="22" s="1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A9" i="1" l="1"/>
  <c r="B9" i="1"/>
  <c r="AJ9" i="1"/>
  <c r="AM9" i="1" s="1"/>
  <c r="AG8" i="1"/>
  <c r="AH8" i="1"/>
  <c r="AI8" i="1"/>
  <c r="AK8" i="1"/>
  <c r="V35" i="1"/>
  <c r="AE35" i="1"/>
  <c r="W36" i="1"/>
  <c r="AQ36" i="1"/>
  <c r="AP36" i="1"/>
  <c r="AO36" i="1"/>
  <c r="W35" i="1"/>
  <c r="X35" i="1"/>
  <c r="Y35" i="1"/>
  <c r="Z35" i="1"/>
  <c r="AA35" i="1"/>
  <c r="AG9" i="1" l="1"/>
  <c r="AH9" i="1"/>
  <c r="AI9" i="1"/>
  <c r="AK9" i="1"/>
  <c r="AT9" i="1"/>
  <c r="AU9" i="1" s="1"/>
  <c r="AW9" i="1" s="1"/>
  <c r="AL9" i="1"/>
  <c r="A10" i="1"/>
  <c r="AO35" i="1"/>
  <c r="AP35" i="1"/>
  <c r="X36" i="1"/>
  <c r="A11" i="1" l="1"/>
  <c r="B11" i="1"/>
  <c r="AJ11" i="1"/>
  <c r="A12" i="1"/>
  <c r="A13" i="1" s="1"/>
  <c r="A14" i="1" s="1"/>
  <c r="A15" i="1" s="1"/>
  <c r="Y36" i="1"/>
  <c r="Z36" i="1" s="1"/>
  <c r="AA36" i="1" s="1"/>
  <c r="B15" i="1" l="1"/>
  <c r="AJ15" i="1"/>
  <c r="B13" i="1"/>
  <c r="AJ13" i="1"/>
  <c r="AG11" i="1"/>
  <c r="AH11" i="1"/>
  <c r="AI11" i="1"/>
  <c r="AK11" i="1"/>
  <c r="AT11" i="1"/>
  <c r="AU11" i="1" s="1"/>
  <c r="AW11" i="1" s="1"/>
  <c r="A16" i="1"/>
  <c r="AG29" i="22"/>
  <c r="AH29" i="22"/>
  <c r="AI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K68" i="1"/>
  <c r="AM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U68" i="1"/>
  <c r="AV68" i="1"/>
  <c r="AW68" i="1"/>
  <c r="AF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216" i="1"/>
  <c r="AC233" i="1"/>
  <c r="AC238" i="1"/>
  <c r="AC241" i="1"/>
  <c r="AC246" i="1"/>
  <c r="AC248" i="1"/>
  <c r="AC250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D216" i="1"/>
  <c r="AD233" i="1"/>
  <c r="AD238" i="1"/>
  <c r="AD241" i="1"/>
  <c r="AD246" i="1"/>
  <c r="AD248" i="1"/>
  <c r="AD250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E216" i="1"/>
  <c r="AE233" i="1"/>
  <c r="AE238" i="1"/>
  <c r="AE241" i="1"/>
  <c r="AE246" i="1"/>
  <c r="AE248" i="1"/>
  <c r="AE250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V216" i="1" s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V233" i="1" s="1"/>
  <c r="AF234" i="1"/>
  <c r="AF235" i="1"/>
  <c r="AF236" i="1"/>
  <c r="AF237" i="1"/>
  <c r="AF238" i="1"/>
  <c r="V238" i="1" s="1"/>
  <c r="AF239" i="1"/>
  <c r="AF240" i="1"/>
  <c r="AF241" i="1"/>
  <c r="V241" i="1" s="1"/>
  <c r="AF242" i="1"/>
  <c r="AF243" i="1"/>
  <c r="AF244" i="1"/>
  <c r="AF245" i="1"/>
  <c r="AF246" i="1"/>
  <c r="V246" i="1" s="1"/>
  <c r="AF247" i="1"/>
  <c r="AF248" i="1"/>
  <c r="V248" i="1" s="1"/>
  <c r="AF249" i="1"/>
  <c r="AF250" i="1"/>
  <c r="V250" i="1" s="1"/>
  <c r="AF251" i="1"/>
  <c r="AF252" i="1"/>
  <c r="AF253" i="1"/>
  <c r="AF254" i="1"/>
  <c r="V254" i="1" s="1"/>
  <c r="AF255" i="1"/>
  <c r="V255" i="1" s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G216" i="1"/>
  <c r="AG233" i="1"/>
  <c r="AG238" i="1"/>
  <c r="AG241" i="1"/>
  <c r="AG246" i="1"/>
  <c r="AG248" i="1"/>
  <c r="AG250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H216" i="1"/>
  <c r="AH233" i="1"/>
  <c r="AH238" i="1"/>
  <c r="AH241" i="1"/>
  <c r="AH246" i="1"/>
  <c r="AH248" i="1"/>
  <c r="AH250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I216" i="1"/>
  <c r="AI233" i="1"/>
  <c r="AI238" i="1"/>
  <c r="AI241" i="1"/>
  <c r="AI246" i="1"/>
  <c r="AI248" i="1"/>
  <c r="AI250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J216" i="1"/>
  <c r="AJ233" i="1"/>
  <c r="AJ238" i="1"/>
  <c r="AJ241" i="1"/>
  <c r="AJ246" i="1"/>
  <c r="AJ248" i="1"/>
  <c r="AJ250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K216" i="1"/>
  <c r="AK233" i="1"/>
  <c r="AK238" i="1"/>
  <c r="AK241" i="1"/>
  <c r="AK246" i="1"/>
  <c r="AK248" i="1"/>
  <c r="AK250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M216" i="1"/>
  <c r="AM233" i="1"/>
  <c r="AM238" i="1"/>
  <c r="AM241" i="1"/>
  <c r="AM246" i="1"/>
  <c r="AM248" i="1"/>
  <c r="AM250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O216" i="1"/>
  <c r="AO233" i="1"/>
  <c r="AO238" i="1"/>
  <c r="AO241" i="1"/>
  <c r="AO246" i="1"/>
  <c r="AO248" i="1"/>
  <c r="AO250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P216" i="1"/>
  <c r="AP233" i="1"/>
  <c r="AP238" i="1"/>
  <c r="AP241" i="1"/>
  <c r="AP246" i="1"/>
  <c r="AP248" i="1"/>
  <c r="AP250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R216" i="1"/>
  <c r="AR221" i="1"/>
  <c r="AR223" i="1"/>
  <c r="AR233" i="1"/>
  <c r="AR238" i="1"/>
  <c r="AR241" i="1"/>
  <c r="AR246" i="1"/>
  <c r="AR248" i="1"/>
  <c r="AR250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T216" i="1"/>
  <c r="AT233" i="1"/>
  <c r="AT238" i="1"/>
  <c r="AT241" i="1"/>
  <c r="AT246" i="1"/>
  <c r="AT248" i="1"/>
  <c r="AT250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U216" i="1"/>
  <c r="AU233" i="1"/>
  <c r="AU238" i="1"/>
  <c r="AU241" i="1"/>
  <c r="AU246" i="1"/>
  <c r="AU248" i="1"/>
  <c r="AU250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V216" i="1"/>
  <c r="AV233" i="1"/>
  <c r="AV238" i="1"/>
  <c r="AV241" i="1"/>
  <c r="AV246" i="1"/>
  <c r="AV248" i="1"/>
  <c r="AV250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W216" i="1"/>
  <c r="AW233" i="1"/>
  <c r="AW238" i="1"/>
  <c r="AW241" i="1"/>
  <c r="AW246" i="1"/>
  <c r="AW248" i="1"/>
  <c r="AW250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A17" i="1" l="1"/>
  <c r="B16" i="1"/>
  <c r="AJ16" i="1"/>
  <c r="AM16" i="1" s="1"/>
  <c r="AG15" i="1"/>
  <c r="AH15" i="1"/>
  <c r="AI15" i="1"/>
  <c r="AK15" i="1"/>
  <c r="AT15" i="1"/>
  <c r="AU15" i="1" s="1"/>
  <c r="AW15" i="1" s="1"/>
  <c r="AG13" i="1"/>
  <c r="AH13" i="1"/>
  <c r="AI13" i="1"/>
  <c r="AK13" i="1"/>
  <c r="V181" i="1"/>
  <c r="AE181" i="1"/>
  <c r="V66" i="1"/>
  <c r="AE66" i="1"/>
  <c r="V223" i="1"/>
  <c r="AE223" i="1"/>
  <c r="V221" i="1"/>
  <c r="AE221" i="1"/>
  <c r="V205" i="1"/>
  <c r="AE205" i="1"/>
  <c r="V202" i="1"/>
  <c r="AE202" i="1"/>
  <c r="V198" i="1"/>
  <c r="AE198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3" i="1"/>
  <c r="AE253" i="1"/>
  <c r="V252" i="1"/>
  <c r="AE252" i="1"/>
  <c r="V251" i="1"/>
  <c r="AE251" i="1"/>
  <c r="V249" i="1"/>
  <c r="AE249" i="1"/>
  <c r="V247" i="1"/>
  <c r="AE247" i="1"/>
  <c r="V245" i="1"/>
  <c r="AE245" i="1"/>
  <c r="V244" i="1"/>
  <c r="AE244" i="1"/>
  <c r="V243" i="1"/>
  <c r="AE243" i="1"/>
  <c r="V242" i="1"/>
  <c r="AE242" i="1"/>
  <c r="V239" i="1"/>
  <c r="AE239" i="1"/>
  <c r="V240" i="1"/>
  <c r="AE240" i="1"/>
  <c r="V237" i="1"/>
  <c r="AE237" i="1"/>
  <c r="V236" i="1"/>
  <c r="AE236" i="1"/>
  <c r="V235" i="1"/>
  <c r="AE235" i="1"/>
  <c r="V234" i="1"/>
  <c r="AE234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5" i="1"/>
  <c r="AE225" i="1"/>
  <c r="V224" i="1"/>
  <c r="AE224" i="1"/>
  <c r="V222" i="1"/>
  <c r="AE222" i="1"/>
  <c r="V220" i="1"/>
  <c r="AE220" i="1"/>
  <c r="V219" i="1"/>
  <c r="AE219" i="1"/>
  <c r="V218" i="1"/>
  <c r="AE218" i="1"/>
  <c r="V217" i="1"/>
  <c r="AE217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7" i="1"/>
  <c r="AE207" i="1"/>
  <c r="V206" i="1"/>
  <c r="AE206" i="1"/>
  <c r="V204" i="1"/>
  <c r="AE204" i="1"/>
  <c r="V203" i="1"/>
  <c r="AE203" i="1"/>
  <c r="V201" i="1"/>
  <c r="AE201" i="1"/>
  <c r="V200" i="1"/>
  <c r="AE200" i="1"/>
  <c r="V199" i="1"/>
  <c r="AE199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3" i="1"/>
  <c r="AE183" i="1"/>
  <c r="V182" i="1"/>
  <c r="AE182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J70" i="22" s="1"/>
  <c r="AK70" i="22" s="1"/>
  <c r="V84" i="1"/>
  <c r="AE84" i="1"/>
  <c r="V83" i="1"/>
  <c r="AE83" i="1"/>
  <c r="AJ69" i="22" s="1"/>
  <c r="AK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18" i="1" l="1"/>
  <c r="B18" i="1"/>
  <c r="AJ18" i="1"/>
  <c r="AG16" i="1"/>
  <c r="AH16" i="1"/>
  <c r="AI16" i="1"/>
  <c r="AK16" i="1"/>
  <c r="AO181" i="1"/>
  <c r="AP181" i="1"/>
  <c r="AO66" i="1"/>
  <c r="AP66" i="1"/>
  <c r="AJ66" i="22"/>
  <c r="AK66" i="22" s="1"/>
  <c r="AJ65" i="22"/>
  <c r="AK65" i="22" s="1"/>
  <c r="AJ51" i="22"/>
  <c r="AK51" i="22" s="1"/>
  <c r="AJ63" i="22"/>
  <c r="AK63" i="22" s="1"/>
  <c r="AJ53" i="22"/>
  <c r="AK53" i="22" s="1"/>
  <c r="AJ61" i="22"/>
  <c r="AK61" i="22" s="1"/>
  <c r="AJ45" i="22"/>
  <c r="AK45" i="22" s="1"/>
  <c r="AJ52" i="22"/>
  <c r="AK52" i="22" s="1"/>
  <c r="AJ72" i="22"/>
  <c r="AK72" i="22" s="1"/>
  <c r="AJ75" i="22"/>
  <c r="AK75" i="22" s="1"/>
  <c r="AJ78" i="22"/>
  <c r="AK78" i="22" s="1"/>
  <c r="AJ79" i="22"/>
  <c r="AK79" i="22" s="1"/>
  <c r="AJ47" i="22"/>
  <c r="AK47" i="22" s="1"/>
  <c r="AJ59" i="22"/>
  <c r="AK59" i="22" s="1"/>
  <c r="AJ74" i="22"/>
  <c r="AK74" i="22" s="1"/>
  <c r="AJ81" i="22"/>
  <c r="AK81" i="22" s="1"/>
  <c r="AJ82" i="22"/>
  <c r="AK82" i="22" s="1"/>
  <c r="AJ83" i="22"/>
  <c r="AK83" i="22" s="1"/>
  <c r="AJ87" i="22"/>
  <c r="AK87" i="22" s="1"/>
  <c r="AJ89" i="22"/>
  <c r="AK89" i="22" s="1"/>
  <c r="AJ91" i="22"/>
  <c r="AK91" i="22" s="1"/>
  <c r="AJ97" i="22"/>
  <c r="AK97" i="22" s="1"/>
  <c r="AJ103" i="22"/>
  <c r="AK103" i="22" s="1"/>
  <c r="AJ57" i="22"/>
  <c r="AK57" i="22" s="1"/>
  <c r="AJ58" i="22"/>
  <c r="AK58" i="22" s="1"/>
  <c r="AJ67" i="22"/>
  <c r="AK67" i="22" s="1"/>
  <c r="AJ68" i="22"/>
  <c r="AK68" i="22" s="1"/>
  <c r="AJ85" i="22"/>
  <c r="AK85" i="22" s="1"/>
  <c r="AJ92" i="22"/>
  <c r="AK92" i="22" s="1"/>
  <c r="AJ93" i="22"/>
  <c r="AK93" i="22" s="1"/>
  <c r="AJ94" i="22"/>
  <c r="AK94" i="22" s="1"/>
  <c r="AJ95" i="22"/>
  <c r="AK95" i="22" s="1"/>
  <c r="AJ98" i="22"/>
  <c r="AK98" i="22" s="1"/>
  <c r="AJ99" i="22"/>
  <c r="AK99" i="22" s="1"/>
  <c r="AJ100" i="22"/>
  <c r="AK100" i="22" s="1"/>
  <c r="AJ102" i="22"/>
  <c r="AK102" i="22" s="1"/>
  <c r="AJ105" i="22"/>
  <c r="AK105" i="22" s="1"/>
  <c r="AJ116" i="22"/>
  <c r="AK116" i="22" s="1"/>
  <c r="AJ121" i="22"/>
  <c r="AK121" i="22" s="1"/>
  <c r="AJ129" i="22"/>
  <c r="AK129" i="22" s="1"/>
  <c r="AJ50" i="22"/>
  <c r="AK50" i="22" s="1"/>
  <c r="AJ64" i="22"/>
  <c r="AK64" i="22" s="1"/>
  <c r="AJ77" i="22"/>
  <c r="AK77" i="22" s="1"/>
  <c r="AJ101" i="22"/>
  <c r="AK101" i="22" s="1"/>
  <c r="AJ104" i="22"/>
  <c r="AK104" i="22" s="1"/>
  <c r="AJ161" i="22"/>
  <c r="AK161" i="22" s="1"/>
  <c r="AJ55" i="22"/>
  <c r="AK55" i="22" s="1"/>
  <c r="AJ56" i="22"/>
  <c r="AK56" i="22" s="1"/>
  <c r="AJ106" i="22"/>
  <c r="AK106" i="22" s="1"/>
  <c r="AJ107" i="22"/>
  <c r="AK107" i="22" s="1"/>
  <c r="AJ108" i="22"/>
  <c r="AK108" i="22" s="1"/>
  <c r="AJ110" i="22"/>
  <c r="AK110" i="22" s="1"/>
  <c r="AJ111" i="22"/>
  <c r="AK111" i="22" s="1"/>
  <c r="AJ113" i="22"/>
  <c r="AK113" i="22" s="1"/>
  <c r="AJ114" i="22"/>
  <c r="AK114" i="22" s="1"/>
  <c r="AJ115" i="22"/>
  <c r="AK115" i="22" s="1"/>
  <c r="AJ118" i="22"/>
  <c r="AK118" i="22" s="1"/>
  <c r="AJ119" i="22"/>
  <c r="AK119" i="22" s="1"/>
  <c r="AJ120" i="22"/>
  <c r="AK120" i="22" s="1"/>
  <c r="AJ122" i="22"/>
  <c r="AK122" i="22" s="1"/>
  <c r="AJ124" i="22"/>
  <c r="AK124" i="22" s="1"/>
  <c r="AJ125" i="22"/>
  <c r="AK125" i="22" s="1"/>
  <c r="AJ126" i="22"/>
  <c r="AK126" i="22" s="1"/>
  <c r="AJ127" i="22"/>
  <c r="AK127" i="22" s="1"/>
  <c r="AJ128" i="22"/>
  <c r="AK128" i="22" s="1"/>
  <c r="AJ130" i="22"/>
  <c r="AK130" i="22" s="1"/>
  <c r="AJ131" i="22"/>
  <c r="AK131" i="22" s="1"/>
  <c r="AJ132" i="22"/>
  <c r="AK132" i="22" s="1"/>
  <c r="AJ133" i="22"/>
  <c r="AK133" i="22" s="1"/>
  <c r="AJ134" i="22"/>
  <c r="AK134" i="22" s="1"/>
  <c r="AJ135" i="22"/>
  <c r="AK135" i="22" s="1"/>
  <c r="AJ136" i="22"/>
  <c r="AK136" i="22" s="1"/>
  <c r="AJ137" i="22"/>
  <c r="AK137" i="22" s="1"/>
  <c r="AJ138" i="22"/>
  <c r="AK138" i="22" s="1"/>
  <c r="AJ139" i="22"/>
  <c r="AK139" i="22" s="1"/>
  <c r="AJ140" i="22"/>
  <c r="AK140" i="22" s="1"/>
  <c r="AJ141" i="22"/>
  <c r="AK141" i="22" s="1"/>
  <c r="AJ142" i="22"/>
  <c r="AK142" i="22" s="1"/>
  <c r="AJ143" i="22"/>
  <c r="AK143" i="22" s="1"/>
  <c r="AJ144" i="22"/>
  <c r="AK144" i="22" s="1"/>
  <c r="AJ145" i="22"/>
  <c r="AK145" i="22" s="1"/>
  <c r="AJ146" i="22"/>
  <c r="AK146" i="22" s="1"/>
  <c r="AJ147" i="22"/>
  <c r="AK147" i="22" s="1"/>
  <c r="AJ148" i="22"/>
  <c r="AK148" i="22" s="1"/>
  <c r="AJ149" i="22"/>
  <c r="AK149" i="22" s="1"/>
  <c r="AJ150" i="22"/>
  <c r="AK150" i="22" s="1"/>
  <c r="AJ151" i="22"/>
  <c r="AK151" i="22" s="1"/>
  <c r="AJ152" i="22"/>
  <c r="AK152" i="22" s="1"/>
  <c r="AJ153" i="22"/>
  <c r="AK153" i="22" s="1"/>
  <c r="AJ154" i="22"/>
  <c r="AK154" i="22" s="1"/>
  <c r="AJ155" i="22"/>
  <c r="AK155" i="22" s="1"/>
  <c r="AJ156" i="22"/>
  <c r="AK156" i="22" s="1"/>
  <c r="AJ157" i="22"/>
  <c r="AK157" i="22" s="1"/>
  <c r="AJ159" i="22"/>
  <c r="AK159" i="22" s="1"/>
  <c r="AJ160" i="22"/>
  <c r="AK160" i="22" s="1"/>
  <c r="AJ162" i="22"/>
  <c r="AK162" i="22" s="1"/>
  <c r="AJ163" i="22"/>
  <c r="AK163" i="22" s="1"/>
  <c r="AJ165" i="22"/>
  <c r="AK165" i="22" s="1"/>
  <c r="AJ166" i="22"/>
  <c r="AK166" i="22" s="1"/>
  <c r="AJ167" i="22"/>
  <c r="AK167" i="22" s="1"/>
  <c r="AJ168" i="22"/>
  <c r="AK168" i="22" s="1"/>
  <c r="AJ169" i="22"/>
  <c r="AK169" i="22" s="1"/>
  <c r="AJ170" i="22"/>
  <c r="AK170" i="22" s="1"/>
  <c r="AJ171" i="22"/>
  <c r="AK171" i="22" s="1"/>
  <c r="AJ172" i="22"/>
  <c r="AK172" i="22" s="1"/>
  <c r="AJ117" i="22"/>
  <c r="AK117" i="22" s="1"/>
  <c r="AJ54" i="22"/>
  <c r="AK54" i="22" s="1"/>
  <c r="AJ60" i="22"/>
  <c r="AK60" i="22" s="1"/>
  <c r="AJ62" i="22"/>
  <c r="AK62" i="22" s="1"/>
  <c r="AJ71" i="22"/>
  <c r="AK71" i="22" s="1"/>
  <c r="AJ73" i="22"/>
  <c r="AK73" i="22" s="1"/>
  <c r="AJ76" i="22"/>
  <c r="AK76" i="22" s="1"/>
  <c r="AJ80" i="22"/>
  <c r="AK80" i="22" s="1"/>
  <c r="AJ84" i="22"/>
  <c r="AK84" i="22" s="1"/>
  <c r="AJ86" i="22"/>
  <c r="AK86" i="22" s="1"/>
  <c r="AJ88" i="22"/>
  <c r="AK88" i="22" s="1"/>
  <c r="AJ90" i="22"/>
  <c r="AK90" i="22" s="1"/>
  <c r="AJ96" i="22"/>
  <c r="AK96" i="22" s="1"/>
  <c r="AJ109" i="22"/>
  <c r="AK109" i="22" s="1"/>
  <c r="AJ112" i="22"/>
  <c r="AK112" i="22" s="1"/>
  <c r="AJ123" i="22"/>
  <c r="AK123" i="22" s="1"/>
  <c r="AJ158" i="22"/>
  <c r="AK158" i="22" s="1"/>
  <c r="AJ164" i="22"/>
  <c r="AK164" i="22" s="1"/>
  <c r="AO223" i="1"/>
  <c r="AP223" i="1"/>
  <c r="AO221" i="1"/>
  <c r="AP221" i="1"/>
  <c r="AJ46" i="22"/>
  <c r="AK46" i="22" s="1"/>
  <c r="AO202" i="1"/>
  <c r="AP202" i="1"/>
  <c r="AO205" i="1"/>
  <c r="AP205" i="1"/>
  <c r="AO198" i="1"/>
  <c r="AP198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3" i="1"/>
  <c r="AP253" i="1"/>
  <c r="AO252" i="1"/>
  <c r="AP252" i="1"/>
  <c r="AO251" i="1"/>
  <c r="AP251" i="1"/>
  <c r="AO249" i="1"/>
  <c r="AP249" i="1"/>
  <c r="AO247" i="1"/>
  <c r="AP247" i="1"/>
  <c r="AO245" i="1"/>
  <c r="AP245" i="1"/>
  <c r="AO244" i="1"/>
  <c r="AP244" i="1"/>
  <c r="AO243" i="1"/>
  <c r="AP243" i="1"/>
  <c r="AO242" i="1"/>
  <c r="AP242" i="1"/>
  <c r="AO239" i="1"/>
  <c r="AP239" i="1"/>
  <c r="AO240" i="1"/>
  <c r="AP240" i="1"/>
  <c r="AO237" i="1"/>
  <c r="AP237" i="1"/>
  <c r="AO234" i="1"/>
  <c r="AP234" i="1"/>
  <c r="AO235" i="1"/>
  <c r="AP235" i="1"/>
  <c r="AO236" i="1"/>
  <c r="AP236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24" i="1"/>
  <c r="AP224" i="1"/>
  <c r="AO222" i="1"/>
  <c r="AP222" i="1"/>
  <c r="AO220" i="1"/>
  <c r="AP220" i="1"/>
  <c r="AO219" i="1"/>
  <c r="AP219" i="1"/>
  <c r="AO218" i="1"/>
  <c r="AP218" i="1"/>
  <c r="AO217" i="1"/>
  <c r="AP217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06" i="1"/>
  <c r="AP206" i="1"/>
  <c r="AO204" i="1"/>
  <c r="AP204" i="1"/>
  <c r="AO203" i="1"/>
  <c r="AP203" i="1"/>
  <c r="AO201" i="1"/>
  <c r="AP201" i="1"/>
  <c r="AO200" i="1"/>
  <c r="AP200" i="1"/>
  <c r="AO199" i="1"/>
  <c r="AP199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3" i="1"/>
  <c r="AP183" i="1"/>
  <c r="AO182" i="1"/>
  <c r="AP182" i="1"/>
  <c r="AO180" i="1"/>
  <c r="AP180" i="1"/>
  <c r="AO175" i="1"/>
  <c r="AP175" i="1"/>
  <c r="AO176" i="1"/>
  <c r="AP176" i="1"/>
  <c r="AO177" i="1"/>
  <c r="AP177" i="1"/>
  <c r="AO178" i="1"/>
  <c r="AP178" i="1"/>
  <c r="AO179" i="1"/>
  <c r="AP179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19" i="1" l="1"/>
  <c r="AG18" i="1"/>
  <c r="AH18" i="1"/>
  <c r="AI18" i="1"/>
  <c r="AK18" i="1"/>
  <c r="AG20" i="22"/>
  <c r="AG21" i="22"/>
  <c r="AG22" i="22"/>
  <c r="AG23" i="22"/>
  <c r="AG24" i="22"/>
  <c r="AG25" i="22"/>
  <c r="AG26" i="22"/>
  <c r="AG27" i="22"/>
  <c r="AG28" i="22"/>
  <c r="AI20" i="22"/>
  <c r="AY20" i="22" s="1"/>
  <c r="AI21" i="22"/>
  <c r="AY21" i="22" s="1"/>
  <c r="AI22" i="22"/>
  <c r="AY22" i="22" s="1"/>
  <c r="AI23" i="22"/>
  <c r="AY23" i="22" s="1"/>
  <c r="AI24" i="22"/>
  <c r="AY24" i="22" s="1"/>
  <c r="AI25" i="22"/>
  <c r="AY25" i="22" s="1"/>
  <c r="AI26" i="22"/>
  <c r="AY26" i="22" s="1"/>
  <c r="AI27" i="22"/>
  <c r="AY27" i="22" s="1"/>
  <c r="AI28" i="22"/>
  <c r="AY28" i="22" s="1"/>
  <c r="AQ20" i="22"/>
  <c r="AQ21" i="22"/>
  <c r="AQ22" i="22"/>
  <c r="AQ23" i="22"/>
  <c r="AQ24" i="22"/>
  <c r="AQ25" i="22"/>
  <c r="AQ26" i="22"/>
  <c r="AQ27" i="22"/>
  <c r="AQ28" i="22"/>
  <c r="AG17" i="22"/>
  <c r="AG18" i="22"/>
  <c r="AG19" i="22"/>
  <c r="AQ17" i="22"/>
  <c r="AQ18" i="22"/>
  <c r="AQ19" i="22"/>
  <c r="A20" i="1" l="1"/>
  <c r="AI19" i="22"/>
  <c r="AY19" i="22" s="1"/>
  <c r="AI17" i="22"/>
  <c r="AY17" i="22" s="1"/>
  <c r="AI18" i="22"/>
  <c r="AY18" i="22" s="1"/>
  <c r="A21" i="1" l="1"/>
  <c r="B20" i="1"/>
  <c r="AJ20" i="1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20" i="1" l="1"/>
  <c r="AH20" i="1"/>
  <c r="AI20" i="1"/>
  <c r="AK20" i="1"/>
  <c r="AL21" i="1"/>
  <c r="A22" i="1"/>
  <c r="B22" i="1"/>
  <c r="AJ22" i="1"/>
  <c r="AQ5" i="22"/>
  <c r="AQ6" i="22"/>
  <c r="AQ7" i="22"/>
  <c r="AQ8" i="22"/>
  <c r="AQ9" i="22"/>
  <c r="AQ10" i="22"/>
  <c r="AQ11" i="22"/>
  <c r="AQ12" i="22"/>
  <c r="AQ13" i="22"/>
  <c r="AQ14" i="22"/>
  <c r="AQ15" i="22"/>
  <c r="AQ16" i="22"/>
  <c r="AI13" i="22"/>
  <c r="AY13" i="22" s="1"/>
  <c r="AI5" i="22"/>
  <c r="AY5" i="22" s="1"/>
  <c r="AI6" i="22"/>
  <c r="AY6" i="22" s="1"/>
  <c r="AI7" i="22"/>
  <c r="AY7" i="22" s="1"/>
  <c r="AI8" i="22"/>
  <c r="AY8" i="22" s="1"/>
  <c r="AI9" i="22"/>
  <c r="AY9" i="22" s="1"/>
  <c r="AI10" i="22"/>
  <c r="AY10" i="22" s="1"/>
  <c r="AI11" i="22"/>
  <c r="AY11" i="22" s="1"/>
  <c r="AI12" i="22"/>
  <c r="AY12" i="22" s="1"/>
  <c r="AI14" i="22"/>
  <c r="AY14" i="22" s="1"/>
  <c r="AI15" i="22"/>
  <c r="AY15" i="22" s="1"/>
  <c r="AI16" i="22"/>
  <c r="AY16" i="22" s="1"/>
  <c r="A23" i="1" l="1"/>
  <c r="AG22" i="1"/>
  <c r="AH22" i="1"/>
  <c r="AI22" i="1"/>
  <c r="AK22" i="1"/>
  <c r="AS39" i="1"/>
  <c r="AN39" i="1"/>
  <c r="AQ39" i="1" s="1"/>
  <c r="AF39" i="1"/>
  <c r="AE39" i="1" s="1"/>
  <c r="AJ44" i="22" s="1"/>
  <c r="AK44" i="22" s="1"/>
  <c r="AS38" i="1"/>
  <c r="AN38" i="1"/>
  <c r="AQ38" i="1" s="1"/>
  <c r="AF38" i="1"/>
  <c r="AE38" i="1" s="1"/>
  <c r="AS37" i="1"/>
  <c r="AN37" i="1"/>
  <c r="AQ37" i="1" s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N28" i="1"/>
  <c r="AQ28" i="1" s="1"/>
  <c r="AF28" i="1"/>
  <c r="AE28" i="1" s="1"/>
  <c r="AS27" i="1"/>
  <c r="AN27" i="1"/>
  <c r="AQ27" i="1" s="1"/>
  <c r="AF27" i="1"/>
  <c r="AE27" i="1" s="1"/>
  <c r="AS26" i="1"/>
  <c r="AN26" i="1"/>
  <c r="AQ26" i="1" s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L23" i="1" l="1"/>
  <c r="AJ42" i="22"/>
  <c r="AK42" i="22" s="1"/>
  <c r="AJ43" i="22"/>
  <c r="AK43" i="22" s="1"/>
  <c r="AJ40" i="22"/>
  <c r="AK40" i="22" s="1"/>
  <c r="AJ41" i="22"/>
  <c r="AK41" i="22" s="1"/>
  <c r="AJ31" i="22"/>
  <c r="AK31" i="22" s="1"/>
  <c r="AJ30" i="22"/>
  <c r="AK30" i="22" s="1"/>
  <c r="AJ34" i="22"/>
  <c r="AK34" i="22" s="1"/>
  <c r="AJ35" i="22"/>
  <c r="AK35" i="22" s="1"/>
  <c r="AJ38" i="22"/>
  <c r="AK38" i="22" s="1"/>
  <c r="AJ39" i="22"/>
  <c r="AK39" i="22" s="1"/>
  <c r="AJ48" i="22"/>
  <c r="AK48" i="22" s="1"/>
  <c r="AJ36" i="22"/>
  <c r="AK36" i="22" s="1"/>
  <c r="AJ49" i="22"/>
  <c r="AK49" i="22" s="1"/>
  <c r="AJ29" i="22"/>
  <c r="AK29" i="22" s="1"/>
  <c r="AJ23" i="22"/>
  <c r="AK23" i="22" s="1"/>
  <c r="AJ24" i="22"/>
  <c r="AK24" i="22" s="1"/>
  <c r="AJ25" i="22"/>
  <c r="AK25" i="22" s="1"/>
  <c r="V39" i="1"/>
  <c r="AJ37" i="22"/>
  <c r="AK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J18" i="22"/>
  <c r="AK18" i="22" s="1"/>
  <c r="AJ26" i="22"/>
  <c r="AK26" i="22" s="1"/>
  <c r="AJ27" i="22"/>
  <c r="AK27" i="22" s="1"/>
  <c r="AO29" i="1"/>
  <c r="AO31" i="1"/>
  <c r="AJ8" i="22"/>
  <c r="AK8" i="22" s="1"/>
  <c r="AJ10" i="22"/>
  <c r="AK10" i="22" s="1"/>
  <c r="AJ12" i="22"/>
  <c r="AK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J32" i="22" l="1"/>
  <c r="AK32" i="22" s="1"/>
  <c r="AJ33" i="22"/>
  <c r="AK33" i="22" s="1"/>
  <c r="AJ28" i="22"/>
  <c r="AK28" i="22" s="1"/>
  <c r="X32" i="1"/>
  <c r="Y32" i="1" s="1"/>
  <c r="Z32" i="1"/>
  <c r="AA32" i="1" s="1"/>
  <c r="AJ22" i="22"/>
  <c r="AK22" i="22" s="1"/>
  <c r="X37" i="1"/>
  <c r="AJ7" i="22"/>
  <c r="AK7" i="22" s="1"/>
  <c r="AJ6" i="22"/>
  <c r="AK6" i="22" s="1"/>
  <c r="AJ17" i="22"/>
  <c r="AK17" i="22" s="1"/>
  <c r="Y39" i="1"/>
  <c r="Z39" i="1" s="1"/>
  <c r="AA39" i="1" s="1"/>
  <c r="X33" i="1"/>
  <c r="AJ20" i="22"/>
  <c r="AK20" i="22" s="1"/>
  <c r="AJ19" i="22"/>
  <c r="AK19" i="22" s="1"/>
  <c r="AJ21" i="22"/>
  <c r="AK21" i="22" s="1"/>
  <c r="AJ14" i="22"/>
  <c r="AK14" i="22" s="1"/>
  <c r="AJ9" i="22"/>
  <c r="AK9" i="22" s="1"/>
  <c r="AJ11" i="22"/>
  <c r="AK11" i="22" s="1"/>
  <c r="AJ13" i="22"/>
  <c r="AK13" i="22" s="1"/>
  <c r="AJ15" i="22"/>
  <c r="AK15" i="22" s="1"/>
  <c r="AJ16" i="22"/>
  <c r="AK16" i="22" s="1"/>
  <c r="AJ5" i="22"/>
  <c r="AK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A24" i="1" l="1"/>
  <c r="B24" i="1" l="1"/>
  <c r="AJ24" i="1"/>
  <c r="AI24" i="1"/>
  <c r="AM24" i="1"/>
  <c r="AG24" i="1"/>
  <c r="AH24" i="1"/>
  <c r="AK24" i="1"/>
  <c r="A25" i="1"/>
  <c r="B25" i="1" l="1"/>
  <c r="AJ25" i="1"/>
  <c r="AM25" i="1"/>
  <c r="A26" i="1"/>
  <c r="B26" i="1" l="1"/>
  <c r="AJ26" i="1"/>
  <c r="AI25" i="1"/>
  <c r="AI26" i="1"/>
  <c r="AM26" i="1"/>
  <c r="AK25" i="1"/>
  <c r="AG26" i="1"/>
  <c r="AH25" i="1"/>
  <c r="AG25" i="1"/>
  <c r="AH26" i="1"/>
  <c r="AK26" i="1"/>
  <c r="A27" i="1"/>
  <c r="B27" i="1" l="1"/>
  <c r="AI27" i="1"/>
  <c r="AG27" i="1"/>
  <c r="AK27" i="1"/>
  <c r="AJ27" i="1"/>
  <c r="AH27" i="1"/>
  <c r="A28" i="1"/>
  <c r="B28" i="1" l="1"/>
  <c r="AM27" i="1"/>
  <c r="AI28" i="1"/>
  <c r="AH28" i="1"/>
  <c r="AG28" i="1"/>
  <c r="AK28" i="1"/>
  <c r="AJ28" i="1"/>
  <c r="A29" i="1"/>
  <c r="B29" i="1" l="1"/>
  <c r="AJ29" i="1"/>
  <c r="AM28" i="1"/>
  <c r="AM29" i="1" s="1"/>
  <c r="A30" i="1"/>
  <c r="B30" i="1" l="1"/>
  <c r="AJ30" i="1"/>
  <c r="AM30" i="1"/>
  <c r="AI29" i="1"/>
  <c r="AL30" i="1"/>
  <c r="AK29" i="1"/>
  <c r="AG29" i="1"/>
  <c r="AH29" i="1"/>
  <c r="A31" i="1"/>
  <c r="B31" i="1" l="1"/>
  <c r="AI30" i="1"/>
  <c r="AH30" i="1"/>
  <c r="AG30" i="1"/>
  <c r="AK30" i="1"/>
  <c r="AJ31" i="1"/>
  <c r="A32" i="1"/>
  <c r="B32" i="1" l="1"/>
  <c r="AJ32" i="1"/>
  <c r="AK31" i="1"/>
  <c r="AG31" i="1"/>
  <c r="AI31" i="1"/>
  <c r="AH31" i="1"/>
  <c r="AM31" i="1"/>
  <c r="AL32" i="1"/>
  <c r="A33" i="1"/>
  <c r="B33" i="1" l="1"/>
  <c r="AK32" i="1"/>
  <c r="AG32" i="1"/>
  <c r="AI32" i="1"/>
  <c r="AH32" i="1"/>
  <c r="AM32" i="1"/>
  <c r="AK33" i="1"/>
  <c r="AI33" i="1"/>
  <c r="AJ33" i="1"/>
  <c r="AH33" i="1"/>
  <c r="AG33" i="1"/>
  <c r="A34" i="1"/>
  <c r="B34" i="1" l="1"/>
  <c r="A35" i="1"/>
  <c r="AM33" i="1"/>
  <c r="AI34" i="1"/>
  <c r="AK34" i="1"/>
  <c r="AH34" i="1"/>
  <c r="AJ34" i="1"/>
  <c r="AG34" i="1"/>
  <c r="B35" i="1" l="1"/>
  <c r="AJ35" i="1"/>
  <c r="A36" i="1"/>
  <c r="AJ36" i="1"/>
  <c r="AL35" i="1"/>
  <c r="AM34" i="1"/>
  <c r="AM35" i="1" l="1"/>
  <c r="AM36" i="1" s="1"/>
  <c r="AG35" i="1"/>
  <c r="AH35" i="1"/>
  <c r="AI35" i="1"/>
  <c r="AK35" i="1"/>
  <c r="B36" i="1"/>
  <c r="AK36" i="1"/>
  <c r="AI36" i="1"/>
  <c r="AH36" i="1"/>
  <c r="AG36" i="1"/>
  <c r="A37" i="1"/>
  <c r="AJ37" i="1" l="1"/>
  <c r="AM37" i="1" s="1"/>
  <c r="B37" i="1"/>
  <c r="A38" i="1"/>
  <c r="AI37" i="1" l="1"/>
  <c r="AH37" i="1"/>
  <c r="AG37" i="1"/>
  <c r="AK37" i="1"/>
  <c r="B38" i="1"/>
  <c r="AJ38" i="1"/>
  <c r="AM38" i="1" s="1"/>
  <c r="AG38" i="1" l="1"/>
  <c r="AH38" i="1"/>
  <c r="AI38" i="1"/>
  <c r="AK38" i="1"/>
  <c r="A39" i="1" l="1"/>
  <c r="B39" i="1" l="1"/>
  <c r="A40" i="1"/>
  <c r="A41" i="1"/>
  <c r="A42" i="1" s="1"/>
  <c r="AJ39" i="1"/>
  <c r="AM39" i="1"/>
  <c r="AI39" i="1"/>
  <c r="AG39" i="1"/>
  <c r="AH39" i="1"/>
  <c r="AK39" i="1"/>
  <c r="B40" i="1" l="1"/>
  <c r="B41" i="1"/>
  <c r="B42" i="1"/>
  <c r="AJ40" i="1"/>
  <c r="AM40" i="1" s="1"/>
  <c r="AL42" i="1"/>
  <c r="A43" i="1"/>
  <c r="AJ42" i="1"/>
  <c r="AJ41" i="1"/>
  <c r="B43" i="1" l="1"/>
  <c r="AJ43" i="1"/>
  <c r="AG40" i="1"/>
  <c r="AH40" i="1"/>
  <c r="AI40" i="1"/>
  <c r="AK40" i="1"/>
  <c r="AT40" i="1"/>
  <c r="AU40" i="1" s="1"/>
  <c r="AW40" i="1" s="1"/>
  <c r="AM41" i="1"/>
  <c r="AM42" i="1"/>
  <c r="A44" i="1"/>
  <c r="AG42" i="1"/>
  <c r="AH42" i="1"/>
  <c r="AI42" i="1"/>
  <c r="AG41" i="1"/>
  <c r="AH41" i="1"/>
  <c r="AI41" i="1"/>
  <c r="AK41" i="1"/>
  <c r="AK42" i="1" s="1"/>
  <c r="B44" i="1" l="1"/>
  <c r="AM43" i="1"/>
  <c r="AG43" i="1"/>
  <c r="AH43" i="1"/>
  <c r="AI43" i="1"/>
  <c r="AK43" i="1"/>
  <c r="A45" i="1"/>
  <c r="AJ45" i="1"/>
  <c r="AJ44" i="1"/>
  <c r="B45" i="1" l="1"/>
  <c r="AM44" i="1"/>
  <c r="AM45" i="1"/>
  <c r="A46" i="1"/>
  <c r="AJ46" i="1"/>
  <c r="AG45" i="1"/>
  <c r="AH45" i="1"/>
  <c r="AI45" i="1"/>
  <c r="AG44" i="1"/>
  <c r="AH44" i="1"/>
  <c r="AI44" i="1"/>
  <c r="AK44" i="1"/>
  <c r="AK45" i="1" s="1"/>
  <c r="B46" i="1" l="1"/>
  <c r="AM46" i="1"/>
  <c r="AL46" i="1"/>
  <c r="A47" i="1"/>
  <c r="AG46" i="1"/>
  <c r="AH46" i="1"/>
  <c r="AI46" i="1"/>
  <c r="AK46" i="1"/>
  <c r="B47" i="1" l="1"/>
  <c r="AJ47" i="1"/>
  <c r="A48" i="1"/>
  <c r="A49" i="1" l="1"/>
  <c r="A50" i="1"/>
  <c r="A51" i="1" s="1"/>
  <c r="AL51" i="1" s="1"/>
  <c r="AL49" i="1"/>
  <c r="B48" i="1"/>
  <c r="AM47" i="1"/>
  <c r="AG47" i="1"/>
  <c r="AH47" i="1"/>
  <c r="AI47" i="1"/>
  <c r="AK47" i="1"/>
  <c r="A52" i="1"/>
  <c r="A53" i="1"/>
  <c r="A54" i="1" s="1"/>
  <c r="AJ48" i="1"/>
  <c r="B49" i="1" l="1"/>
  <c r="AJ49" i="1"/>
  <c r="B51" i="1"/>
  <c r="AJ51" i="1"/>
  <c r="AM51" i="1" s="1"/>
  <c r="B50" i="1"/>
  <c r="AJ50" i="1"/>
  <c r="B53" i="1"/>
  <c r="B52" i="1"/>
  <c r="B54" i="1"/>
  <c r="AJ54" i="1"/>
  <c r="AM54" i="1" s="1"/>
  <c r="AJ52" i="1"/>
  <c r="AM48" i="1"/>
  <c r="A55" i="1"/>
  <c r="AJ53" i="1"/>
  <c r="AG48" i="1"/>
  <c r="AH48" i="1"/>
  <c r="AI48" i="1"/>
  <c r="AK48" i="1"/>
  <c r="AM49" i="1" l="1"/>
  <c r="AM50" i="1" s="1"/>
  <c r="AG49" i="1"/>
  <c r="AH49" i="1"/>
  <c r="AI49" i="1"/>
  <c r="AK49" i="1"/>
  <c r="B55" i="1"/>
  <c r="AG51" i="1"/>
  <c r="AH51" i="1"/>
  <c r="AI51" i="1"/>
  <c r="AT51" i="1"/>
  <c r="AG50" i="1"/>
  <c r="AH50" i="1"/>
  <c r="AI50" i="1"/>
  <c r="AK50" i="1"/>
  <c r="AK51" i="1" s="1"/>
  <c r="AG54" i="1"/>
  <c r="AH54" i="1"/>
  <c r="AI54" i="1"/>
  <c r="AK54" i="1"/>
  <c r="AM52" i="1"/>
  <c r="AG52" i="1"/>
  <c r="AH52" i="1"/>
  <c r="AI52" i="1"/>
  <c r="AK52" i="1"/>
  <c r="AM53" i="1"/>
  <c r="AJ55" i="1"/>
  <c r="AM55" i="1" s="1"/>
  <c r="A56" i="1"/>
  <c r="AG53" i="1"/>
  <c r="AH53" i="1"/>
  <c r="AI53" i="1"/>
  <c r="AK53" i="1"/>
  <c r="AU51" i="1" l="1"/>
  <c r="B56" i="1"/>
  <c r="AJ56" i="1"/>
  <c r="AM56" i="1" s="1"/>
  <c r="AG55" i="1"/>
  <c r="AH55" i="1"/>
  <c r="AI55" i="1"/>
  <c r="AK55" i="1"/>
  <c r="A57" i="1"/>
  <c r="AW51" i="1" l="1"/>
  <c r="B57" i="1"/>
  <c r="AG56" i="1"/>
  <c r="AH56" i="1"/>
  <c r="AI56" i="1"/>
  <c r="AK56" i="1"/>
  <c r="AJ57" i="1"/>
  <c r="A58" i="1"/>
  <c r="B58" i="1" l="1"/>
  <c r="AJ58" i="1"/>
  <c r="AM57" i="1"/>
  <c r="AG57" i="1"/>
  <c r="AH57" i="1"/>
  <c r="AI57" i="1"/>
  <c r="AK57" i="1"/>
  <c r="A59" i="1"/>
  <c r="AL58" i="1"/>
  <c r="B59" i="1" l="1"/>
  <c r="AM58" i="1"/>
  <c r="AG58" i="1"/>
  <c r="AH58" i="1"/>
  <c r="AI58" i="1"/>
  <c r="AK58" i="1"/>
  <c r="AJ59" i="1"/>
  <c r="A60" i="1"/>
  <c r="AT59" i="1" l="1"/>
  <c r="B60" i="1"/>
  <c r="AM59" i="1"/>
  <c r="AJ60" i="1"/>
  <c r="AG59" i="1"/>
  <c r="AH59" i="1"/>
  <c r="AI59" i="1"/>
  <c r="AK59" i="1"/>
  <c r="A61" i="1"/>
  <c r="AL60" i="1"/>
  <c r="AT60" i="1" l="1"/>
  <c r="AU59" i="1"/>
  <c r="B61" i="1"/>
  <c r="AM60" i="1"/>
  <c r="AJ61" i="1"/>
  <c r="AG60" i="1"/>
  <c r="AH60" i="1"/>
  <c r="AI60" i="1"/>
  <c r="AK60" i="1"/>
  <c r="A62" i="1"/>
  <c r="AL61" i="1"/>
  <c r="AT61" i="1" l="1"/>
  <c r="AW59" i="1"/>
  <c r="AU60" i="1"/>
  <c r="B62" i="1"/>
  <c r="AJ62" i="1"/>
  <c r="AM61" i="1"/>
  <c r="A63" i="1"/>
  <c r="AJ63" i="1"/>
  <c r="A64" i="1"/>
  <c r="AG61" i="1"/>
  <c r="AH61" i="1"/>
  <c r="AI61" i="1"/>
  <c r="AK61" i="1"/>
  <c r="AL62" i="1"/>
  <c r="AT62" i="1" l="1"/>
  <c r="AW60" i="1"/>
  <c r="AU61" i="1"/>
  <c r="B63" i="1"/>
  <c r="B64" i="1"/>
  <c r="AM62" i="1"/>
  <c r="AG62" i="1"/>
  <c r="AH62" i="1"/>
  <c r="AI62" i="1"/>
  <c r="AK62" i="1"/>
  <c r="AM63" i="1"/>
  <c r="AJ64" i="1"/>
  <c r="AG63" i="1"/>
  <c r="AH63" i="1"/>
  <c r="AI63" i="1"/>
  <c r="AK63" i="1"/>
  <c r="A65" i="1"/>
  <c r="AL64" i="1"/>
  <c r="AT64" i="1" l="1"/>
  <c r="AT63" i="1"/>
  <c r="AU63" i="1" s="1"/>
  <c r="AW63" i="1" s="1"/>
  <c r="AW61" i="1"/>
  <c r="AU62" i="1"/>
  <c r="B65" i="1"/>
  <c r="AM64" i="1"/>
  <c r="AJ65" i="1"/>
  <c r="AG64" i="1"/>
  <c r="AH64" i="1"/>
  <c r="AI64" i="1"/>
  <c r="AK64" i="1"/>
  <c r="AL65" i="1"/>
  <c r="AW62" i="1" l="1"/>
  <c r="AU64" i="1"/>
  <c r="AM65" i="1"/>
  <c r="AG65" i="1"/>
  <c r="AH65" i="1"/>
  <c r="AI65" i="1"/>
  <c r="AK65" i="1"/>
  <c r="AW64" i="1" l="1"/>
  <c r="A66" i="1"/>
  <c r="AL33" i="1"/>
  <c r="B66" i="1" l="1"/>
  <c r="AJ66" i="1"/>
  <c r="AM66" i="1" s="1"/>
  <c r="A67" i="1"/>
  <c r="AJ67" i="1"/>
  <c r="A68" i="1"/>
  <c r="A69" i="1" s="1"/>
  <c r="AG66" i="1" l="1"/>
  <c r="AH66" i="1"/>
  <c r="AI66" i="1"/>
  <c r="AK66" i="1"/>
  <c r="AT66" i="1"/>
  <c r="AU66" i="1" s="1"/>
  <c r="AW66" i="1" s="1"/>
  <c r="B67" i="1"/>
  <c r="B69" i="1"/>
  <c r="AM67" i="1"/>
  <c r="AJ69" i="1"/>
  <c r="A70" i="1"/>
  <c r="AG67" i="1"/>
  <c r="AH67" i="1"/>
  <c r="AI67" i="1"/>
  <c r="AK67" i="1"/>
  <c r="A71" i="1"/>
  <c r="AL68" i="1"/>
  <c r="AT69" i="1" l="1"/>
  <c r="AT67" i="1"/>
  <c r="AU67" i="1" s="1"/>
  <c r="AW67" i="1" s="1"/>
  <c r="B70" i="1"/>
  <c r="B71" i="1"/>
  <c r="AJ71" i="1"/>
  <c r="AM69" i="1"/>
  <c r="AL70" i="1"/>
  <c r="AJ70" i="1"/>
  <c r="AG69" i="1"/>
  <c r="AH69" i="1"/>
  <c r="AI69" i="1"/>
  <c r="AK69" i="1"/>
  <c r="A72" i="1"/>
  <c r="AJ72" i="1"/>
  <c r="AT70" i="1" l="1"/>
  <c r="AU69" i="1"/>
  <c r="B72" i="1"/>
  <c r="AM71" i="1"/>
  <c r="AG71" i="1"/>
  <c r="AH71" i="1"/>
  <c r="AI71" i="1"/>
  <c r="AK71" i="1"/>
  <c r="AT71" i="1"/>
  <c r="AU71" i="1" s="1"/>
  <c r="AW71" i="1" s="1"/>
  <c r="AM72" i="1"/>
  <c r="AM70" i="1"/>
  <c r="AG70" i="1"/>
  <c r="AH70" i="1"/>
  <c r="AI70" i="1"/>
  <c r="AK70" i="1"/>
  <c r="AG72" i="1"/>
  <c r="AH72" i="1"/>
  <c r="AI72" i="1"/>
  <c r="AK72" i="1"/>
  <c r="A73" i="1"/>
  <c r="AJ73" i="1"/>
  <c r="AT72" i="1" l="1"/>
  <c r="AU72" i="1" s="1"/>
  <c r="AW72" i="1" s="1"/>
  <c r="AW69" i="1"/>
  <c r="AU70" i="1"/>
  <c r="B73" i="1"/>
  <c r="AM73" i="1"/>
  <c r="AG73" i="1"/>
  <c r="AH73" i="1"/>
  <c r="AI73" i="1"/>
  <c r="AK73" i="1"/>
  <c r="AW70" i="1" l="1"/>
  <c r="A74" i="1" l="1"/>
  <c r="AJ74" i="1"/>
  <c r="B74" i="1" l="1"/>
  <c r="AM74" i="1"/>
  <c r="AG74" i="1"/>
  <c r="AH74" i="1"/>
  <c r="AI74" i="1"/>
  <c r="AK74" i="1"/>
  <c r="A75" i="1"/>
  <c r="AT74" i="1" l="1"/>
  <c r="AU74" i="1" s="1"/>
  <c r="AW74" i="1" s="1"/>
  <c r="B75" i="1"/>
  <c r="AJ75" i="1"/>
  <c r="A76" i="1"/>
  <c r="AJ76" i="1"/>
  <c r="B76" i="1" l="1"/>
  <c r="AT76" i="1"/>
  <c r="AM75" i="1"/>
  <c r="AG75" i="1"/>
  <c r="AH75" i="1"/>
  <c r="AI75" i="1"/>
  <c r="AK75" i="1"/>
  <c r="AT75" i="1"/>
  <c r="AU75" i="1" s="1"/>
  <c r="AW75" i="1" s="1"/>
  <c r="AM76" i="1"/>
  <c r="AG76" i="1"/>
  <c r="AH76" i="1"/>
  <c r="AI76" i="1"/>
  <c r="AK76" i="1"/>
  <c r="A77" i="1"/>
  <c r="AJ77" i="1"/>
  <c r="AU76" i="1" l="1"/>
  <c r="B77" i="1"/>
  <c r="AM77" i="1"/>
  <c r="AG77" i="1"/>
  <c r="AH77" i="1"/>
  <c r="AI77" i="1"/>
  <c r="AK77" i="1"/>
  <c r="A78" i="1"/>
  <c r="AJ78" i="1"/>
  <c r="AW76" i="1" l="1"/>
  <c r="B78" i="1"/>
  <c r="A79" i="1"/>
  <c r="AJ79" i="1"/>
  <c r="AR56" i="22" s="1"/>
  <c r="AT56" i="22" s="1"/>
  <c r="A80" i="1"/>
  <c r="AM78" i="1"/>
  <c r="AG78" i="1"/>
  <c r="AH78" i="1"/>
  <c r="AI78" i="1"/>
  <c r="AK78" i="1"/>
  <c r="AL78" i="1"/>
  <c r="B79" i="1" l="1"/>
  <c r="AJ80" i="1"/>
  <c r="AM79" i="1"/>
  <c r="AG79" i="1"/>
  <c r="AL56" i="22" s="1"/>
  <c r="AZ56" i="22" s="1"/>
  <c r="AH79" i="1"/>
  <c r="AM56" i="22" s="1"/>
  <c r="BA56" i="22" s="1"/>
  <c r="AI79" i="1"/>
  <c r="AP56" i="22" s="1"/>
  <c r="BD56" i="22" s="1"/>
  <c r="AK79" i="1"/>
  <c r="A81" i="1"/>
  <c r="AL80" i="1"/>
  <c r="B81" i="1" l="1"/>
  <c r="AJ81" i="1"/>
  <c r="AM80" i="1"/>
  <c r="AG80" i="1"/>
  <c r="AH80" i="1"/>
  <c r="AI80" i="1"/>
  <c r="AK80" i="1"/>
  <c r="AR57" i="22" l="1"/>
  <c r="AT57" i="22" s="1"/>
  <c r="AT81" i="1"/>
  <c r="AM81" i="1"/>
  <c r="AG81" i="1"/>
  <c r="AH81" i="1"/>
  <c r="AI81" i="1"/>
  <c r="AK81" i="1"/>
  <c r="A82" i="1"/>
  <c r="AJ82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U82" i="1" s="1"/>
  <c r="AW82" i="1" s="1"/>
  <c r="A83" i="1"/>
  <c r="AL82" i="1"/>
  <c r="AJ83" i="1"/>
  <c r="AR58" i="22" l="1"/>
  <c r="AT58" i="22" s="1"/>
  <c r="AR59" i="22"/>
  <c r="AT59" i="22" s="1"/>
  <c r="AW81" i="1"/>
  <c r="B83" i="1"/>
  <c r="AM83" i="1"/>
  <c r="AG83" i="1"/>
  <c r="AH83" i="1"/>
  <c r="AI83" i="1"/>
  <c r="AK83" i="1"/>
  <c r="A84" i="1"/>
  <c r="AJ84" i="1"/>
  <c r="AP58" i="22" l="1"/>
  <c r="BD58" i="22" s="1"/>
  <c r="AP59" i="22"/>
  <c r="BD59" i="22" s="1"/>
  <c r="AM58" i="22"/>
  <c r="BA58" i="22" s="1"/>
  <c r="AM59" i="22"/>
  <c r="BA59" i="22" s="1"/>
  <c r="AL58" i="22"/>
  <c r="AZ58" i="22" s="1"/>
  <c r="AL59" i="22"/>
  <c r="AZ59" i="22" s="1"/>
  <c r="AM84" i="1"/>
  <c r="AG84" i="1"/>
  <c r="AH84" i="1"/>
  <c r="AI84" i="1"/>
  <c r="AK84" i="1"/>
  <c r="AT84" i="1"/>
  <c r="AU84" i="1" s="1"/>
  <c r="AW84" i="1" s="1"/>
  <c r="A85" i="1"/>
  <c r="AL84" i="1"/>
  <c r="AJ85" i="1"/>
  <c r="AR60" i="22" s="1"/>
  <c r="AT60" i="22" s="1"/>
  <c r="B85" i="1" l="1"/>
  <c r="AM85" i="1"/>
  <c r="AG85" i="1"/>
  <c r="AL60" i="22" s="1"/>
  <c r="AZ60" i="22" s="1"/>
  <c r="AH85" i="1"/>
  <c r="AM60" i="22" s="1"/>
  <c r="BA60" i="22" s="1"/>
  <c r="AI85" i="1"/>
  <c r="AP60" i="22" s="1"/>
  <c r="BD60" i="22" s="1"/>
  <c r="AK85" i="1"/>
  <c r="A86" i="1"/>
  <c r="B86" i="1" l="1"/>
  <c r="AJ86" i="1"/>
  <c r="AR61" i="22" s="1"/>
  <c r="AT61" i="22" s="1"/>
  <c r="A87" i="1"/>
  <c r="AL86" i="1"/>
  <c r="AJ87" i="1"/>
  <c r="B87" i="1" l="1"/>
  <c r="AM86" i="1"/>
  <c r="AM87" i="1" s="1"/>
  <c r="AG86" i="1"/>
  <c r="AL61" i="22" s="1"/>
  <c r="AZ61" i="22" s="1"/>
  <c r="AH86" i="1"/>
  <c r="AM61" i="22" s="1"/>
  <c r="BA61" i="22" s="1"/>
  <c r="AI86" i="1"/>
  <c r="AP61" i="22" s="1"/>
  <c r="BD61" i="22" s="1"/>
  <c r="AK86" i="1"/>
  <c r="AG87" i="1"/>
  <c r="AH87" i="1"/>
  <c r="AI87" i="1"/>
  <c r="AK87" i="1"/>
  <c r="A88" i="1"/>
  <c r="AJ88" i="1"/>
  <c r="AR62" i="22" l="1"/>
  <c r="AT62" i="22" s="1"/>
  <c r="B88" i="1"/>
  <c r="AM88" i="1"/>
  <c r="AG88" i="1"/>
  <c r="AH88" i="1"/>
  <c r="AI88" i="1"/>
  <c r="AK88" i="1"/>
  <c r="A89" i="1"/>
  <c r="AP62" i="22" l="1"/>
  <c r="BD62" i="22" s="1"/>
  <c r="AM62" i="22"/>
  <c r="BA62" i="22" s="1"/>
  <c r="AL62" i="22"/>
  <c r="AZ62" i="22" s="1"/>
  <c r="B89" i="1"/>
  <c r="AJ89" i="1"/>
  <c r="A90" i="1"/>
  <c r="AR63" i="22" l="1"/>
  <c r="AT63" i="22" s="1"/>
  <c r="AM89" i="1"/>
  <c r="B90" i="1"/>
  <c r="AG89" i="1"/>
  <c r="AL63" i="22" s="1"/>
  <c r="AZ63" i="22" s="1"/>
  <c r="AH89" i="1"/>
  <c r="AM63" i="22" s="1"/>
  <c r="BA63" i="22" s="1"/>
  <c r="AI89" i="1"/>
  <c r="AP63" i="22" s="1"/>
  <c r="BD63" i="22" s="1"/>
  <c r="AK89" i="1"/>
  <c r="AJ90" i="1"/>
  <c r="AR64" i="22" s="1"/>
  <c r="AT64" i="22" s="1"/>
  <c r="A91" i="1"/>
  <c r="B91" i="1" l="1"/>
  <c r="AM90" i="1"/>
  <c r="AJ91" i="1"/>
  <c r="AG90" i="1"/>
  <c r="AL64" i="22" s="1"/>
  <c r="AZ64" i="22" s="1"/>
  <c r="AH90" i="1"/>
  <c r="AM64" i="22" s="1"/>
  <c r="BA64" i="22" s="1"/>
  <c r="AI90" i="1"/>
  <c r="AP64" i="22" s="1"/>
  <c r="BD64" i="22" s="1"/>
  <c r="AK90" i="1"/>
  <c r="A92" i="1"/>
  <c r="AL91" i="1"/>
  <c r="AR65" i="22" l="1"/>
  <c r="AT65" i="22" s="1"/>
  <c r="B92" i="1"/>
  <c r="AM91" i="1"/>
  <c r="AJ92" i="1"/>
  <c r="AG91" i="1"/>
  <c r="AH91" i="1"/>
  <c r="AI91" i="1"/>
  <c r="AK91" i="1"/>
  <c r="A93" i="1"/>
  <c r="AP65" i="22" l="1"/>
  <c r="BD65" i="22" s="1"/>
  <c r="AM65" i="22"/>
  <c r="BA65" i="22" s="1"/>
  <c r="AL65" i="22"/>
  <c r="AZ65" i="22" s="1"/>
  <c r="B93" i="1"/>
  <c r="AM92" i="1"/>
  <c r="AJ93" i="1"/>
  <c r="AG92" i="1"/>
  <c r="AH92" i="1"/>
  <c r="AI92" i="1"/>
  <c r="AK92" i="1"/>
  <c r="A94" i="1"/>
  <c r="AR66" i="22" l="1"/>
  <c r="AT66" i="22" s="1"/>
  <c r="B94" i="1"/>
  <c r="AJ94" i="1"/>
  <c r="AM93" i="1"/>
  <c r="AG93" i="1"/>
  <c r="AH93" i="1"/>
  <c r="AI93" i="1"/>
  <c r="AK93" i="1"/>
  <c r="A95" i="1"/>
  <c r="AP66" i="22" l="1"/>
  <c r="BD66" i="22" s="1"/>
  <c r="AM66" i="22"/>
  <c r="BA66" i="22" s="1"/>
  <c r="AL66" i="22"/>
  <c r="AZ66" i="22" s="1"/>
  <c r="AR67" i="22"/>
  <c r="AT67" i="22" s="1"/>
  <c r="AM94" i="1"/>
  <c r="AG94" i="1"/>
  <c r="AL67" i="22" s="1"/>
  <c r="AZ67" i="22" s="1"/>
  <c r="AH94" i="1"/>
  <c r="AM67" i="22" s="1"/>
  <c r="BA67" i="22" s="1"/>
  <c r="AI94" i="1"/>
  <c r="AP67" i="22" s="1"/>
  <c r="BD67" i="22" s="1"/>
  <c r="AK94" i="1"/>
  <c r="AJ95" i="1"/>
  <c r="A96" i="1"/>
  <c r="B96" i="1" l="1"/>
  <c r="AJ96" i="1"/>
  <c r="AM95" i="1"/>
  <c r="AG95" i="1"/>
  <c r="AH95" i="1"/>
  <c r="AI95" i="1"/>
  <c r="AK95" i="1"/>
  <c r="A97" i="1"/>
  <c r="AR68" i="22" l="1"/>
  <c r="AT68" i="22" s="1"/>
  <c r="AM96" i="1"/>
  <c r="B97" i="1"/>
  <c r="AG96" i="1"/>
  <c r="AL68" i="22" s="1"/>
  <c r="AZ68" i="22" s="1"/>
  <c r="AH96" i="1"/>
  <c r="AM68" i="22" s="1"/>
  <c r="BA68" i="22" s="1"/>
  <c r="AI96" i="1"/>
  <c r="AP68" i="22" s="1"/>
  <c r="BD68" i="22" s="1"/>
  <c r="AK96" i="1"/>
  <c r="AJ97" i="1"/>
  <c r="A98" i="1"/>
  <c r="B98" i="1" l="1"/>
  <c r="AM97" i="1"/>
  <c r="AJ98" i="1"/>
  <c r="AR69" i="22" s="1"/>
  <c r="AT69" i="22" s="1"/>
  <c r="AG97" i="1"/>
  <c r="AH97" i="1"/>
  <c r="AI97" i="1"/>
  <c r="AK97" i="1"/>
  <c r="A99" i="1"/>
  <c r="B99" i="1" l="1"/>
  <c r="AM98" i="1"/>
  <c r="AJ99" i="1"/>
  <c r="AR70" i="22" s="1"/>
  <c r="AT70" i="22" s="1"/>
  <c r="AG98" i="1"/>
  <c r="AL69" i="22" s="1"/>
  <c r="AZ69" i="22" s="1"/>
  <c r="AH98" i="1"/>
  <c r="AM69" i="22" s="1"/>
  <c r="BA69" i="22" s="1"/>
  <c r="AI98" i="1"/>
  <c r="AP69" i="22" s="1"/>
  <c r="BD69" i="22" s="1"/>
  <c r="AK98" i="1"/>
  <c r="A100" i="1"/>
  <c r="AL99" i="1"/>
  <c r="B100" i="1" l="1"/>
  <c r="AM99" i="1"/>
  <c r="AG99" i="1"/>
  <c r="AL70" i="22" s="1"/>
  <c r="AZ70" i="22" s="1"/>
  <c r="AH99" i="1"/>
  <c r="AM70" i="22" s="1"/>
  <c r="BA70" i="22" s="1"/>
  <c r="AI99" i="1"/>
  <c r="AP70" i="22" s="1"/>
  <c r="BD70" i="22" s="1"/>
  <c r="AK99" i="1"/>
  <c r="AJ100" i="1"/>
  <c r="A101" i="1"/>
  <c r="AR71" i="22" l="1"/>
  <c r="AT71" i="22" s="1"/>
  <c r="B101" i="1"/>
  <c r="AM100" i="1"/>
  <c r="AJ101" i="1"/>
  <c r="AR72" i="22" s="1"/>
  <c r="AT72" i="22" s="1"/>
  <c r="AG100" i="1"/>
  <c r="AH100" i="1"/>
  <c r="AI100" i="1"/>
  <c r="AK100" i="1"/>
  <c r="A102" i="1"/>
  <c r="AP71" i="22" l="1"/>
  <c r="BD71" i="22" s="1"/>
  <c r="AM71" i="22"/>
  <c r="BA71" i="22" s="1"/>
  <c r="AL71" i="22"/>
  <c r="AZ71" i="22" s="1"/>
  <c r="B102" i="1"/>
  <c r="AM101" i="1"/>
  <c r="AJ102" i="1"/>
  <c r="AR73" i="22" s="1"/>
  <c r="AT73" i="22" s="1"/>
  <c r="AG101" i="1"/>
  <c r="AL72" i="22" s="1"/>
  <c r="AZ72" i="22" s="1"/>
  <c r="AH101" i="1"/>
  <c r="AM72" i="22" s="1"/>
  <c r="BA72" i="22" s="1"/>
  <c r="AI101" i="1"/>
  <c r="AP72" i="22" s="1"/>
  <c r="BD72" i="22" s="1"/>
  <c r="AK101" i="1"/>
  <c r="A103" i="1"/>
  <c r="AL102" i="1"/>
  <c r="B103" i="1" l="1"/>
  <c r="AM102" i="1"/>
  <c r="AJ103" i="1"/>
  <c r="AR74" i="22" s="1"/>
  <c r="AT74" i="22" s="1"/>
  <c r="AG102" i="1"/>
  <c r="AL73" i="22" s="1"/>
  <c r="AZ73" i="22" s="1"/>
  <c r="AH102" i="1"/>
  <c r="AM73" i="22" s="1"/>
  <c r="BA73" i="22" s="1"/>
  <c r="AI102" i="1"/>
  <c r="AP73" i="22" s="1"/>
  <c r="BD73" i="22" s="1"/>
  <c r="AK102" i="1"/>
  <c r="A104" i="1"/>
  <c r="AL103" i="1"/>
  <c r="B104" i="1" l="1"/>
  <c r="AJ104" i="1"/>
  <c r="AM103" i="1"/>
  <c r="AG103" i="1"/>
  <c r="AL74" i="22" s="1"/>
  <c r="AZ74" i="22" s="1"/>
  <c r="AH103" i="1"/>
  <c r="AM74" i="22" s="1"/>
  <c r="BA74" i="22" s="1"/>
  <c r="AI103" i="1"/>
  <c r="AP74" i="22" s="1"/>
  <c r="BD74" i="22" s="1"/>
  <c r="AK103" i="1"/>
  <c r="A105" i="1"/>
  <c r="AL104" i="1"/>
  <c r="B105" i="1" l="1"/>
  <c r="AM104" i="1"/>
  <c r="AG104" i="1"/>
  <c r="AH104" i="1"/>
  <c r="AI104" i="1"/>
  <c r="AK104" i="1"/>
  <c r="AJ105" i="1"/>
  <c r="A106" i="1"/>
  <c r="AR75" i="22" l="1"/>
  <c r="AT75" i="22" s="1"/>
  <c r="B106" i="1"/>
  <c r="AM105" i="1"/>
  <c r="AJ106" i="1"/>
  <c r="AR76" i="22" s="1"/>
  <c r="AT76" i="22" s="1"/>
  <c r="AG105" i="1"/>
  <c r="AH105" i="1"/>
  <c r="AI105" i="1"/>
  <c r="AK105" i="1"/>
  <c r="A107" i="1"/>
  <c r="AP75" i="22" l="1"/>
  <c r="BD75" i="22" s="1"/>
  <c r="AM75" i="22"/>
  <c r="BA75" i="22" s="1"/>
  <c r="AL75" i="22"/>
  <c r="AZ75" i="22" s="1"/>
  <c r="B107" i="1"/>
  <c r="AJ107" i="1"/>
  <c r="AM106" i="1"/>
  <c r="AG106" i="1"/>
  <c r="AL76" i="22" s="1"/>
  <c r="AZ76" i="22" s="1"/>
  <c r="AH106" i="1"/>
  <c r="AM76" i="22" s="1"/>
  <c r="BA76" i="22" s="1"/>
  <c r="AI106" i="1"/>
  <c r="AP76" i="22" s="1"/>
  <c r="BD76" i="22" s="1"/>
  <c r="AK106" i="1"/>
  <c r="A108" i="1"/>
  <c r="AL107" i="1"/>
  <c r="B108" i="1" l="1"/>
  <c r="AM107" i="1"/>
  <c r="AG107" i="1"/>
  <c r="AH107" i="1"/>
  <c r="AI107" i="1"/>
  <c r="AK107" i="1"/>
  <c r="AJ108" i="1"/>
  <c r="AR77" i="22" s="1"/>
  <c r="AT77" i="22" s="1"/>
  <c r="A109" i="1"/>
  <c r="B109" i="1" l="1"/>
  <c r="AJ109" i="1"/>
  <c r="AM108" i="1"/>
  <c r="AG108" i="1"/>
  <c r="AL77" i="22" s="1"/>
  <c r="AZ77" i="22" s="1"/>
  <c r="AH108" i="1"/>
  <c r="AM77" i="22" s="1"/>
  <c r="BA77" i="22" s="1"/>
  <c r="AI108" i="1"/>
  <c r="AP77" i="22" s="1"/>
  <c r="BD77" i="22" s="1"/>
  <c r="AK108" i="1"/>
  <c r="A110" i="1"/>
  <c r="AL109" i="1"/>
  <c r="B110" i="1" l="1"/>
  <c r="AM109" i="1"/>
  <c r="AG109" i="1"/>
  <c r="AH109" i="1"/>
  <c r="AI109" i="1"/>
  <c r="AK109" i="1"/>
  <c r="AJ110" i="1"/>
  <c r="AR78" i="22" s="1"/>
  <c r="AT78" i="22" s="1"/>
  <c r="A111" i="1"/>
  <c r="B111" i="1" l="1"/>
  <c r="AJ111" i="1"/>
  <c r="AM110" i="1"/>
  <c r="AG110" i="1"/>
  <c r="AL78" i="22" s="1"/>
  <c r="AZ78" i="22" s="1"/>
  <c r="AH110" i="1"/>
  <c r="AM78" i="22" s="1"/>
  <c r="BA78" i="22" s="1"/>
  <c r="AI110" i="1"/>
  <c r="AP78" i="22" s="1"/>
  <c r="BD78" i="22" s="1"/>
  <c r="AK110" i="1"/>
  <c r="A112" i="1"/>
  <c r="AL111" i="1"/>
  <c r="B112" i="1" l="1"/>
  <c r="AM111" i="1"/>
  <c r="AG111" i="1"/>
  <c r="AH111" i="1"/>
  <c r="AI111" i="1"/>
  <c r="AK111" i="1"/>
  <c r="AJ112" i="1"/>
  <c r="AR79" i="22" s="1"/>
  <c r="AT79" i="22" s="1"/>
  <c r="A113" i="1"/>
  <c r="B113" i="1" l="1"/>
  <c r="AM112" i="1"/>
  <c r="AJ113" i="1"/>
  <c r="AG112" i="1"/>
  <c r="AL79" i="22" s="1"/>
  <c r="AZ79" i="22" s="1"/>
  <c r="AH112" i="1"/>
  <c r="AM79" i="22" s="1"/>
  <c r="BA79" i="22" s="1"/>
  <c r="AI112" i="1"/>
  <c r="AP79" i="22" s="1"/>
  <c r="BD79" i="22" s="1"/>
  <c r="AK112" i="1"/>
  <c r="A114" i="1"/>
  <c r="AL113" i="1"/>
  <c r="B114" i="1" l="1"/>
  <c r="AM113" i="1"/>
  <c r="AJ114" i="1"/>
  <c r="AR80" i="22" s="1"/>
  <c r="AT80" i="22" s="1"/>
  <c r="AG113" i="1"/>
  <c r="AH113" i="1"/>
  <c r="AI113" i="1"/>
  <c r="AK113" i="1"/>
  <c r="A115" i="1"/>
  <c r="B115" i="1" l="1"/>
  <c r="AM114" i="1"/>
  <c r="AJ115" i="1"/>
  <c r="AR81" i="22" s="1"/>
  <c r="AT81" i="22" s="1"/>
  <c r="AG114" i="1"/>
  <c r="AL80" i="22" s="1"/>
  <c r="AZ80" i="22" s="1"/>
  <c r="AH114" i="1"/>
  <c r="AM80" i="22" s="1"/>
  <c r="BA80" i="22" s="1"/>
  <c r="AI114" i="1"/>
  <c r="AP80" i="22" s="1"/>
  <c r="BD80" i="22" s="1"/>
  <c r="AK114" i="1"/>
  <c r="A116" i="1"/>
  <c r="AL115" i="1"/>
  <c r="B116" i="1" l="1"/>
  <c r="AM115" i="1"/>
  <c r="AJ116" i="1"/>
  <c r="AG115" i="1"/>
  <c r="AL81" i="22" s="1"/>
  <c r="AZ81" i="22" s="1"/>
  <c r="AH115" i="1"/>
  <c r="AM81" i="22" s="1"/>
  <c r="BA81" i="22" s="1"/>
  <c r="AI115" i="1"/>
  <c r="AP81" i="22" s="1"/>
  <c r="BD81" i="22" s="1"/>
  <c r="AK115" i="1"/>
  <c r="A117" i="1"/>
  <c r="AL116" i="1"/>
  <c r="B117" i="1" l="1"/>
  <c r="AJ117" i="1"/>
  <c r="AM116" i="1"/>
  <c r="AG116" i="1"/>
  <c r="AH116" i="1"/>
  <c r="AI116" i="1"/>
  <c r="AK116" i="1"/>
  <c r="A118" i="1"/>
  <c r="AM117" i="1" l="1"/>
  <c r="AG117" i="1"/>
  <c r="AH117" i="1"/>
  <c r="AI117" i="1"/>
  <c r="AK117" i="1"/>
  <c r="AJ118" i="1"/>
  <c r="A119" i="1"/>
  <c r="B119" i="1" l="1"/>
  <c r="AM118" i="1"/>
  <c r="AJ119" i="1"/>
  <c r="AG118" i="1"/>
  <c r="AH118" i="1"/>
  <c r="AI118" i="1"/>
  <c r="AK118" i="1"/>
  <c r="A120" i="1"/>
  <c r="AR82" i="22" l="1"/>
  <c r="AT82" i="22" s="1"/>
  <c r="B120" i="1"/>
  <c r="AM119" i="1"/>
  <c r="AJ120" i="1"/>
  <c r="AG119" i="1"/>
  <c r="AH119" i="1"/>
  <c r="AI119" i="1"/>
  <c r="AK119" i="1"/>
  <c r="A121" i="1"/>
  <c r="AL120" i="1"/>
  <c r="AP82" i="22" l="1"/>
  <c r="BD82" i="22" s="1"/>
  <c r="AM82" i="22"/>
  <c r="BA82" i="22" s="1"/>
  <c r="AL82" i="22"/>
  <c r="AZ82" i="22" s="1"/>
  <c r="AR83" i="22"/>
  <c r="AT83" i="22" s="1"/>
  <c r="B121" i="1"/>
  <c r="AM120" i="1"/>
  <c r="AJ121" i="1"/>
  <c r="AG120" i="1"/>
  <c r="AH120" i="1"/>
  <c r="AI120" i="1"/>
  <c r="AK120" i="1"/>
  <c r="A122" i="1"/>
  <c r="AL121" i="1"/>
  <c r="AP83" i="22" l="1"/>
  <c r="BD83" i="22" s="1"/>
  <c r="AM83" i="22"/>
  <c r="BA83" i="22" s="1"/>
  <c r="AL83" i="22"/>
  <c r="AZ83" i="22" s="1"/>
  <c r="AR84" i="22"/>
  <c r="AT84" i="22" s="1"/>
  <c r="B122" i="1"/>
  <c r="AM121" i="1"/>
  <c r="AJ122" i="1"/>
  <c r="AG121" i="1"/>
  <c r="AH121" i="1"/>
  <c r="AI121" i="1"/>
  <c r="AK121" i="1"/>
  <c r="A123" i="1"/>
  <c r="AL122" i="1"/>
  <c r="AP84" i="22" l="1"/>
  <c r="BD84" i="22" s="1"/>
  <c r="AM84" i="22"/>
  <c r="BA84" i="22" s="1"/>
  <c r="AL84" i="22"/>
  <c r="AZ84" i="22" s="1"/>
  <c r="AR85" i="22"/>
  <c r="AT85" i="22" s="1"/>
  <c r="B123" i="1"/>
  <c r="AJ123" i="1"/>
  <c r="AM122" i="1"/>
  <c r="AG122" i="1"/>
  <c r="AH122" i="1"/>
  <c r="AI122" i="1"/>
  <c r="AK122" i="1"/>
  <c r="A124" i="1"/>
  <c r="AL123" i="1"/>
  <c r="AP85" i="22" l="1"/>
  <c r="BD85" i="22" s="1"/>
  <c r="AM85" i="22"/>
  <c r="BA85" i="22" s="1"/>
  <c r="AL85" i="22"/>
  <c r="AZ85" i="22" s="1"/>
  <c r="AR86" i="22"/>
  <c r="AT86" i="22" s="1"/>
  <c r="B124" i="1"/>
  <c r="AM123" i="1"/>
  <c r="AG123" i="1"/>
  <c r="AH123" i="1"/>
  <c r="AI123" i="1"/>
  <c r="AK123" i="1"/>
  <c r="AJ124" i="1"/>
  <c r="A125" i="1"/>
  <c r="AR87" i="22" l="1"/>
  <c r="AT87" i="22" s="1"/>
  <c r="AP86" i="22"/>
  <c r="BD86" i="22" s="1"/>
  <c r="AM86" i="22"/>
  <c r="BA86" i="22" s="1"/>
  <c r="AL86" i="22"/>
  <c r="AZ86" i="22" s="1"/>
  <c r="B125" i="1"/>
  <c r="AM124" i="1"/>
  <c r="AJ125" i="1"/>
  <c r="AG124" i="1"/>
  <c r="AH124" i="1"/>
  <c r="AI124" i="1"/>
  <c r="AK124" i="1"/>
  <c r="A126" i="1"/>
  <c r="AL125" i="1"/>
  <c r="AP87" i="22" l="1"/>
  <c r="BD87" i="22" s="1"/>
  <c r="AM87" i="22"/>
  <c r="BA87" i="22" s="1"/>
  <c r="AL87" i="22"/>
  <c r="AZ87" i="22" s="1"/>
  <c r="B126" i="1"/>
  <c r="AJ126" i="1"/>
  <c r="AM125" i="1"/>
  <c r="AG125" i="1"/>
  <c r="AH125" i="1"/>
  <c r="AI125" i="1"/>
  <c r="AK125" i="1"/>
  <c r="A127" i="1"/>
  <c r="AR88" i="22" l="1"/>
  <c r="AT88" i="22" s="1"/>
  <c r="B127" i="1"/>
  <c r="AM126" i="1"/>
  <c r="AG126" i="1"/>
  <c r="AH126" i="1"/>
  <c r="AI126" i="1"/>
  <c r="AK126" i="1"/>
  <c r="AJ127" i="1"/>
  <c r="AG127" i="1"/>
  <c r="AH127" i="1"/>
  <c r="AI127" i="1"/>
  <c r="AK127" i="1"/>
  <c r="A128" i="1"/>
  <c r="AP89" i="22" l="1"/>
  <c r="BD89" i="22" s="1"/>
  <c r="AM89" i="22"/>
  <c r="BA89" i="22" s="1"/>
  <c r="AL89" i="22"/>
  <c r="AZ89" i="22" s="1"/>
  <c r="AR89" i="22"/>
  <c r="AT89" i="22" s="1"/>
  <c r="AP88" i="22"/>
  <c r="BD88" i="22" s="1"/>
  <c r="AM88" i="22"/>
  <c r="BA88" i="22" s="1"/>
  <c r="AL88" i="22"/>
  <c r="AZ88" i="22" s="1"/>
  <c r="B128" i="1"/>
  <c r="AM127" i="1"/>
  <c r="AJ128" i="1"/>
  <c r="AR90" i="22" s="1"/>
  <c r="AT90" i="22" s="1"/>
  <c r="A129" i="1"/>
  <c r="AL128" i="1"/>
  <c r="B129" i="1" l="1"/>
  <c r="AM128" i="1"/>
  <c r="AJ129" i="1"/>
  <c r="AG128" i="1"/>
  <c r="AL90" i="22" s="1"/>
  <c r="AZ90" i="22" s="1"/>
  <c r="AH128" i="1"/>
  <c r="AM90" i="22" s="1"/>
  <c r="BA90" i="22" s="1"/>
  <c r="AI128" i="1"/>
  <c r="AP90" i="22" s="1"/>
  <c r="AK128" i="1"/>
  <c r="A130" i="1"/>
  <c r="BD90" i="22" l="1"/>
  <c r="AR91" i="22"/>
  <c r="AT91" i="22" s="1"/>
  <c r="B130" i="1"/>
  <c r="AM129" i="1"/>
  <c r="AJ130" i="1"/>
  <c r="AG129" i="1"/>
  <c r="AH129" i="1"/>
  <c r="AI129" i="1"/>
  <c r="AK129" i="1"/>
  <c r="A131" i="1"/>
  <c r="AL130" i="1"/>
  <c r="AP91" i="22" l="1"/>
  <c r="AM91" i="22"/>
  <c r="BA91" i="22" s="1"/>
  <c r="AL91" i="22"/>
  <c r="AZ91" i="22" s="1"/>
  <c r="AR92" i="22"/>
  <c r="AT92" i="22" s="1"/>
  <c r="B131" i="1"/>
  <c r="AM130" i="1"/>
  <c r="AJ131" i="1"/>
  <c r="AR93" i="22" s="1"/>
  <c r="AT93" i="22" s="1"/>
  <c r="AG130" i="1"/>
  <c r="AH130" i="1"/>
  <c r="AI130" i="1"/>
  <c r="AK130" i="1"/>
  <c r="A132" i="1"/>
  <c r="AL131" i="1"/>
  <c r="AP92" i="22" l="1"/>
  <c r="BD92" i="22" s="1"/>
  <c r="AM92" i="22"/>
  <c r="BA92" i="22" s="1"/>
  <c r="AL92" i="22"/>
  <c r="AZ92" i="22" s="1"/>
  <c r="BD91" i="22"/>
  <c r="B132" i="1"/>
  <c r="AM131" i="1"/>
  <c r="AJ132" i="1"/>
  <c r="AG131" i="1"/>
  <c r="AL93" i="22" s="1"/>
  <c r="AZ93" i="22" s="1"/>
  <c r="AH131" i="1"/>
  <c r="AM93" i="22" s="1"/>
  <c r="BA93" i="22" s="1"/>
  <c r="AI131" i="1"/>
  <c r="AP93" i="22" s="1"/>
  <c r="BD93" i="22" s="1"/>
  <c r="AK131" i="1"/>
  <c r="A133" i="1"/>
  <c r="AR94" i="22" l="1"/>
  <c r="AT94" i="22" s="1"/>
  <c r="AM132" i="1"/>
  <c r="AJ133" i="1"/>
  <c r="AG132" i="1"/>
  <c r="AH132" i="1"/>
  <c r="AI132" i="1"/>
  <c r="AK132" i="1"/>
  <c r="A134" i="1"/>
  <c r="AL133" i="1"/>
  <c r="AP94" i="22" l="1"/>
  <c r="BD94" i="22" s="1"/>
  <c r="AM94" i="22"/>
  <c r="BA94" i="22" s="1"/>
  <c r="AL94" i="22"/>
  <c r="AZ94" i="22" s="1"/>
  <c r="B134" i="1"/>
  <c r="AJ134" i="1"/>
  <c r="AR95" i="22" s="1"/>
  <c r="AT95" i="22" s="1"/>
  <c r="AM133" i="1"/>
  <c r="AG133" i="1"/>
  <c r="AH133" i="1"/>
  <c r="AI133" i="1"/>
  <c r="AK133" i="1"/>
  <c r="A135" i="1"/>
  <c r="AM134" i="1" l="1"/>
  <c r="B135" i="1"/>
  <c r="AG134" i="1"/>
  <c r="AH134" i="1"/>
  <c r="AI134" i="1"/>
  <c r="AK134" i="1"/>
  <c r="AJ135" i="1"/>
  <c r="A136" i="1"/>
  <c r="AP95" i="22" l="1"/>
  <c r="BD95" i="22" s="1"/>
  <c r="AM95" i="22"/>
  <c r="BA95" i="22" s="1"/>
  <c r="AL95" i="22"/>
  <c r="AZ95" i="22" s="1"/>
  <c r="B136" i="1"/>
  <c r="AM135" i="1"/>
  <c r="AJ136" i="1"/>
  <c r="AG135" i="1"/>
  <c r="AH135" i="1"/>
  <c r="AI135" i="1"/>
  <c r="AK135" i="1"/>
  <c r="A137" i="1"/>
  <c r="AR96" i="22" l="1"/>
  <c r="AT96" i="22" s="1"/>
  <c r="B137" i="1"/>
  <c r="AM136" i="1"/>
  <c r="AJ137" i="1"/>
  <c r="AR97" i="22" s="1"/>
  <c r="AT97" i="22" s="1"/>
  <c r="AG136" i="1"/>
  <c r="AH136" i="1"/>
  <c r="AI136" i="1"/>
  <c r="AK136" i="1"/>
  <c r="A138" i="1"/>
  <c r="AL137" i="1"/>
  <c r="AP96" i="22" l="1"/>
  <c r="BD96" i="22" s="1"/>
  <c r="AM96" i="22"/>
  <c r="BA96" i="22" s="1"/>
  <c r="AL96" i="22"/>
  <c r="AZ96" i="22" s="1"/>
  <c r="B138" i="1"/>
  <c r="AJ138" i="1"/>
  <c r="AR98" i="22" s="1"/>
  <c r="AT98" i="22" s="1"/>
  <c r="AM137" i="1"/>
  <c r="AG137" i="1"/>
  <c r="AL97" i="22" s="1"/>
  <c r="AZ97" i="22" s="1"/>
  <c r="AH137" i="1"/>
  <c r="AM97" i="22" s="1"/>
  <c r="BA97" i="22" s="1"/>
  <c r="AI137" i="1"/>
  <c r="AP97" i="22" s="1"/>
  <c r="BD97" i="22" s="1"/>
  <c r="AK137" i="1"/>
  <c r="A139" i="1"/>
  <c r="AM138" i="1" l="1"/>
  <c r="B139" i="1"/>
  <c r="AG138" i="1"/>
  <c r="AH138" i="1"/>
  <c r="AI138" i="1"/>
  <c r="AK138" i="1"/>
  <c r="AJ139" i="1"/>
  <c r="A140" i="1"/>
  <c r="AP98" i="22" l="1"/>
  <c r="BD98" i="22" s="1"/>
  <c r="AM98" i="22"/>
  <c r="BA98" i="22" s="1"/>
  <c r="AL98" i="22"/>
  <c r="AZ98" i="22" s="1"/>
  <c r="B140" i="1"/>
  <c r="AM139" i="1"/>
  <c r="AJ140" i="1"/>
  <c r="AG139" i="1"/>
  <c r="AH139" i="1"/>
  <c r="AI139" i="1"/>
  <c r="AK139" i="1"/>
  <c r="A141" i="1"/>
  <c r="AR99" i="22" l="1"/>
  <c r="AT99" i="22" s="1"/>
  <c r="B141" i="1"/>
  <c r="AM140" i="1"/>
  <c r="AJ141" i="1"/>
  <c r="AG140" i="1"/>
  <c r="AH140" i="1"/>
  <c r="AI140" i="1"/>
  <c r="AK140" i="1"/>
  <c r="A142" i="1"/>
  <c r="AL141" i="1"/>
  <c r="AP99" i="22" l="1"/>
  <c r="AM99" i="22"/>
  <c r="BA99" i="22" s="1"/>
  <c r="AL99" i="22"/>
  <c r="AZ99" i="22" s="1"/>
  <c r="AR100" i="22"/>
  <c r="AT100" i="22" s="1"/>
  <c r="B142" i="1"/>
  <c r="AM141" i="1"/>
  <c r="AJ142" i="1"/>
  <c r="AG141" i="1"/>
  <c r="AH141" i="1"/>
  <c r="AI141" i="1"/>
  <c r="AK141" i="1"/>
  <c r="A143" i="1"/>
  <c r="AL142" i="1"/>
  <c r="AP100" i="22" l="1"/>
  <c r="BD100" i="22" s="1"/>
  <c r="AM100" i="22"/>
  <c r="BA100" i="22" s="1"/>
  <c r="AL100" i="22"/>
  <c r="AZ100" i="22" s="1"/>
  <c r="BD99" i="22"/>
  <c r="B143" i="1"/>
  <c r="AM142" i="1"/>
  <c r="AJ143" i="1"/>
  <c r="AG142" i="1"/>
  <c r="AH142" i="1"/>
  <c r="AI142" i="1"/>
  <c r="AK142" i="1"/>
  <c r="A144" i="1"/>
  <c r="AR101" i="22" l="1"/>
  <c r="AT101" i="22" s="1"/>
  <c r="B144" i="1"/>
  <c r="AM143" i="1"/>
  <c r="AG143" i="1"/>
  <c r="AH143" i="1"/>
  <c r="AI143" i="1"/>
  <c r="AK143" i="1"/>
  <c r="AJ144" i="1"/>
  <c r="A145" i="1"/>
  <c r="AL144" i="1"/>
  <c r="AR102" i="22" l="1"/>
  <c r="AT102" i="22" s="1"/>
  <c r="AP101" i="22"/>
  <c r="BD101" i="22" s="1"/>
  <c r="AM101" i="22"/>
  <c r="BA101" i="22" s="1"/>
  <c r="AL101" i="22"/>
  <c r="AZ101" i="22" s="1"/>
  <c r="B145" i="1"/>
  <c r="AM144" i="1"/>
  <c r="AJ145" i="1"/>
  <c r="AG144" i="1"/>
  <c r="AH144" i="1"/>
  <c r="AI144" i="1"/>
  <c r="AK144" i="1"/>
  <c r="A146" i="1"/>
  <c r="AL145" i="1"/>
  <c r="AP102" i="22" l="1"/>
  <c r="BD102" i="22" s="1"/>
  <c r="AM102" i="22"/>
  <c r="BA102" i="22" s="1"/>
  <c r="AL102" i="22"/>
  <c r="AZ102" i="22" s="1"/>
  <c r="AR103" i="22"/>
  <c r="AT103" i="22" s="1"/>
  <c r="B146" i="1"/>
  <c r="AM145" i="1"/>
  <c r="AJ146" i="1"/>
  <c r="AG145" i="1"/>
  <c r="AH145" i="1"/>
  <c r="AI145" i="1"/>
  <c r="AK145" i="1"/>
  <c r="A147" i="1"/>
  <c r="AL146" i="1"/>
  <c r="AP103" i="22" l="1"/>
  <c r="BD103" i="22" s="1"/>
  <c r="AM103" i="22"/>
  <c r="BA103" i="22" s="1"/>
  <c r="AL103" i="22"/>
  <c r="AZ103" i="22" s="1"/>
  <c r="B147" i="1"/>
  <c r="AM146" i="1"/>
  <c r="AJ147" i="1"/>
  <c r="AR104" i="22" s="1"/>
  <c r="AT104" i="22" s="1"/>
  <c r="AG146" i="1"/>
  <c r="AH146" i="1"/>
  <c r="AI146" i="1"/>
  <c r="AK146" i="1"/>
  <c r="A148" i="1"/>
  <c r="B148" i="1" l="1"/>
  <c r="AM147" i="1"/>
  <c r="AJ148" i="1"/>
  <c r="AG147" i="1"/>
  <c r="AL104" i="22" s="1"/>
  <c r="AZ104" i="22" s="1"/>
  <c r="AH147" i="1"/>
  <c r="AM104" i="22" s="1"/>
  <c r="BA104" i="22" s="1"/>
  <c r="AI147" i="1"/>
  <c r="AP104" i="22" s="1"/>
  <c r="BD104" i="22" s="1"/>
  <c r="AK147" i="1"/>
  <c r="A149" i="1"/>
  <c r="AR105" i="22" l="1"/>
  <c r="AT105" i="22" s="1"/>
  <c r="AM148" i="1"/>
  <c r="AJ149" i="1"/>
  <c r="AG148" i="1"/>
  <c r="AH148" i="1"/>
  <c r="AI148" i="1"/>
  <c r="AK148" i="1"/>
  <c r="A150" i="1"/>
  <c r="AL149" i="1"/>
  <c r="AP105" i="22" l="1"/>
  <c r="BD105" i="22" s="1"/>
  <c r="AM105" i="22"/>
  <c r="BA105" i="22" s="1"/>
  <c r="AL105" i="22"/>
  <c r="AZ105" i="22" s="1"/>
  <c r="B150" i="1"/>
  <c r="AM149" i="1"/>
  <c r="AJ150" i="1"/>
  <c r="AR106" i="22" s="1"/>
  <c r="AT106" i="22" s="1"/>
  <c r="AG149" i="1"/>
  <c r="AH149" i="1"/>
  <c r="AI149" i="1"/>
  <c r="AK149" i="1"/>
  <c r="A151" i="1"/>
  <c r="AR5" i="22" l="1"/>
  <c r="AT5" i="22" s="1"/>
  <c r="B151" i="1"/>
  <c r="AJ151" i="1"/>
  <c r="AM150" i="1"/>
  <c r="AG150" i="1"/>
  <c r="AL106" i="22" s="1"/>
  <c r="AZ106" i="22" s="1"/>
  <c r="AH150" i="1"/>
  <c r="AM106" i="22" s="1"/>
  <c r="BA106" i="22" s="1"/>
  <c r="AI150" i="1"/>
  <c r="AP106" i="22" s="1"/>
  <c r="BD106" i="22" s="1"/>
  <c r="AK150" i="1"/>
  <c r="A152" i="1"/>
  <c r="AL151" i="1"/>
  <c r="B152" i="1" l="1"/>
  <c r="AP5" i="22"/>
  <c r="AM5" i="22"/>
  <c r="BA5" i="22" s="1"/>
  <c r="AL5" i="22"/>
  <c r="AZ5" i="22" s="1"/>
  <c r="AR6" i="22"/>
  <c r="AT6" i="22" s="1"/>
  <c r="BD5" i="22"/>
  <c r="AM151" i="1"/>
  <c r="AG151" i="1"/>
  <c r="AH151" i="1"/>
  <c r="AI151" i="1"/>
  <c r="AK151" i="1"/>
  <c r="AT151" i="1"/>
  <c r="AU151" i="1" s="1"/>
  <c r="AW151" i="1" s="1"/>
  <c r="AJ152" i="1"/>
  <c r="AR107" i="22" s="1"/>
  <c r="AT107" i="22" s="1"/>
  <c r="A153" i="1"/>
  <c r="AP6" i="22" l="1"/>
  <c r="AM6" i="22"/>
  <c r="BA6" i="22" s="1"/>
  <c r="AL6" i="22"/>
  <c r="AZ6" i="22" s="1"/>
  <c r="B153" i="1"/>
  <c r="BD6" i="22"/>
  <c r="AM152" i="1"/>
  <c r="AJ153" i="1"/>
  <c r="AR108" i="22" s="1"/>
  <c r="AT108" i="22" s="1"/>
  <c r="AG152" i="1"/>
  <c r="AL107" i="22" s="1"/>
  <c r="AZ107" i="22" s="1"/>
  <c r="AH152" i="1"/>
  <c r="AM107" i="22" s="1"/>
  <c r="BA107" i="22" s="1"/>
  <c r="AI152" i="1"/>
  <c r="AP107" i="22" s="1"/>
  <c r="BD107" i="22" s="1"/>
  <c r="AK152" i="1"/>
  <c r="A154" i="1"/>
  <c r="AR7" i="22" l="1"/>
  <c r="AT7" i="22" s="1"/>
  <c r="B154" i="1"/>
  <c r="AM153" i="1"/>
  <c r="AJ154" i="1"/>
  <c r="AR109" i="22" s="1"/>
  <c r="AT109" i="22" s="1"/>
  <c r="AG153" i="1"/>
  <c r="AL108" i="22" s="1"/>
  <c r="AZ108" i="22" s="1"/>
  <c r="AH153" i="1"/>
  <c r="AM108" i="22" s="1"/>
  <c r="BA108" i="22" s="1"/>
  <c r="AI153" i="1"/>
  <c r="AP108" i="22" s="1"/>
  <c r="BD108" i="22" s="1"/>
  <c r="AK153" i="1"/>
  <c r="A155" i="1"/>
  <c r="AL154" i="1"/>
  <c r="B155" i="1" l="1"/>
  <c r="AP7" i="22"/>
  <c r="AM7" i="22"/>
  <c r="BA7" i="22" s="1"/>
  <c r="AL7" i="22"/>
  <c r="AZ7" i="22" s="1"/>
  <c r="AR8" i="22"/>
  <c r="AT8" i="22" s="1"/>
  <c r="BD7" i="22"/>
  <c r="AM154" i="1"/>
  <c r="AJ155" i="1"/>
  <c r="AR110" i="22" s="1"/>
  <c r="AT110" i="22" s="1"/>
  <c r="AG154" i="1"/>
  <c r="AL109" i="22" s="1"/>
  <c r="AZ109" i="22" s="1"/>
  <c r="AH154" i="1"/>
  <c r="AM109" i="22" s="1"/>
  <c r="BA109" i="22" s="1"/>
  <c r="AI154" i="1"/>
  <c r="AP109" i="22" s="1"/>
  <c r="BD109" i="22" s="1"/>
  <c r="AK154" i="1"/>
  <c r="A156" i="1"/>
  <c r="AL155" i="1"/>
  <c r="AP8" i="22" l="1"/>
  <c r="AM8" i="22"/>
  <c r="BA8" i="22" s="1"/>
  <c r="AL8" i="22"/>
  <c r="AZ8" i="22" s="1"/>
  <c r="B156" i="1"/>
  <c r="BD8" i="22"/>
  <c r="AM155" i="1"/>
  <c r="AJ156" i="1"/>
  <c r="AR111" i="22" s="1"/>
  <c r="AT111" i="22" s="1"/>
  <c r="AG155" i="1"/>
  <c r="AL110" i="22" s="1"/>
  <c r="AZ110" i="22" s="1"/>
  <c r="AH155" i="1"/>
  <c r="AM110" i="22" s="1"/>
  <c r="BA110" i="22" s="1"/>
  <c r="AI155" i="1"/>
  <c r="AP110" i="22" s="1"/>
  <c r="BD110" i="22" s="1"/>
  <c r="AK155" i="1"/>
  <c r="A157" i="1"/>
  <c r="AR9" i="22" l="1"/>
  <c r="AT9" i="22" s="1"/>
  <c r="B157" i="1"/>
  <c r="AM156" i="1"/>
  <c r="AJ157" i="1"/>
  <c r="AR112" i="22" s="1"/>
  <c r="AT112" i="22" s="1"/>
  <c r="AG156" i="1"/>
  <c r="AL111" i="22" s="1"/>
  <c r="AZ111" i="22" s="1"/>
  <c r="AH156" i="1"/>
  <c r="AM111" i="22" s="1"/>
  <c r="BA111" i="22" s="1"/>
  <c r="AI156" i="1"/>
  <c r="AP111" i="22" s="1"/>
  <c r="BD111" i="22" s="1"/>
  <c r="AK156" i="1"/>
  <c r="A158" i="1"/>
  <c r="AL157" i="1"/>
  <c r="AP9" i="22" l="1"/>
  <c r="AM9" i="22"/>
  <c r="BA9" i="22" s="1"/>
  <c r="AL9" i="22"/>
  <c r="AZ9" i="22" s="1"/>
  <c r="AR10" i="22"/>
  <c r="AT10" i="22" s="1"/>
  <c r="B158" i="1"/>
  <c r="BD9" i="22"/>
  <c r="AM157" i="1"/>
  <c r="AJ158" i="1"/>
  <c r="AR113" i="22" s="1"/>
  <c r="AT113" i="22" s="1"/>
  <c r="AG157" i="1"/>
  <c r="AL112" i="22" s="1"/>
  <c r="AZ112" i="22" s="1"/>
  <c r="AH157" i="1"/>
  <c r="AM112" i="22" s="1"/>
  <c r="BA112" i="22" s="1"/>
  <c r="AI157" i="1"/>
  <c r="AP112" i="22" s="1"/>
  <c r="BD112" i="22" s="1"/>
  <c r="AK157" i="1"/>
  <c r="A159" i="1"/>
  <c r="AL158" i="1"/>
  <c r="B159" i="1" l="1"/>
  <c r="AP10" i="22"/>
  <c r="AM10" i="22"/>
  <c r="BA10" i="22" s="1"/>
  <c r="AL10" i="22"/>
  <c r="AZ10" i="22" s="1"/>
  <c r="AR11" i="22"/>
  <c r="AT11" i="22" s="1"/>
  <c r="BD10" i="22"/>
  <c r="AM158" i="1"/>
  <c r="AJ159" i="1"/>
  <c r="AR114" i="22" s="1"/>
  <c r="AT114" i="22" s="1"/>
  <c r="AG158" i="1"/>
  <c r="AL113" i="22" s="1"/>
  <c r="AZ113" i="22" s="1"/>
  <c r="AH158" i="1"/>
  <c r="AM113" i="22" s="1"/>
  <c r="BA113" i="22" s="1"/>
  <c r="AI158" i="1"/>
  <c r="AP113" i="22" s="1"/>
  <c r="BD113" i="22" s="1"/>
  <c r="AK158" i="1"/>
  <c r="A160" i="1"/>
  <c r="AL159" i="1"/>
  <c r="AP11" i="22" l="1"/>
  <c r="AM11" i="22"/>
  <c r="BA11" i="22" s="1"/>
  <c r="AL11" i="22"/>
  <c r="AZ11" i="22" s="1"/>
  <c r="B160" i="1"/>
  <c r="BD11" i="22"/>
  <c r="AM159" i="1"/>
  <c r="AJ160" i="1"/>
  <c r="AR115" i="22" s="1"/>
  <c r="AT115" i="22" s="1"/>
  <c r="AG159" i="1"/>
  <c r="AL114" i="22" s="1"/>
  <c r="AZ114" i="22" s="1"/>
  <c r="AH159" i="1"/>
  <c r="AM114" i="22" s="1"/>
  <c r="BA114" i="22" s="1"/>
  <c r="AI159" i="1"/>
  <c r="AP114" i="22" s="1"/>
  <c r="BD114" i="22" s="1"/>
  <c r="AK159" i="1"/>
  <c r="A161" i="1"/>
  <c r="AR12" i="22" l="1"/>
  <c r="AT12" i="22" s="1"/>
  <c r="AM160" i="1"/>
  <c r="AJ161" i="1"/>
  <c r="AG160" i="1"/>
  <c r="AL115" i="22" s="1"/>
  <c r="AZ115" i="22" s="1"/>
  <c r="AH160" i="1"/>
  <c r="AM115" i="22" s="1"/>
  <c r="BA115" i="22" s="1"/>
  <c r="AI160" i="1"/>
  <c r="AP115" i="22" s="1"/>
  <c r="BD115" i="22" s="1"/>
  <c r="AK160" i="1"/>
  <c r="A162" i="1"/>
  <c r="AL161" i="1"/>
  <c r="AP12" i="22" l="1"/>
  <c r="AM12" i="22"/>
  <c r="BA12" i="22" s="1"/>
  <c r="AL12" i="22"/>
  <c r="AZ12" i="22" s="1"/>
  <c r="B162" i="1"/>
  <c r="BD12" i="22"/>
  <c r="AM161" i="1"/>
  <c r="AJ162" i="1"/>
  <c r="AR116" i="22" s="1"/>
  <c r="AT116" i="22" s="1"/>
  <c r="AG161" i="1"/>
  <c r="AH161" i="1"/>
  <c r="AI161" i="1"/>
  <c r="AK161" i="1"/>
  <c r="A163" i="1"/>
  <c r="AR13" i="22" l="1"/>
  <c r="AT13" i="22" s="1"/>
  <c r="B163" i="1"/>
  <c r="AM162" i="1"/>
  <c r="AJ163" i="1"/>
  <c r="AR117" i="22" s="1"/>
  <c r="AT117" i="22" s="1"/>
  <c r="AG162" i="1"/>
  <c r="AL116" i="22" s="1"/>
  <c r="AZ116" i="22" s="1"/>
  <c r="AH162" i="1"/>
  <c r="AM116" i="22" s="1"/>
  <c r="BA116" i="22" s="1"/>
  <c r="AI162" i="1"/>
  <c r="AP116" i="22" s="1"/>
  <c r="BD116" i="22" s="1"/>
  <c r="AK162" i="1"/>
  <c r="A164" i="1"/>
  <c r="AL163" i="1"/>
  <c r="AP13" i="22" l="1"/>
  <c r="AM13" i="22"/>
  <c r="BA13" i="22" s="1"/>
  <c r="AL13" i="22"/>
  <c r="AZ13" i="22" s="1"/>
  <c r="AR14" i="22"/>
  <c r="AT14" i="22" s="1"/>
  <c r="B164" i="1"/>
  <c r="BD13" i="22"/>
  <c r="AM163" i="1"/>
  <c r="AJ164" i="1"/>
  <c r="AR118" i="22" s="1"/>
  <c r="AT118" i="22" s="1"/>
  <c r="AG163" i="1"/>
  <c r="AL117" i="22" s="1"/>
  <c r="AZ117" i="22" s="1"/>
  <c r="AH163" i="1"/>
  <c r="AM117" i="22" s="1"/>
  <c r="BA117" i="22" s="1"/>
  <c r="AI163" i="1"/>
  <c r="AP117" i="22" s="1"/>
  <c r="BD117" i="22" s="1"/>
  <c r="AK163" i="1"/>
  <c r="A165" i="1"/>
  <c r="AL164" i="1"/>
  <c r="AP14" i="22" l="1"/>
  <c r="AM14" i="22"/>
  <c r="BA14" i="22" s="1"/>
  <c r="AL14" i="22"/>
  <c r="AZ14" i="22" s="1"/>
  <c r="AR15" i="22"/>
  <c r="AT15" i="22" s="1"/>
  <c r="B165" i="1"/>
  <c r="BD14" i="22"/>
  <c r="AM164" i="1"/>
  <c r="AJ165" i="1"/>
  <c r="AG164" i="1"/>
  <c r="AL118" i="22" s="1"/>
  <c r="AZ118" i="22" s="1"/>
  <c r="AH164" i="1"/>
  <c r="AM118" i="22" s="1"/>
  <c r="BA118" i="22" s="1"/>
  <c r="AI164" i="1"/>
  <c r="AP118" i="22" s="1"/>
  <c r="BD118" i="22" s="1"/>
  <c r="AK164" i="1"/>
  <c r="A166" i="1"/>
  <c r="AL165" i="1"/>
  <c r="AP15" i="22" l="1"/>
  <c r="AM15" i="22"/>
  <c r="BA15" i="22" s="1"/>
  <c r="AL15" i="22"/>
  <c r="AZ15" i="22" s="1"/>
  <c r="AR16" i="22"/>
  <c r="AT16" i="22" s="1"/>
  <c r="B166" i="1"/>
  <c r="BD15" i="22"/>
  <c r="AM165" i="1"/>
  <c r="AJ166" i="1"/>
  <c r="AR119" i="22" s="1"/>
  <c r="AT119" i="22" s="1"/>
  <c r="AG165" i="1"/>
  <c r="AH165" i="1"/>
  <c r="AI165" i="1"/>
  <c r="AK165" i="1"/>
  <c r="A167" i="1"/>
  <c r="AP16" i="22" l="1"/>
  <c r="AM16" i="22"/>
  <c r="BA16" i="22" s="1"/>
  <c r="AL16" i="22"/>
  <c r="AZ16" i="22" s="1"/>
  <c r="AR17" i="22"/>
  <c r="AT17" i="22" s="1"/>
  <c r="B167" i="1"/>
  <c r="BD16" i="22"/>
  <c r="AM166" i="1"/>
  <c r="AJ167" i="1"/>
  <c r="AR120" i="22" s="1"/>
  <c r="AT120" i="22" s="1"/>
  <c r="AG166" i="1"/>
  <c r="AL119" i="22" s="1"/>
  <c r="AZ119" i="22" s="1"/>
  <c r="AH166" i="1"/>
  <c r="AM119" i="22" s="1"/>
  <c r="BA119" i="22" s="1"/>
  <c r="AI166" i="1"/>
  <c r="AP119" i="22" s="1"/>
  <c r="BD119" i="22" s="1"/>
  <c r="AK166" i="1"/>
  <c r="A168" i="1"/>
  <c r="AL167" i="1"/>
  <c r="AP17" i="22" l="1"/>
  <c r="AM17" i="22"/>
  <c r="BA17" i="22" s="1"/>
  <c r="AL17" i="22"/>
  <c r="AZ17" i="22" s="1"/>
  <c r="AM167" i="1"/>
  <c r="B168" i="1"/>
  <c r="BD17" i="22"/>
  <c r="AJ168" i="1"/>
  <c r="AG167" i="1"/>
  <c r="AH167" i="1"/>
  <c r="AI167" i="1"/>
  <c r="AK167" i="1"/>
  <c r="A169" i="1"/>
  <c r="AP120" i="22" l="1"/>
  <c r="BD120" i="22" s="1"/>
  <c r="AM120" i="22"/>
  <c r="BA120" i="22" s="1"/>
  <c r="AL120" i="22"/>
  <c r="AZ120" i="22" s="1"/>
  <c r="B169" i="1"/>
  <c r="AM168" i="1"/>
  <c r="AJ169" i="1"/>
  <c r="AG168" i="1"/>
  <c r="AH168" i="1"/>
  <c r="AI168" i="1"/>
  <c r="AK168" i="1"/>
  <c r="A170" i="1"/>
  <c r="AR121" i="22" l="1"/>
  <c r="AT121" i="22" s="1"/>
  <c r="B170" i="1"/>
  <c r="AM169" i="1"/>
  <c r="AJ170" i="1"/>
  <c r="AG169" i="1"/>
  <c r="AH169" i="1"/>
  <c r="AI169" i="1"/>
  <c r="AK169" i="1"/>
  <c r="A171" i="1"/>
  <c r="AL170" i="1"/>
  <c r="AP121" i="22" l="1"/>
  <c r="BD121" i="22" s="1"/>
  <c r="AM121" i="22"/>
  <c r="BA121" i="22" s="1"/>
  <c r="AL121" i="22"/>
  <c r="AZ121" i="22" s="1"/>
  <c r="B171" i="1"/>
  <c r="AM170" i="1"/>
  <c r="AJ171" i="1"/>
  <c r="AG170" i="1"/>
  <c r="AH170" i="1"/>
  <c r="AI170" i="1"/>
  <c r="AK170" i="1"/>
  <c r="A172" i="1"/>
  <c r="AR122" i="22" l="1"/>
  <c r="AT122" i="22" s="1"/>
  <c r="B172" i="1"/>
  <c r="AM171" i="1"/>
  <c r="AJ172" i="1"/>
  <c r="AG171" i="1"/>
  <c r="AH171" i="1"/>
  <c r="AI171" i="1"/>
  <c r="AK171" i="1"/>
  <c r="A173" i="1"/>
  <c r="AL172" i="1"/>
  <c r="AP122" i="22" l="1"/>
  <c r="BD122" i="22" s="1"/>
  <c r="AM122" i="22"/>
  <c r="BA122" i="22" s="1"/>
  <c r="AL122" i="22"/>
  <c r="AZ122" i="22" s="1"/>
  <c r="B173" i="1"/>
  <c r="AM172" i="1"/>
  <c r="AJ173" i="1"/>
  <c r="AG172" i="1"/>
  <c r="AH172" i="1"/>
  <c r="AI172" i="1"/>
  <c r="AK172" i="1"/>
  <c r="A174" i="1"/>
  <c r="AR123" i="22" l="1"/>
  <c r="AT123" i="22" s="1"/>
  <c r="AM173" i="1"/>
  <c r="AJ174" i="1"/>
  <c r="AG173" i="1"/>
  <c r="AH173" i="1"/>
  <c r="AI173" i="1"/>
  <c r="AK173" i="1"/>
  <c r="AL174" i="1"/>
  <c r="AP123" i="22" l="1"/>
  <c r="BD123" i="22" s="1"/>
  <c r="AM123" i="22"/>
  <c r="BA123" i="22" s="1"/>
  <c r="AL123" i="22"/>
  <c r="AZ123" i="22" s="1"/>
  <c r="AM174" i="1"/>
  <c r="AG174" i="1"/>
  <c r="AH174" i="1"/>
  <c r="AI174" i="1"/>
  <c r="AK174" i="1"/>
  <c r="AR18" i="22" l="1"/>
  <c r="AT18" i="22" s="1"/>
  <c r="A175" i="1"/>
  <c r="B175" i="1" l="1"/>
  <c r="AP18" i="22"/>
  <c r="AM18" i="22"/>
  <c r="BA18" i="22" s="1"/>
  <c r="AL18" i="22"/>
  <c r="AZ18" i="22" s="1"/>
  <c r="AR19" i="22"/>
  <c r="AT19" i="22" s="1"/>
  <c r="AR143" i="22"/>
  <c r="AT143" i="22" s="1"/>
  <c r="BD18" i="22"/>
  <c r="AJ175" i="1"/>
  <c r="AR124" i="22" s="1"/>
  <c r="AT124" i="22" s="1"/>
  <c r="A176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176" i="1"/>
  <c r="BD19" i="22"/>
  <c r="AM175" i="1"/>
  <c r="AJ176" i="1"/>
  <c r="AR125" i="22" s="1"/>
  <c r="AT125" i="22" s="1"/>
  <c r="AG175" i="1"/>
  <c r="AL124" i="22" s="1"/>
  <c r="AZ124" i="22" s="1"/>
  <c r="AH175" i="1"/>
  <c r="AM124" i="22" s="1"/>
  <c r="BA124" i="22" s="1"/>
  <c r="AI175" i="1"/>
  <c r="AP124" i="22" s="1"/>
  <c r="BD124" i="22" s="1"/>
  <c r="AK175" i="1"/>
  <c r="A177" i="1"/>
  <c r="AR20" i="22" l="1"/>
  <c r="AT20" i="22" s="1"/>
  <c r="AR144" i="22"/>
  <c r="AT144" i="22" s="1"/>
  <c r="BD143" i="22"/>
  <c r="B177" i="1"/>
  <c r="AM176" i="1"/>
  <c r="AJ177" i="1"/>
  <c r="AR126" i="22" s="1"/>
  <c r="AT126" i="22" s="1"/>
  <c r="AG176" i="1"/>
  <c r="AL125" i="22" s="1"/>
  <c r="AZ125" i="22" s="1"/>
  <c r="AH176" i="1"/>
  <c r="AM125" i="22" s="1"/>
  <c r="BA125" i="22" s="1"/>
  <c r="AI176" i="1"/>
  <c r="AP125" i="22" s="1"/>
  <c r="BD125" i="22" s="1"/>
  <c r="AK176" i="1"/>
  <c r="A178" i="1"/>
  <c r="AL177" i="1"/>
  <c r="B178" i="1" l="1"/>
  <c r="AP20" i="22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77" i="1"/>
  <c r="AJ178" i="1"/>
  <c r="AR127" i="22" s="1"/>
  <c r="AT127" i="22" s="1"/>
  <c r="AG177" i="1"/>
  <c r="AL126" i="22" s="1"/>
  <c r="AZ126" i="22" s="1"/>
  <c r="AH177" i="1"/>
  <c r="AM126" i="22" s="1"/>
  <c r="BA126" i="22" s="1"/>
  <c r="AI177" i="1"/>
  <c r="AP126" i="22" s="1"/>
  <c r="BD126" i="22" s="1"/>
  <c r="AK177" i="1"/>
  <c r="A179" i="1"/>
  <c r="AL178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79" i="1"/>
  <c r="BD21" i="22"/>
  <c r="AM178" i="1"/>
  <c r="AJ179" i="1"/>
  <c r="AG178" i="1"/>
  <c r="AL127" i="22" s="1"/>
  <c r="AZ127" i="22" s="1"/>
  <c r="AH178" i="1"/>
  <c r="AM127" i="22" s="1"/>
  <c r="BA127" i="22" s="1"/>
  <c r="AI178" i="1"/>
  <c r="AP127" i="22" s="1"/>
  <c r="AK178" i="1"/>
  <c r="A180" i="1"/>
  <c r="BD127" i="22" l="1"/>
  <c r="AR146" i="22"/>
  <c r="AT146" i="22" s="1"/>
  <c r="AR128" i="22"/>
  <c r="AT128" i="22" s="1"/>
  <c r="BD145" i="22"/>
  <c r="B180" i="1"/>
  <c r="AM179" i="1"/>
  <c r="AJ180" i="1"/>
  <c r="AR147" i="22" s="1"/>
  <c r="AT147" i="22" s="1"/>
  <c r="AG179" i="1"/>
  <c r="AH179" i="1"/>
  <c r="AI179" i="1"/>
  <c r="AK179" i="1"/>
  <c r="A181" i="1"/>
  <c r="AL180" i="1"/>
  <c r="AP146" i="22" l="1"/>
  <c r="AP128" i="22"/>
  <c r="BD128" i="22" s="1"/>
  <c r="AM146" i="22"/>
  <c r="BA146" i="22" s="1"/>
  <c r="AM128" i="22"/>
  <c r="BA128" i="22" s="1"/>
  <c r="AL146" i="22"/>
  <c r="AZ146" i="22" s="1"/>
  <c r="AL128" i="22"/>
  <c r="AZ128" i="22" s="1"/>
  <c r="B181" i="1"/>
  <c r="AJ181" i="1"/>
  <c r="BD146" i="22"/>
  <c r="AM180" i="1"/>
  <c r="AG180" i="1"/>
  <c r="AL147" i="22" s="1"/>
  <c r="AZ147" i="22" s="1"/>
  <c r="AH180" i="1"/>
  <c r="AM147" i="22" s="1"/>
  <c r="BA147" i="22" s="1"/>
  <c r="AI180" i="1"/>
  <c r="AP147" i="22" s="1"/>
  <c r="AK180" i="1"/>
  <c r="A182" i="1"/>
  <c r="AR129" i="22" l="1"/>
  <c r="AT129" i="22" s="1"/>
  <c r="AM181" i="1"/>
  <c r="AG181" i="1"/>
  <c r="AL129" i="22" s="1"/>
  <c r="AZ129" i="22" s="1"/>
  <c r="AH181" i="1"/>
  <c r="AM129" i="22" s="1"/>
  <c r="BA129" i="22" s="1"/>
  <c r="AI181" i="1"/>
  <c r="AP129" i="22" s="1"/>
  <c r="BD129" i="22" s="1"/>
  <c r="AK181" i="1"/>
  <c r="AT181" i="1"/>
  <c r="AU181" i="1" s="1"/>
  <c r="AW181" i="1" s="1"/>
  <c r="BD147" i="22"/>
  <c r="B182" i="1"/>
  <c r="AJ182" i="1"/>
  <c r="A183" i="1"/>
  <c r="AR22" i="22" l="1"/>
  <c r="AT22" i="22" s="1"/>
  <c r="AR148" i="22"/>
  <c r="AT148" i="22" s="1"/>
  <c r="B183" i="1"/>
  <c r="AM182" i="1"/>
  <c r="AJ183" i="1"/>
  <c r="AR130" i="22" s="1"/>
  <c r="AT130" i="22" s="1"/>
  <c r="AG182" i="1"/>
  <c r="AH182" i="1"/>
  <c r="AI182" i="1"/>
  <c r="AK182" i="1"/>
  <c r="A184" i="1"/>
  <c r="B184" i="1" l="1"/>
  <c r="AP22" i="22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3" i="1"/>
  <c r="AJ184" i="1"/>
  <c r="AR131" i="22" s="1"/>
  <c r="AT131" i="22" s="1"/>
  <c r="AG183" i="1"/>
  <c r="AL130" i="22" s="1"/>
  <c r="AZ130" i="22" s="1"/>
  <c r="AH183" i="1"/>
  <c r="AM130" i="22" s="1"/>
  <c r="BA130" i="22" s="1"/>
  <c r="AI183" i="1"/>
  <c r="AP130" i="22" s="1"/>
  <c r="BD130" i="22" s="1"/>
  <c r="AK183" i="1"/>
  <c r="A185" i="1"/>
  <c r="AL184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85" i="1"/>
  <c r="BD23" i="22"/>
  <c r="AM184" i="1"/>
  <c r="AJ185" i="1"/>
  <c r="AG184" i="1"/>
  <c r="AL131" i="22" s="1"/>
  <c r="AZ131" i="22" s="1"/>
  <c r="AH184" i="1"/>
  <c r="AM131" i="22" s="1"/>
  <c r="BA131" i="22" s="1"/>
  <c r="AI184" i="1"/>
  <c r="AP131" i="22" s="1"/>
  <c r="BD131" i="22" s="1"/>
  <c r="AK184" i="1"/>
  <c r="A186" i="1"/>
  <c r="B186" i="1" l="1"/>
  <c r="AR24" i="22"/>
  <c r="AT24" i="22" s="1"/>
  <c r="AR150" i="22"/>
  <c r="AT150" i="22" s="1"/>
  <c r="BD149" i="22"/>
  <c r="AM185" i="1"/>
  <c r="AJ186" i="1"/>
  <c r="AR132" i="22" s="1"/>
  <c r="AT132" i="22" s="1"/>
  <c r="AG185" i="1"/>
  <c r="AH185" i="1"/>
  <c r="AI185" i="1"/>
  <c r="AK185" i="1"/>
  <c r="A187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87" i="1"/>
  <c r="BD24" i="22"/>
  <c r="AM186" i="1"/>
  <c r="AJ187" i="1"/>
  <c r="AR133" i="22" s="1"/>
  <c r="AT133" i="22" s="1"/>
  <c r="AG186" i="1"/>
  <c r="AL132" i="22" s="1"/>
  <c r="AZ132" i="22" s="1"/>
  <c r="AH186" i="1"/>
  <c r="AM132" i="22" s="1"/>
  <c r="BA132" i="22" s="1"/>
  <c r="AI186" i="1"/>
  <c r="AP132" i="22" s="1"/>
  <c r="BD132" i="22" s="1"/>
  <c r="AK186" i="1"/>
  <c r="A188" i="1"/>
  <c r="AR25" i="22" l="1"/>
  <c r="AT25" i="22" s="1"/>
  <c r="AR151" i="22"/>
  <c r="AT151" i="22" s="1"/>
  <c r="BD150" i="22"/>
  <c r="B188" i="1"/>
  <c r="AM187" i="1"/>
  <c r="AJ188" i="1"/>
  <c r="AG187" i="1"/>
  <c r="AL133" i="22" s="1"/>
  <c r="AZ133" i="22" s="1"/>
  <c r="AH187" i="1"/>
  <c r="AM133" i="22" s="1"/>
  <c r="BA133" i="22" s="1"/>
  <c r="AI187" i="1"/>
  <c r="AP133" i="22" s="1"/>
  <c r="BD133" i="22" s="1"/>
  <c r="AK187" i="1"/>
  <c r="A189" i="1"/>
  <c r="AL188" i="1"/>
  <c r="B189" i="1" l="1"/>
  <c r="AP25" i="22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188" i="1"/>
  <c r="AJ189" i="1"/>
  <c r="AR134" i="22" s="1"/>
  <c r="AT134" i="22" s="1"/>
  <c r="AG188" i="1"/>
  <c r="AH188" i="1"/>
  <c r="AI188" i="1"/>
  <c r="AK188" i="1"/>
  <c r="A190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190" i="1"/>
  <c r="BD26" i="22"/>
  <c r="AM189" i="1"/>
  <c r="AJ190" i="1"/>
  <c r="AG189" i="1"/>
  <c r="AL134" i="22" s="1"/>
  <c r="AZ134" i="22" s="1"/>
  <c r="AH189" i="1"/>
  <c r="AM134" i="22" s="1"/>
  <c r="BA134" i="22" s="1"/>
  <c r="AI189" i="1"/>
  <c r="AP134" i="22" s="1"/>
  <c r="BD134" i="22" s="1"/>
  <c r="AK189" i="1"/>
  <c r="A191" i="1"/>
  <c r="B191" i="1" l="1"/>
  <c r="AR27" i="22"/>
  <c r="AT27" i="22" s="1"/>
  <c r="AR153" i="22"/>
  <c r="AT153" i="22" s="1"/>
  <c r="BD152" i="22"/>
  <c r="AM190" i="1"/>
  <c r="AJ191" i="1"/>
  <c r="AR135" i="22" s="1"/>
  <c r="AT135" i="22" s="1"/>
  <c r="AG190" i="1"/>
  <c r="AH190" i="1"/>
  <c r="AI190" i="1"/>
  <c r="AK190" i="1"/>
  <c r="A192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192" i="1"/>
  <c r="BD27" i="22"/>
  <c r="AM191" i="1"/>
  <c r="AJ192" i="1"/>
  <c r="AG191" i="1"/>
  <c r="AL135" i="22" s="1"/>
  <c r="AZ135" i="22" s="1"/>
  <c r="AH191" i="1"/>
  <c r="AM135" i="22" s="1"/>
  <c r="BA135" i="22" s="1"/>
  <c r="AI191" i="1"/>
  <c r="AP135" i="22" s="1"/>
  <c r="BD135" i="22" s="1"/>
  <c r="AK191" i="1"/>
  <c r="A193" i="1"/>
  <c r="AR28" i="22" l="1"/>
  <c r="AT28" i="22" s="1"/>
  <c r="AR154" i="22"/>
  <c r="AT154" i="22" s="1"/>
  <c r="BD153" i="22"/>
  <c r="B193" i="1"/>
  <c r="AM192" i="1"/>
  <c r="AJ193" i="1"/>
  <c r="AR136" i="22" s="1"/>
  <c r="AT136" i="22" s="1"/>
  <c r="AG192" i="1"/>
  <c r="AH192" i="1"/>
  <c r="AI192" i="1"/>
  <c r="AK192" i="1"/>
  <c r="A194" i="1"/>
  <c r="B194" i="1" l="1"/>
  <c r="AP28" i="22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M193" i="1"/>
  <c r="AJ194" i="1"/>
  <c r="AR137" i="22" s="1"/>
  <c r="AT137" i="22" s="1"/>
  <c r="AG193" i="1"/>
  <c r="AL136" i="22" s="1"/>
  <c r="AZ136" i="22" s="1"/>
  <c r="AH193" i="1"/>
  <c r="AM136" i="22" s="1"/>
  <c r="BA136" i="22" s="1"/>
  <c r="AI193" i="1"/>
  <c r="AP136" i="22" s="1"/>
  <c r="BD136" i="22" s="1"/>
  <c r="AK193" i="1"/>
  <c r="A195" i="1"/>
  <c r="AL194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195" i="1"/>
  <c r="BD29" i="22"/>
  <c r="AM194" i="1"/>
  <c r="AJ195" i="1"/>
  <c r="AG194" i="1"/>
  <c r="AL137" i="22" s="1"/>
  <c r="AZ137" i="22" s="1"/>
  <c r="AH194" i="1"/>
  <c r="AM137" i="22" s="1"/>
  <c r="BA137" i="22" s="1"/>
  <c r="AI194" i="1"/>
  <c r="AP137" i="22" s="1"/>
  <c r="BD137" i="22" s="1"/>
  <c r="AK194" i="1"/>
  <c r="A196" i="1"/>
  <c r="B196" i="1" l="1"/>
  <c r="AR30" i="22"/>
  <c r="AT30" i="22" s="1"/>
  <c r="AR156" i="22"/>
  <c r="AT156" i="22" s="1"/>
  <c r="BD155" i="22"/>
  <c r="AM195" i="1"/>
  <c r="AJ196" i="1"/>
  <c r="AR138" i="22" s="1"/>
  <c r="AT138" i="22" s="1"/>
  <c r="AG195" i="1"/>
  <c r="AH195" i="1"/>
  <c r="AI195" i="1"/>
  <c r="AK195" i="1"/>
  <c r="A197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197" i="1"/>
  <c r="BD30" i="22"/>
  <c r="AM196" i="1"/>
  <c r="AJ197" i="1"/>
  <c r="AG196" i="1"/>
  <c r="AL138" i="22" s="1"/>
  <c r="AZ138" i="22" s="1"/>
  <c r="AH196" i="1"/>
  <c r="AM138" i="22" s="1"/>
  <c r="BA138" i="22" s="1"/>
  <c r="AI196" i="1"/>
  <c r="AP138" i="22" s="1"/>
  <c r="BD138" i="22" s="1"/>
  <c r="AK196" i="1"/>
  <c r="A198" i="1"/>
  <c r="AR31" i="22" l="1"/>
  <c r="AT31" i="22" s="1"/>
  <c r="AR157" i="22"/>
  <c r="AT157" i="22" s="1"/>
  <c r="BD156" i="22"/>
  <c r="B198" i="1"/>
  <c r="AJ198" i="1"/>
  <c r="AM197" i="1"/>
  <c r="AG197" i="1"/>
  <c r="AH197" i="1"/>
  <c r="AI197" i="1"/>
  <c r="AK197" i="1"/>
  <c r="A199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199" i="1"/>
  <c r="BD31" i="22"/>
  <c r="AM198" i="1"/>
  <c r="AG198" i="1"/>
  <c r="AH198" i="1"/>
  <c r="AI198" i="1"/>
  <c r="AK198" i="1"/>
  <c r="AJ199" i="1"/>
  <c r="A200" i="1"/>
  <c r="B200" i="1" s="1"/>
  <c r="AR33" i="22" l="1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M199" i="1"/>
  <c r="AJ200" i="1"/>
  <c r="AR139" i="22" s="1"/>
  <c r="AT139" i="22" s="1"/>
  <c r="AG199" i="1"/>
  <c r="AH199" i="1"/>
  <c r="AI199" i="1"/>
  <c r="AK199" i="1"/>
  <c r="A201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BD158" i="22"/>
  <c r="B201" i="1"/>
  <c r="BD33" i="22"/>
  <c r="AM200" i="1"/>
  <c r="AJ201" i="1"/>
  <c r="AG200" i="1"/>
  <c r="AL139" i="22" s="1"/>
  <c r="AZ139" i="22" s="1"/>
  <c r="AH200" i="1"/>
  <c r="AM139" i="22" s="1"/>
  <c r="BA139" i="22" s="1"/>
  <c r="AI200" i="1"/>
  <c r="AP139" i="22" s="1"/>
  <c r="BD139" i="22" s="1"/>
  <c r="AK200" i="1"/>
  <c r="A202" i="1"/>
  <c r="AR34" i="22" l="1"/>
  <c r="AT34" i="22" s="1"/>
  <c r="AR160" i="22"/>
  <c r="AT160" i="22" s="1"/>
  <c r="BD159" i="22"/>
  <c r="B202" i="1"/>
  <c r="AJ202" i="1"/>
  <c r="AR140" i="22" s="1"/>
  <c r="AT140" i="22" s="1"/>
  <c r="AM201" i="1"/>
  <c r="AG201" i="1"/>
  <c r="AH201" i="1"/>
  <c r="AI201" i="1"/>
  <c r="AK201" i="1"/>
  <c r="A203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3" i="1"/>
  <c r="BD34" i="22"/>
  <c r="AM202" i="1"/>
  <c r="AG202" i="1"/>
  <c r="AL140" i="22" s="1"/>
  <c r="AZ140" i="22" s="1"/>
  <c r="AH202" i="1"/>
  <c r="AM140" i="22" s="1"/>
  <c r="BA140" i="22" s="1"/>
  <c r="AI202" i="1"/>
  <c r="AP140" i="22" s="1"/>
  <c r="BD140" i="22" s="1"/>
  <c r="AK202" i="1"/>
  <c r="AJ203" i="1"/>
  <c r="A204" i="1"/>
  <c r="AR36" i="22" l="1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04" i="1"/>
  <c r="BD35" i="22"/>
  <c r="AM203" i="1"/>
  <c r="AJ204" i="1"/>
  <c r="AG203" i="1"/>
  <c r="AH203" i="1"/>
  <c r="AI203" i="1"/>
  <c r="AK203" i="1"/>
  <c r="A205" i="1"/>
  <c r="AR141" i="22" l="1"/>
  <c r="AT141" i="22" s="1"/>
  <c r="AR142" i="22"/>
  <c r="AT142" i="22" s="1"/>
  <c r="AP36" i="22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BD161" i="22"/>
  <c r="B205" i="1"/>
  <c r="BD36" i="22"/>
  <c r="AJ205" i="1"/>
  <c r="AR164" i="22" s="1"/>
  <c r="AT164" i="22" s="1"/>
  <c r="AM204" i="1"/>
  <c r="AG204" i="1"/>
  <c r="AH204" i="1"/>
  <c r="AI204" i="1"/>
  <c r="AK204" i="1"/>
  <c r="A206" i="1"/>
  <c r="AL205" i="1"/>
  <c r="AP141" i="22" l="1"/>
  <c r="BD141" i="22" s="1"/>
  <c r="AP142" i="22"/>
  <c r="BD142" i="22" s="1"/>
  <c r="AM141" i="22"/>
  <c r="BA141" i="22" s="1"/>
  <c r="AM142" i="22"/>
  <c r="BA142" i="22" s="1"/>
  <c r="AL141" i="22"/>
  <c r="AZ141" i="22" s="1"/>
  <c r="AL142" i="22"/>
  <c r="AZ142" i="22" s="1"/>
  <c r="AP37" i="22"/>
  <c r="AP163" i="22"/>
  <c r="AM37" i="22"/>
  <c r="BA37" i="22" s="1"/>
  <c r="AM163" i="22"/>
  <c r="BA163" i="22" s="1"/>
  <c r="AL37" i="22"/>
  <c r="AZ37" i="22" s="1"/>
  <c r="AL163" i="22"/>
  <c r="AZ163" i="22" s="1"/>
  <c r="BD162" i="22"/>
  <c r="AR38" i="22"/>
  <c r="AT38" i="22" s="1"/>
  <c r="AR47" i="22"/>
  <c r="AT47" i="22" s="1"/>
  <c r="B206" i="1"/>
  <c r="BD37" i="22"/>
  <c r="AM205" i="1"/>
  <c r="AG205" i="1"/>
  <c r="AL164" i="22" s="1"/>
  <c r="AZ164" i="22" s="1"/>
  <c r="AH205" i="1"/>
  <c r="AM164" i="22" s="1"/>
  <c r="BA164" i="22" s="1"/>
  <c r="AI205" i="1"/>
  <c r="AP164" i="22" s="1"/>
  <c r="AK205" i="1"/>
  <c r="AT205" i="1"/>
  <c r="AU205" i="1" s="1"/>
  <c r="AW205" i="1" s="1"/>
  <c r="AJ206" i="1"/>
  <c r="AR165" i="22" s="1"/>
  <c r="AT165" i="22" s="1"/>
  <c r="A207" i="1"/>
  <c r="BD164" i="22" l="1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07" i="1"/>
  <c r="BD38" i="22"/>
  <c r="AM206" i="1"/>
  <c r="AJ207" i="1"/>
  <c r="AR166" i="22" s="1"/>
  <c r="AT166" i="22" s="1"/>
  <c r="AG206" i="1"/>
  <c r="AL165" i="22" s="1"/>
  <c r="AZ165" i="22" s="1"/>
  <c r="AH206" i="1"/>
  <c r="AM165" i="22" s="1"/>
  <c r="BA165" i="22" s="1"/>
  <c r="AI206" i="1"/>
  <c r="AP165" i="22" s="1"/>
  <c r="AK206" i="1"/>
  <c r="A208" i="1"/>
  <c r="AL207" i="1"/>
  <c r="BD165" i="22" l="1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08" i="1"/>
  <c r="BD39" i="22"/>
  <c r="AM207" i="1"/>
  <c r="AJ208" i="1"/>
  <c r="AR167" i="22" s="1"/>
  <c r="AT167" i="22" s="1"/>
  <c r="AG207" i="1"/>
  <c r="AL166" i="22" s="1"/>
  <c r="AZ166" i="22" s="1"/>
  <c r="AH207" i="1"/>
  <c r="AM166" i="22" s="1"/>
  <c r="BA166" i="22" s="1"/>
  <c r="AI207" i="1"/>
  <c r="AP166" i="22" s="1"/>
  <c r="AK207" i="1"/>
  <c r="A209" i="1"/>
  <c r="AL208" i="1"/>
  <c r="BD166" i="22" l="1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09" i="1"/>
  <c r="BD40" i="22"/>
  <c r="AM208" i="1"/>
  <c r="AJ209" i="1"/>
  <c r="AR168" i="22" s="1"/>
  <c r="AT168" i="22" s="1"/>
  <c r="AG208" i="1"/>
  <c r="AL167" i="22" s="1"/>
  <c r="AZ167" i="22" s="1"/>
  <c r="AH208" i="1"/>
  <c r="AM167" i="22" s="1"/>
  <c r="BA167" i="22" s="1"/>
  <c r="AI208" i="1"/>
  <c r="AP167" i="22" s="1"/>
  <c r="AK208" i="1"/>
  <c r="A210" i="1"/>
  <c r="AL209" i="1"/>
  <c r="BD167" i="22" l="1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0" i="1"/>
  <c r="BD41" i="22"/>
  <c r="AM209" i="1"/>
  <c r="AJ210" i="1"/>
  <c r="AR169" i="22" s="1"/>
  <c r="AT169" i="22" s="1"/>
  <c r="AG209" i="1"/>
  <c r="AL168" i="22" s="1"/>
  <c r="AZ168" i="22" s="1"/>
  <c r="AH209" i="1"/>
  <c r="AM168" i="22" s="1"/>
  <c r="BA168" i="22" s="1"/>
  <c r="AI209" i="1"/>
  <c r="AP168" i="22" s="1"/>
  <c r="AK209" i="1"/>
  <c r="A211" i="1"/>
  <c r="AL210" i="1"/>
  <c r="BD168" i="22" l="1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1" i="1"/>
  <c r="BD42" i="22"/>
  <c r="AM210" i="1"/>
  <c r="AJ211" i="1"/>
  <c r="AR170" i="22" s="1"/>
  <c r="AT170" i="22" s="1"/>
  <c r="AG210" i="1"/>
  <c r="AL169" i="22" s="1"/>
  <c r="AZ169" i="22" s="1"/>
  <c r="AH210" i="1"/>
  <c r="AM169" i="22" s="1"/>
  <c r="BA169" i="22" s="1"/>
  <c r="AI210" i="1"/>
  <c r="AP169" i="22" s="1"/>
  <c r="AK210" i="1"/>
  <c r="A212" i="1"/>
  <c r="AL211" i="1"/>
  <c r="BD169" i="22" l="1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BD43" i="22"/>
  <c r="AM211" i="1"/>
  <c r="AJ212" i="1"/>
  <c r="AG211" i="1"/>
  <c r="AL170" i="22" s="1"/>
  <c r="AZ170" i="22" s="1"/>
  <c r="AH211" i="1"/>
  <c r="AM170" i="22" s="1"/>
  <c r="BA170" i="22" s="1"/>
  <c r="AI211" i="1"/>
  <c r="AP170" i="22" s="1"/>
  <c r="AK211" i="1"/>
  <c r="A213" i="1"/>
  <c r="AL212" i="1"/>
  <c r="BD170" i="22" l="1"/>
  <c r="AP44" i="22"/>
  <c r="AP53" i="22"/>
  <c r="AM44" i="22"/>
  <c r="BA44" i="22" s="1"/>
  <c r="AM53" i="22"/>
  <c r="BA53" i="22" s="1"/>
  <c r="AL44" i="22"/>
  <c r="AZ44" i="22" s="1"/>
  <c r="AL53" i="22"/>
  <c r="AZ53" i="22" s="1"/>
  <c r="BD52" i="22"/>
  <c r="B213" i="1"/>
  <c r="BD44" i="22"/>
  <c r="AM212" i="1"/>
  <c r="AJ213" i="1"/>
  <c r="AR171" i="22" s="1"/>
  <c r="AT171" i="22" s="1"/>
  <c r="AG212" i="1"/>
  <c r="AH212" i="1"/>
  <c r="AI212" i="1"/>
  <c r="AK212" i="1"/>
  <c r="A214" i="1"/>
  <c r="AR45" i="22" l="1"/>
  <c r="AT45" i="22" s="1"/>
  <c r="AR54" i="22"/>
  <c r="AT54" i="22" s="1"/>
  <c r="BD53" i="22"/>
  <c r="AM213" i="1"/>
  <c r="AJ214" i="1"/>
  <c r="AG213" i="1"/>
  <c r="AL171" i="22" s="1"/>
  <c r="AZ171" i="22" s="1"/>
  <c r="AH213" i="1"/>
  <c r="AM171" i="22" s="1"/>
  <c r="BA171" i="22" s="1"/>
  <c r="AI213" i="1"/>
  <c r="AP171" i="22" s="1"/>
  <c r="AK213" i="1"/>
  <c r="A215" i="1"/>
  <c r="AL214" i="1"/>
  <c r="B215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BD45" i="22"/>
  <c r="AM214" i="1"/>
  <c r="AJ215" i="1"/>
  <c r="AR172" i="22" s="1"/>
  <c r="AT172" i="22" s="1"/>
  <c r="AG214" i="1"/>
  <c r="AH214" i="1"/>
  <c r="AI214" i="1"/>
  <c r="AK214" i="1"/>
  <c r="A216" i="1"/>
  <c r="AR46" i="22" l="1"/>
  <c r="AT46" i="22" s="1"/>
  <c r="AR55" i="22"/>
  <c r="AT55" i="22" s="1"/>
  <c r="BD54" i="22"/>
  <c r="AM215" i="1"/>
  <c r="AG215" i="1"/>
  <c r="AL172" i="22" s="1"/>
  <c r="AZ172" i="22" s="1"/>
  <c r="AH215" i="1"/>
  <c r="AM172" i="22" s="1"/>
  <c r="BA172" i="22" s="1"/>
  <c r="AI215" i="1"/>
  <c r="AP172" i="22" s="1"/>
  <c r="AK215" i="1"/>
  <c r="A217" i="1"/>
  <c r="AL216" i="1"/>
  <c r="B217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J217" i="1"/>
  <c r="A218" i="1"/>
  <c r="B218" i="1" l="1"/>
  <c r="BD55" i="22"/>
  <c r="AM217" i="1"/>
  <c r="AJ218" i="1"/>
  <c r="AG217" i="1"/>
  <c r="AH217" i="1"/>
  <c r="AI217" i="1"/>
  <c r="AK217" i="1"/>
  <c r="A219" i="1"/>
  <c r="AL218" i="1"/>
  <c r="B219" i="1" l="1"/>
  <c r="AM218" i="1"/>
  <c r="AJ219" i="1"/>
  <c r="AG218" i="1"/>
  <c r="AH218" i="1"/>
  <c r="AI218" i="1"/>
  <c r="AK218" i="1"/>
  <c r="A220" i="1"/>
  <c r="AL219" i="1"/>
  <c r="B220" i="1" l="1"/>
  <c r="AM219" i="1"/>
  <c r="AJ220" i="1"/>
  <c r="AG219" i="1"/>
  <c r="AH219" i="1"/>
  <c r="AI219" i="1"/>
  <c r="AK219" i="1"/>
  <c r="A221" i="1"/>
  <c r="AL220" i="1"/>
  <c r="B221" i="1" l="1"/>
  <c r="AJ221" i="1"/>
  <c r="AM220" i="1"/>
  <c r="AG220" i="1"/>
  <c r="AH220" i="1"/>
  <c r="AI220" i="1"/>
  <c r="AK220" i="1"/>
  <c r="A222" i="1"/>
  <c r="AL221" i="1"/>
  <c r="AM221" i="1" l="1"/>
  <c r="AG221" i="1"/>
  <c r="AH221" i="1"/>
  <c r="AI221" i="1"/>
  <c r="AK221" i="1"/>
  <c r="AT221" i="1"/>
  <c r="AU221" i="1" s="1"/>
  <c r="AW221" i="1" s="1"/>
  <c r="AV221" i="1"/>
  <c r="AJ222" i="1"/>
  <c r="AG222" i="1"/>
  <c r="AH222" i="1"/>
  <c r="AI222" i="1"/>
  <c r="AK222" i="1"/>
  <c r="A223" i="1"/>
  <c r="B223" i="1" l="1"/>
  <c r="AJ223" i="1"/>
  <c r="AM223" i="1" s="1"/>
  <c r="AM222" i="1"/>
  <c r="A224" i="1"/>
  <c r="B224" i="1" s="1"/>
  <c r="AL223" i="1"/>
  <c r="AL52" i="1" l="1"/>
  <c r="AC49" i="1"/>
  <c r="AD49" i="1"/>
  <c r="AL47" i="1"/>
  <c r="AL37" i="1"/>
  <c r="AL31" i="1"/>
  <c r="AC28" i="1"/>
  <c r="AD28" i="1"/>
  <c r="AL28" i="1"/>
  <c r="AL26" i="1"/>
  <c r="AC15" i="1"/>
  <c r="AD15" i="1"/>
  <c r="AL15" i="1"/>
  <c r="AC11" i="1"/>
  <c r="AD11" i="1"/>
  <c r="AL11" i="1"/>
  <c r="AC9" i="1"/>
  <c r="AD9" i="1"/>
  <c r="AC6" i="1"/>
  <c r="AD6" i="1"/>
  <c r="AL204" i="1"/>
  <c r="AL202" i="1"/>
  <c r="AL200" i="1"/>
  <c r="AL198" i="1"/>
  <c r="AL196" i="1"/>
  <c r="AL193" i="1"/>
  <c r="AL191" i="1"/>
  <c r="AL189" i="1"/>
  <c r="AL186" i="1"/>
  <c r="AL183" i="1"/>
  <c r="AC181" i="1"/>
  <c r="AD181" i="1"/>
  <c r="AL181" i="1"/>
  <c r="AL175" i="1"/>
  <c r="AL173" i="1"/>
  <c r="AL171" i="1"/>
  <c r="AL169" i="1"/>
  <c r="AL166" i="1"/>
  <c r="AL147" i="1"/>
  <c r="AL143" i="1"/>
  <c r="AL140" i="1"/>
  <c r="AL136" i="1"/>
  <c r="AL126" i="1"/>
  <c r="AL117" i="1"/>
  <c r="AL114" i="1"/>
  <c r="AL98" i="1"/>
  <c r="AL93" i="1"/>
  <c r="AL88" i="1"/>
  <c r="AL79" i="1"/>
  <c r="AL74" i="1"/>
  <c r="AC66" i="1"/>
  <c r="AD66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C3" i="1"/>
  <c r="AC5" i="1"/>
  <c r="AC7" i="1"/>
  <c r="AC8" i="1"/>
  <c r="AC10" i="1"/>
  <c r="AC12" i="1"/>
  <c r="AC13" i="1"/>
  <c r="AC14" i="1"/>
  <c r="AC16" i="1"/>
  <c r="AC17" i="1"/>
  <c r="AC18" i="1"/>
  <c r="AC19" i="1"/>
  <c r="AC20" i="1"/>
  <c r="AC22" i="1"/>
  <c r="AD3" i="1"/>
  <c r="AD5" i="1"/>
  <c r="AD7" i="1"/>
  <c r="AD8" i="1"/>
  <c r="AD10" i="1"/>
  <c r="AD12" i="1"/>
  <c r="AD13" i="1"/>
  <c r="AD14" i="1"/>
  <c r="AD16" i="1"/>
  <c r="AD17" i="1"/>
  <c r="AD18" i="1"/>
  <c r="AD19" i="1"/>
  <c r="AD20" i="1"/>
  <c r="AD22" i="1"/>
  <c r="AL3" i="1"/>
  <c r="AC51" i="1"/>
  <c r="AD51" i="1"/>
  <c r="AC50" i="1"/>
  <c r="AD50" i="1"/>
  <c r="AL50" i="1"/>
  <c r="AL45" i="1"/>
  <c r="AL43" i="1"/>
  <c r="AL39" i="1"/>
  <c r="AC35" i="1"/>
  <c r="AD35" i="1"/>
  <c r="AC223" i="1"/>
  <c r="AD223" i="1"/>
  <c r="AG223" i="1"/>
  <c r="AH223" i="1"/>
  <c r="AI223" i="1"/>
  <c r="AK223" i="1"/>
  <c r="AT223" i="1"/>
  <c r="AU223" i="1" s="1"/>
  <c r="AW223" i="1" s="1"/>
  <c r="AV223" i="1"/>
  <c r="AC167" i="1"/>
  <c r="AD167" i="1"/>
  <c r="AC221" i="1"/>
  <c r="AD221" i="1"/>
  <c r="AJ224" i="1"/>
  <c r="A225" i="1"/>
  <c r="AM224" i="1" l="1"/>
  <c r="AJ225" i="1"/>
  <c r="AG224" i="1"/>
  <c r="AH224" i="1"/>
  <c r="AI224" i="1"/>
  <c r="AK224" i="1"/>
  <c r="A226" i="1"/>
  <c r="AL225" i="1"/>
  <c r="AM225" i="1" l="1"/>
  <c r="AJ226" i="1"/>
  <c r="AG225" i="1"/>
  <c r="AH225" i="1"/>
  <c r="AI225" i="1"/>
  <c r="AK225" i="1"/>
  <c r="AT225" i="1"/>
  <c r="AU225" i="1" s="1"/>
  <c r="AW225" i="1" s="1"/>
  <c r="A227" i="1"/>
  <c r="AL226" i="1"/>
  <c r="AM226" i="1" l="1"/>
  <c r="AJ227" i="1"/>
  <c r="AG226" i="1"/>
  <c r="AH226" i="1"/>
  <c r="AI226" i="1"/>
  <c r="AK226" i="1"/>
  <c r="AT226" i="1"/>
  <c r="AU226" i="1" s="1"/>
  <c r="AW226" i="1" s="1"/>
  <c r="A228" i="1"/>
  <c r="AL227" i="1"/>
  <c r="AM227" i="1" l="1"/>
  <c r="AJ228" i="1"/>
  <c r="AG227" i="1"/>
  <c r="AH227" i="1"/>
  <c r="AI227" i="1"/>
  <c r="AK227" i="1"/>
  <c r="AT227" i="1"/>
  <c r="AU227" i="1" s="1"/>
  <c r="AW227" i="1" s="1"/>
  <c r="A229" i="1"/>
  <c r="AL228" i="1"/>
  <c r="AM228" i="1" l="1"/>
  <c r="AJ229" i="1"/>
  <c r="AG228" i="1"/>
  <c r="AH228" i="1"/>
  <c r="AI228" i="1"/>
  <c r="AK228" i="1"/>
  <c r="AT228" i="1"/>
  <c r="AU228" i="1" s="1"/>
  <c r="AW228" i="1" s="1"/>
  <c r="A230" i="1"/>
  <c r="AL229" i="1"/>
  <c r="AM229" i="1" l="1"/>
  <c r="AJ230" i="1"/>
  <c r="AG229" i="1"/>
  <c r="AH229" i="1"/>
  <c r="AI229" i="1"/>
  <c r="AK229" i="1"/>
  <c r="AT229" i="1"/>
  <c r="AU229" i="1" s="1"/>
  <c r="AW229" i="1" s="1"/>
  <c r="A231" i="1"/>
  <c r="AL230" i="1"/>
  <c r="AM230" i="1" l="1"/>
  <c r="AJ231" i="1"/>
  <c r="AG230" i="1"/>
  <c r="AH230" i="1"/>
  <c r="AI230" i="1"/>
  <c r="AK230" i="1"/>
  <c r="AT230" i="1"/>
  <c r="AU230" i="1" s="1"/>
  <c r="AW230" i="1" s="1"/>
  <c r="A232" i="1"/>
  <c r="AL231" i="1"/>
  <c r="AM231" i="1" l="1"/>
  <c r="AJ232" i="1"/>
  <c r="AG231" i="1"/>
  <c r="AH231" i="1"/>
  <c r="AI231" i="1"/>
  <c r="AK231" i="1"/>
  <c r="AT231" i="1"/>
  <c r="AU231" i="1" s="1"/>
  <c r="AW231" i="1" s="1"/>
  <c r="A233" i="1"/>
  <c r="AL232" i="1"/>
  <c r="AM232" i="1" l="1"/>
  <c r="AG232" i="1"/>
  <c r="AH232" i="1"/>
  <c r="AI232" i="1"/>
  <c r="AK232" i="1"/>
  <c r="AT232" i="1"/>
  <c r="AU232" i="1" s="1"/>
  <c r="AW232" i="1" s="1"/>
  <c r="A234" i="1"/>
  <c r="AL233" i="1"/>
  <c r="AJ234" i="1" l="1"/>
  <c r="A235" i="1"/>
  <c r="AM234" i="1" l="1"/>
  <c r="AJ235" i="1"/>
  <c r="AG234" i="1"/>
  <c r="AH234" i="1"/>
  <c r="AI234" i="1"/>
  <c r="AK234" i="1"/>
  <c r="A236" i="1"/>
  <c r="AL235" i="1"/>
  <c r="AM235" i="1" l="1"/>
  <c r="AJ236" i="1"/>
  <c r="AG235" i="1"/>
  <c r="AH235" i="1"/>
  <c r="AI235" i="1"/>
  <c r="AK235" i="1"/>
  <c r="A237" i="1"/>
  <c r="AL236" i="1"/>
  <c r="AM236" i="1" l="1"/>
  <c r="AJ237" i="1"/>
  <c r="AG236" i="1"/>
  <c r="AH236" i="1"/>
  <c r="AI236" i="1"/>
  <c r="AK236" i="1"/>
  <c r="A238" i="1"/>
  <c r="AL237" i="1"/>
  <c r="AM237" i="1" l="1"/>
  <c r="AG237" i="1"/>
  <c r="AH237" i="1"/>
  <c r="AI237" i="1"/>
  <c r="AK237" i="1"/>
  <c r="A239" i="1"/>
  <c r="AL238" i="1"/>
  <c r="AJ239" i="1" l="1"/>
  <c r="A240" i="1"/>
  <c r="AM239" i="1" l="1"/>
  <c r="AJ240" i="1"/>
  <c r="AG239" i="1"/>
  <c r="AH239" i="1"/>
  <c r="AI239" i="1"/>
  <c r="AK239" i="1"/>
  <c r="A241" i="1"/>
  <c r="AL240" i="1"/>
  <c r="AM240" i="1" l="1"/>
  <c r="AG240" i="1"/>
  <c r="AH240" i="1"/>
  <c r="AI240" i="1"/>
  <c r="AK240" i="1"/>
  <c r="A242" i="1"/>
  <c r="AL241" i="1"/>
  <c r="AJ242" i="1" l="1"/>
  <c r="A243" i="1"/>
  <c r="AM242" i="1" l="1"/>
  <c r="AJ243" i="1"/>
  <c r="AG242" i="1"/>
  <c r="AH242" i="1"/>
  <c r="AI242" i="1"/>
  <c r="AK242" i="1"/>
  <c r="A244" i="1"/>
  <c r="AL243" i="1"/>
  <c r="AM243" i="1" l="1"/>
  <c r="AJ244" i="1"/>
  <c r="AG243" i="1"/>
  <c r="AH243" i="1"/>
  <c r="AI243" i="1"/>
  <c r="AK243" i="1"/>
  <c r="A245" i="1"/>
  <c r="AL244" i="1"/>
  <c r="AM244" i="1" l="1"/>
  <c r="AJ245" i="1"/>
  <c r="AG244" i="1"/>
  <c r="AH244" i="1"/>
  <c r="AI244" i="1"/>
  <c r="AK244" i="1"/>
  <c r="A246" i="1"/>
  <c r="AL245" i="1"/>
  <c r="AM245" i="1" l="1"/>
  <c r="AG245" i="1"/>
  <c r="AH245" i="1"/>
  <c r="AI245" i="1"/>
  <c r="AK245" i="1"/>
  <c r="A247" i="1"/>
  <c r="AL246" i="1"/>
  <c r="AJ247" i="1" l="1"/>
  <c r="A248" i="1"/>
  <c r="AM247" i="1" l="1"/>
  <c r="AG247" i="1"/>
  <c r="AH247" i="1"/>
  <c r="AI247" i="1"/>
  <c r="AK247" i="1"/>
  <c r="A249" i="1"/>
  <c r="AL248" i="1"/>
  <c r="AJ249" i="1" l="1"/>
  <c r="A250" i="1"/>
  <c r="AM249" i="1" l="1"/>
  <c r="AG249" i="1"/>
  <c r="AH249" i="1"/>
  <c r="AI249" i="1"/>
  <c r="AK249" i="1"/>
  <c r="A251" i="1"/>
  <c r="AL250" i="1"/>
  <c r="AJ251" i="1" l="1"/>
  <c r="A252" i="1"/>
  <c r="AM251" i="1" l="1"/>
  <c r="AJ252" i="1"/>
  <c r="AG251" i="1"/>
  <c r="AH251" i="1"/>
  <c r="AI251" i="1"/>
  <c r="AK251" i="1"/>
  <c r="A253" i="1"/>
  <c r="AL252" i="1"/>
  <c r="AM252" i="1" l="1"/>
  <c r="AJ253" i="1"/>
  <c r="AC252" i="1"/>
  <c r="AD252" i="1"/>
  <c r="AG252" i="1"/>
  <c r="AH252" i="1"/>
  <c r="AI252" i="1"/>
  <c r="AK252" i="1"/>
  <c r="AL251" i="1"/>
  <c r="A254" i="1"/>
  <c r="AL253" i="1"/>
  <c r="AL213" i="1" l="1"/>
  <c r="AL215" i="1"/>
  <c r="AC205" i="1"/>
  <c r="AD205" i="1"/>
  <c r="AL201" i="1"/>
  <c r="AC202" i="1"/>
  <c r="AD202" i="1"/>
  <c r="AL197" i="1"/>
  <c r="AC198" i="1"/>
  <c r="AD198" i="1"/>
  <c r="AL192" i="1"/>
  <c r="AL195" i="1"/>
  <c r="AL187" i="1"/>
  <c r="AL190" i="1"/>
  <c r="AL179" i="1"/>
  <c r="AL185" i="1"/>
  <c r="AL176" i="1"/>
  <c r="AL160" i="1"/>
  <c r="AL162" i="1"/>
  <c r="AL153" i="1"/>
  <c r="AL156" i="1"/>
  <c r="AC151" i="1"/>
  <c r="AD151" i="1"/>
  <c r="AL148" i="1"/>
  <c r="AL150" i="1"/>
  <c r="AL138" i="1"/>
  <c r="AC138" i="1"/>
  <c r="AD138" i="1"/>
  <c r="AL134" i="1"/>
  <c r="AC134" i="1"/>
  <c r="AD134" i="1"/>
  <c r="AL129" i="1"/>
  <c r="AL132" i="1"/>
  <c r="AC126" i="1"/>
  <c r="AD126" i="1"/>
  <c r="AL119" i="1"/>
  <c r="AC123" i="1"/>
  <c r="AD123" i="1"/>
  <c r="AC117" i="1"/>
  <c r="AD117" i="1"/>
  <c r="AC111" i="1"/>
  <c r="AD111" i="1"/>
  <c r="AC109" i="1"/>
  <c r="AD109" i="1"/>
  <c r="AL106" i="1"/>
  <c r="AC107" i="1"/>
  <c r="AD107" i="1"/>
  <c r="AL101" i="1"/>
  <c r="AC104" i="1"/>
  <c r="AD104" i="1"/>
  <c r="AC99" i="1"/>
  <c r="AD99" i="1"/>
  <c r="AL96" i="1"/>
  <c r="AC96" i="1"/>
  <c r="AD96" i="1"/>
  <c r="AC94" i="1"/>
  <c r="AD94" i="1"/>
  <c r="AL92" i="1"/>
  <c r="AL94" i="1"/>
  <c r="AL89" i="1"/>
  <c r="AC89" i="1"/>
  <c r="AD89" i="1"/>
  <c r="AC86" i="1"/>
  <c r="AD86" i="1"/>
  <c r="AL83" i="1"/>
  <c r="AL85" i="1"/>
  <c r="AL77" i="1"/>
  <c r="AL81" i="1"/>
  <c r="AL75" i="1"/>
  <c r="AC75" i="1"/>
  <c r="AD75" i="1"/>
  <c r="AL73" i="1"/>
  <c r="AL71" i="1"/>
  <c r="AC71" i="1"/>
  <c r="AD71" i="1"/>
  <c r="AC62" i="1"/>
  <c r="AD62" i="1"/>
  <c r="AC58" i="1"/>
  <c r="AD58" i="1"/>
  <c r="AL56" i="1"/>
  <c r="AC56" i="1"/>
  <c r="AD56" i="1"/>
  <c r="AL54" i="1"/>
  <c r="AC54" i="1"/>
  <c r="AD54" i="1"/>
  <c r="AC52" i="1"/>
  <c r="AD52" i="1"/>
  <c r="AC47" i="1"/>
  <c r="AD47" i="1"/>
  <c r="AC43" i="1"/>
  <c r="AD43" i="1"/>
  <c r="AC40" i="1"/>
  <c r="AD40" i="1"/>
  <c r="AL40" i="1"/>
  <c r="AD36" i="1"/>
  <c r="AC36" i="1"/>
  <c r="AL36" i="1"/>
  <c r="AL38" i="1"/>
  <c r="AL34" i="1"/>
  <c r="AC26" i="1"/>
  <c r="AC24" i="1"/>
  <c r="AD24" i="1"/>
  <c r="AD26" i="1"/>
  <c r="AM253" i="1"/>
  <c r="AC143" i="1"/>
  <c r="AD143" i="1"/>
  <c r="AC253" i="1"/>
  <c r="AD253" i="1"/>
  <c r="AG253" i="1"/>
  <c r="AH253" i="1"/>
  <c r="AI253" i="1"/>
  <c r="AK253" i="1"/>
  <c r="AC251" i="1"/>
  <c r="AD251" i="1"/>
  <c r="AL249" i="1"/>
  <c r="AC249" i="1"/>
  <c r="AD249" i="1"/>
  <c r="AL247" i="1"/>
  <c r="AC247" i="1"/>
  <c r="AD247" i="1"/>
  <c r="AC244" i="1"/>
  <c r="AD244" i="1"/>
  <c r="AC242" i="1"/>
  <c r="AD242" i="1"/>
  <c r="AC239" i="1"/>
  <c r="AD239" i="1"/>
  <c r="AC236" i="1"/>
  <c r="AD236" i="1"/>
  <c r="AC234" i="1"/>
  <c r="AD234" i="1"/>
  <c r="AC231" i="1"/>
  <c r="AD231" i="1"/>
  <c r="AC229" i="1"/>
  <c r="AD229" i="1"/>
  <c r="AC227" i="1"/>
  <c r="AD227" i="1"/>
  <c r="AC225" i="1"/>
  <c r="AD225" i="1"/>
  <c r="AL224" i="1"/>
  <c r="AC232" i="1"/>
  <c r="AD232" i="1"/>
  <c r="AC230" i="1"/>
  <c r="AD230" i="1"/>
  <c r="AC228" i="1"/>
  <c r="AD228" i="1"/>
  <c r="AC226" i="1"/>
  <c r="AD226" i="1"/>
  <c r="AC224" i="1"/>
  <c r="AD224" i="1"/>
  <c r="AC222" i="1"/>
  <c r="AD222" i="1"/>
  <c r="AC219" i="1"/>
  <c r="AD219" i="1"/>
  <c r="AC217" i="1"/>
  <c r="AD217" i="1"/>
  <c r="AC214" i="1"/>
  <c r="AD214" i="1"/>
  <c r="AC212" i="1"/>
  <c r="AD212" i="1"/>
  <c r="AC210" i="1"/>
  <c r="AD210" i="1"/>
  <c r="AC208" i="1"/>
  <c r="AD208" i="1"/>
  <c r="AC206" i="1"/>
  <c r="AD206" i="1"/>
  <c r="AC203" i="1"/>
  <c r="AD203" i="1"/>
  <c r="AC200" i="1"/>
  <c r="AD200" i="1"/>
  <c r="AL199" i="1"/>
  <c r="AC201" i="1"/>
  <c r="AD201" i="1"/>
  <c r="AC199" i="1"/>
  <c r="AD199" i="1"/>
  <c r="AC196" i="1"/>
  <c r="AD196" i="1"/>
  <c r="AC194" i="1"/>
  <c r="AD194" i="1"/>
  <c r="AC192" i="1"/>
  <c r="AD192" i="1"/>
  <c r="AC190" i="1"/>
  <c r="AD190" i="1"/>
  <c r="AC188" i="1"/>
  <c r="AD188" i="1"/>
  <c r="AC186" i="1"/>
  <c r="AD186" i="1"/>
  <c r="AC184" i="1"/>
  <c r="AD184" i="1"/>
  <c r="AC182" i="1"/>
  <c r="AD182" i="1"/>
  <c r="AC179" i="1"/>
  <c r="AD179" i="1"/>
  <c r="AC177" i="1"/>
  <c r="AD177" i="1"/>
  <c r="AC175" i="1"/>
  <c r="AD175" i="1"/>
  <c r="AC173" i="1"/>
  <c r="AD173" i="1"/>
  <c r="AC171" i="1"/>
  <c r="AD171" i="1"/>
  <c r="AC169" i="1"/>
  <c r="AD169" i="1"/>
  <c r="AC165" i="1"/>
  <c r="AD165" i="1"/>
  <c r="AC163" i="1"/>
  <c r="AD163" i="1"/>
  <c r="AC161" i="1"/>
  <c r="AD161" i="1"/>
  <c r="AC159" i="1"/>
  <c r="AD159" i="1"/>
  <c r="AC157" i="1"/>
  <c r="AD157" i="1"/>
  <c r="AC155" i="1"/>
  <c r="AD155" i="1"/>
  <c r="AC153" i="1"/>
  <c r="AD153" i="1"/>
  <c r="AL152" i="1"/>
  <c r="AL168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62" i="1"/>
  <c r="AD162" i="1"/>
  <c r="AL222" i="1"/>
  <c r="AC160" i="1"/>
  <c r="AD160" i="1"/>
  <c r="AC158" i="1"/>
  <c r="AD158" i="1"/>
  <c r="AC156" i="1"/>
  <c r="AD156" i="1"/>
  <c r="AC154" i="1"/>
  <c r="AD154" i="1"/>
  <c r="AC152" i="1"/>
  <c r="AD152" i="1"/>
  <c r="AC149" i="1"/>
  <c r="AD149" i="1"/>
  <c r="AC147" i="1"/>
  <c r="AD147" i="1"/>
  <c r="AC145" i="1"/>
  <c r="AD145" i="1"/>
  <c r="AC141" i="1"/>
  <c r="AD141" i="1"/>
  <c r="AC139" i="1"/>
  <c r="AD139" i="1"/>
  <c r="AC136" i="1"/>
  <c r="AD136" i="1"/>
  <c r="AL135" i="1"/>
  <c r="AC137" i="1"/>
  <c r="AD137" i="1"/>
  <c r="AC135" i="1"/>
  <c r="AD135" i="1"/>
  <c r="AC132" i="1"/>
  <c r="AD132" i="1"/>
  <c r="AC130" i="1"/>
  <c r="AD130" i="1"/>
  <c r="AC128" i="1"/>
  <c r="AD128" i="1"/>
  <c r="AC127" i="1"/>
  <c r="AD127" i="1"/>
  <c r="AC124" i="1"/>
  <c r="AD124" i="1"/>
  <c r="AC121" i="1"/>
  <c r="AD121" i="1"/>
  <c r="AC119" i="1"/>
  <c r="AD119" i="1"/>
  <c r="AL118" i="1"/>
  <c r="AC122" i="1"/>
  <c r="AD122" i="1"/>
  <c r="AC120" i="1"/>
  <c r="AD120" i="1"/>
  <c r="AC118" i="1"/>
  <c r="AD118" i="1"/>
  <c r="AC115" i="1"/>
  <c r="AD115" i="1"/>
  <c r="AC113" i="1"/>
  <c r="AD113" i="1"/>
  <c r="AL112" i="1"/>
  <c r="AC116" i="1"/>
  <c r="AD116" i="1"/>
  <c r="AC114" i="1"/>
  <c r="AD114" i="1"/>
  <c r="AC112" i="1"/>
  <c r="AD112" i="1"/>
  <c r="AL110" i="1"/>
  <c r="AC110" i="1"/>
  <c r="AD110" i="1"/>
  <c r="AL108" i="1"/>
  <c r="AC108" i="1"/>
  <c r="AD108" i="1"/>
  <c r="AC105" i="1"/>
  <c r="AD105" i="1"/>
  <c r="AC102" i="1"/>
  <c r="AD102" i="1"/>
  <c r="AC100" i="1"/>
  <c r="AD100" i="1"/>
  <c r="AC97" i="1"/>
  <c r="AD97" i="1"/>
  <c r="AL95" i="1"/>
  <c r="AC95" i="1"/>
  <c r="AD95" i="1"/>
  <c r="AC92" i="1"/>
  <c r="AD92" i="1"/>
  <c r="AC90" i="1"/>
  <c r="AD90" i="1"/>
  <c r="AC80" i="1"/>
  <c r="AD80" i="1"/>
  <c r="AC81" i="1"/>
  <c r="AD81" i="1"/>
  <c r="AC79" i="1"/>
  <c r="AD79" i="1"/>
  <c r="AC70" i="1"/>
  <c r="AD70" i="1"/>
  <c r="AL69" i="1"/>
  <c r="AC69" i="1"/>
  <c r="AD69" i="1"/>
  <c r="AL67" i="1"/>
  <c r="AC67" i="1"/>
  <c r="AD67" i="1"/>
  <c r="AC65" i="1"/>
  <c r="AD65" i="1"/>
  <c r="AC64" i="1"/>
  <c r="AD64" i="1"/>
  <c r="AL63" i="1"/>
  <c r="AC63" i="1"/>
  <c r="AD63" i="1"/>
  <c r="AC88" i="1"/>
  <c r="AD88" i="1"/>
  <c r="AL87" i="1"/>
  <c r="AC87" i="1"/>
  <c r="AD87" i="1"/>
  <c r="AC84" i="1"/>
  <c r="AD84" i="1"/>
  <c r="AC82" i="1"/>
  <c r="AD82" i="1"/>
  <c r="AC78" i="1"/>
  <c r="AD78" i="1"/>
  <c r="AC76" i="1"/>
  <c r="AD76" i="1"/>
  <c r="AC72" i="1"/>
  <c r="AD72" i="1"/>
  <c r="AC60" i="1"/>
  <c r="AD60" i="1"/>
  <c r="AL59" i="1"/>
  <c r="AC61" i="1"/>
  <c r="AD61" i="1"/>
  <c r="AC59" i="1"/>
  <c r="AD59" i="1"/>
  <c r="AL57" i="1"/>
  <c r="AC57" i="1"/>
  <c r="AD57" i="1"/>
  <c r="AL55" i="1"/>
  <c r="AC53" i="1"/>
  <c r="AD53" i="1"/>
  <c r="AC55" i="1"/>
  <c r="AD55" i="1"/>
  <c r="AL53" i="1"/>
  <c r="AC48" i="1"/>
  <c r="AD48" i="1"/>
  <c r="AC45" i="1"/>
  <c r="AD45" i="1"/>
  <c r="AC44" i="1"/>
  <c r="AD44" i="1"/>
  <c r="AL41" i="1"/>
  <c r="AC42" i="1"/>
  <c r="AD42" i="1"/>
  <c r="AC41" i="1"/>
  <c r="AD41" i="1"/>
  <c r="AL44" i="1"/>
  <c r="AC46" i="1"/>
  <c r="AD46" i="1"/>
  <c r="AL48" i="1"/>
  <c r="AC73" i="1"/>
  <c r="AD73" i="1"/>
  <c r="AL72" i="1"/>
  <c r="AL24" i="1"/>
  <c r="AC74" i="1"/>
  <c r="AD74" i="1"/>
  <c r="AC30" i="1"/>
  <c r="AD30" i="1"/>
  <c r="AC32" i="1"/>
  <c r="AD32" i="1"/>
  <c r="AL27" i="1"/>
  <c r="AL29" i="1"/>
  <c r="AL25" i="1"/>
  <c r="AC39" i="1"/>
  <c r="AC33" i="1"/>
  <c r="AC38" i="1"/>
  <c r="AD31" i="1"/>
  <c r="AC37" i="1"/>
  <c r="AD29" i="1"/>
  <c r="AD33" i="1"/>
  <c r="AD39" i="1"/>
  <c r="AC34" i="1"/>
  <c r="AC29" i="1"/>
  <c r="AD25" i="1"/>
  <c r="AD27" i="1"/>
  <c r="AC27" i="1"/>
  <c r="AC31" i="1"/>
  <c r="AC25" i="1"/>
  <c r="AD34" i="1"/>
  <c r="AD37" i="1"/>
  <c r="AD38" i="1"/>
  <c r="AC85" i="1"/>
  <c r="AD85" i="1"/>
  <c r="AC83" i="1"/>
  <c r="AD83" i="1"/>
  <c r="AC77" i="1"/>
  <c r="AD77" i="1"/>
  <c r="AL76" i="1"/>
  <c r="AC93" i="1"/>
  <c r="AD93" i="1"/>
  <c r="AC91" i="1"/>
  <c r="AD91" i="1"/>
  <c r="AL127" i="1"/>
  <c r="AC133" i="1"/>
  <c r="AD133" i="1"/>
  <c r="AC131" i="1"/>
  <c r="AD131" i="1"/>
  <c r="AC129" i="1"/>
  <c r="AD129" i="1"/>
  <c r="AL90" i="1"/>
  <c r="AC98" i="1"/>
  <c r="AD98" i="1"/>
  <c r="AL97" i="1"/>
  <c r="AC103" i="1"/>
  <c r="AD103" i="1"/>
  <c r="AC101" i="1"/>
  <c r="AD101" i="1"/>
  <c r="AL100" i="1"/>
  <c r="AC106" i="1"/>
  <c r="AD106" i="1"/>
  <c r="AL105" i="1"/>
  <c r="AC125" i="1"/>
  <c r="AD125" i="1"/>
  <c r="AL124" i="1"/>
  <c r="AC150" i="1"/>
  <c r="AD150" i="1"/>
  <c r="AC148" i="1"/>
  <c r="AD148" i="1"/>
  <c r="AC146" i="1"/>
  <c r="AD146" i="1"/>
  <c r="AC144" i="1"/>
  <c r="AD144" i="1"/>
  <c r="AC142" i="1"/>
  <c r="AD142" i="1"/>
  <c r="AC140" i="1"/>
  <c r="AD140" i="1"/>
  <c r="AL139" i="1"/>
  <c r="AC197" i="1"/>
  <c r="AD197" i="1"/>
  <c r="AC195" i="1"/>
  <c r="AD195" i="1"/>
  <c r="AC193" i="1"/>
  <c r="AD193" i="1"/>
  <c r="AC191" i="1"/>
  <c r="AD191" i="1"/>
  <c r="AC189" i="1"/>
  <c r="AD189" i="1"/>
  <c r="AC187" i="1"/>
  <c r="AD187" i="1"/>
  <c r="AC185" i="1"/>
  <c r="AD185" i="1"/>
  <c r="AC183" i="1"/>
  <c r="AD183" i="1"/>
  <c r="AL182" i="1"/>
  <c r="AC204" i="1"/>
  <c r="AD204" i="1"/>
  <c r="AL203" i="1"/>
  <c r="AL206" i="1"/>
  <c r="AC215" i="1"/>
  <c r="AD215" i="1"/>
  <c r="AC213" i="1"/>
  <c r="AD213" i="1"/>
  <c r="AC211" i="1"/>
  <c r="AD211" i="1"/>
  <c r="AC209" i="1"/>
  <c r="AD209" i="1"/>
  <c r="AC207" i="1"/>
  <c r="AD207" i="1"/>
  <c r="AC220" i="1"/>
  <c r="AD220" i="1"/>
  <c r="AC218" i="1"/>
  <c r="AD218" i="1"/>
  <c r="AL217" i="1"/>
  <c r="AC237" i="1"/>
  <c r="AD237" i="1"/>
  <c r="AC235" i="1"/>
  <c r="AD235" i="1"/>
  <c r="AL234" i="1"/>
  <c r="AC240" i="1"/>
  <c r="AD240" i="1"/>
  <c r="AL239" i="1"/>
  <c r="AC245" i="1"/>
  <c r="AD245" i="1"/>
  <c r="AC243" i="1"/>
  <c r="AD243" i="1"/>
  <c r="AL242" i="1"/>
  <c r="A255" i="1"/>
  <c r="AL254" i="1"/>
  <c r="A256" i="1" l="1"/>
  <c r="AL255" i="1"/>
  <c r="A257" i="1" l="1"/>
  <c r="AL256" i="1"/>
  <c r="A258" i="1" l="1"/>
  <c r="AL257" i="1"/>
  <c r="A259" i="1" l="1"/>
  <c r="AL258" i="1"/>
  <c r="A260" i="1" l="1"/>
  <c r="AL259" i="1"/>
  <c r="A261" i="1" l="1"/>
  <c r="AL260" i="1"/>
  <c r="A262" i="1" l="1"/>
  <c r="AL261" i="1"/>
  <c r="A263" i="1" l="1"/>
  <c r="AL262" i="1"/>
  <c r="A264" i="1" l="1"/>
  <c r="AL263" i="1"/>
  <c r="A265" i="1" l="1"/>
  <c r="AL264" i="1"/>
  <c r="A266" i="1" l="1"/>
  <c r="AL265" i="1"/>
  <c r="A267" i="1" l="1"/>
  <c r="AL266" i="1"/>
  <c r="A268" i="1" l="1"/>
  <c r="AL267" i="1"/>
  <c r="A269" i="1" l="1"/>
  <c r="AL268" i="1"/>
  <c r="A270" i="1" l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L1001" i="1" l="1"/>
  <c r="AV82" i="1" l="1"/>
  <c r="AV84" i="1"/>
  <c r="AV225" i="1"/>
  <c r="AV226" i="1"/>
  <c r="AV227" i="1"/>
  <c r="AV228" i="1"/>
  <c r="AV229" i="1"/>
  <c r="AV230" i="1"/>
  <c r="AV231" i="1"/>
  <c r="AV232" i="1"/>
  <c r="AR80" i="1" l="1"/>
  <c r="AR95" i="1"/>
  <c r="AR118" i="1"/>
  <c r="AR133" i="1"/>
  <c r="AR149" i="1"/>
  <c r="AR161" i="1"/>
  <c r="AR174" i="1"/>
  <c r="AR212" i="1"/>
  <c r="AR214" i="1"/>
  <c r="AR217" i="1"/>
  <c r="AR218" i="1"/>
  <c r="AR219" i="1"/>
  <c r="AR220" i="1"/>
  <c r="AR222" i="1"/>
  <c r="AR224" i="1"/>
  <c r="AT224" i="1" s="1"/>
  <c r="AU224" i="1" s="1"/>
  <c r="AR225" i="1"/>
  <c r="AR226" i="1"/>
  <c r="AR227" i="1"/>
  <c r="AR228" i="1"/>
  <c r="AR229" i="1"/>
  <c r="AR230" i="1"/>
  <c r="AR231" i="1"/>
  <c r="AR232" i="1"/>
  <c r="AR234" i="1"/>
  <c r="AR235" i="1"/>
  <c r="AR236" i="1"/>
  <c r="AR237" i="1"/>
  <c r="AR239" i="1"/>
  <c r="AR240" i="1"/>
  <c r="AR242" i="1"/>
  <c r="AR243" i="1"/>
  <c r="AR244" i="1"/>
  <c r="AR245" i="1"/>
  <c r="AR247" i="1"/>
  <c r="AR249" i="1"/>
  <c r="AR251" i="1"/>
  <c r="AR252" i="1"/>
  <c r="AR253" i="1"/>
  <c r="AR82" i="1"/>
  <c r="AR84" i="1"/>
  <c r="AW224" i="1" l="1"/>
  <c r="AV224" i="1"/>
  <c r="AT53" i="1"/>
  <c r="AU53" i="1" s="1"/>
  <c r="AT253" i="1"/>
  <c r="AU253" i="1" s="1"/>
  <c r="AT252" i="1"/>
  <c r="AU252" i="1" s="1"/>
  <c r="AT251" i="1"/>
  <c r="AU251" i="1" s="1"/>
  <c r="AT249" i="1"/>
  <c r="AU249" i="1" s="1"/>
  <c r="AT247" i="1"/>
  <c r="AU247" i="1" s="1"/>
  <c r="AT245" i="1"/>
  <c r="AU245" i="1" s="1"/>
  <c r="AT244" i="1"/>
  <c r="AU244" i="1" s="1"/>
  <c r="AT243" i="1"/>
  <c r="AU243" i="1" s="1"/>
  <c r="AT242" i="1"/>
  <c r="AU242" i="1" s="1"/>
  <c r="AT240" i="1"/>
  <c r="AU240" i="1" s="1"/>
  <c r="AT239" i="1"/>
  <c r="AU239" i="1" s="1"/>
  <c r="AT237" i="1"/>
  <c r="AU237" i="1" s="1"/>
  <c r="AT236" i="1"/>
  <c r="AU236" i="1" s="1"/>
  <c r="AT235" i="1"/>
  <c r="AU235" i="1" s="1"/>
  <c r="AT234" i="1"/>
  <c r="AU234" i="1" s="1"/>
  <c r="AT222" i="1"/>
  <c r="AU222" i="1" s="1"/>
  <c r="AT220" i="1"/>
  <c r="AU220" i="1" s="1"/>
  <c r="AT219" i="1"/>
  <c r="AU219" i="1" s="1"/>
  <c r="AT218" i="1"/>
  <c r="AU218" i="1" s="1"/>
  <c r="AT217" i="1"/>
  <c r="AU217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7" i="1"/>
  <c r="AU207" i="1" s="1"/>
  <c r="AT206" i="1"/>
  <c r="AU206" i="1" s="1"/>
  <c r="AT203" i="1"/>
  <c r="AU203" i="1" s="1"/>
  <c r="AT201" i="1"/>
  <c r="AU201" i="1" s="1"/>
  <c r="AT200" i="1"/>
  <c r="AU200" i="1" s="1"/>
  <c r="AT199" i="1"/>
  <c r="AU199" i="1" s="1"/>
  <c r="AT197" i="1"/>
  <c r="AU197" i="1" s="1"/>
  <c r="AT196" i="1"/>
  <c r="AU196" i="1" s="1"/>
  <c r="AT195" i="1"/>
  <c r="AU195" i="1" s="1"/>
  <c r="AT194" i="1"/>
  <c r="AU194" i="1" s="1"/>
  <c r="AT192" i="1"/>
  <c r="AU192" i="1" s="1"/>
  <c r="AT191" i="1"/>
  <c r="AU191" i="1" s="1"/>
  <c r="AT190" i="1"/>
  <c r="AU190" i="1" s="1"/>
  <c r="AT189" i="1"/>
  <c r="AU189" i="1" s="1"/>
  <c r="AT186" i="1"/>
  <c r="AU186" i="1" s="1"/>
  <c r="AT185" i="1"/>
  <c r="AU185" i="1" s="1"/>
  <c r="AT184" i="1"/>
  <c r="AU184" i="1" s="1"/>
  <c r="AT182" i="1"/>
  <c r="AU182" i="1" s="1"/>
  <c r="AT175" i="1"/>
  <c r="AU175" i="1" s="1"/>
  <c r="AT174" i="1"/>
  <c r="AU174" i="1" s="1"/>
  <c r="AT161" i="1"/>
  <c r="AU161" i="1" s="1"/>
  <c r="AT159" i="1"/>
  <c r="AU159" i="1" s="1"/>
  <c r="AT155" i="1"/>
  <c r="AU155" i="1" s="1"/>
  <c r="AT152" i="1"/>
  <c r="AU152" i="1" s="1"/>
  <c r="AT149" i="1"/>
  <c r="AU149" i="1" s="1"/>
  <c r="AT146" i="1"/>
  <c r="AU146" i="1" s="1"/>
  <c r="AT142" i="1"/>
  <c r="AU142" i="1" s="1"/>
  <c r="AT139" i="1"/>
  <c r="AU139" i="1" s="1"/>
  <c r="AT133" i="1"/>
  <c r="AU133" i="1" s="1"/>
  <c r="AT131" i="1"/>
  <c r="AU131" i="1" s="1"/>
  <c r="AT128" i="1"/>
  <c r="AU128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W80" i="1" l="1"/>
  <c r="AV80" i="1"/>
  <c r="AW93" i="1"/>
  <c r="AW95" i="1"/>
  <c r="AV95" i="1"/>
  <c r="AW97" i="1"/>
  <c r="AW100" i="1"/>
  <c r="AW105" i="1"/>
  <c r="AW118" i="1"/>
  <c r="AV118" i="1"/>
  <c r="AW128" i="1"/>
  <c r="AW131" i="1"/>
  <c r="AW133" i="1"/>
  <c r="AV133" i="1"/>
  <c r="AW139" i="1"/>
  <c r="AW142" i="1"/>
  <c r="AW146" i="1"/>
  <c r="AW149" i="1"/>
  <c r="AV149" i="1"/>
  <c r="AW152" i="1"/>
  <c r="AW155" i="1"/>
  <c r="AW159" i="1"/>
  <c r="AW161" i="1"/>
  <c r="AV161" i="1"/>
  <c r="AW174" i="1"/>
  <c r="AV174" i="1"/>
  <c r="AW175" i="1"/>
  <c r="AW182" i="1"/>
  <c r="AW184" i="1"/>
  <c r="AW185" i="1"/>
  <c r="AW186" i="1"/>
  <c r="AW189" i="1"/>
  <c r="AW190" i="1"/>
  <c r="AW191" i="1"/>
  <c r="AW192" i="1"/>
  <c r="AW194" i="1"/>
  <c r="AW195" i="1"/>
  <c r="AW196" i="1"/>
  <c r="AW197" i="1"/>
  <c r="AW199" i="1"/>
  <c r="AW200" i="1"/>
  <c r="AW201" i="1"/>
  <c r="AW203" i="1"/>
  <c r="AW206" i="1"/>
  <c r="AW207" i="1"/>
  <c r="AW208" i="1"/>
  <c r="AW209" i="1"/>
  <c r="AW210" i="1"/>
  <c r="AW211" i="1"/>
  <c r="AW212" i="1"/>
  <c r="AV212" i="1"/>
  <c r="AW213" i="1"/>
  <c r="AW214" i="1"/>
  <c r="AV214" i="1"/>
  <c r="AW215" i="1"/>
  <c r="AW217" i="1"/>
  <c r="AV217" i="1"/>
  <c r="AW218" i="1"/>
  <c r="AV218" i="1"/>
  <c r="AW219" i="1"/>
  <c r="AV219" i="1"/>
  <c r="AW220" i="1"/>
  <c r="AV220" i="1"/>
  <c r="AW222" i="1"/>
  <c r="AV222" i="1"/>
  <c r="AW234" i="1"/>
  <c r="AV234" i="1"/>
  <c r="AW235" i="1"/>
  <c r="AV235" i="1"/>
  <c r="AW236" i="1"/>
  <c r="AV236" i="1"/>
  <c r="AW237" i="1"/>
  <c r="AV237" i="1"/>
  <c r="AW239" i="1"/>
  <c r="AV239" i="1"/>
  <c r="AW240" i="1"/>
  <c r="AV240" i="1"/>
  <c r="AW242" i="1"/>
  <c r="AV242" i="1"/>
  <c r="AW243" i="1"/>
  <c r="AV243" i="1"/>
  <c r="AW244" i="1"/>
  <c r="AV244" i="1"/>
  <c r="AW245" i="1"/>
  <c r="AV245" i="1"/>
  <c r="AW247" i="1"/>
  <c r="AV247" i="1"/>
  <c r="AW249" i="1"/>
  <c r="AV249" i="1"/>
  <c r="AW251" i="1"/>
  <c r="AV251" i="1"/>
  <c r="AW252" i="1"/>
  <c r="AV252" i="1"/>
  <c r="AW253" i="1"/>
  <c r="AV253" i="1"/>
  <c r="AW53" i="1"/>
  <c r="AT87" i="1" l="1"/>
  <c r="AU87" i="1" s="1"/>
  <c r="AT73" i="1"/>
  <c r="AU73" i="1" s="1"/>
  <c r="AT65" i="1"/>
  <c r="AU65" i="1" s="1"/>
  <c r="AT135" i="1"/>
  <c r="AU135" i="1" s="1"/>
  <c r="AT125" i="1"/>
  <c r="AU125" i="1" s="1"/>
  <c r="AT92" i="1"/>
  <c r="AU92" i="1" s="1"/>
  <c r="AT109" i="1"/>
  <c r="AU109" i="1" s="1"/>
  <c r="AW87" i="1"/>
  <c r="AW73" i="1"/>
  <c r="AW65" i="1"/>
  <c r="AW135" i="1"/>
  <c r="AW125" i="1"/>
  <c r="AW92" i="1"/>
  <c r="AW109" i="1"/>
  <c r="AV213" i="1" l="1"/>
  <c r="AV215" i="1"/>
  <c r="AV205" i="1"/>
  <c r="AV195" i="1"/>
  <c r="AV197" i="1"/>
  <c r="AV199" i="1"/>
  <c r="AV201" i="1"/>
  <c r="AV203" i="1"/>
  <c r="AV206" i="1"/>
  <c r="AV207" i="1"/>
  <c r="AV208" i="1"/>
  <c r="AV209" i="1"/>
  <c r="AV210" i="1"/>
  <c r="AV211" i="1"/>
  <c r="AV192" i="1"/>
  <c r="AV151" i="1"/>
  <c r="AV182" i="1"/>
  <c r="AV185" i="1"/>
  <c r="AV190" i="1"/>
  <c r="AV71" i="1"/>
  <c r="AV75" i="1"/>
  <c r="AV97" i="1"/>
  <c r="AV40" i="1"/>
  <c r="AV139" i="1"/>
  <c r="AV142" i="1"/>
  <c r="AV146" i="1"/>
  <c r="AV87" i="1"/>
  <c r="AV73" i="1"/>
  <c r="AV65" i="1"/>
  <c r="AV135" i="1"/>
  <c r="AV125" i="1"/>
  <c r="AV92" i="1"/>
  <c r="AV109" i="1"/>
  <c r="AR213" i="1" l="1"/>
  <c r="AR215" i="1"/>
  <c r="AR205" i="1"/>
  <c r="AR195" i="1"/>
  <c r="AR197" i="1"/>
  <c r="AR199" i="1"/>
  <c r="AR201" i="1"/>
  <c r="AR203" i="1"/>
  <c r="AR206" i="1"/>
  <c r="AR207" i="1"/>
  <c r="AR208" i="1"/>
  <c r="AR209" i="1"/>
  <c r="AR210" i="1"/>
  <c r="AR211" i="1"/>
  <c r="AR192" i="1"/>
  <c r="AR151" i="1"/>
  <c r="AR165" i="1"/>
  <c r="AR168" i="1"/>
  <c r="AR170" i="1"/>
  <c r="AR172" i="1"/>
  <c r="AR180" i="1"/>
  <c r="AR182" i="1"/>
  <c r="AR185" i="1"/>
  <c r="AR188" i="1"/>
  <c r="AR190" i="1"/>
  <c r="AR71" i="1"/>
  <c r="AR54" i="1"/>
  <c r="AT54" i="1" s="1"/>
  <c r="AU54" i="1" s="1"/>
  <c r="AR58" i="1"/>
  <c r="AT58" i="1" s="1"/>
  <c r="AU58" i="1" s="1"/>
  <c r="AR75" i="1"/>
  <c r="AR104" i="1"/>
  <c r="AR107" i="1"/>
  <c r="AR109" i="1"/>
  <c r="AR111" i="1"/>
  <c r="AR52" i="1"/>
  <c r="AT52" i="1" s="1"/>
  <c r="AU52" i="1" s="1"/>
  <c r="AR40" i="1"/>
  <c r="AR92" i="1"/>
  <c r="AR97" i="1"/>
  <c r="AR113" i="1"/>
  <c r="AR116" i="1"/>
  <c r="AR125" i="1"/>
  <c r="AR135" i="1"/>
  <c r="AR139" i="1"/>
  <c r="AR142" i="1"/>
  <c r="AR146" i="1"/>
  <c r="AR65" i="1"/>
  <c r="AR73" i="1"/>
  <c r="AR78" i="1"/>
  <c r="AR87" i="1"/>
  <c r="AR38" i="1"/>
  <c r="AW58" i="1" l="1"/>
  <c r="AV58" i="1"/>
  <c r="AW54" i="1"/>
  <c r="AV54" i="1"/>
  <c r="AW52" i="1"/>
  <c r="AV52" i="1"/>
  <c r="AT145" i="1"/>
  <c r="AU145" i="1" s="1"/>
  <c r="AT144" i="1"/>
  <c r="AU144" i="1" s="1"/>
  <c r="AT141" i="1"/>
  <c r="AU141" i="1" s="1"/>
  <c r="AT140" i="1"/>
  <c r="AU140" i="1" s="1"/>
  <c r="AT136" i="1"/>
  <c r="AU136" i="1" s="1"/>
  <c r="AT130" i="1"/>
  <c r="AU130" i="1" s="1"/>
  <c r="C165" i="22"/>
  <c r="C149" i="22"/>
  <c r="C170" i="22"/>
  <c r="C168" i="22"/>
  <c r="C161" i="22"/>
  <c r="C172" i="22"/>
  <c r="AT46" i="1"/>
  <c r="AU46" i="1" s="1"/>
  <c r="AT27" i="1"/>
  <c r="AU27" i="1" s="1"/>
  <c r="AT25" i="1"/>
  <c r="AU25" i="1" s="1"/>
  <c r="AT188" i="1"/>
  <c r="AU188" i="1" s="1"/>
  <c r="AT187" i="1"/>
  <c r="AU187" i="1" s="1"/>
  <c r="C151" i="22"/>
  <c r="E149" i="22"/>
  <c r="F149" i="22"/>
  <c r="L149" i="22"/>
  <c r="M149" i="22"/>
  <c r="N149" i="22" s="1"/>
  <c r="AT180" i="1"/>
  <c r="AU180" i="1" s="1"/>
  <c r="AT179" i="1"/>
  <c r="AU179" i="1" s="1"/>
  <c r="C146" i="22"/>
  <c r="AT173" i="1"/>
  <c r="AU173" i="1" s="1"/>
  <c r="AT172" i="1"/>
  <c r="AU172" i="1" s="1"/>
  <c r="AT171" i="1"/>
  <c r="AU171" i="1" s="1"/>
  <c r="AT170" i="1"/>
  <c r="AU170" i="1" s="1"/>
  <c r="AT169" i="1"/>
  <c r="AU169" i="1" s="1"/>
  <c r="AT168" i="1"/>
  <c r="AU168" i="1" s="1"/>
  <c r="AT166" i="1"/>
  <c r="AU166" i="1" s="1"/>
  <c r="AT165" i="1"/>
  <c r="AU165" i="1" s="1"/>
  <c r="E170" i="22"/>
  <c r="F170" i="22"/>
  <c r="L170" i="22"/>
  <c r="M170" i="22"/>
  <c r="N170" i="22" s="1"/>
  <c r="E168" i="22"/>
  <c r="F168" i="22"/>
  <c r="L168" i="22"/>
  <c r="M168" i="22"/>
  <c r="N168" i="22" s="1"/>
  <c r="E165" i="22"/>
  <c r="F165" i="22"/>
  <c r="L165" i="22"/>
  <c r="M165" i="22"/>
  <c r="N165" i="22" s="1"/>
  <c r="E161" i="22"/>
  <c r="F161" i="22"/>
  <c r="L161" i="22"/>
  <c r="M161" i="22"/>
  <c r="N161" i="22" s="1"/>
  <c r="E172" i="22"/>
  <c r="F172" i="22"/>
  <c r="L172" i="22"/>
  <c r="M172" i="22"/>
  <c r="N172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08" i="1"/>
  <c r="AU108" i="1" s="1"/>
  <c r="AT106" i="1"/>
  <c r="AU106" i="1" s="1"/>
  <c r="AT79" i="1"/>
  <c r="AU79" i="1" s="1"/>
  <c r="AT111" i="1"/>
  <c r="AU111" i="1" s="1"/>
  <c r="AT107" i="1"/>
  <c r="AU107" i="1" s="1"/>
  <c r="AT104" i="1"/>
  <c r="AU104" i="1" s="1"/>
  <c r="AW188" i="1"/>
  <c r="AV188" i="1"/>
  <c r="AW187" i="1"/>
  <c r="AW180" i="1"/>
  <c r="AV180" i="1"/>
  <c r="AW179" i="1"/>
  <c r="AW173" i="1"/>
  <c r="AW172" i="1"/>
  <c r="AV172" i="1"/>
  <c r="AW171" i="1"/>
  <c r="AW170" i="1"/>
  <c r="AV170" i="1"/>
  <c r="AW169" i="1"/>
  <c r="AW168" i="1"/>
  <c r="AV168" i="1"/>
  <c r="AW166" i="1"/>
  <c r="AW165" i="1"/>
  <c r="AV165" i="1"/>
  <c r="AW145" i="1" l="1"/>
  <c r="AW144" i="1"/>
  <c r="AW141" i="1"/>
  <c r="AW140" i="1"/>
  <c r="AW136" i="1"/>
  <c r="AW130" i="1"/>
  <c r="AW46" i="1"/>
  <c r="AW27" i="1"/>
  <c r="AW25" i="1"/>
  <c r="O172" i="22" a="1"/>
  <c r="O172" i="22" s="1"/>
  <c r="P172" i="22"/>
  <c r="Q172" i="22" a="1"/>
  <c r="Q172" i="22" s="1"/>
  <c r="AE172" i="22"/>
  <c r="O161" i="22" a="1"/>
  <c r="O161" i="22" s="1"/>
  <c r="P161" i="22"/>
  <c r="Q161" i="22" a="1"/>
  <c r="Q161" i="22" s="1"/>
  <c r="AE161" i="22"/>
  <c r="O165" i="22" a="1"/>
  <c r="O165" i="22" s="1"/>
  <c r="P165" i="22"/>
  <c r="Q165" i="22" a="1"/>
  <c r="Q165" i="22" s="1"/>
  <c r="AE165" i="22"/>
  <c r="O168" i="22" a="1"/>
  <c r="O168" i="22" s="1"/>
  <c r="P168" i="22"/>
  <c r="Q168" i="22" a="1"/>
  <c r="Q168" i="22" s="1"/>
  <c r="AE168" i="22"/>
  <c r="O170" i="22" a="1"/>
  <c r="O170" i="22" s="1"/>
  <c r="P170" i="22"/>
  <c r="Q170" i="22" a="1"/>
  <c r="Q170" i="22" s="1"/>
  <c r="AE170" i="22"/>
  <c r="E146" i="22"/>
  <c r="F146" i="22"/>
  <c r="L146" i="22"/>
  <c r="M146" i="22"/>
  <c r="N146" i="22" s="1"/>
  <c r="O149" i="22" a="1"/>
  <c r="O149" i="22" s="1"/>
  <c r="P149" i="22"/>
  <c r="Q149" i="22" a="1"/>
  <c r="Q149" i="22" s="1"/>
  <c r="AE149" i="22"/>
  <c r="E151" i="22"/>
  <c r="F151" i="22"/>
  <c r="L151" i="22"/>
  <c r="M151" i="22"/>
  <c r="N151" i="22" s="1"/>
  <c r="AW104" i="1"/>
  <c r="AV104" i="1"/>
  <c r="AW107" i="1"/>
  <c r="AV107" i="1"/>
  <c r="AW111" i="1"/>
  <c r="AV111" i="1"/>
  <c r="AW79" i="1"/>
  <c r="AW106" i="1"/>
  <c r="AW108" i="1"/>
  <c r="AW112" i="1"/>
  <c r="AW113" i="1"/>
  <c r="AV113" i="1"/>
  <c r="AW114" i="1"/>
  <c r="AW116" i="1"/>
  <c r="AV116" i="1"/>
  <c r="AW77" i="1"/>
  <c r="AW78" i="1"/>
  <c r="AV78" i="1"/>
  <c r="AW38" i="1"/>
  <c r="AV38" i="1"/>
  <c r="O151" i="22" l="1" a="1"/>
  <c r="O151" i="22" s="1"/>
  <c r="P151" i="22"/>
  <c r="Q151" i="22" a="1"/>
  <c r="Q151" i="22" s="1"/>
  <c r="AE151" i="22"/>
  <c r="O146" i="22" a="1"/>
  <c r="O146" i="22" s="1"/>
  <c r="P146" i="22"/>
  <c r="Q146" i="22" a="1"/>
  <c r="Q146" i="22" s="1"/>
  <c r="AE146" i="22"/>
  <c r="AT85" i="1" l="1"/>
  <c r="AU85" i="1" s="1"/>
  <c r="AT103" i="1"/>
  <c r="AU103" i="1" s="1"/>
  <c r="AT102" i="1"/>
  <c r="AU102" i="1" s="1"/>
  <c r="AT101" i="1"/>
  <c r="AU101" i="1" s="1"/>
  <c r="AT98" i="1"/>
  <c r="AU98" i="1" s="1"/>
  <c r="AT90" i="1"/>
  <c r="AU90" i="1" s="1"/>
  <c r="AT99" i="1"/>
  <c r="AU99" i="1" s="1"/>
  <c r="AT96" i="1"/>
  <c r="AU96" i="1" s="1"/>
  <c r="AT94" i="1"/>
  <c r="AU94" i="1" s="1"/>
  <c r="AT89" i="1"/>
  <c r="AU89" i="1" s="1"/>
  <c r="AT88" i="1"/>
  <c r="AU88" i="1" s="1"/>
  <c r="AT91" i="1"/>
  <c r="AU91" i="1" s="1"/>
  <c r="AW85" i="1"/>
  <c r="AT83" i="1"/>
  <c r="AU83" i="1" s="1"/>
  <c r="AT86" i="1"/>
  <c r="AU86" i="1" s="1"/>
  <c r="AW91" i="1" l="1"/>
  <c r="AW88" i="1"/>
  <c r="AW89" i="1"/>
  <c r="AW94" i="1"/>
  <c r="AW96" i="1"/>
  <c r="AW99" i="1"/>
  <c r="AW90" i="1"/>
  <c r="AW98" i="1"/>
  <c r="AW101" i="1"/>
  <c r="AW102" i="1"/>
  <c r="AW103" i="1"/>
  <c r="AW86" i="1"/>
  <c r="AW83" i="1"/>
  <c r="AT132" i="1" l="1"/>
  <c r="AU132" i="1" s="1"/>
  <c r="AT129" i="1"/>
  <c r="AU129" i="1" s="1"/>
  <c r="AT127" i="1"/>
  <c r="AU127" i="1" s="1"/>
  <c r="AT124" i="1"/>
  <c r="AU124" i="1" s="1"/>
  <c r="AT122" i="1"/>
  <c r="AU122" i="1" s="1"/>
  <c r="AT121" i="1"/>
  <c r="AU121" i="1" s="1"/>
  <c r="AT120" i="1"/>
  <c r="AU120" i="1" s="1"/>
  <c r="AT119" i="1"/>
  <c r="AU119" i="1" s="1"/>
  <c r="AT115" i="1"/>
  <c r="AU115" i="1" s="1"/>
  <c r="AT143" i="1"/>
  <c r="AU143" i="1" s="1"/>
  <c r="AT138" i="1"/>
  <c r="AU138" i="1" s="1"/>
  <c r="AT134" i="1"/>
  <c r="AU134" i="1" s="1"/>
  <c r="AT126" i="1"/>
  <c r="AU126" i="1" s="1"/>
  <c r="AT123" i="1"/>
  <c r="AU123" i="1" s="1"/>
  <c r="AT160" i="1"/>
  <c r="AU160" i="1" s="1"/>
  <c r="AT158" i="1"/>
  <c r="AU158" i="1" s="1"/>
  <c r="AT157" i="1"/>
  <c r="AU157" i="1" s="1"/>
  <c r="AT156" i="1"/>
  <c r="AU156" i="1" s="1"/>
  <c r="AT154" i="1"/>
  <c r="AU154" i="1" s="1"/>
  <c r="AT153" i="1"/>
  <c r="AU153" i="1" s="1"/>
  <c r="AT137" i="1"/>
  <c r="AU137" i="1" s="1"/>
  <c r="AW137" i="1" l="1"/>
  <c r="AW153" i="1"/>
  <c r="AW154" i="1"/>
  <c r="AW156" i="1"/>
  <c r="AW157" i="1"/>
  <c r="AW158" i="1"/>
  <c r="AW160" i="1"/>
  <c r="AW123" i="1"/>
  <c r="AW126" i="1"/>
  <c r="AW134" i="1"/>
  <c r="AW138" i="1"/>
  <c r="AW143" i="1"/>
  <c r="AW115" i="1"/>
  <c r="AW119" i="1"/>
  <c r="AW120" i="1"/>
  <c r="AW121" i="1"/>
  <c r="AW122" i="1"/>
  <c r="AW124" i="1"/>
  <c r="AW127" i="1"/>
  <c r="AW129" i="1"/>
  <c r="AW132" i="1"/>
  <c r="AV175" i="1" l="1"/>
  <c r="AV152" i="1"/>
  <c r="AV155" i="1"/>
  <c r="AV153" i="1"/>
  <c r="AV154" i="1"/>
  <c r="AV156" i="1"/>
  <c r="AV157" i="1"/>
  <c r="AV158" i="1"/>
  <c r="AV181" i="1"/>
  <c r="AV194" i="1"/>
  <c r="AV196" i="1"/>
  <c r="AV200" i="1"/>
  <c r="AV179" i="1"/>
  <c r="AV173" i="1"/>
  <c r="AV171" i="1"/>
  <c r="AV166" i="1"/>
  <c r="AV128" i="1"/>
  <c r="AV131" i="1"/>
  <c r="AV140" i="1"/>
  <c r="AV130" i="1"/>
  <c r="AV112" i="1"/>
  <c r="AV105" i="1"/>
  <c r="AV72" i="1"/>
  <c r="AV7" i="1"/>
  <c r="AV123" i="1"/>
  <c r="AV126" i="1"/>
  <c r="AV134" i="1"/>
  <c r="AV119" i="1"/>
  <c r="AV120" i="1"/>
  <c r="AV121" i="1"/>
  <c r="AV122" i="1"/>
  <c r="AV124" i="1"/>
  <c r="AV127" i="1"/>
  <c r="AV129" i="1"/>
  <c r="AV132" i="1"/>
  <c r="AV191" i="1"/>
  <c r="AV10" i="1"/>
  <c r="AV51" i="1"/>
  <c r="AV137" i="1"/>
  <c r="AV184" i="1"/>
  <c r="AV186" i="1"/>
  <c r="AV189" i="1"/>
  <c r="AV187" i="1"/>
  <c r="AV159" i="1"/>
  <c r="AV145" i="1"/>
  <c r="AV144" i="1"/>
  <c r="AV141" i="1"/>
  <c r="AV136" i="1"/>
  <c r="AV114" i="1"/>
  <c r="AV93" i="1"/>
  <c r="AV59" i="1"/>
  <c r="AV60" i="1"/>
  <c r="AV63" i="1"/>
  <c r="AV61" i="1"/>
  <c r="AV62" i="1"/>
  <c r="AV64" i="1"/>
  <c r="AV67" i="1"/>
  <c r="AV69" i="1"/>
  <c r="AV70" i="1"/>
  <c r="AV74" i="1"/>
  <c r="AV81" i="1"/>
  <c r="AV66" i="1"/>
  <c r="AV79" i="1"/>
  <c r="AV12" i="1"/>
  <c r="AV14" i="1"/>
  <c r="AV17" i="1"/>
  <c r="AV19" i="1"/>
  <c r="AV27" i="1"/>
  <c r="AV25" i="1"/>
  <c r="AV85" i="1"/>
  <c r="AV91" i="1"/>
  <c r="AV88" i="1"/>
  <c r="AV89" i="1"/>
  <c r="AV94" i="1"/>
  <c r="AV99" i="1"/>
  <c r="AV90" i="1"/>
  <c r="AV98" i="1"/>
  <c r="AV143" i="1"/>
  <c r="AV115" i="1"/>
  <c r="AV169" i="1"/>
  <c r="AV100" i="1"/>
  <c r="AV106" i="1"/>
  <c r="AV108" i="1"/>
  <c r="AV76" i="1"/>
  <c r="AV77" i="1"/>
  <c r="AV53" i="1"/>
  <c r="AV46" i="1"/>
  <c r="AV96" i="1"/>
  <c r="AV101" i="1"/>
  <c r="AV102" i="1"/>
  <c r="AV103" i="1"/>
  <c r="AV86" i="1"/>
  <c r="AV83" i="1"/>
  <c r="AV160" i="1"/>
  <c r="AV138" i="1"/>
  <c r="AR181" i="1" l="1"/>
  <c r="AR175" i="1"/>
  <c r="AR178" i="1"/>
  <c r="AR184" i="1"/>
  <c r="AR186" i="1"/>
  <c r="AR189" i="1"/>
  <c r="AR191" i="1"/>
  <c r="C135" i="22" s="1"/>
  <c r="AR194" i="1"/>
  <c r="AR196" i="1"/>
  <c r="AR200" i="1"/>
  <c r="AR198" i="1"/>
  <c r="AR202" i="1"/>
  <c r="AR204" i="1"/>
  <c r="AR193" i="1"/>
  <c r="AR167" i="1"/>
  <c r="AR166" i="1"/>
  <c r="AR169" i="1"/>
  <c r="AR171" i="1"/>
  <c r="AR173" i="1"/>
  <c r="AR176" i="1"/>
  <c r="AR177" i="1"/>
  <c r="AR179" i="1"/>
  <c r="AR183" i="1"/>
  <c r="AR187" i="1"/>
  <c r="C133" i="22" s="1"/>
  <c r="AR128" i="1"/>
  <c r="AR131" i="1"/>
  <c r="AR137" i="1"/>
  <c r="C97" i="22" s="1"/>
  <c r="AR147" i="1"/>
  <c r="AR152" i="1"/>
  <c r="AR155" i="1"/>
  <c r="AR159" i="1"/>
  <c r="AR150" i="1"/>
  <c r="AR153" i="1"/>
  <c r="AR154" i="1"/>
  <c r="AR156" i="1"/>
  <c r="AR157" i="1"/>
  <c r="AR158" i="1"/>
  <c r="AR160" i="1"/>
  <c r="AR162" i="1"/>
  <c r="AR163" i="1"/>
  <c r="AR164" i="1"/>
  <c r="AR117" i="1"/>
  <c r="AT117" i="1" s="1"/>
  <c r="AU117" i="1" s="1"/>
  <c r="AR123" i="1"/>
  <c r="AR126" i="1"/>
  <c r="AR134" i="1"/>
  <c r="C95" i="22" s="1"/>
  <c r="AR138" i="1"/>
  <c r="AR143" i="1"/>
  <c r="AR110" i="1"/>
  <c r="AR112" i="1"/>
  <c r="AR114" i="1"/>
  <c r="C80" i="22" s="1"/>
  <c r="AR115" i="1"/>
  <c r="AR119" i="1"/>
  <c r="C82" i="22" s="1"/>
  <c r="AR120" i="1"/>
  <c r="AR121" i="1"/>
  <c r="C84" i="22" s="1"/>
  <c r="AR122" i="1"/>
  <c r="AR124" i="1"/>
  <c r="C87" i="22" s="1"/>
  <c r="AR127" i="1"/>
  <c r="AR129" i="1"/>
  <c r="AR130" i="1"/>
  <c r="C92" i="22" s="1"/>
  <c r="AR132" i="1"/>
  <c r="AR136" i="1"/>
  <c r="AR140" i="1"/>
  <c r="AR141" i="1"/>
  <c r="AR144" i="1"/>
  <c r="AR145" i="1"/>
  <c r="AR148" i="1"/>
  <c r="AR91" i="1"/>
  <c r="C65" i="22" s="1"/>
  <c r="AR93" i="1"/>
  <c r="AR100" i="1"/>
  <c r="C71" i="22" s="1"/>
  <c r="AR105" i="1"/>
  <c r="C75" i="22" s="1"/>
  <c r="AR88" i="1"/>
  <c r="AR89" i="1"/>
  <c r="AR94" i="1"/>
  <c r="AR96" i="1"/>
  <c r="C68" i="22" s="1"/>
  <c r="AR99" i="1"/>
  <c r="AR90" i="1"/>
  <c r="AR98" i="1"/>
  <c r="AR101" i="1"/>
  <c r="AR102" i="1"/>
  <c r="C73" i="22" s="1"/>
  <c r="AR103" i="1"/>
  <c r="AR106" i="1"/>
  <c r="AR108" i="1"/>
  <c r="AR86" i="1"/>
  <c r="AR83" i="1"/>
  <c r="AR85" i="1"/>
  <c r="AR66" i="1"/>
  <c r="AR70" i="1"/>
  <c r="C52" i="22" s="1"/>
  <c r="AR72" i="1"/>
  <c r="AR74" i="1"/>
  <c r="C54" i="22" s="1"/>
  <c r="AR76" i="1"/>
  <c r="AR62" i="1"/>
  <c r="AR79" i="1"/>
  <c r="AR81" i="1"/>
  <c r="C58" i="22" s="1"/>
  <c r="AR69" i="1"/>
  <c r="AR67" i="1"/>
  <c r="AR63" i="1"/>
  <c r="AR64" i="1"/>
  <c r="AR59" i="1"/>
  <c r="AR60" i="1"/>
  <c r="AR61" i="1"/>
  <c r="AR77" i="1"/>
  <c r="AR7" i="1"/>
  <c r="AR10" i="1"/>
  <c r="AR12" i="1"/>
  <c r="AR14" i="1"/>
  <c r="AR17" i="1"/>
  <c r="AR19" i="1"/>
  <c r="AR51" i="1"/>
  <c r="C38" i="22" s="1"/>
  <c r="AR55" i="1"/>
  <c r="AR53" i="1"/>
  <c r="AR56" i="1"/>
  <c r="AT56" i="1" s="1"/>
  <c r="AU56" i="1" s="1"/>
  <c r="AR57" i="1"/>
  <c r="AR46" i="1"/>
  <c r="AR36" i="1"/>
  <c r="AR30" i="1"/>
  <c r="AR25" i="1"/>
  <c r="AR27" i="1"/>
  <c r="AW56" i="1" l="1"/>
  <c r="AV56" i="1"/>
  <c r="AT26" i="1"/>
  <c r="AU26" i="1" s="1"/>
  <c r="AT24" i="1"/>
  <c r="AU24" i="1" s="1"/>
  <c r="AT22" i="1"/>
  <c r="AU22" i="1" s="1"/>
  <c r="AT20" i="1"/>
  <c r="AU20" i="1" s="1"/>
  <c r="AT18" i="1"/>
  <c r="AU18" i="1" s="1"/>
  <c r="AT16" i="1"/>
  <c r="AU16" i="1" s="1"/>
  <c r="AT13" i="1"/>
  <c r="AU13" i="1" s="1"/>
  <c r="C56" i="22"/>
  <c r="C51" i="22"/>
  <c r="C57" i="22"/>
  <c r="C46" i="22"/>
  <c r="C55" i="22"/>
  <c r="C53" i="22"/>
  <c r="C60" i="22"/>
  <c r="C59" i="22"/>
  <c r="C61" i="22"/>
  <c r="C77" i="22"/>
  <c r="C76" i="22"/>
  <c r="C74" i="22"/>
  <c r="C72" i="22"/>
  <c r="C69" i="22"/>
  <c r="C64" i="22"/>
  <c r="C70" i="22"/>
  <c r="C67" i="22"/>
  <c r="C63" i="22"/>
  <c r="C62" i="22"/>
  <c r="C66" i="22"/>
  <c r="C102" i="22"/>
  <c r="C144" i="22"/>
  <c r="C100" i="22"/>
  <c r="C99" i="22"/>
  <c r="C96" i="22"/>
  <c r="C94" i="22"/>
  <c r="C91" i="22"/>
  <c r="C89" i="22"/>
  <c r="C85" i="22"/>
  <c r="C83" i="22"/>
  <c r="C81" i="22"/>
  <c r="C79" i="22"/>
  <c r="C101" i="22"/>
  <c r="C143" i="22"/>
  <c r="C98" i="22"/>
  <c r="C88" i="22"/>
  <c r="C86" i="22"/>
  <c r="C90" i="22"/>
  <c r="C128" i="22"/>
  <c r="C123" i="22"/>
  <c r="C140" i="22"/>
  <c r="C138" i="22"/>
  <c r="C137" i="22"/>
  <c r="C134" i="22"/>
  <c r="C132" i="22"/>
  <c r="C124" i="22"/>
  <c r="C129" i="22"/>
  <c r="AT8" i="1"/>
  <c r="AU8" i="1" s="1"/>
  <c r="AT5" i="1"/>
  <c r="AU5" i="1" s="1"/>
  <c r="AT3" i="1"/>
  <c r="AU3" i="1" s="1"/>
  <c r="AT31" i="1"/>
  <c r="AU31" i="1" s="1"/>
  <c r="AT29" i="1"/>
  <c r="AU29" i="1" s="1"/>
  <c r="AT30" i="1"/>
  <c r="AU30" i="1" s="1"/>
  <c r="AT32" i="1"/>
  <c r="AU32" i="1" s="1"/>
  <c r="AT36" i="1"/>
  <c r="AU36" i="1" s="1"/>
  <c r="AT37" i="1"/>
  <c r="AU37" i="1" s="1"/>
  <c r="AT35" i="1"/>
  <c r="AU35" i="1" s="1"/>
  <c r="AT57" i="1"/>
  <c r="AU57" i="1" s="1"/>
  <c r="C40" i="22"/>
  <c r="AT55" i="1"/>
  <c r="AU55" i="1" s="1"/>
  <c r="E38" i="22"/>
  <c r="F38" i="22"/>
  <c r="E56" i="22"/>
  <c r="F56" i="22"/>
  <c r="E51" i="22"/>
  <c r="F51" i="22"/>
  <c r="L51" i="22"/>
  <c r="M51" i="22"/>
  <c r="N51" i="22" s="1"/>
  <c r="E58" i="22"/>
  <c r="F58" i="22"/>
  <c r="L58" i="22"/>
  <c r="M58" i="22"/>
  <c r="N58" i="22" s="1"/>
  <c r="E57" i="22"/>
  <c r="F57" i="22"/>
  <c r="E46" i="22"/>
  <c r="F46" i="22"/>
  <c r="M46" i="22"/>
  <c r="N46" i="22" s="1"/>
  <c r="L46" i="22"/>
  <c r="P46" i="22" s="1"/>
  <c r="E55" i="22"/>
  <c r="F55" i="22"/>
  <c r="E54" i="22"/>
  <c r="F54" i="22"/>
  <c r="E53" i="22"/>
  <c r="F53" i="22"/>
  <c r="E52" i="22"/>
  <c r="F52" i="22"/>
  <c r="L52" i="22"/>
  <c r="M52" i="22"/>
  <c r="N52" i="22" s="1"/>
  <c r="E60" i="22"/>
  <c r="F60" i="22"/>
  <c r="E59" i="22"/>
  <c r="F59" i="22"/>
  <c r="E61" i="22"/>
  <c r="F61" i="22"/>
  <c r="L61" i="22"/>
  <c r="M61" i="22"/>
  <c r="N61" i="22" s="1"/>
  <c r="E77" i="22"/>
  <c r="F77" i="22"/>
  <c r="L77" i="22"/>
  <c r="M77" i="22"/>
  <c r="N77" i="22" s="1"/>
  <c r="E76" i="22"/>
  <c r="F76" i="22"/>
  <c r="M76" i="22"/>
  <c r="N76" i="22" s="1"/>
  <c r="L76" i="22"/>
  <c r="E74" i="22"/>
  <c r="F74" i="22"/>
  <c r="L74" i="22"/>
  <c r="M74" i="22"/>
  <c r="N74" i="22" s="1"/>
  <c r="E73" i="22"/>
  <c r="F73" i="22"/>
  <c r="L73" i="22"/>
  <c r="M73" i="22"/>
  <c r="N73" i="22" s="1"/>
  <c r="E72" i="22"/>
  <c r="F72" i="22"/>
  <c r="M72" i="22"/>
  <c r="N72" i="22" s="1"/>
  <c r="L72" i="22"/>
  <c r="E69" i="22"/>
  <c r="F69" i="22"/>
  <c r="E64" i="22"/>
  <c r="F64" i="22"/>
  <c r="E70" i="22"/>
  <c r="F70" i="22"/>
  <c r="E68" i="22"/>
  <c r="F68" i="22"/>
  <c r="L68" i="22"/>
  <c r="M68" i="22"/>
  <c r="N68" i="22" s="1"/>
  <c r="E67" i="22"/>
  <c r="F67" i="22"/>
  <c r="E63" i="22"/>
  <c r="F63" i="22"/>
  <c r="E62" i="22"/>
  <c r="F62" i="22"/>
  <c r="E75" i="22"/>
  <c r="F75" i="22"/>
  <c r="E71" i="22"/>
  <c r="F71" i="22"/>
  <c r="L71" i="22"/>
  <c r="M71" i="22"/>
  <c r="N71" i="22" s="1"/>
  <c r="E66" i="22"/>
  <c r="F66" i="22"/>
  <c r="E65" i="22"/>
  <c r="F65" i="22"/>
  <c r="AT148" i="1"/>
  <c r="AU148" i="1" s="1"/>
  <c r="C148" i="22"/>
  <c r="C105" i="22"/>
  <c r="C145" i="22"/>
  <c r="C103" i="22"/>
  <c r="E102" i="22"/>
  <c r="F102" i="22"/>
  <c r="L102" i="22"/>
  <c r="M102" i="22"/>
  <c r="N102" i="22" s="1"/>
  <c r="E100" i="22"/>
  <c r="F100" i="22"/>
  <c r="E99" i="22"/>
  <c r="F99" i="22"/>
  <c r="E96" i="22"/>
  <c r="F96" i="22"/>
  <c r="E94" i="22"/>
  <c r="F94" i="22"/>
  <c r="E92" i="22"/>
  <c r="F92" i="22"/>
  <c r="E91" i="22"/>
  <c r="F91" i="22"/>
  <c r="E89" i="22"/>
  <c r="F89" i="22"/>
  <c r="E87" i="22"/>
  <c r="F87" i="22"/>
  <c r="L87" i="22"/>
  <c r="M87" i="22"/>
  <c r="N87" i="22" s="1"/>
  <c r="E85" i="22"/>
  <c r="F85" i="22"/>
  <c r="L85" i="22"/>
  <c r="M85" i="22"/>
  <c r="N85" i="22" s="1"/>
  <c r="E84" i="22"/>
  <c r="F84" i="22"/>
  <c r="E83" i="22"/>
  <c r="F83" i="22"/>
  <c r="L83" i="22"/>
  <c r="M83" i="22"/>
  <c r="N83" i="22" s="1"/>
  <c r="E82" i="22"/>
  <c r="F82" i="22"/>
  <c r="L82" i="22"/>
  <c r="M82" i="22"/>
  <c r="N82" i="22" s="1"/>
  <c r="E81" i="22"/>
  <c r="F81" i="22"/>
  <c r="L81" i="22"/>
  <c r="M81" i="22"/>
  <c r="N81" i="22" s="1"/>
  <c r="E80" i="22"/>
  <c r="F80" i="22"/>
  <c r="L80" i="22"/>
  <c r="M80" i="22"/>
  <c r="N80" i="22" s="1"/>
  <c r="E79" i="22"/>
  <c r="F79" i="22"/>
  <c r="AT110" i="1"/>
  <c r="AU110" i="1" s="1"/>
  <c r="C78" i="22"/>
  <c r="E101" i="22"/>
  <c r="F101" i="22"/>
  <c r="L101" i="22"/>
  <c r="M101" i="22"/>
  <c r="N101" i="22" s="1"/>
  <c r="E98" i="22"/>
  <c r="F98" i="22"/>
  <c r="L98" i="22"/>
  <c r="M98" i="22"/>
  <c r="N98" i="22" s="1"/>
  <c r="E95" i="22"/>
  <c r="F95" i="22"/>
  <c r="E88" i="22"/>
  <c r="F88" i="22"/>
  <c r="E86" i="22"/>
  <c r="F86" i="22"/>
  <c r="AW117" i="1"/>
  <c r="AV117" i="1"/>
  <c r="C118" i="22"/>
  <c r="C164" i="22"/>
  <c r="AT164" i="1"/>
  <c r="AU164" i="1" s="1"/>
  <c r="C117" i="22"/>
  <c r="C163" i="22"/>
  <c r="AT163" i="1"/>
  <c r="AU163" i="1" s="1"/>
  <c r="C116" i="22"/>
  <c r="C162" i="22"/>
  <c r="AT162" i="1"/>
  <c r="AU162" i="1" s="1"/>
  <c r="C115" i="22"/>
  <c r="C160" i="22"/>
  <c r="C113" i="22"/>
  <c r="C158" i="22"/>
  <c r="C157" i="22"/>
  <c r="C112" i="22"/>
  <c r="C111" i="22"/>
  <c r="C156" i="22"/>
  <c r="C109" i="22"/>
  <c r="C154" i="22"/>
  <c r="C108" i="22"/>
  <c r="C153" i="22"/>
  <c r="C106" i="22"/>
  <c r="AT150" i="1"/>
  <c r="AU150" i="1" s="1"/>
  <c r="C150" i="22"/>
  <c r="C114" i="22"/>
  <c r="C159" i="22"/>
  <c r="C110" i="22"/>
  <c r="C155" i="22"/>
  <c r="C107" i="22"/>
  <c r="C152" i="22"/>
  <c r="AT147" i="1"/>
  <c r="AU147" i="1" s="1"/>
  <c r="C104" i="22"/>
  <c r="C147" i="22"/>
  <c r="E97" i="22"/>
  <c r="F97" i="22"/>
  <c r="C131" i="22"/>
  <c r="C93" i="22"/>
  <c r="E90" i="22"/>
  <c r="F90" i="22"/>
  <c r="E133" i="22"/>
  <c r="F133" i="22"/>
  <c r="AT183" i="1"/>
  <c r="AU183" i="1" s="1"/>
  <c r="C130" i="22"/>
  <c r="E128" i="22"/>
  <c r="F128" i="22"/>
  <c r="AT177" i="1"/>
  <c r="AU177" i="1" s="1"/>
  <c r="C126" i="22"/>
  <c r="AT176" i="1"/>
  <c r="AU176" i="1" s="1"/>
  <c r="C125" i="22"/>
  <c r="E123" i="22"/>
  <c r="F123" i="22"/>
  <c r="C171" i="22"/>
  <c r="C122" i="22"/>
  <c r="C169" i="22"/>
  <c r="C121" i="22"/>
  <c r="C119" i="22"/>
  <c r="C166" i="22"/>
  <c r="AT167" i="1"/>
  <c r="AU167" i="1" s="1"/>
  <c r="C120" i="22"/>
  <c r="C167" i="22"/>
  <c r="AT193" i="1"/>
  <c r="AU193" i="1" s="1"/>
  <c r="C136" i="22"/>
  <c r="AT204" i="1"/>
  <c r="AU204" i="1" s="1"/>
  <c r="C142" i="22"/>
  <c r="AT202" i="1"/>
  <c r="AU202" i="1" s="1"/>
  <c r="C141" i="22"/>
  <c r="AT198" i="1"/>
  <c r="AU198" i="1" s="1"/>
  <c r="C139" i="22"/>
  <c r="E140" i="22"/>
  <c r="F140" i="22"/>
  <c r="E138" i="22"/>
  <c r="F138" i="22"/>
  <c r="L138" i="22"/>
  <c r="M138" i="22"/>
  <c r="N138" i="22" s="1"/>
  <c r="E137" i="22"/>
  <c r="F137" i="22"/>
  <c r="E135" i="22"/>
  <c r="F135" i="22"/>
  <c r="E134" i="22"/>
  <c r="F134" i="22"/>
  <c r="E132" i="22"/>
  <c r="F132" i="22"/>
  <c r="L132" i="22"/>
  <c r="M132" i="22"/>
  <c r="N132" i="22" s="1"/>
  <c r="AT178" i="1"/>
  <c r="AU178" i="1" s="1"/>
  <c r="C127" i="22"/>
  <c r="E124" i="22"/>
  <c r="F124" i="22"/>
  <c r="E129" i="22"/>
  <c r="F129" i="22"/>
  <c r="L69" i="22"/>
  <c r="M75" i="22"/>
  <c r="N75" i="22" s="1"/>
  <c r="L75" i="22"/>
  <c r="L57" i="22"/>
  <c r="M133" i="22"/>
  <c r="N133" i="22" s="1"/>
  <c r="L128" i="22"/>
  <c r="L140" i="22"/>
  <c r="L59" i="22"/>
  <c r="M59" i="22"/>
  <c r="N59" i="22" s="1"/>
  <c r="M69" i="22"/>
  <c r="N69" i="22" s="1"/>
  <c r="M86" i="22"/>
  <c r="N86" i="22" s="1"/>
  <c r="L86" i="22"/>
  <c r="M91" i="22"/>
  <c r="N91" i="22" s="1"/>
  <c r="L91" i="22"/>
  <c r="M94" i="22"/>
  <c r="N94" i="22" s="1"/>
  <c r="L94" i="22"/>
  <c r="M92" i="22"/>
  <c r="N92" i="22" s="1"/>
  <c r="L92" i="22"/>
  <c r="M124" i="22"/>
  <c r="N124" i="22" s="1"/>
  <c r="L124" i="22"/>
  <c r="M66" i="22"/>
  <c r="N66" i="22" s="1"/>
  <c r="L66" i="22"/>
  <c r="M67" i="22"/>
  <c r="N67" i="22" s="1"/>
  <c r="L67" i="22"/>
  <c r="M54" i="22"/>
  <c r="N54" i="22" s="1"/>
  <c r="L54" i="22"/>
  <c r="M70" i="22"/>
  <c r="N70" i="22" s="1"/>
  <c r="L70" i="22"/>
  <c r="M96" i="22"/>
  <c r="N96" i="22" s="1"/>
  <c r="L96" i="22"/>
  <c r="M97" i="22"/>
  <c r="N97" i="22" s="1"/>
  <c r="L97" i="22"/>
  <c r="M135" i="22"/>
  <c r="N135" i="22" s="1"/>
  <c r="L135" i="22"/>
  <c r="M95" i="22"/>
  <c r="N95" i="22" s="1"/>
  <c r="L95" i="22"/>
  <c r="M79" i="22"/>
  <c r="N79" i="22" s="1"/>
  <c r="L79" i="22"/>
  <c r="AW26" i="1" l="1"/>
  <c r="AW24" i="1"/>
  <c r="AW22" i="1"/>
  <c r="AW20" i="1"/>
  <c r="AW18" i="1"/>
  <c r="AW16" i="1"/>
  <c r="AW13" i="1"/>
  <c r="E143" i="22"/>
  <c r="F143" i="22"/>
  <c r="L143" i="22"/>
  <c r="M143" i="22"/>
  <c r="N143" i="22" s="1"/>
  <c r="E144" i="22"/>
  <c r="F144" i="22"/>
  <c r="L144" i="22"/>
  <c r="M144" i="22"/>
  <c r="N144" i="22" s="1"/>
  <c r="AW8" i="1"/>
  <c r="AW5" i="1"/>
  <c r="AW3" i="1"/>
  <c r="L89" i="22"/>
  <c r="M89" i="22"/>
  <c r="N89" i="22" s="1"/>
  <c r="L84" i="22"/>
  <c r="M84" i="22"/>
  <c r="N84" i="22" s="1"/>
  <c r="O79" i="22" a="1"/>
  <c r="O79" i="22" s="1"/>
  <c r="P79" i="22"/>
  <c r="Q79" i="22" a="1"/>
  <c r="Q79" i="22" s="1"/>
  <c r="AE79" i="22"/>
  <c r="O95" i="22" a="1"/>
  <c r="O95" i="22" s="1"/>
  <c r="P95" i="22"/>
  <c r="Q95" i="22" a="1"/>
  <c r="Q95" i="22" s="1"/>
  <c r="AE95" i="22"/>
  <c r="O135" i="22" a="1"/>
  <c r="O135" i="22" s="1"/>
  <c r="P135" i="22"/>
  <c r="Q135" i="22" a="1"/>
  <c r="Q135" i="22" s="1"/>
  <c r="AE135" i="22"/>
  <c r="O97" i="22" a="1"/>
  <c r="O97" i="22" s="1"/>
  <c r="P97" i="22"/>
  <c r="Q97" i="22" a="1"/>
  <c r="Q97" i="22" s="1"/>
  <c r="AE97" i="22"/>
  <c r="O96" i="22" a="1"/>
  <c r="O96" i="22" s="1"/>
  <c r="P96" i="22"/>
  <c r="Q96" i="22" a="1"/>
  <c r="Q96" i="22" s="1"/>
  <c r="AE96" i="22"/>
  <c r="O70" i="22" a="1"/>
  <c r="O70" i="22" s="1"/>
  <c r="P70" i="22"/>
  <c r="Q70" i="22" a="1"/>
  <c r="Q70" i="22" s="1"/>
  <c r="AE70" i="22"/>
  <c r="O54" i="22" a="1"/>
  <c r="O54" i="22" s="1"/>
  <c r="P54" i="22"/>
  <c r="Q54" i="22" a="1"/>
  <c r="Q54" i="22" s="1"/>
  <c r="AE54" i="22"/>
  <c r="O67" i="22" a="1"/>
  <c r="O67" i="22" s="1"/>
  <c r="P67" i="22"/>
  <c r="Q67" i="22" a="1"/>
  <c r="Q67" i="22" s="1"/>
  <c r="AE67" i="22"/>
  <c r="O66" i="22" a="1"/>
  <c r="O66" i="22" s="1"/>
  <c r="P66" i="22"/>
  <c r="Q66" i="22" a="1"/>
  <c r="Q66" i="22" s="1"/>
  <c r="AE66" i="22"/>
  <c r="O124" i="22" a="1"/>
  <c r="O124" i="22" s="1"/>
  <c r="P124" i="22"/>
  <c r="Q124" i="22" a="1"/>
  <c r="Q124" i="22" s="1"/>
  <c r="AE124" i="22"/>
  <c r="O92" i="22" a="1"/>
  <c r="O92" i="22" s="1"/>
  <c r="P92" i="22"/>
  <c r="Q92" i="22" a="1"/>
  <c r="Q92" i="22" s="1"/>
  <c r="AE92" i="22"/>
  <c r="O94" i="22" a="1"/>
  <c r="O94" i="22" s="1"/>
  <c r="P94" i="22"/>
  <c r="Q94" i="22" a="1"/>
  <c r="Q94" i="22" s="1"/>
  <c r="AE94" i="22"/>
  <c r="L88" i="22"/>
  <c r="M88" i="22"/>
  <c r="N88" i="22" s="1"/>
  <c r="O91" i="22" a="1"/>
  <c r="O91" i="22" s="1"/>
  <c r="P91" i="22"/>
  <c r="Q91" i="22" a="1"/>
  <c r="Q91" i="22" s="1"/>
  <c r="AE91" i="22"/>
  <c r="O86" i="22" a="1"/>
  <c r="O86" i="22" s="1"/>
  <c r="P86" i="22"/>
  <c r="Q86" i="22" a="1"/>
  <c r="Q86" i="22" s="1"/>
  <c r="AE86" i="22"/>
  <c r="L123" i="22"/>
  <c r="L137" i="22"/>
  <c r="M123" i="22"/>
  <c r="N123" i="22" s="1"/>
  <c r="M137" i="22"/>
  <c r="N137" i="22" s="1"/>
  <c r="O69" i="22" a="1"/>
  <c r="O69" i="22" s="1"/>
  <c r="P69" i="22"/>
  <c r="Q69" i="22" a="1"/>
  <c r="Q69" i="22" s="1"/>
  <c r="AE69" i="22"/>
  <c r="O59" i="22" a="1"/>
  <c r="O59" i="22" s="1"/>
  <c r="P59" i="22"/>
  <c r="Q59" i="22" a="1"/>
  <c r="Q59" i="22" s="1"/>
  <c r="AE59" i="22"/>
  <c r="M56" i="22"/>
  <c r="N56" i="22" s="1"/>
  <c r="L56" i="22"/>
  <c r="O133" i="22" a="1"/>
  <c r="O133" i="22" s="1"/>
  <c r="Q133" i="22" a="1"/>
  <c r="Q133" i="22" s="1"/>
  <c r="AE133" i="22"/>
  <c r="M64" i="22"/>
  <c r="N64" i="22" s="1"/>
  <c r="L99" i="22"/>
  <c r="M99" i="22"/>
  <c r="N99" i="22" s="1"/>
  <c r="L62" i="22"/>
  <c r="O75" i="22" a="1"/>
  <c r="O75" i="22" s="1"/>
  <c r="P75" i="22"/>
  <c r="Q75" i="22" a="1"/>
  <c r="Q75" i="22" s="1"/>
  <c r="AE75" i="22"/>
  <c r="L38" i="22"/>
  <c r="L134" i="22"/>
  <c r="M38" i="22"/>
  <c r="N38" i="22" s="1"/>
  <c r="M134" i="22"/>
  <c r="N134" i="22" s="1"/>
  <c r="E127" i="22"/>
  <c r="F127" i="22"/>
  <c r="L127" i="22"/>
  <c r="M127" i="22"/>
  <c r="N127" i="22" s="1"/>
  <c r="AW178" i="1"/>
  <c r="AV178" i="1"/>
  <c r="O132" i="22" a="1"/>
  <c r="O132" i="22" s="1"/>
  <c r="P132" i="22"/>
  <c r="Q132" i="22" a="1"/>
  <c r="Q132" i="22" s="1"/>
  <c r="AE132" i="22"/>
  <c r="O138" i="22" a="1"/>
  <c r="O138" i="22" s="1"/>
  <c r="P138" i="22"/>
  <c r="Q138" i="22" a="1"/>
  <c r="Q138" i="22" s="1"/>
  <c r="AE138" i="22"/>
  <c r="E139" i="22"/>
  <c r="F139" i="22"/>
  <c r="AW198" i="1"/>
  <c r="AV198" i="1"/>
  <c r="E141" i="22"/>
  <c r="F141" i="22"/>
  <c r="M141" i="22"/>
  <c r="N141" i="22" s="1"/>
  <c r="L141" i="22"/>
  <c r="AW202" i="1"/>
  <c r="AV202" i="1"/>
  <c r="E142" i="22"/>
  <c r="F142" i="22"/>
  <c r="AW204" i="1"/>
  <c r="AV204" i="1"/>
  <c r="E136" i="22"/>
  <c r="F136" i="22"/>
  <c r="L136" i="22"/>
  <c r="M136" i="22"/>
  <c r="N136" i="22" s="1"/>
  <c r="AW193" i="1"/>
  <c r="AV193" i="1"/>
  <c r="E167" i="22"/>
  <c r="F167" i="22"/>
  <c r="L167" i="22"/>
  <c r="M167" i="22"/>
  <c r="N167" i="22" s="1"/>
  <c r="E120" i="22"/>
  <c r="F120" i="22"/>
  <c r="L120" i="22"/>
  <c r="M120" i="22"/>
  <c r="N120" i="22" s="1"/>
  <c r="AW167" i="1"/>
  <c r="AV167" i="1"/>
  <c r="E166" i="22"/>
  <c r="F166" i="22"/>
  <c r="L166" i="22"/>
  <c r="M166" i="22"/>
  <c r="N166" i="22" s="1"/>
  <c r="E119" i="22"/>
  <c r="F119" i="22"/>
  <c r="L119" i="22"/>
  <c r="M119" i="22"/>
  <c r="N119" i="22" s="1"/>
  <c r="E121" i="22"/>
  <c r="F121" i="22"/>
  <c r="E169" i="22"/>
  <c r="F169" i="22"/>
  <c r="E122" i="22"/>
  <c r="F122" i="22"/>
  <c r="L122" i="22"/>
  <c r="M122" i="22"/>
  <c r="N122" i="22" s="1"/>
  <c r="E171" i="22"/>
  <c r="F171" i="22"/>
  <c r="L171" i="22"/>
  <c r="M171" i="22"/>
  <c r="N171" i="22" s="1"/>
  <c r="E125" i="22"/>
  <c r="F125" i="22"/>
  <c r="AW176" i="1"/>
  <c r="AV176" i="1"/>
  <c r="E126" i="22"/>
  <c r="F126" i="22"/>
  <c r="AW177" i="1"/>
  <c r="AV177" i="1"/>
  <c r="E130" i="22"/>
  <c r="F130" i="22"/>
  <c r="AW183" i="1"/>
  <c r="AV183" i="1"/>
  <c r="E93" i="22"/>
  <c r="F93" i="22"/>
  <c r="M93" i="22"/>
  <c r="N93" i="22" s="1"/>
  <c r="L93" i="22"/>
  <c r="E131" i="22"/>
  <c r="F131" i="22"/>
  <c r="E147" i="22"/>
  <c r="F147" i="22"/>
  <c r="L147" i="22"/>
  <c r="M147" i="22"/>
  <c r="N147" i="22" s="1"/>
  <c r="E104" i="22"/>
  <c r="F104" i="22"/>
  <c r="L104" i="22"/>
  <c r="M104" i="22"/>
  <c r="N104" i="22" s="1"/>
  <c r="AW147" i="1"/>
  <c r="AV147" i="1"/>
  <c r="E152" i="22"/>
  <c r="F152" i="22"/>
  <c r="E107" i="22"/>
  <c r="F107" i="22"/>
  <c r="E155" i="22"/>
  <c r="F155" i="22"/>
  <c r="E110" i="22"/>
  <c r="F110" i="22"/>
  <c r="E159" i="22"/>
  <c r="F159" i="22"/>
  <c r="L159" i="22"/>
  <c r="E114" i="22"/>
  <c r="F114" i="22"/>
  <c r="L114" i="22"/>
  <c r="E150" i="22"/>
  <c r="F150" i="22"/>
  <c r="L150" i="22"/>
  <c r="M150" i="22"/>
  <c r="N150" i="22" s="1"/>
  <c r="AW150" i="1"/>
  <c r="AV150" i="1"/>
  <c r="E106" i="22"/>
  <c r="F106" i="22"/>
  <c r="L106" i="22"/>
  <c r="M106" i="22"/>
  <c r="N106" i="22" s="1"/>
  <c r="E153" i="22"/>
  <c r="F153" i="22"/>
  <c r="E108" i="22"/>
  <c r="F108" i="22"/>
  <c r="E154" i="22"/>
  <c r="F154" i="22"/>
  <c r="E109" i="22"/>
  <c r="F109" i="22"/>
  <c r="E156" i="22"/>
  <c r="F156" i="22"/>
  <c r="E111" i="22"/>
  <c r="F111" i="22"/>
  <c r="E112" i="22"/>
  <c r="F112" i="22"/>
  <c r="L112" i="22"/>
  <c r="M112" i="22"/>
  <c r="N112" i="22" s="1"/>
  <c r="E157" i="22"/>
  <c r="F157" i="22"/>
  <c r="L157" i="22"/>
  <c r="M157" i="22"/>
  <c r="N157" i="22" s="1"/>
  <c r="E158" i="22"/>
  <c r="F158" i="22"/>
  <c r="L158" i="22"/>
  <c r="M158" i="22"/>
  <c r="N158" i="22" s="1"/>
  <c r="E113" i="22"/>
  <c r="F113" i="22"/>
  <c r="L113" i="22"/>
  <c r="M113" i="22"/>
  <c r="N113" i="22" s="1"/>
  <c r="E160" i="22"/>
  <c r="F160" i="22"/>
  <c r="L160" i="22"/>
  <c r="E115" i="22"/>
  <c r="F115" i="22"/>
  <c r="L115" i="22"/>
  <c r="AW162" i="1"/>
  <c r="AV162" i="1"/>
  <c r="E162" i="22"/>
  <c r="F162" i="22"/>
  <c r="L162" i="22"/>
  <c r="M162" i="22"/>
  <c r="N162" i="22" s="1"/>
  <c r="E116" i="22"/>
  <c r="F116" i="22"/>
  <c r="L116" i="22"/>
  <c r="M116" i="22"/>
  <c r="N116" i="22" s="1"/>
  <c r="AW163" i="1"/>
  <c r="AV163" i="1"/>
  <c r="E163" i="22"/>
  <c r="F163" i="22"/>
  <c r="L163" i="22"/>
  <c r="M163" i="22"/>
  <c r="N163" i="22" s="1"/>
  <c r="E117" i="22"/>
  <c r="F117" i="22"/>
  <c r="L117" i="22"/>
  <c r="M117" i="22"/>
  <c r="N117" i="22" s="1"/>
  <c r="AW164" i="1"/>
  <c r="AV164" i="1"/>
  <c r="E164" i="22"/>
  <c r="F164" i="22"/>
  <c r="L164" i="22"/>
  <c r="M164" i="22"/>
  <c r="N164" i="22" s="1"/>
  <c r="E118" i="22"/>
  <c r="F118" i="22"/>
  <c r="L118" i="22"/>
  <c r="M118" i="22"/>
  <c r="N118" i="22" s="1"/>
  <c r="O98" i="22" a="1"/>
  <c r="O98" i="22" s="1"/>
  <c r="P98" i="22"/>
  <c r="Q98" i="22" a="1"/>
  <c r="Q98" i="22" s="1"/>
  <c r="AE98" i="22"/>
  <c r="O101" i="22" a="1"/>
  <c r="O101" i="22" s="1"/>
  <c r="P101" i="22"/>
  <c r="Q101" i="22" a="1"/>
  <c r="Q101" i="22" s="1"/>
  <c r="AE101" i="22"/>
  <c r="E78" i="22"/>
  <c r="F78" i="22"/>
  <c r="M78" i="22"/>
  <c r="N78" i="22" s="1"/>
  <c r="L78" i="22"/>
  <c r="AW110" i="1"/>
  <c r="AV110" i="1"/>
  <c r="O80" i="22" a="1"/>
  <c r="O80" i="22" s="1"/>
  <c r="P80" i="22"/>
  <c r="Q80" i="22" a="1"/>
  <c r="Q80" i="22" s="1"/>
  <c r="AE80" i="22"/>
  <c r="O81" i="22" a="1"/>
  <c r="O81" i="22" s="1"/>
  <c r="P81" i="22"/>
  <c r="Q81" i="22" a="1"/>
  <c r="Q81" i="22" s="1"/>
  <c r="AE81" i="22"/>
  <c r="O82" i="22" a="1"/>
  <c r="O82" i="22" s="1"/>
  <c r="P82" i="22"/>
  <c r="Q82" i="22" a="1"/>
  <c r="Q82" i="22" s="1"/>
  <c r="AE82" i="22"/>
  <c r="O83" i="22" a="1"/>
  <c r="O83" i="22" s="1"/>
  <c r="P83" i="22"/>
  <c r="Q83" i="22" a="1"/>
  <c r="Q83" i="22" s="1"/>
  <c r="AE83" i="22"/>
  <c r="O85" i="22" a="1"/>
  <c r="O85" i="22" s="1"/>
  <c r="P85" i="22"/>
  <c r="Q85" i="22" a="1"/>
  <c r="Q85" i="22" s="1"/>
  <c r="AE85" i="22"/>
  <c r="O87" i="22" a="1"/>
  <c r="O87" i="22" s="1"/>
  <c r="P87" i="22"/>
  <c r="Q87" i="22" a="1"/>
  <c r="Q87" i="22" s="1"/>
  <c r="AE87" i="22"/>
  <c r="O102" i="22" a="1"/>
  <c r="O102" i="22" s="1"/>
  <c r="P102" i="22"/>
  <c r="Q102" i="22" a="1"/>
  <c r="Q102" i="22" s="1"/>
  <c r="AE102" i="22"/>
  <c r="E103" i="22"/>
  <c r="F103" i="22"/>
  <c r="L103" i="22"/>
  <c r="M103" i="22"/>
  <c r="N103" i="22" s="1"/>
  <c r="E145" i="22"/>
  <c r="F145" i="22"/>
  <c r="L145" i="22"/>
  <c r="M145" i="22"/>
  <c r="N145" i="22" s="1"/>
  <c r="E105" i="22"/>
  <c r="F105" i="22"/>
  <c r="L105" i="22"/>
  <c r="M105" i="22"/>
  <c r="N105" i="22" s="1"/>
  <c r="E148" i="22"/>
  <c r="F148" i="22"/>
  <c r="L148" i="22"/>
  <c r="M148" i="22"/>
  <c r="N148" i="22" s="1"/>
  <c r="AW148" i="1"/>
  <c r="AV148" i="1"/>
  <c r="O71" i="22" a="1"/>
  <c r="O71" i="22" s="1"/>
  <c r="P71" i="22"/>
  <c r="Q71" i="22" a="1"/>
  <c r="Q71" i="22" s="1"/>
  <c r="AE71" i="22"/>
  <c r="O68" i="22" a="1"/>
  <c r="O68" i="22" s="1"/>
  <c r="P68" i="22"/>
  <c r="Q68" i="22" a="1"/>
  <c r="Q68" i="22" s="1"/>
  <c r="AE68" i="22"/>
  <c r="O72" i="22" a="1"/>
  <c r="O72" i="22" s="1"/>
  <c r="P72" i="22"/>
  <c r="Q72" i="22" a="1"/>
  <c r="Q72" i="22" s="1"/>
  <c r="AE72" i="22"/>
  <c r="O73" i="22" a="1"/>
  <c r="O73" i="22" s="1"/>
  <c r="P73" i="22"/>
  <c r="Q73" i="22" a="1"/>
  <c r="Q73" i="22" s="1"/>
  <c r="AE73" i="22"/>
  <c r="O74" i="22" a="1"/>
  <c r="O74" i="22" s="1"/>
  <c r="P74" i="22"/>
  <c r="Q74" i="22" a="1"/>
  <c r="Q74" i="22" s="1"/>
  <c r="AE74" i="22"/>
  <c r="O76" i="22" a="1"/>
  <c r="O76" i="22" s="1"/>
  <c r="P76" i="22"/>
  <c r="Q76" i="22" a="1"/>
  <c r="Q76" i="22" s="1"/>
  <c r="AE76" i="22"/>
  <c r="O77" i="22" a="1"/>
  <c r="O77" i="22" s="1"/>
  <c r="P77" i="22"/>
  <c r="Q77" i="22" a="1"/>
  <c r="Q77" i="22" s="1"/>
  <c r="AE77" i="22"/>
  <c r="O61" i="22" a="1"/>
  <c r="O61" i="22" s="1"/>
  <c r="P61" i="22"/>
  <c r="Q61" i="22" a="1"/>
  <c r="Q61" i="22" s="1"/>
  <c r="AE61" i="22"/>
  <c r="O52" i="22" a="1"/>
  <c r="O52" i="22" s="1"/>
  <c r="P52" i="22"/>
  <c r="Q52" i="22" a="1"/>
  <c r="Q52" i="22" s="1"/>
  <c r="AE52" i="22"/>
  <c r="O46" i="22" a="1"/>
  <c r="O46" i="22" s="1"/>
  <c r="Q46" i="22" a="1"/>
  <c r="Q46" i="22" s="1"/>
  <c r="AE46" i="22"/>
  <c r="O58" i="22" a="1"/>
  <c r="O58" i="22" s="1"/>
  <c r="P58" i="22"/>
  <c r="Q58" i="22" a="1"/>
  <c r="Q58" i="22" s="1"/>
  <c r="AE58" i="22"/>
  <c r="O51" i="22" a="1"/>
  <c r="O51" i="22" s="1"/>
  <c r="P51" i="22"/>
  <c r="Q51" i="22" a="1"/>
  <c r="Q51" i="22" s="1"/>
  <c r="AE51" i="22"/>
  <c r="AW55" i="1"/>
  <c r="AV55" i="1"/>
  <c r="E40" i="22"/>
  <c r="F40" i="22"/>
  <c r="M40" i="22"/>
  <c r="N40" i="22" s="1"/>
  <c r="L40" i="22"/>
  <c r="AW57" i="1"/>
  <c r="AV57" i="1"/>
  <c r="AW35" i="1"/>
  <c r="AW37" i="1"/>
  <c r="AW36" i="1"/>
  <c r="AV36" i="1"/>
  <c r="AW32" i="1"/>
  <c r="AW30" i="1"/>
  <c r="AV30" i="1"/>
  <c r="AW29" i="1"/>
  <c r="AW31" i="1"/>
  <c r="L139" i="22"/>
  <c r="M57" i="22"/>
  <c r="N57" i="22" s="1"/>
  <c r="M140" i="22"/>
  <c r="N140" i="22" s="1"/>
  <c r="M128" i="22"/>
  <c r="N128" i="22" s="1"/>
  <c r="L129" i="22"/>
  <c r="M129" i="22"/>
  <c r="N129" i="22" s="1"/>
  <c r="L53" i="22"/>
  <c r="M53" i="22"/>
  <c r="N53" i="22" s="1"/>
  <c r="M90" i="22"/>
  <c r="N90" i="22" s="1"/>
  <c r="L90" i="22"/>
  <c r="L55" i="22"/>
  <c r="M55" i="22"/>
  <c r="N55" i="22" s="1"/>
  <c r="L125" i="22"/>
  <c r="M125" i="22"/>
  <c r="N125" i="22" s="1"/>
  <c r="O144" i="22" l="1" a="1"/>
  <c r="O144" i="22" s="1"/>
  <c r="P144" i="22"/>
  <c r="Q144" i="22" a="1"/>
  <c r="Q144" i="22" s="1"/>
  <c r="AE144" i="22"/>
  <c r="O143" i="22" a="1"/>
  <c r="O143" i="22" s="1"/>
  <c r="P143" i="22"/>
  <c r="Q143" i="22" a="1"/>
  <c r="Q143" i="22" s="1"/>
  <c r="AE143" i="22"/>
  <c r="M155" i="22"/>
  <c r="N155" i="22" s="1"/>
  <c r="M110" i="22"/>
  <c r="N110" i="22" s="1"/>
  <c r="L155" i="22"/>
  <c r="L110" i="22"/>
  <c r="O125" i="22" a="1"/>
  <c r="O125" i="22" s="1"/>
  <c r="P125" i="22"/>
  <c r="Q125" i="22" a="1"/>
  <c r="Q125" i="22" s="1"/>
  <c r="AE125" i="22"/>
  <c r="O55" i="22" a="1"/>
  <c r="O55" i="22" s="1"/>
  <c r="P55" i="22"/>
  <c r="Q55" i="22" a="1"/>
  <c r="Q55" i="22" s="1"/>
  <c r="AE55" i="22"/>
  <c r="L63" i="22"/>
  <c r="M63" i="22"/>
  <c r="N63" i="22" s="1"/>
  <c r="M100" i="22"/>
  <c r="N100" i="22" s="1"/>
  <c r="L100" i="22"/>
  <c r="O90" i="22" a="1"/>
  <c r="O90" i="22" s="1"/>
  <c r="P90" i="22"/>
  <c r="Q90" i="22" a="1"/>
  <c r="Q90" i="22" s="1"/>
  <c r="AE90" i="22"/>
  <c r="L126" i="22"/>
  <c r="M126" i="22"/>
  <c r="N126" i="22" s="1"/>
  <c r="M154" i="22"/>
  <c r="N154" i="22" s="1"/>
  <c r="M109" i="22"/>
  <c r="N109" i="22" s="1"/>
  <c r="L154" i="22"/>
  <c r="L109" i="22"/>
  <c r="M152" i="22"/>
  <c r="N152" i="22" s="1"/>
  <c r="M107" i="22"/>
  <c r="N107" i="22" s="1"/>
  <c r="L152" i="22"/>
  <c r="L107" i="22"/>
  <c r="P107" i="22" s="1"/>
  <c r="M153" i="22"/>
  <c r="N153" i="22" s="1"/>
  <c r="M108" i="22"/>
  <c r="N108" i="22" s="1"/>
  <c r="L153" i="22"/>
  <c r="L108" i="22"/>
  <c r="P108" i="22" s="1"/>
  <c r="O53" i="22" a="1"/>
  <c r="O53" i="22" s="1"/>
  <c r="P53" i="22"/>
  <c r="Q53" i="22" a="1"/>
  <c r="Q53" i="22" s="1"/>
  <c r="AE53" i="22"/>
  <c r="M156" i="22"/>
  <c r="N156" i="22" s="1"/>
  <c r="M111" i="22"/>
  <c r="N111" i="22" s="1"/>
  <c r="L156" i="22"/>
  <c r="L111" i="22"/>
  <c r="O129" i="22" a="1"/>
  <c r="O129" i="22" s="1"/>
  <c r="P129" i="22"/>
  <c r="Q129" i="22" a="1"/>
  <c r="Q129" i="22" s="1"/>
  <c r="AE129" i="22"/>
  <c r="M121" i="22"/>
  <c r="N121" i="22" s="1"/>
  <c r="M169" i="22"/>
  <c r="N169" i="22" s="1"/>
  <c r="L121" i="22"/>
  <c r="L169" i="22"/>
  <c r="L65" i="22"/>
  <c r="M65" i="22"/>
  <c r="N65" i="22" s="1"/>
  <c r="M160" i="22"/>
  <c r="N160" i="22" s="1"/>
  <c r="M115" i="22"/>
  <c r="N115" i="22" s="1"/>
  <c r="L64" i="22"/>
  <c r="L133" i="22"/>
  <c r="P133" i="22" s="1"/>
  <c r="M60" i="22"/>
  <c r="N60" i="22" s="1"/>
  <c r="M142" i="22"/>
  <c r="N142" i="22" s="1"/>
  <c r="L60" i="22"/>
  <c r="L142" i="22"/>
  <c r="M159" i="22"/>
  <c r="N159" i="22" s="1"/>
  <c r="M114" i="22"/>
  <c r="N114" i="22" s="1"/>
  <c r="O128" i="22" a="1"/>
  <c r="O128" i="22" s="1"/>
  <c r="P128" i="22"/>
  <c r="Q128" i="22" a="1"/>
  <c r="Q128" i="22" s="1"/>
  <c r="AE128" i="22"/>
  <c r="L130" i="22"/>
  <c r="L131" i="22"/>
  <c r="M130" i="22"/>
  <c r="N130" i="22" s="1"/>
  <c r="M131" i="22"/>
  <c r="N131" i="22" s="1"/>
  <c r="M62" i="22"/>
  <c r="N62" i="22" s="1"/>
  <c r="O140" i="22" a="1"/>
  <c r="O140" i="22" s="1"/>
  <c r="P140" i="22"/>
  <c r="Q140" i="22" a="1"/>
  <c r="Q140" i="22" s="1"/>
  <c r="AE140" i="22"/>
  <c r="O57" i="22" a="1"/>
  <c r="O57" i="22" s="1"/>
  <c r="P57" i="22"/>
  <c r="Q57" i="22" a="1"/>
  <c r="Q57" i="22" s="1"/>
  <c r="AE57" i="22"/>
  <c r="O40" i="22" a="1"/>
  <c r="O40" i="22" s="1"/>
  <c r="P40" i="22"/>
  <c r="Q40" i="22" a="1"/>
  <c r="Q40" i="22" s="1"/>
  <c r="AE40" i="22"/>
  <c r="O148" i="22" a="1"/>
  <c r="O148" i="22" s="1"/>
  <c r="P148" i="22"/>
  <c r="Q148" i="22" a="1"/>
  <c r="Q148" i="22" s="1"/>
  <c r="AE148" i="22"/>
  <c r="O105" i="22" a="1"/>
  <c r="O105" i="22" s="1"/>
  <c r="P105" i="22"/>
  <c r="Q105" i="22" a="1"/>
  <c r="Q105" i="22" s="1"/>
  <c r="AE105" i="22"/>
  <c r="O145" i="22" a="1"/>
  <c r="O145" i="22" s="1"/>
  <c r="P145" i="22"/>
  <c r="Q145" i="22" a="1"/>
  <c r="Q145" i="22" s="1"/>
  <c r="AE145" i="22"/>
  <c r="O103" i="22" a="1"/>
  <c r="O103" i="22" s="1"/>
  <c r="P103" i="22"/>
  <c r="Q103" i="22" a="1"/>
  <c r="Q103" i="22" s="1"/>
  <c r="AE103" i="22"/>
  <c r="O78" i="22" a="1"/>
  <c r="O78" i="22" s="1"/>
  <c r="P78" i="22"/>
  <c r="Q78" i="22" a="1"/>
  <c r="Q78" i="22" s="1"/>
  <c r="AE78" i="22"/>
  <c r="O118" i="22" a="1"/>
  <c r="O118" i="22" s="1"/>
  <c r="P118" i="22"/>
  <c r="Q118" i="22" a="1"/>
  <c r="Q118" i="22" s="1"/>
  <c r="AE118" i="22"/>
  <c r="O164" i="22" a="1"/>
  <c r="O164" i="22" s="1"/>
  <c r="P164" i="22"/>
  <c r="Q164" i="22" a="1"/>
  <c r="Q164" i="22" s="1"/>
  <c r="AE164" i="22"/>
  <c r="O117" i="22" a="1"/>
  <c r="O117" i="22" s="1"/>
  <c r="P117" i="22"/>
  <c r="Q117" i="22" a="1"/>
  <c r="Q117" i="22" s="1"/>
  <c r="AE117" i="22"/>
  <c r="O163" i="22" a="1"/>
  <c r="O163" i="22" s="1"/>
  <c r="P163" i="22"/>
  <c r="Q163" i="22" a="1"/>
  <c r="Q163" i="22" s="1"/>
  <c r="AE163" i="22"/>
  <c r="O116" i="22" a="1"/>
  <c r="O116" i="22" s="1"/>
  <c r="P116" i="22"/>
  <c r="Q116" i="22" a="1"/>
  <c r="Q116" i="22" s="1"/>
  <c r="AE116" i="22"/>
  <c r="O162" i="22" a="1"/>
  <c r="O162" i="22" s="1"/>
  <c r="P162" i="22"/>
  <c r="Q162" i="22" a="1"/>
  <c r="Q162" i="22" s="1"/>
  <c r="AE162" i="22"/>
  <c r="O113" i="22" a="1"/>
  <c r="O113" i="22" s="1"/>
  <c r="P113" i="22"/>
  <c r="Q113" i="22" a="1"/>
  <c r="Q113" i="22" s="1"/>
  <c r="AE113" i="22"/>
  <c r="O158" i="22" a="1"/>
  <c r="O158" i="22" s="1"/>
  <c r="P158" i="22"/>
  <c r="Q158" i="22" a="1"/>
  <c r="Q158" i="22" s="1"/>
  <c r="AE158" i="22"/>
  <c r="O157" i="22" a="1"/>
  <c r="O157" i="22" s="1"/>
  <c r="P157" i="22"/>
  <c r="Q157" i="22" a="1"/>
  <c r="Q157" i="22" s="1"/>
  <c r="AE157" i="22"/>
  <c r="O112" i="22" a="1"/>
  <c r="O112" i="22" s="1"/>
  <c r="P112" i="22"/>
  <c r="Q112" i="22" a="1"/>
  <c r="Q112" i="22" s="1"/>
  <c r="AE112" i="22"/>
  <c r="O106" i="22" a="1"/>
  <c r="O106" i="22" s="1"/>
  <c r="P106" i="22"/>
  <c r="Q106" i="22" a="1"/>
  <c r="Q106" i="22" s="1"/>
  <c r="AE106" i="22"/>
  <c r="O150" i="22" a="1"/>
  <c r="O150" i="22" s="1"/>
  <c r="P150" i="22"/>
  <c r="Q150" i="22" a="1"/>
  <c r="Q150" i="22" s="1"/>
  <c r="AE150" i="22"/>
  <c r="O104" i="22" a="1"/>
  <c r="O104" i="22" s="1"/>
  <c r="P104" i="22"/>
  <c r="Q104" i="22" a="1"/>
  <c r="Q104" i="22" s="1"/>
  <c r="AE104" i="22"/>
  <c r="O147" i="22" a="1"/>
  <c r="O147" i="22" s="1"/>
  <c r="P147" i="22"/>
  <c r="Q147" i="22" a="1"/>
  <c r="Q147" i="22" s="1"/>
  <c r="AE147" i="22"/>
  <c r="O93" i="22" a="1"/>
  <c r="O93" i="22" s="1"/>
  <c r="P93" i="22"/>
  <c r="Q93" i="22" a="1"/>
  <c r="Q93" i="22" s="1"/>
  <c r="AE93" i="22"/>
  <c r="O171" i="22" a="1"/>
  <c r="O171" i="22" s="1"/>
  <c r="P171" i="22"/>
  <c r="Q171" i="22" a="1"/>
  <c r="Q171" i="22" s="1"/>
  <c r="AE171" i="22"/>
  <c r="O122" i="22" a="1"/>
  <c r="O122" i="22" s="1"/>
  <c r="P122" i="22"/>
  <c r="Q122" i="22" a="1"/>
  <c r="Q122" i="22" s="1"/>
  <c r="AE122" i="22"/>
  <c r="O119" i="22" a="1"/>
  <c r="O119" i="22" s="1"/>
  <c r="P119" i="22"/>
  <c r="Q119" i="22" a="1"/>
  <c r="Q119" i="22" s="1"/>
  <c r="AE119" i="22"/>
  <c r="O166" i="22" a="1"/>
  <c r="O166" i="22" s="1"/>
  <c r="P166" i="22"/>
  <c r="Q166" i="22" a="1"/>
  <c r="Q166" i="22" s="1"/>
  <c r="AE166" i="22"/>
  <c r="O120" i="22" a="1"/>
  <c r="O120" i="22" s="1"/>
  <c r="P120" i="22"/>
  <c r="Q120" i="22" a="1"/>
  <c r="Q120" i="22" s="1"/>
  <c r="AE120" i="22"/>
  <c r="O167" i="22" a="1"/>
  <c r="O167" i="22" s="1"/>
  <c r="P167" i="22"/>
  <c r="Q167" i="22" a="1"/>
  <c r="Q167" i="22" s="1"/>
  <c r="AE167" i="22"/>
  <c r="O136" i="22" a="1"/>
  <c r="O136" i="22" s="1"/>
  <c r="P136" i="22"/>
  <c r="Q136" i="22" a="1"/>
  <c r="Q136" i="22" s="1"/>
  <c r="AE136" i="22"/>
  <c r="O141" i="22" a="1"/>
  <c r="O141" i="22" s="1"/>
  <c r="P141" i="22"/>
  <c r="Q141" i="22" a="1"/>
  <c r="Q141" i="22" s="1"/>
  <c r="AE141" i="22"/>
  <c r="O127" i="22" a="1"/>
  <c r="O127" i="22" s="1"/>
  <c r="P127" i="22"/>
  <c r="Q127" i="22" a="1"/>
  <c r="Q127" i="22" s="1"/>
  <c r="AE127" i="22"/>
  <c r="O134" i="22" a="1"/>
  <c r="O134" i="22" s="1"/>
  <c r="P134" i="22"/>
  <c r="Q134" i="22" a="1"/>
  <c r="Q134" i="22" s="1"/>
  <c r="AE134" i="22"/>
  <c r="O38" i="22" a="1"/>
  <c r="O38" i="22" s="1"/>
  <c r="P38" i="22"/>
  <c r="Q38" i="22" a="1"/>
  <c r="Q38" i="22" s="1"/>
  <c r="AE38" i="22"/>
  <c r="O99" i="22" a="1"/>
  <c r="O99" i="22" s="1"/>
  <c r="P99" i="22"/>
  <c r="Q99" i="22" a="1"/>
  <c r="Q99" i="22" s="1"/>
  <c r="AE99" i="22"/>
  <c r="O64" i="22" a="1"/>
  <c r="O64" i="22" s="1"/>
  <c r="P64" i="22"/>
  <c r="Q64" i="22" a="1"/>
  <c r="Q64" i="22" s="1"/>
  <c r="AE64" i="22"/>
  <c r="O56" i="22" a="1"/>
  <c r="O56" i="22" s="1"/>
  <c r="P56" i="22"/>
  <c r="Q56" i="22" a="1"/>
  <c r="Q56" i="22" s="1"/>
  <c r="AE56" i="22"/>
  <c r="O137" i="22" a="1"/>
  <c r="O137" i="22" s="1"/>
  <c r="P137" i="22"/>
  <c r="Q137" i="22" a="1"/>
  <c r="Q137" i="22" s="1"/>
  <c r="AE137" i="22"/>
  <c r="O123" i="22" a="1"/>
  <c r="O123" i="22" s="1"/>
  <c r="P123" i="22"/>
  <c r="Q123" i="22" a="1"/>
  <c r="Q123" i="22" s="1"/>
  <c r="AE123" i="22"/>
  <c r="O88" i="22" a="1"/>
  <c r="O88" i="22" s="1"/>
  <c r="P88" i="22"/>
  <c r="Q88" i="22" a="1"/>
  <c r="Q88" i="22" s="1"/>
  <c r="AE88" i="22"/>
  <c r="O84" i="22" a="1"/>
  <c r="O84" i="22" s="1"/>
  <c r="P84" i="22"/>
  <c r="Q84" i="22" a="1"/>
  <c r="Q84" i="22" s="1"/>
  <c r="AE84" i="22"/>
  <c r="O89" i="22" a="1"/>
  <c r="O89" i="22" s="1"/>
  <c r="P89" i="22"/>
  <c r="Q89" i="22" a="1"/>
  <c r="Q89" i="22" s="1"/>
  <c r="AE89" i="22"/>
  <c r="M139" i="22"/>
  <c r="N139" i="22" s="1"/>
  <c r="O62" i="22" l="1" a="1"/>
  <c r="O62" i="22" s="1"/>
  <c r="P62" i="22"/>
  <c r="Q62" i="22" a="1"/>
  <c r="Q62" i="22" s="1"/>
  <c r="AE62" i="22"/>
  <c r="O131" i="22" a="1"/>
  <c r="O131" i="22" s="1"/>
  <c r="P131" i="22"/>
  <c r="Q131" i="22" a="1"/>
  <c r="Q131" i="22" s="1"/>
  <c r="AE131" i="22"/>
  <c r="O130" i="22" a="1"/>
  <c r="O130" i="22" s="1"/>
  <c r="P130" i="22"/>
  <c r="Q130" i="22" a="1"/>
  <c r="Q130" i="22" s="1"/>
  <c r="AE130" i="22"/>
  <c r="O114" i="22" a="1"/>
  <c r="O114" i="22" s="1"/>
  <c r="P114" i="22"/>
  <c r="Q114" i="22" a="1"/>
  <c r="Q114" i="22" s="1"/>
  <c r="AE114" i="22"/>
  <c r="O159" i="22" a="1"/>
  <c r="O159" i="22" s="1"/>
  <c r="P159" i="22"/>
  <c r="Q159" i="22" a="1"/>
  <c r="Q159" i="22" s="1"/>
  <c r="AE159" i="22"/>
  <c r="O142" i="22" a="1"/>
  <c r="O142" i="22" s="1"/>
  <c r="P142" i="22"/>
  <c r="Q142" i="22" a="1"/>
  <c r="Q142" i="22" s="1"/>
  <c r="AE142" i="22"/>
  <c r="O60" i="22" a="1"/>
  <c r="O60" i="22" s="1"/>
  <c r="P60" i="22"/>
  <c r="Q60" i="22" a="1"/>
  <c r="Q60" i="22" s="1"/>
  <c r="AE60" i="22"/>
  <c r="O115" i="22" a="1"/>
  <c r="O115" i="22" s="1"/>
  <c r="P115" i="22"/>
  <c r="Q115" i="22" a="1"/>
  <c r="Q115" i="22" s="1"/>
  <c r="AE115" i="22"/>
  <c r="O160" i="22" a="1"/>
  <c r="O160" i="22" s="1"/>
  <c r="P160" i="22"/>
  <c r="Q160" i="22" a="1"/>
  <c r="Q160" i="22" s="1"/>
  <c r="AE160" i="22"/>
  <c r="O65" i="22" a="1"/>
  <c r="O65" i="22" s="1"/>
  <c r="P65" i="22"/>
  <c r="Q65" i="22" a="1"/>
  <c r="Q65" i="22" s="1"/>
  <c r="AE65" i="22"/>
  <c r="O169" i="22" a="1"/>
  <c r="O169" i="22" s="1"/>
  <c r="P169" i="22"/>
  <c r="Q169" i="22" a="1"/>
  <c r="Q169" i="22" s="1"/>
  <c r="AE169" i="22"/>
  <c r="O121" i="22" a="1"/>
  <c r="O121" i="22" s="1"/>
  <c r="P121" i="22"/>
  <c r="Q121" i="22" a="1"/>
  <c r="Q121" i="22" s="1"/>
  <c r="AE121" i="22"/>
  <c r="O111" i="22" a="1"/>
  <c r="O111" i="22" s="1"/>
  <c r="P111" i="22"/>
  <c r="Q111" i="22" a="1"/>
  <c r="Q111" i="22" s="1"/>
  <c r="AE111" i="22"/>
  <c r="O156" i="22" a="1"/>
  <c r="O156" i="22" s="1"/>
  <c r="P156" i="22"/>
  <c r="Q156" i="22" a="1"/>
  <c r="Q156" i="22" s="1"/>
  <c r="AE156" i="22"/>
  <c r="O108" i="22" a="1"/>
  <c r="O108" i="22" s="1"/>
  <c r="Q108" i="22" a="1"/>
  <c r="Q108" i="22" s="1"/>
  <c r="AE108" i="22"/>
  <c r="O153" i="22" a="1"/>
  <c r="O153" i="22" s="1"/>
  <c r="P153" i="22"/>
  <c r="Q153" i="22" a="1"/>
  <c r="Q153" i="22" s="1"/>
  <c r="AE153" i="22"/>
  <c r="O107" i="22" a="1"/>
  <c r="O107" i="22" s="1"/>
  <c r="Q107" i="22" a="1"/>
  <c r="Q107" i="22" s="1"/>
  <c r="AE107" i="22"/>
  <c r="O152" i="22" a="1"/>
  <c r="O152" i="22" s="1"/>
  <c r="P152" i="22"/>
  <c r="Q152" i="22" a="1"/>
  <c r="Q152" i="22" s="1"/>
  <c r="AE152" i="22"/>
  <c r="O109" i="22" a="1"/>
  <c r="O109" i="22" s="1"/>
  <c r="P109" i="22"/>
  <c r="Q109" i="22" a="1"/>
  <c r="Q109" i="22" s="1"/>
  <c r="AE109" i="22"/>
  <c r="O154" i="22" a="1"/>
  <c r="O154" i="22" s="1"/>
  <c r="P154" i="22"/>
  <c r="Q154" i="22" a="1"/>
  <c r="Q154" i="22" s="1"/>
  <c r="AE154" i="22"/>
  <c r="O126" i="22" a="1"/>
  <c r="O126" i="22" s="1"/>
  <c r="P126" i="22"/>
  <c r="Q126" i="22" a="1"/>
  <c r="Q126" i="22" s="1"/>
  <c r="AE126" i="22"/>
  <c r="O100" i="22" a="1"/>
  <c r="O100" i="22" s="1"/>
  <c r="P100" i="22"/>
  <c r="Q100" i="22" a="1"/>
  <c r="Q100" i="22" s="1"/>
  <c r="AE100" i="22"/>
  <c r="O63" i="22" a="1"/>
  <c r="O63" i="22" s="1"/>
  <c r="P63" i="22"/>
  <c r="Q63" i="22" a="1"/>
  <c r="Q63" i="22" s="1"/>
  <c r="AE63" i="22"/>
  <c r="O110" i="22" a="1"/>
  <c r="O110" i="22" s="1"/>
  <c r="P110" i="22"/>
  <c r="Q110" i="22" a="1"/>
  <c r="Q110" i="22" s="1"/>
  <c r="AE110" i="22"/>
  <c r="O155" i="22" a="1"/>
  <c r="O155" i="22" s="1"/>
  <c r="P155" i="22"/>
  <c r="Q155" i="22" a="1"/>
  <c r="Q155" i="22" s="1"/>
  <c r="AE155" i="22"/>
  <c r="O139" i="22" a="1"/>
  <c r="O139" i="22" s="1"/>
  <c r="P139" i="22"/>
  <c r="Q139" i="22" a="1"/>
  <c r="Q139" i="22" s="1"/>
  <c r="AE139" i="22"/>
  <c r="AT33" i="1" l="1"/>
  <c r="AU33" i="1" s="1"/>
  <c r="AT28" i="1"/>
  <c r="AU28" i="1" s="1"/>
  <c r="AW28" i="1" l="1"/>
  <c r="AW33" i="1"/>
  <c r="AV37" i="1" l="1"/>
  <c r="AV26" i="1"/>
  <c r="AV24" i="1"/>
  <c r="AV35" i="1"/>
  <c r="AV32" i="1"/>
  <c r="AV29" i="1"/>
  <c r="AV31" i="1"/>
  <c r="AV11" i="1"/>
  <c r="AV15" i="1"/>
  <c r="AV22" i="1"/>
  <c r="AV20" i="1"/>
  <c r="AV18" i="1"/>
  <c r="AV16" i="1"/>
  <c r="AV13" i="1"/>
  <c r="AV6" i="1"/>
  <c r="AV9" i="1"/>
  <c r="AV8" i="1"/>
  <c r="AV5" i="1"/>
  <c r="AV3" i="1"/>
  <c r="AV28" i="1"/>
  <c r="AV33" i="1"/>
  <c r="AR49" i="1" l="1"/>
  <c r="AR47" i="1"/>
  <c r="AR44" i="1"/>
  <c r="AR42" i="1"/>
  <c r="AR50" i="1"/>
  <c r="C36" i="22" s="1"/>
  <c r="AR43" i="1"/>
  <c r="AR48" i="1"/>
  <c r="AR45" i="1"/>
  <c r="AR39" i="1"/>
  <c r="AR41" i="1"/>
  <c r="AR37" i="1"/>
  <c r="C37" i="22" s="1"/>
  <c r="AR28" i="1"/>
  <c r="C19" i="22" s="1"/>
  <c r="AR33" i="1"/>
  <c r="C23" i="22" s="1"/>
  <c r="AR35" i="1"/>
  <c r="C25" i="22" s="1"/>
  <c r="AR26" i="1"/>
  <c r="AR24" i="1"/>
  <c r="C17" i="22" s="1"/>
  <c r="AR32" i="1"/>
  <c r="AR34" i="1"/>
  <c r="AR29" i="1"/>
  <c r="AR31" i="1"/>
  <c r="C21" i="22" s="1"/>
  <c r="AR15" i="1"/>
  <c r="C12" i="22" s="1"/>
  <c r="AR11" i="1"/>
  <c r="C10" i="22" s="1"/>
  <c r="AR13" i="1"/>
  <c r="C11" i="22" s="1"/>
  <c r="AR16" i="1"/>
  <c r="C13" i="22" s="1"/>
  <c r="AR18" i="1"/>
  <c r="C14" i="22" s="1"/>
  <c r="AR20" i="1"/>
  <c r="C15" i="22" s="1"/>
  <c r="AR22" i="1"/>
  <c r="C16" i="22" s="1"/>
  <c r="AR9" i="1"/>
  <c r="C9" i="22" s="1"/>
  <c r="AR6" i="1"/>
  <c r="C7" i="22" s="1"/>
  <c r="AR3" i="1"/>
  <c r="C5" i="22" s="1"/>
  <c r="AR5" i="1"/>
  <c r="C6" i="22" s="1"/>
  <c r="AR8" i="1"/>
  <c r="C8" i="22" s="1"/>
  <c r="E36" i="22" l="1"/>
  <c r="F36" i="22"/>
  <c r="M36" i="22"/>
  <c r="N36" i="22" s="1"/>
  <c r="L36" i="22"/>
  <c r="D36" i="22"/>
  <c r="D138" i="22"/>
  <c r="D137" i="22"/>
  <c r="D136" i="22"/>
  <c r="D131" i="22"/>
  <c r="D130" i="22"/>
  <c r="D119" i="22"/>
  <c r="D120" i="22"/>
  <c r="D125" i="22"/>
  <c r="D133" i="22"/>
  <c r="D135" i="22"/>
  <c r="D139" i="22"/>
  <c r="D146" i="22"/>
  <c r="D149" i="22"/>
  <c r="D151" i="22"/>
  <c r="D161" i="22"/>
  <c r="D165" i="22"/>
  <c r="D166" i="22"/>
  <c r="D167" i="22"/>
  <c r="D168" i="22"/>
  <c r="D169" i="22"/>
  <c r="D170" i="22"/>
  <c r="D171" i="22"/>
  <c r="D172" i="22"/>
  <c r="D38" i="22"/>
  <c r="D56" i="22"/>
  <c r="D51" i="22"/>
  <c r="D58" i="22"/>
  <c r="D57" i="22"/>
  <c r="D46" i="22"/>
  <c r="D55" i="22"/>
  <c r="D54" i="22"/>
  <c r="D52" i="22"/>
  <c r="D60" i="22"/>
  <c r="D59" i="22"/>
  <c r="D61" i="22"/>
  <c r="D74" i="22"/>
  <c r="D73" i="22"/>
  <c r="D69" i="22"/>
  <c r="D64" i="22"/>
  <c r="D70" i="22"/>
  <c r="D68" i="22"/>
  <c r="D67" i="22"/>
  <c r="D63" i="22"/>
  <c r="D62" i="22"/>
  <c r="D75" i="22"/>
  <c r="D71" i="22"/>
  <c r="D65" i="22"/>
  <c r="D80" i="22"/>
  <c r="D79" i="22"/>
  <c r="D90" i="22"/>
  <c r="D128" i="22"/>
  <c r="D97" i="22"/>
  <c r="D147" i="22"/>
  <c r="D104" i="22"/>
  <c r="D152" i="22"/>
  <c r="D107" i="22"/>
  <c r="D155" i="22"/>
  <c r="D110" i="22"/>
  <c r="D159" i="22"/>
  <c r="D114" i="22"/>
  <c r="D150" i="22"/>
  <c r="D153" i="22"/>
  <c r="D154" i="22"/>
  <c r="D109" i="22"/>
  <c r="D156" i="22"/>
  <c r="D111" i="22"/>
  <c r="D112" i="22"/>
  <c r="D157" i="22"/>
  <c r="D158" i="22"/>
  <c r="D113" i="22"/>
  <c r="D160" i="22"/>
  <c r="D115" i="22"/>
  <c r="D162" i="22"/>
  <c r="D116" i="22"/>
  <c r="D163" i="22"/>
  <c r="D117" i="22"/>
  <c r="D164" i="22"/>
  <c r="D118" i="22"/>
  <c r="D86" i="22"/>
  <c r="D123" i="22"/>
  <c r="D88" i="22"/>
  <c r="D126" i="22"/>
  <c r="D134" i="22"/>
  <c r="D95" i="22"/>
  <c r="D98" i="22"/>
  <c r="D101" i="22"/>
  <c r="D78" i="22"/>
  <c r="D81" i="22"/>
  <c r="D82" i="22"/>
  <c r="D83" i="22"/>
  <c r="D84" i="22"/>
  <c r="D121" i="22"/>
  <c r="D85" i="22"/>
  <c r="D122" i="22"/>
  <c r="D124" i="22"/>
  <c r="D87" i="22"/>
  <c r="D89" i="22"/>
  <c r="D127" i="22"/>
  <c r="D91" i="22"/>
  <c r="D129" i="22"/>
  <c r="D92" i="22"/>
  <c r="D94" i="22"/>
  <c r="D132" i="22"/>
  <c r="D96" i="22"/>
  <c r="D99" i="22"/>
  <c r="D140" i="22"/>
  <c r="D100" i="22"/>
  <c r="D141" i="22"/>
  <c r="D102" i="22"/>
  <c r="D144" i="22"/>
  <c r="D103" i="22"/>
  <c r="D145" i="22"/>
  <c r="D105" i="22"/>
  <c r="D148" i="22"/>
  <c r="D66" i="22"/>
  <c r="D93" i="22"/>
  <c r="D76" i="22"/>
  <c r="D106" i="22"/>
  <c r="D77" i="22"/>
  <c r="D108" i="22"/>
  <c r="D53" i="22"/>
  <c r="D72" i="22"/>
  <c r="D40" i="22"/>
  <c r="D143" i="22"/>
  <c r="D142" i="22"/>
  <c r="M8" i="22"/>
  <c r="N8" i="22" s="1"/>
  <c r="E8" i="22"/>
  <c r="F8" i="22"/>
  <c r="L8" i="22"/>
  <c r="P8" i="22" s="1"/>
  <c r="D8" i="22"/>
  <c r="E6" i="22"/>
  <c r="F6" i="22"/>
  <c r="M6" i="22"/>
  <c r="N6" i="22" s="1"/>
  <c r="L6" i="22"/>
  <c r="D6" i="22"/>
  <c r="E5" i="22"/>
  <c r="F5" i="22"/>
  <c r="D5" i="22"/>
  <c r="F7" i="22"/>
  <c r="E7" i="22"/>
  <c r="D7" i="22"/>
  <c r="F9" i="22"/>
  <c r="E9" i="22"/>
  <c r="L9" i="22"/>
  <c r="M9" i="22"/>
  <c r="N9" i="22" s="1"/>
  <c r="D9" i="22"/>
  <c r="E16" i="22"/>
  <c r="F16" i="22"/>
  <c r="D16" i="22"/>
  <c r="L16" i="22"/>
  <c r="M16" i="22"/>
  <c r="N16" i="22" s="1"/>
  <c r="F15" i="22"/>
  <c r="E15" i="22"/>
  <c r="D15" i="22"/>
  <c r="D14" i="22"/>
  <c r="E14" i="22"/>
  <c r="F14" i="22"/>
  <c r="M14" i="22"/>
  <c r="N14" i="22" s="1"/>
  <c r="L14" i="22"/>
  <c r="F13" i="22"/>
  <c r="E13" i="22"/>
  <c r="D13" i="22"/>
  <c r="F11" i="22"/>
  <c r="E11" i="22"/>
  <c r="D11" i="22"/>
  <c r="D10" i="22"/>
  <c r="E10" i="22"/>
  <c r="F10" i="22"/>
  <c r="D12" i="22"/>
  <c r="E12" i="22"/>
  <c r="F12" i="22"/>
  <c r="D21" i="22"/>
  <c r="E21" i="22"/>
  <c r="F21" i="22"/>
  <c r="M21" i="22"/>
  <c r="N21" i="22" s="1"/>
  <c r="L21" i="22"/>
  <c r="C29" i="22"/>
  <c r="C20" i="22"/>
  <c r="C24" i="22"/>
  <c r="AT34" i="1"/>
  <c r="AU34" i="1" s="1"/>
  <c r="C32" i="22"/>
  <c r="C22" i="22"/>
  <c r="E17" i="22"/>
  <c r="F17" i="22"/>
  <c r="M17" i="22"/>
  <c r="N17" i="22" s="1"/>
  <c r="L17" i="22"/>
  <c r="D17" i="22"/>
  <c r="C26" i="22"/>
  <c r="C18" i="22"/>
  <c r="D25" i="22"/>
  <c r="F25" i="22"/>
  <c r="E25" i="22"/>
  <c r="M25" i="22"/>
  <c r="N25" i="22" s="1"/>
  <c r="L25" i="22"/>
  <c r="E23" i="22"/>
  <c r="F23" i="22"/>
  <c r="L23" i="22"/>
  <c r="M23" i="22"/>
  <c r="N23" i="22" s="1"/>
  <c r="D23" i="22"/>
  <c r="F19" i="22"/>
  <c r="E19" i="22"/>
  <c r="D19" i="22"/>
  <c r="E37" i="22"/>
  <c r="F37" i="22"/>
  <c r="D37" i="22"/>
  <c r="AT41" i="1"/>
  <c r="AU41" i="1" s="1"/>
  <c r="C41" i="22"/>
  <c r="C27" i="22"/>
  <c r="AT39" i="1"/>
  <c r="AU39" i="1" s="1"/>
  <c r="C39" i="22"/>
  <c r="AT45" i="1"/>
  <c r="AU45" i="1" s="1"/>
  <c r="C45" i="22"/>
  <c r="C31" i="22"/>
  <c r="AT48" i="1"/>
  <c r="AU48" i="1" s="1"/>
  <c r="C48" i="22"/>
  <c r="C33" i="22"/>
  <c r="AT43" i="1"/>
  <c r="AU43" i="1" s="1"/>
  <c r="C43" i="22"/>
  <c r="AT50" i="1"/>
  <c r="AU50" i="1" s="1"/>
  <c r="C50" i="22"/>
  <c r="C35" i="22"/>
  <c r="AT42" i="1"/>
  <c r="AU42" i="1" s="1"/>
  <c r="C42" i="22"/>
  <c r="C28" i="22"/>
  <c r="AT44" i="1"/>
  <c r="AU44" i="1" s="1"/>
  <c r="C44" i="22"/>
  <c r="C30" i="22"/>
  <c r="AT47" i="1"/>
  <c r="AU47" i="1" s="1"/>
  <c r="C47" i="22"/>
  <c r="AT49" i="1"/>
  <c r="AU49" i="1" s="1"/>
  <c r="C49" i="22"/>
  <c r="C34" i="22"/>
  <c r="M37" i="22"/>
  <c r="N37" i="22" s="1"/>
  <c r="L37" i="22"/>
  <c r="L15" i="22"/>
  <c r="M15" i="22"/>
  <c r="N15" i="22" s="1"/>
  <c r="L7" i="22"/>
  <c r="M7" i="22"/>
  <c r="N7" i="22" s="1"/>
  <c r="M5" i="22"/>
  <c r="N5" i="22" s="1"/>
  <c r="L5" i="22"/>
  <c r="P5" i="22" s="1"/>
  <c r="M10" i="22"/>
  <c r="N10" i="22" s="1"/>
  <c r="L10" i="22"/>
  <c r="M11" i="22"/>
  <c r="N11" i="22" s="1"/>
  <c r="L11" i="22"/>
  <c r="G36" i="22" l="1"/>
  <c r="I36" i="22" s="1"/>
  <c r="AS36" i="22" s="1"/>
  <c r="H36" i="22"/>
  <c r="R36" i="22" a="1"/>
  <c r="R36" i="22" s="1"/>
  <c r="S36" i="22" a="1"/>
  <c r="S36" i="22" s="1"/>
  <c r="O36" i="22" a="1"/>
  <c r="O36" i="22" s="1"/>
  <c r="P36" i="22"/>
  <c r="Q36" i="22" a="1"/>
  <c r="Q36" i="22" s="1"/>
  <c r="AE36" i="22"/>
  <c r="AE11" i="22"/>
  <c r="Q11" i="22" a="1"/>
  <c r="Q11" i="22" s="1"/>
  <c r="P11" i="22"/>
  <c r="O11" i="22" a="1"/>
  <c r="O11" i="22" s="1"/>
  <c r="AE10" i="22"/>
  <c r="Q10" i="22" a="1"/>
  <c r="Q10" i="22" s="1"/>
  <c r="P10" i="22"/>
  <c r="O10" i="22" a="1"/>
  <c r="O10" i="22" s="1"/>
  <c r="Q5" i="22" a="1"/>
  <c r="Q5" i="22" s="1"/>
  <c r="O5" i="22" a="1"/>
  <c r="O5" i="22" s="1"/>
  <c r="AE5" i="22"/>
  <c r="Q7" i="22" a="1"/>
  <c r="Q7" i="22" s="1"/>
  <c r="O7" i="22" a="1"/>
  <c r="O7" i="22" s="1"/>
  <c r="P7" i="22"/>
  <c r="AE7" i="22"/>
  <c r="AE15" i="22"/>
  <c r="Q15" i="22" a="1"/>
  <c r="Q15" i="22" s="1"/>
  <c r="P15" i="22"/>
  <c r="O15" i="22" a="1"/>
  <c r="O15" i="22" s="1"/>
  <c r="O37" i="22" a="1"/>
  <c r="O37" i="22" s="1"/>
  <c r="P37" i="22"/>
  <c r="Q37" i="22" a="1"/>
  <c r="Q37" i="22" s="1"/>
  <c r="AE37" i="22"/>
  <c r="E34" i="22"/>
  <c r="F34" i="22"/>
  <c r="L34" i="22"/>
  <c r="M34" i="22"/>
  <c r="N34" i="22" s="1"/>
  <c r="D34" i="22"/>
  <c r="E49" i="22"/>
  <c r="F49" i="22"/>
  <c r="L49" i="22"/>
  <c r="M49" i="22"/>
  <c r="N49" i="22" s="1"/>
  <c r="D49" i="22"/>
  <c r="AW49" i="1"/>
  <c r="AV49" i="1"/>
  <c r="E47" i="22"/>
  <c r="F47" i="22"/>
  <c r="L47" i="22"/>
  <c r="M47" i="22"/>
  <c r="N47" i="22" s="1"/>
  <c r="D47" i="22"/>
  <c r="AW47" i="1"/>
  <c r="AV47" i="1"/>
  <c r="E30" i="22"/>
  <c r="F30" i="22"/>
  <c r="L30" i="22"/>
  <c r="M30" i="22"/>
  <c r="N30" i="22" s="1"/>
  <c r="D30" i="22"/>
  <c r="E44" i="22"/>
  <c r="F44" i="22"/>
  <c r="M44" i="22"/>
  <c r="N44" i="22" s="1"/>
  <c r="L44" i="22"/>
  <c r="P44" i="22" s="1"/>
  <c r="D44" i="22"/>
  <c r="AW44" i="1"/>
  <c r="AV44" i="1"/>
  <c r="F28" i="22"/>
  <c r="E28" i="22"/>
  <c r="D28" i="22"/>
  <c r="L28" i="22"/>
  <c r="M28" i="22"/>
  <c r="N28" i="22" s="1"/>
  <c r="E42" i="22"/>
  <c r="F42" i="22"/>
  <c r="L42" i="22"/>
  <c r="M42" i="22"/>
  <c r="N42" i="22" s="1"/>
  <c r="D42" i="22"/>
  <c r="AW42" i="1"/>
  <c r="AV42" i="1"/>
  <c r="E35" i="22"/>
  <c r="F35" i="22"/>
  <c r="M35" i="22"/>
  <c r="N35" i="22" s="1"/>
  <c r="L35" i="22"/>
  <c r="D35" i="22"/>
  <c r="E50" i="22"/>
  <c r="F50" i="22"/>
  <c r="L50" i="22"/>
  <c r="M50" i="22"/>
  <c r="N50" i="22" s="1"/>
  <c r="D50" i="22"/>
  <c r="AW50" i="1"/>
  <c r="AV50" i="1"/>
  <c r="E43" i="22"/>
  <c r="F43" i="22"/>
  <c r="L43" i="22"/>
  <c r="M43" i="22"/>
  <c r="N43" i="22" s="1"/>
  <c r="D43" i="22"/>
  <c r="AW43" i="1"/>
  <c r="AV43" i="1"/>
  <c r="E33" i="22"/>
  <c r="F33" i="22"/>
  <c r="M33" i="22"/>
  <c r="N33" i="22" s="1"/>
  <c r="L33" i="22"/>
  <c r="D33" i="22"/>
  <c r="E48" i="22"/>
  <c r="F48" i="22"/>
  <c r="L48" i="22"/>
  <c r="M48" i="22"/>
  <c r="N48" i="22" s="1"/>
  <c r="D48" i="22"/>
  <c r="AW48" i="1"/>
  <c r="AV48" i="1"/>
  <c r="E31" i="22"/>
  <c r="F31" i="22"/>
  <c r="M31" i="22"/>
  <c r="N31" i="22" s="1"/>
  <c r="L31" i="22"/>
  <c r="D31" i="22"/>
  <c r="E45" i="22"/>
  <c r="F45" i="22"/>
  <c r="L45" i="22"/>
  <c r="M45" i="22"/>
  <c r="N45" i="22" s="1"/>
  <c r="D45" i="22"/>
  <c r="AW45" i="1"/>
  <c r="AV45" i="1"/>
  <c r="E39" i="22"/>
  <c r="F39" i="22"/>
  <c r="M39" i="22"/>
  <c r="N39" i="22" s="1"/>
  <c r="L39" i="22"/>
  <c r="D39" i="22"/>
  <c r="AW39" i="1"/>
  <c r="AV39" i="1"/>
  <c r="F27" i="22"/>
  <c r="E27" i="22"/>
  <c r="L27" i="22"/>
  <c r="M27" i="22"/>
  <c r="N27" i="22" s="1"/>
  <c r="D27" i="22"/>
  <c r="E41" i="22"/>
  <c r="F41" i="22"/>
  <c r="L41" i="22"/>
  <c r="M41" i="22"/>
  <c r="N41" i="22" s="1"/>
  <c r="D41" i="22"/>
  <c r="AW41" i="1"/>
  <c r="AV41" i="1"/>
  <c r="G37" i="22"/>
  <c r="I37" i="22" s="1"/>
  <c r="AS37" i="22" s="1"/>
  <c r="H37" i="22"/>
  <c r="R37" i="22" a="1"/>
  <c r="R37" i="22" s="1"/>
  <c r="S37" i="22" a="1"/>
  <c r="S37" i="22" s="1"/>
  <c r="R19" i="22" a="1"/>
  <c r="R19" i="22" s="1"/>
  <c r="G19" i="22"/>
  <c r="I19" i="22" s="1"/>
  <c r="AS19" i="22" s="1"/>
  <c r="S19" i="22" a="1"/>
  <c r="S19" i="22" s="1"/>
  <c r="H19" i="22"/>
  <c r="R23" i="22" a="1"/>
  <c r="R23" i="22" s="1"/>
  <c r="G23" i="22"/>
  <c r="I23" i="22" s="1"/>
  <c r="AS23" i="22" s="1"/>
  <c r="S23" i="22" a="1"/>
  <c r="S23" i="22" s="1"/>
  <c r="H23" i="22"/>
  <c r="AE23" i="22"/>
  <c r="Q23" i="22" a="1"/>
  <c r="Q23" i="22" s="1"/>
  <c r="P23" i="22"/>
  <c r="O23" i="22" a="1"/>
  <c r="O23" i="22" s="1"/>
  <c r="AE25" i="22"/>
  <c r="Q25" i="22" a="1"/>
  <c r="Q25" i="22" s="1"/>
  <c r="P25" i="22"/>
  <c r="O25" i="22" a="1"/>
  <c r="O25" i="22" s="1"/>
  <c r="R25" i="22" a="1"/>
  <c r="R25" i="22" s="1"/>
  <c r="G25" i="22"/>
  <c r="I25" i="22" s="1"/>
  <c r="AS25" i="22" s="1"/>
  <c r="S25" i="22" a="1"/>
  <c r="S25" i="22" s="1"/>
  <c r="H25" i="22"/>
  <c r="F18" i="22"/>
  <c r="E18" i="22"/>
  <c r="D18" i="22"/>
  <c r="E26" i="22"/>
  <c r="F26" i="22"/>
  <c r="D26" i="22"/>
  <c r="L26" i="22"/>
  <c r="M26" i="22"/>
  <c r="N26" i="22" s="1"/>
  <c r="R17" i="22" a="1"/>
  <c r="R17" i="22" s="1"/>
  <c r="G17" i="22"/>
  <c r="I17" i="22" s="1"/>
  <c r="AS17" i="22" s="1"/>
  <c r="S17" i="22" a="1"/>
  <c r="S17" i="22" s="1"/>
  <c r="H17" i="22"/>
  <c r="AE17" i="22"/>
  <c r="Q17" i="22" a="1"/>
  <c r="Q17" i="22" s="1"/>
  <c r="P17" i="22"/>
  <c r="O17" i="22" a="1"/>
  <c r="O17" i="22" s="1"/>
  <c r="E22" i="22"/>
  <c r="F22" i="22"/>
  <c r="M22" i="22"/>
  <c r="N22" i="22" s="1"/>
  <c r="L22" i="22"/>
  <c r="D22" i="22"/>
  <c r="E32" i="22"/>
  <c r="F32" i="22"/>
  <c r="L32" i="22"/>
  <c r="M32" i="22"/>
  <c r="N32" i="22" s="1"/>
  <c r="D32" i="22"/>
  <c r="AW34" i="1"/>
  <c r="AV34" i="1"/>
  <c r="F24" i="22"/>
  <c r="E24" i="22"/>
  <c r="M24" i="22"/>
  <c r="N24" i="22" s="1"/>
  <c r="L24" i="22"/>
  <c r="D24" i="22"/>
  <c r="F20" i="22"/>
  <c r="E20" i="22"/>
  <c r="D20" i="22"/>
  <c r="E29" i="22"/>
  <c r="F29" i="22"/>
  <c r="D29" i="22"/>
  <c r="L29" i="22"/>
  <c r="M29" i="22"/>
  <c r="N29" i="22" s="1"/>
  <c r="AE21" i="22"/>
  <c r="Q21" i="22" a="1"/>
  <c r="Q21" i="22" s="1"/>
  <c r="P21" i="22"/>
  <c r="O21" i="22" a="1"/>
  <c r="O21" i="22" s="1"/>
  <c r="R21" i="22" a="1"/>
  <c r="R21" i="22" s="1"/>
  <c r="G21" i="22"/>
  <c r="I21" i="22" s="1"/>
  <c r="AS21" i="22" s="1"/>
  <c r="S21" i="22" a="1"/>
  <c r="S21" i="22" s="1"/>
  <c r="H21" i="22"/>
  <c r="R12" i="22" a="1"/>
  <c r="R12" i="22" s="1"/>
  <c r="G12" i="22"/>
  <c r="I12" i="22" s="1"/>
  <c r="AS12" i="22" s="1"/>
  <c r="S12" i="22" a="1"/>
  <c r="S12" i="22" s="1"/>
  <c r="H12" i="22"/>
  <c r="R10" i="22" a="1"/>
  <c r="R10" i="22" s="1"/>
  <c r="G10" i="22"/>
  <c r="I10" i="22" s="1"/>
  <c r="AS10" i="22" s="1"/>
  <c r="S10" i="22" a="1"/>
  <c r="S10" i="22" s="1"/>
  <c r="H10" i="22"/>
  <c r="R11" i="22" a="1"/>
  <c r="R11" i="22" s="1"/>
  <c r="G11" i="22"/>
  <c r="I11" i="22" s="1"/>
  <c r="AS11" i="22" s="1"/>
  <c r="S11" i="22" a="1"/>
  <c r="S11" i="22" s="1"/>
  <c r="H11" i="22"/>
  <c r="R13" i="22" a="1"/>
  <c r="R13" i="22" s="1"/>
  <c r="G13" i="22"/>
  <c r="I13" i="22" s="1"/>
  <c r="AS13" i="22" s="1"/>
  <c r="S13" i="22" a="1"/>
  <c r="S13" i="22" s="1"/>
  <c r="H13" i="22"/>
  <c r="AE14" i="22"/>
  <c r="Q14" i="22" a="1"/>
  <c r="Q14" i="22" s="1"/>
  <c r="P14" i="22"/>
  <c r="O14" i="22" a="1"/>
  <c r="O14" i="22" s="1"/>
  <c r="R14" i="22" a="1"/>
  <c r="R14" i="22" s="1"/>
  <c r="G14" i="22"/>
  <c r="I14" i="22" s="1"/>
  <c r="AS14" i="22" s="1"/>
  <c r="S14" i="22" a="1"/>
  <c r="S14" i="22" s="1"/>
  <c r="H14" i="22"/>
  <c r="R15" i="22" a="1"/>
  <c r="R15" i="22" s="1"/>
  <c r="G15" i="22"/>
  <c r="I15" i="22" s="1"/>
  <c r="AS15" i="22" s="1"/>
  <c r="S15" i="22" a="1"/>
  <c r="S15" i="22" s="1"/>
  <c r="H15" i="22"/>
  <c r="AE16" i="22"/>
  <c r="Q16" i="22" a="1"/>
  <c r="Q16" i="22" s="1"/>
  <c r="P16" i="22"/>
  <c r="O16" i="22" a="1"/>
  <c r="O16" i="22" s="1"/>
  <c r="R16" i="22" a="1"/>
  <c r="R16" i="22" s="1"/>
  <c r="G16" i="22"/>
  <c r="I16" i="22" s="1"/>
  <c r="AS16" i="22" s="1"/>
  <c r="S16" i="22" a="1"/>
  <c r="S16" i="22" s="1"/>
  <c r="H16" i="22"/>
  <c r="R9" i="22" a="1"/>
  <c r="R9" i="22" s="1"/>
  <c r="G9" i="22"/>
  <c r="I9" i="22" s="1"/>
  <c r="AS9" i="22" s="1"/>
  <c r="S9" i="22" a="1"/>
  <c r="S9" i="22" s="1"/>
  <c r="H9" i="22"/>
  <c r="AE9" i="22"/>
  <c r="Q9" i="22" a="1"/>
  <c r="Q9" i="22" s="1"/>
  <c r="P9" i="22"/>
  <c r="O9" i="22" a="1"/>
  <c r="O9" i="22" s="1"/>
  <c r="R7" i="22" a="1"/>
  <c r="R7" i="22" s="1"/>
  <c r="G7" i="22"/>
  <c r="I7" i="22" s="1"/>
  <c r="AS7" i="22" s="1"/>
  <c r="S7" i="22" a="1"/>
  <c r="S7" i="22" s="1"/>
  <c r="H7" i="22"/>
  <c r="R5" i="22" a="1"/>
  <c r="R5" i="22" s="1"/>
  <c r="G5" i="22"/>
  <c r="I5" i="22" s="1"/>
  <c r="AS5" i="22" s="1"/>
  <c r="S5" i="22" a="1"/>
  <c r="S5" i="22" s="1"/>
  <c r="H5" i="22"/>
  <c r="R6" i="22" a="1"/>
  <c r="R6" i="22" s="1"/>
  <c r="G6" i="22"/>
  <c r="I6" i="22" s="1"/>
  <c r="AS6" i="22" s="1"/>
  <c r="S6" i="22" a="1"/>
  <c r="S6" i="22" s="1"/>
  <c r="H6" i="22"/>
  <c r="Q6" i="22" a="1"/>
  <c r="Q6" i="22" s="1"/>
  <c r="O6" i="22" a="1"/>
  <c r="O6" i="22" s="1"/>
  <c r="P6" i="22"/>
  <c r="AE6" i="22"/>
  <c r="R8" i="22" a="1"/>
  <c r="R8" i="22" s="1"/>
  <c r="G8" i="22"/>
  <c r="I8" i="22" s="1"/>
  <c r="AS8" i="22" s="1"/>
  <c r="S8" i="22" a="1"/>
  <c r="S8" i="22" s="1"/>
  <c r="H8" i="22"/>
  <c r="Q8" i="22" a="1"/>
  <c r="Q8" i="22" s="1"/>
  <c r="O8" i="22" a="1"/>
  <c r="O8" i="22" s="1"/>
  <c r="AE8" i="22"/>
  <c r="G142" i="22"/>
  <c r="I142" i="22" s="1"/>
  <c r="AS142" i="22" s="1"/>
  <c r="H142" i="22"/>
  <c r="R142" i="22" a="1"/>
  <c r="R142" i="22" s="1"/>
  <c r="S142" i="22" a="1"/>
  <c r="S142" i="22" s="1"/>
  <c r="G143" i="22"/>
  <c r="I143" i="22" s="1"/>
  <c r="AS143" i="22" s="1"/>
  <c r="H143" i="22"/>
  <c r="R143" i="22" a="1"/>
  <c r="R143" i="22" s="1"/>
  <c r="S143" i="22" a="1"/>
  <c r="S143" i="22" s="1"/>
  <c r="G40" i="22"/>
  <c r="I40" i="22" s="1"/>
  <c r="AS40" i="22" s="1"/>
  <c r="H40" i="22"/>
  <c r="R40" i="22" a="1"/>
  <c r="R40" i="22" s="1"/>
  <c r="S40" i="22" a="1"/>
  <c r="S40" i="22" s="1"/>
  <c r="G72" i="22"/>
  <c r="I72" i="22" s="1"/>
  <c r="AS72" i="22" s="1"/>
  <c r="H72" i="22"/>
  <c r="R72" i="22" a="1"/>
  <c r="R72" i="22" s="1"/>
  <c r="S72" i="22" a="1"/>
  <c r="S72" i="22" s="1"/>
  <c r="G53" i="22"/>
  <c r="I53" i="22" s="1"/>
  <c r="AS53" i="22" s="1"/>
  <c r="H53" i="22"/>
  <c r="R53" i="22" a="1"/>
  <c r="R53" i="22" s="1"/>
  <c r="S53" i="22" a="1"/>
  <c r="S53" i="22" s="1"/>
  <c r="G108" i="22"/>
  <c r="I108" i="22" s="1"/>
  <c r="AS108" i="22" s="1"/>
  <c r="H108" i="22"/>
  <c r="R108" i="22" a="1"/>
  <c r="R108" i="22" s="1"/>
  <c r="S108" i="22" a="1"/>
  <c r="S108" i="22" s="1"/>
  <c r="G77" i="22"/>
  <c r="I77" i="22" s="1"/>
  <c r="AS77" i="22" s="1"/>
  <c r="H77" i="22"/>
  <c r="R77" i="22" a="1"/>
  <c r="R77" i="22" s="1"/>
  <c r="S77" i="22" a="1"/>
  <c r="S77" i="22" s="1"/>
  <c r="G106" i="22"/>
  <c r="I106" i="22" s="1"/>
  <c r="AS106" i="22" s="1"/>
  <c r="H106" i="22"/>
  <c r="R106" i="22" a="1"/>
  <c r="R106" i="22" s="1"/>
  <c r="S106" i="22" a="1"/>
  <c r="S106" i="22" s="1"/>
  <c r="G76" i="22"/>
  <c r="I76" i="22" s="1"/>
  <c r="AS76" i="22" s="1"/>
  <c r="H76" i="22"/>
  <c r="R76" i="22" a="1"/>
  <c r="R76" i="22" s="1"/>
  <c r="S76" i="22" a="1"/>
  <c r="S76" i="22" s="1"/>
  <c r="G93" i="22"/>
  <c r="I93" i="22" s="1"/>
  <c r="AS93" i="22" s="1"/>
  <c r="H93" i="22"/>
  <c r="R93" i="22" a="1"/>
  <c r="R93" i="22" s="1"/>
  <c r="S93" i="22" a="1"/>
  <c r="S93" i="22" s="1"/>
  <c r="G66" i="22"/>
  <c r="I66" i="22" s="1"/>
  <c r="AS66" i="22" s="1"/>
  <c r="H66" i="22"/>
  <c r="R66" i="22" a="1"/>
  <c r="R66" i="22" s="1"/>
  <c r="S66" i="22" a="1"/>
  <c r="S66" i="22" s="1"/>
  <c r="G148" i="22"/>
  <c r="I148" i="22" s="1"/>
  <c r="AS148" i="22" s="1"/>
  <c r="H148" i="22"/>
  <c r="R148" i="22" a="1"/>
  <c r="R148" i="22" s="1"/>
  <c r="S148" i="22" a="1"/>
  <c r="S148" i="22" s="1"/>
  <c r="G105" i="22"/>
  <c r="I105" i="22" s="1"/>
  <c r="AS105" i="22" s="1"/>
  <c r="H105" i="22"/>
  <c r="R105" i="22" a="1"/>
  <c r="R105" i="22" s="1"/>
  <c r="S105" i="22" a="1"/>
  <c r="S105" i="22" s="1"/>
  <c r="G145" i="22"/>
  <c r="I145" i="22" s="1"/>
  <c r="AS145" i="22" s="1"/>
  <c r="H145" i="22"/>
  <c r="R145" i="22" a="1"/>
  <c r="R145" i="22" s="1"/>
  <c r="S145" i="22" a="1"/>
  <c r="S145" i="22" s="1"/>
  <c r="G103" i="22"/>
  <c r="I103" i="22" s="1"/>
  <c r="AS103" i="22" s="1"/>
  <c r="H103" i="22"/>
  <c r="R103" i="22" a="1"/>
  <c r="R103" i="22" s="1"/>
  <c r="S103" i="22" a="1"/>
  <c r="S103" i="22" s="1"/>
  <c r="G144" i="22"/>
  <c r="I144" i="22" s="1"/>
  <c r="AS144" i="22" s="1"/>
  <c r="H144" i="22"/>
  <c r="R144" i="22" a="1"/>
  <c r="R144" i="22" s="1"/>
  <c r="S144" i="22" a="1"/>
  <c r="S144" i="22" s="1"/>
  <c r="G102" i="22"/>
  <c r="I102" i="22" s="1"/>
  <c r="AS102" i="22" s="1"/>
  <c r="H102" i="22"/>
  <c r="R102" i="22" a="1"/>
  <c r="R102" i="22" s="1"/>
  <c r="S102" i="22" a="1"/>
  <c r="S102" i="22" s="1"/>
  <c r="G141" i="22"/>
  <c r="I141" i="22" s="1"/>
  <c r="AS141" i="22" s="1"/>
  <c r="H141" i="22"/>
  <c r="R141" i="22" a="1"/>
  <c r="R141" i="22" s="1"/>
  <c r="S141" i="22" a="1"/>
  <c r="S141" i="22" s="1"/>
  <c r="G100" i="22"/>
  <c r="I100" i="22" s="1"/>
  <c r="AS100" i="22" s="1"/>
  <c r="H100" i="22"/>
  <c r="R100" i="22" a="1"/>
  <c r="R100" i="22" s="1"/>
  <c r="S100" i="22" a="1"/>
  <c r="S100" i="22" s="1"/>
  <c r="G140" i="22"/>
  <c r="I140" i="22" s="1"/>
  <c r="AS140" i="22" s="1"/>
  <c r="H140" i="22"/>
  <c r="R140" i="22" a="1"/>
  <c r="R140" i="22" s="1"/>
  <c r="S140" i="22" a="1"/>
  <c r="S140" i="22" s="1"/>
  <c r="G99" i="22"/>
  <c r="I99" i="22" s="1"/>
  <c r="AS99" i="22" s="1"/>
  <c r="H99" i="22"/>
  <c r="R99" i="22" a="1"/>
  <c r="R99" i="22" s="1"/>
  <c r="S99" i="22" a="1"/>
  <c r="S99" i="22" s="1"/>
  <c r="G96" i="22"/>
  <c r="I96" i="22" s="1"/>
  <c r="AS96" i="22" s="1"/>
  <c r="H96" i="22"/>
  <c r="R96" i="22" a="1"/>
  <c r="R96" i="22" s="1"/>
  <c r="S96" i="22" a="1"/>
  <c r="S96" i="22" s="1"/>
  <c r="G132" i="22"/>
  <c r="I132" i="22" s="1"/>
  <c r="AS132" i="22" s="1"/>
  <c r="H132" i="22"/>
  <c r="R132" i="22" a="1"/>
  <c r="R132" i="22" s="1"/>
  <c r="S132" i="22" a="1"/>
  <c r="S132" i="22" s="1"/>
  <c r="G94" i="22"/>
  <c r="I94" i="22" s="1"/>
  <c r="AS94" i="22" s="1"/>
  <c r="H94" i="22"/>
  <c r="R94" i="22" a="1"/>
  <c r="R94" i="22" s="1"/>
  <c r="S94" i="22" a="1"/>
  <c r="S94" i="22" s="1"/>
  <c r="G92" i="22"/>
  <c r="I92" i="22" s="1"/>
  <c r="AS92" i="22" s="1"/>
  <c r="H92" i="22"/>
  <c r="R92" i="22" a="1"/>
  <c r="R92" i="22" s="1"/>
  <c r="S92" i="22" a="1"/>
  <c r="S92" i="22" s="1"/>
  <c r="G129" i="22"/>
  <c r="I129" i="22" s="1"/>
  <c r="AS129" i="22" s="1"/>
  <c r="H129" i="22"/>
  <c r="R129" i="22" a="1"/>
  <c r="R129" i="22" s="1"/>
  <c r="S129" i="22" a="1"/>
  <c r="S129" i="22" s="1"/>
  <c r="G91" i="22"/>
  <c r="I91" i="22" s="1"/>
  <c r="AS91" i="22" s="1"/>
  <c r="H91" i="22"/>
  <c r="R91" i="22" a="1"/>
  <c r="R91" i="22" s="1"/>
  <c r="S91" i="22" a="1"/>
  <c r="S91" i="22" s="1"/>
  <c r="G127" i="22"/>
  <c r="I127" i="22" s="1"/>
  <c r="AS127" i="22" s="1"/>
  <c r="H127" i="22"/>
  <c r="R127" i="22" a="1"/>
  <c r="R127" i="22" s="1"/>
  <c r="S127" i="22" a="1"/>
  <c r="S127" i="22" s="1"/>
  <c r="G89" i="22"/>
  <c r="I89" i="22" s="1"/>
  <c r="AS89" i="22" s="1"/>
  <c r="H89" i="22"/>
  <c r="R89" i="22" a="1"/>
  <c r="R89" i="22" s="1"/>
  <c r="S89" i="22" a="1"/>
  <c r="S89" i="22" s="1"/>
  <c r="G87" i="22"/>
  <c r="I87" i="22" s="1"/>
  <c r="AS87" i="22" s="1"/>
  <c r="H87" i="22"/>
  <c r="R87" i="22" a="1"/>
  <c r="R87" i="22" s="1"/>
  <c r="S87" i="22" a="1"/>
  <c r="S87" i="22" s="1"/>
  <c r="G124" i="22"/>
  <c r="I124" i="22" s="1"/>
  <c r="AS124" i="22" s="1"/>
  <c r="H124" i="22"/>
  <c r="R124" i="22" a="1"/>
  <c r="R124" i="22" s="1"/>
  <c r="S124" i="22" a="1"/>
  <c r="S124" i="22" s="1"/>
  <c r="G122" i="22"/>
  <c r="I122" i="22" s="1"/>
  <c r="AS122" i="22" s="1"/>
  <c r="H122" i="22"/>
  <c r="R122" i="22" a="1"/>
  <c r="R122" i="22" s="1"/>
  <c r="S122" i="22" a="1"/>
  <c r="S122" i="22" s="1"/>
  <c r="G85" i="22"/>
  <c r="I85" i="22" s="1"/>
  <c r="AS85" i="22" s="1"/>
  <c r="H85" i="22"/>
  <c r="R85" i="22" a="1"/>
  <c r="R85" i="22" s="1"/>
  <c r="S85" i="22" a="1"/>
  <c r="S85" i="22" s="1"/>
  <c r="G121" i="22"/>
  <c r="I121" i="22" s="1"/>
  <c r="AS121" i="22" s="1"/>
  <c r="H121" i="22"/>
  <c r="R121" i="22" a="1"/>
  <c r="R121" i="22" s="1"/>
  <c r="S121" i="22" a="1"/>
  <c r="S121" i="22" s="1"/>
  <c r="G84" i="22"/>
  <c r="I84" i="22" s="1"/>
  <c r="AS84" i="22" s="1"/>
  <c r="H84" i="22"/>
  <c r="R84" i="22" a="1"/>
  <c r="R84" i="22" s="1"/>
  <c r="S84" i="22" a="1"/>
  <c r="S84" i="22" s="1"/>
  <c r="G83" i="22"/>
  <c r="I83" i="22" s="1"/>
  <c r="AS83" i="22" s="1"/>
  <c r="H83" i="22"/>
  <c r="R83" i="22" a="1"/>
  <c r="R83" i="22" s="1"/>
  <c r="S83" i="22" a="1"/>
  <c r="S83" i="22" s="1"/>
  <c r="G82" i="22"/>
  <c r="I82" i="22" s="1"/>
  <c r="AS82" i="22" s="1"/>
  <c r="H82" i="22"/>
  <c r="R82" i="22" a="1"/>
  <c r="R82" i="22" s="1"/>
  <c r="S82" i="22" a="1"/>
  <c r="S82" i="22" s="1"/>
  <c r="G81" i="22"/>
  <c r="I81" i="22" s="1"/>
  <c r="AS81" i="22" s="1"/>
  <c r="H81" i="22"/>
  <c r="R81" i="22" a="1"/>
  <c r="R81" i="22" s="1"/>
  <c r="S81" i="22" a="1"/>
  <c r="S81" i="22" s="1"/>
  <c r="G78" i="22"/>
  <c r="I78" i="22" s="1"/>
  <c r="AS78" i="22" s="1"/>
  <c r="H78" i="22"/>
  <c r="R78" i="22" a="1"/>
  <c r="R78" i="22" s="1"/>
  <c r="S78" i="22" a="1"/>
  <c r="S78" i="22" s="1"/>
  <c r="G101" i="22"/>
  <c r="I101" i="22" s="1"/>
  <c r="AS101" i="22" s="1"/>
  <c r="H101" i="22"/>
  <c r="R101" i="22" a="1"/>
  <c r="R101" i="22" s="1"/>
  <c r="S101" i="22" a="1"/>
  <c r="S101" i="22" s="1"/>
  <c r="G98" i="22"/>
  <c r="I98" i="22" s="1"/>
  <c r="AS98" i="22" s="1"/>
  <c r="H98" i="22"/>
  <c r="R98" i="22" a="1"/>
  <c r="R98" i="22" s="1"/>
  <c r="S98" i="22" a="1"/>
  <c r="S98" i="22" s="1"/>
  <c r="G95" i="22"/>
  <c r="I95" i="22" s="1"/>
  <c r="AS95" i="22" s="1"/>
  <c r="H95" i="22"/>
  <c r="R95" i="22" a="1"/>
  <c r="R95" i="22" s="1"/>
  <c r="S95" i="22" a="1"/>
  <c r="S95" i="22" s="1"/>
  <c r="G134" i="22"/>
  <c r="I134" i="22" s="1"/>
  <c r="AS134" i="22" s="1"/>
  <c r="H134" i="22"/>
  <c r="R134" i="22" a="1"/>
  <c r="R134" i="22" s="1"/>
  <c r="S134" i="22" a="1"/>
  <c r="S134" i="22" s="1"/>
  <c r="G126" i="22"/>
  <c r="I126" i="22" s="1"/>
  <c r="AS126" i="22" s="1"/>
  <c r="H126" i="22"/>
  <c r="R126" i="22" a="1"/>
  <c r="R126" i="22" s="1"/>
  <c r="S126" i="22" a="1"/>
  <c r="S126" i="22" s="1"/>
  <c r="G88" i="22"/>
  <c r="I88" i="22" s="1"/>
  <c r="AS88" i="22" s="1"/>
  <c r="H88" i="22"/>
  <c r="R88" i="22" a="1"/>
  <c r="R88" i="22" s="1"/>
  <c r="S88" i="22" a="1"/>
  <c r="S88" i="22" s="1"/>
  <c r="G123" i="22"/>
  <c r="I123" i="22" s="1"/>
  <c r="AS123" i="22" s="1"/>
  <c r="H123" i="22"/>
  <c r="R123" i="22" a="1"/>
  <c r="R123" i="22" s="1"/>
  <c r="S123" i="22" a="1"/>
  <c r="S123" i="22" s="1"/>
  <c r="G86" i="22"/>
  <c r="I86" i="22" s="1"/>
  <c r="AS86" i="22" s="1"/>
  <c r="H86" i="22"/>
  <c r="R86" i="22" a="1"/>
  <c r="R86" i="22" s="1"/>
  <c r="S86" i="22" a="1"/>
  <c r="S86" i="22" s="1"/>
  <c r="G118" i="22"/>
  <c r="I118" i="22" s="1"/>
  <c r="AS118" i="22" s="1"/>
  <c r="H118" i="22"/>
  <c r="R118" i="22" a="1"/>
  <c r="R118" i="22" s="1"/>
  <c r="S118" i="22" a="1"/>
  <c r="S118" i="22" s="1"/>
  <c r="G164" i="22"/>
  <c r="I164" i="22" s="1"/>
  <c r="AS164" i="22" s="1"/>
  <c r="H164" i="22"/>
  <c r="R164" i="22" a="1"/>
  <c r="R164" i="22" s="1"/>
  <c r="S164" i="22" a="1"/>
  <c r="S164" i="22" s="1"/>
  <c r="G117" i="22"/>
  <c r="I117" i="22" s="1"/>
  <c r="AS117" i="22" s="1"/>
  <c r="H117" i="22"/>
  <c r="R117" i="22" a="1"/>
  <c r="R117" i="22" s="1"/>
  <c r="S117" i="22" a="1"/>
  <c r="S117" i="22" s="1"/>
  <c r="G163" i="22"/>
  <c r="I163" i="22" s="1"/>
  <c r="AS163" i="22" s="1"/>
  <c r="H163" i="22"/>
  <c r="R163" i="22" a="1"/>
  <c r="R163" i="22" s="1"/>
  <c r="S163" i="22" a="1"/>
  <c r="S163" i="22" s="1"/>
  <c r="G116" i="22"/>
  <c r="I116" i="22" s="1"/>
  <c r="AS116" i="22" s="1"/>
  <c r="H116" i="22"/>
  <c r="R116" i="22" a="1"/>
  <c r="R116" i="22" s="1"/>
  <c r="S116" i="22" a="1"/>
  <c r="S116" i="22" s="1"/>
  <c r="G162" i="22"/>
  <c r="I162" i="22" s="1"/>
  <c r="AS162" i="22" s="1"/>
  <c r="H162" i="22"/>
  <c r="R162" i="22" a="1"/>
  <c r="R162" i="22" s="1"/>
  <c r="S162" i="22" a="1"/>
  <c r="S162" i="22" s="1"/>
  <c r="G115" i="22"/>
  <c r="I115" i="22" s="1"/>
  <c r="AS115" i="22" s="1"/>
  <c r="H115" i="22"/>
  <c r="R115" i="22" a="1"/>
  <c r="R115" i="22" s="1"/>
  <c r="S115" i="22" a="1"/>
  <c r="S115" i="22" s="1"/>
  <c r="G160" i="22"/>
  <c r="I160" i="22" s="1"/>
  <c r="AS160" i="22" s="1"/>
  <c r="H160" i="22"/>
  <c r="R160" i="22" a="1"/>
  <c r="R160" i="22" s="1"/>
  <c r="S160" i="22" a="1"/>
  <c r="S160" i="22" s="1"/>
  <c r="G113" i="22"/>
  <c r="I113" i="22" s="1"/>
  <c r="AS113" i="22" s="1"/>
  <c r="H113" i="22"/>
  <c r="R113" i="22" a="1"/>
  <c r="R113" i="22" s="1"/>
  <c r="S113" i="22" a="1"/>
  <c r="S113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56" i="22"/>
  <c r="I156" i="22" s="1"/>
  <c r="AS156" i="22" s="1"/>
  <c r="H156" i="22"/>
  <c r="R156" i="22" a="1"/>
  <c r="R156" i="22" s="1"/>
  <c r="S156" i="22" a="1"/>
  <c r="S156" i="22" s="1"/>
  <c r="G109" i="22"/>
  <c r="I109" i="22" s="1"/>
  <c r="AS109" i="22" s="1"/>
  <c r="H109" i="22"/>
  <c r="R109" i="22" a="1"/>
  <c r="R109" i="22" s="1"/>
  <c r="S109" i="22" a="1"/>
  <c r="S109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0" i="22"/>
  <c r="I150" i="22" s="1"/>
  <c r="AS150" i="22" s="1"/>
  <c r="H150" i="22"/>
  <c r="R150" i="22" a="1"/>
  <c r="R150" i="22" s="1"/>
  <c r="S150" i="22" a="1"/>
  <c r="S150" i="22" s="1"/>
  <c r="G114" i="22"/>
  <c r="I114" i="22" s="1"/>
  <c r="AS114" i="22" s="1"/>
  <c r="H114" i="22"/>
  <c r="R114" i="22" a="1"/>
  <c r="R114" i="22" s="1"/>
  <c r="S114" i="22" a="1"/>
  <c r="S114" i="22" s="1"/>
  <c r="G159" i="22"/>
  <c r="I159" i="22" s="1"/>
  <c r="AS159" i="22" s="1"/>
  <c r="H159" i="22"/>
  <c r="R159" i="22" a="1"/>
  <c r="R159" i="22" s="1"/>
  <c r="S159" i="22" a="1"/>
  <c r="S159" i="22" s="1"/>
  <c r="G110" i="22"/>
  <c r="I110" i="22" s="1"/>
  <c r="AS110" i="22" s="1"/>
  <c r="H110" i="22"/>
  <c r="R110" i="22" a="1"/>
  <c r="R110" i="22" s="1"/>
  <c r="S110" i="22" a="1"/>
  <c r="S110" i="22" s="1"/>
  <c r="G155" i="22"/>
  <c r="I155" i="22" s="1"/>
  <c r="AS155" i="22" s="1"/>
  <c r="H155" i="22"/>
  <c r="R155" i="22" a="1"/>
  <c r="R155" i="22" s="1"/>
  <c r="S155" i="22" a="1"/>
  <c r="S155" i="22" s="1"/>
  <c r="G107" i="22"/>
  <c r="I107" i="22" s="1"/>
  <c r="AS107" i="22" s="1"/>
  <c r="H107" i="22"/>
  <c r="R107" i="22" a="1"/>
  <c r="R107" i="22" s="1"/>
  <c r="S107" i="22" a="1"/>
  <c r="S107" i="22" s="1"/>
  <c r="G152" i="22"/>
  <c r="I152" i="22" s="1"/>
  <c r="AS152" i="22" s="1"/>
  <c r="H152" i="22"/>
  <c r="R152" i="22" a="1"/>
  <c r="R152" i="22" s="1"/>
  <c r="S152" i="22" a="1"/>
  <c r="S152" i="22" s="1"/>
  <c r="G104" i="22"/>
  <c r="I104" i="22" s="1"/>
  <c r="AS104" i="22" s="1"/>
  <c r="H104" i="22"/>
  <c r="R104" i="22" a="1"/>
  <c r="R104" i="22" s="1"/>
  <c r="S104" i="22" a="1"/>
  <c r="S104" i="22" s="1"/>
  <c r="G147" i="22"/>
  <c r="I147" i="22" s="1"/>
  <c r="AS147" i="22" s="1"/>
  <c r="H147" i="22"/>
  <c r="R147" i="22" a="1"/>
  <c r="R147" i="22" s="1"/>
  <c r="S147" i="22" a="1"/>
  <c r="S147" i="22" s="1"/>
  <c r="G97" i="22"/>
  <c r="I97" i="22" s="1"/>
  <c r="AS97" i="22" s="1"/>
  <c r="H97" i="22"/>
  <c r="R97" i="22" a="1"/>
  <c r="R97" i="22" s="1"/>
  <c r="S97" i="22" a="1"/>
  <c r="S97" i="22" s="1"/>
  <c r="G128" i="22"/>
  <c r="I128" i="22" s="1"/>
  <c r="AS128" i="22" s="1"/>
  <c r="H128" i="22"/>
  <c r="R128" i="22" a="1"/>
  <c r="R128" i="22" s="1"/>
  <c r="S128" i="22" a="1"/>
  <c r="S128" i="22" s="1"/>
  <c r="G90" i="22"/>
  <c r="I90" i="22" s="1"/>
  <c r="AS90" i="22" s="1"/>
  <c r="H90" i="22"/>
  <c r="R90" i="22" a="1"/>
  <c r="R90" i="22" s="1"/>
  <c r="S90" i="22" a="1"/>
  <c r="S90" i="22" s="1"/>
  <c r="G79" i="22"/>
  <c r="I79" i="22" s="1"/>
  <c r="AS79" i="22" s="1"/>
  <c r="H79" i="22"/>
  <c r="R79" i="22" a="1"/>
  <c r="R79" i="22" s="1"/>
  <c r="S79" i="22" a="1"/>
  <c r="S79" i="22" s="1"/>
  <c r="G80" i="22"/>
  <c r="I80" i="22" s="1"/>
  <c r="AS80" i="22" s="1"/>
  <c r="H80" i="22"/>
  <c r="R80" i="22" a="1"/>
  <c r="R80" i="22" s="1"/>
  <c r="S80" i="22" a="1"/>
  <c r="S80" i="22" s="1"/>
  <c r="G65" i="22"/>
  <c r="I65" i="22" s="1"/>
  <c r="AS65" i="22" s="1"/>
  <c r="H65" i="22"/>
  <c r="R65" i="22" a="1"/>
  <c r="R65" i="22" s="1"/>
  <c r="S65" i="22" a="1"/>
  <c r="S65" i="22" s="1"/>
  <c r="G71" i="22"/>
  <c r="I71" i="22" s="1"/>
  <c r="AS71" i="22" s="1"/>
  <c r="H71" i="22"/>
  <c r="R71" i="22" a="1"/>
  <c r="R71" i="22" s="1"/>
  <c r="S71" i="22" a="1"/>
  <c r="S71" i="22" s="1"/>
  <c r="G75" i="22"/>
  <c r="I75" i="22" s="1"/>
  <c r="AS75" i="22" s="1"/>
  <c r="H75" i="22"/>
  <c r="R75" i="22" a="1"/>
  <c r="R75" i="22" s="1"/>
  <c r="S75" i="22" a="1"/>
  <c r="S75" i="22" s="1"/>
  <c r="G62" i="22"/>
  <c r="I62" i="22" s="1"/>
  <c r="AS62" i="22" s="1"/>
  <c r="H62" i="22"/>
  <c r="R62" i="22" a="1"/>
  <c r="R62" i="22" s="1"/>
  <c r="S62" i="22" a="1"/>
  <c r="S62" i="22" s="1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G68" i="22"/>
  <c r="I68" i="22" s="1"/>
  <c r="AS68" i="22" s="1"/>
  <c r="H68" i="22"/>
  <c r="R68" i="22" a="1"/>
  <c r="R68" i="22" s="1"/>
  <c r="S68" i="22" a="1"/>
  <c r="S68" i="22" s="1"/>
  <c r="G70" i="22"/>
  <c r="I70" i="22" s="1"/>
  <c r="AS70" i="22" s="1"/>
  <c r="H70" i="22"/>
  <c r="R70" i="22" a="1"/>
  <c r="R70" i="22" s="1"/>
  <c r="S70" i="22" a="1"/>
  <c r="S70" i="22" s="1"/>
  <c r="G64" i="22"/>
  <c r="I64" i="22" s="1"/>
  <c r="AS64" i="22" s="1"/>
  <c r="H64" i="22"/>
  <c r="R64" i="22" a="1"/>
  <c r="R64" i="22" s="1"/>
  <c r="S64" i="22" a="1"/>
  <c r="S64" i="22" s="1"/>
  <c r="G69" i="22"/>
  <c r="I69" i="22" s="1"/>
  <c r="AS69" i="22" s="1"/>
  <c r="H69" i="22"/>
  <c r="R69" i="22" a="1"/>
  <c r="R69" i="22" s="1"/>
  <c r="S69" i="22" a="1"/>
  <c r="S69" i="22" s="1"/>
  <c r="G73" i="22"/>
  <c r="I73" i="22" s="1"/>
  <c r="AS73" i="22" s="1"/>
  <c r="H73" i="22"/>
  <c r="R73" i="22" a="1"/>
  <c r="R73" i="22" s="1"/>
  <c r="S73" i="22" a="1"/>
  <c r="S73" i="22" s="1"/>
  <c r="G74" i="22"/>
  <c r="I74" i="22" s="1"/>
  <c r="AS74" i="22" s="1"/>
  <c r="H74" i="22"/>
  <c r="R74" i="22" a="1"/>
  <c r="R74" i="22" s="1"/>
  <c r="S74" i="22" a="1"/>
  <c r="S74" i="22" s="1"/>
  <c r="G61" i="22"/>
  <c r="I61" i="22" s="1"/>
  <c r="AS61" i="22" s="1"/>
  <c r="H61" i="22"/>
  <c r="R61" i="22" a="1"/>
  <c r="R61" i="22" s="1"/>
  <c r="S61" i="22" a="1"/>
  <c r="S61" i="22" s="1"/>
  <c r="G59" i="22"/>
  <c r="I59" i="22" s="1"/>
  <c r="AS59" i="22" s="1"/>
  <c r="H59" i="22"/>
  <c r="R59" i="22" a="1"/>
  <c r="R59" i="22" s="1"/>
  <c r="S59" i="22" a="1"/>
  <c r="S59" i="22" s="1"/>
  <c r="G60" i="22"/>
  <c r="I60" i="22" s="1"/>
  <c r="AS60" i="22" s="1"/>
  <c r="H60" i="22"/>
  <c r="R60" i="22" a="1"/>
  <c r="R60" i="22" s="1"/>
  <c r="S60" i="22" a="1"/>
  <c r="S60" i="22" s="1"/>
  <c r="G52" i="22"/>
  <c r="I52" i="22" s="1"/>
  <c r="AS52" i="22" s="1"/>
  <c r="H52" i="22"/>
  <c r="R52" i="22" a="1"/>
  <c r="R52" i="22" s="1"/>
  <c r="S52" i="22" a="1"/>
  <c r="S52" i="22" s="1"/>
  <c r="G54" i="22"/>
  <c r="I54" i="22" s="1"/>
  <c r="AS54" i="22" s="1"/>
  <c r="H54" i="22"/>
  <c r="R54" i="22" a="1"/>
  <c r="R54" i="22" s="1"/>
  <c r="S54" i="22" a="1"/>
  <c r="S54" i="22" s="1"/>
  <c r="G55" i="22"/>
  <c r="I55" i="22" s="1"/>
  <c r="AS55" i="22" s="1"/>
  <c r="H55" i="22"/>
  <c r="R55" i="22" a="1"/>
  <c r="R55" i="22" s="1"/>
  <c r="S55" i="22" a="1"/>
  <c r="S55" i="22" s="1"/>
  <c r="G46" i="22"/>
  <c r="I46" i="22" s="1"/>
  <c r="AS46" i="22" s="1"/>
  <c r="H46" i="22"/>
  <c r="R46" i="22" a="1"/>
  <c r="R46" i="22" s="1"/>
  <c r="S46" i="22" a="1"/>
  <c r="S46" i="22" s="1"/>
  <c r="G57" i="22"/>
  <c r="I57" i="22" s="1"/>
  <c r="AS57" i="22" s="1"/>
  <c r="H57" i="22"/>
  <c r="R57" i="22" a="1"/>
  <c r="R57" i="22" s="1"/>
  <c r="S57" i="22" a="1"/>
  <c r="S57" i="22" s="1"/>
  <c r="G58" i="22"/>
  <c r="I58" i="22" s="1"/>
  <c r="AS58" i="22" s="1"/>
  <c r="H58" i="22"/>
  <c r="R58" i="22" a="1"/>
  <c r="R58" i="22" s="1"/>
  <c r="S58" i="22" a="1"/>
  <c r="S58" i="22" s="1"/>
  <c r="G51" i="22"/>
  <c r="I51" i="22" s="1"/>
  <c r="AS51" i="22" s="1"/>
  <c r="H51" i="22"/>
  <c r="R51" i="22" a="1"/>
  <c r="R51" i="22" s="1"/>
  <c r="S51" i="22" a="1"/>
  <c r="S51" i="22" s="1"/>
  <c r="G56" i="22"/>
  <c r="I56" i="22" s="1"/>
  <c r="AS56" i="22" s="1"/>
  <c r="H56" i="22"/>
  <c r="R56" i="22" a="1"/>
  <c r="R56" i="22" s="1"/>
  <c r="S56" i="22" a="1"/>
  <c r="S56" i="22" s="1"/>
  <c r="G38" i="22"/>
  <c r="I38" i="22" s="1"/>
  <c r="AS38" i="22" s="1"/>
  <c r="H38" i="22"/>
  <c r="R38" i="22" a="1"/>
  <c r="R38" i="22" s="1"/>
  <c r="S38" i="22" a="1"/>
  <c r="S38" i="22" s="1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1" i="22"/>
  <c r="I161" i="22" s="1"/>
  <c r="AS161" i="22" s="1"/>
  <c r="H161" i="22"/>
  <c r="R161" i="22" a="1"/>
  <c r="R161" i="22" s="1"/>
  <c r="S161" i="22" a="1"/>
  <c r="S161" i="22" s="1"/>
  <c r="G151" i="22"/>
  <c r="I151" i="22" s="1"/>
  <c r="AS151" i="22" s="1"/>
  <c r="H151" i="22"/>
  <c r="R151" i="22" a="1"/>
  <c r="R151" i="22" s="1"/>
  <c r="S151" i="22" a="1"/>
  <c r="S151" i="22" s="1"/>
  <c r="G149" i="22"/>
  <c r="I149" i="22" s="1"/>
  <c r="AS149" i="22" s="1"/>
  <c r="H149" i="22"/>
  <c r="R149" i="22" a="1"/>
  <c r="R149" i="22" s="1"/>
  <c r="S149" i="22" a="1"/>
  <c r="S149" i="22" s="1"/>
  <c r="G146" i="22"/>
  <c r="I146" i="22" s="1"/>
  <c r="AS146" i="22" s="1"/>
  <c r="H146" i="22"/>
  <c r="R146" i="22" a="1"/>
  <c r="R146" i="22" s="1"/>
  <c r="S146" i="22" a="1"/>
  <c r="S146" i="22" s="1"/>
  <c r="G139" i="22"/>
  <c r="I139" i="22" s="1"/>
  <c r="AS139" i="22" s="1"/>
  <c r="H139" i="22"/>
  <c r="R139" i="22" a="1"/>
  <c r="R139" i="22" s="1"/>
  <c r="S139" i="22" a="1"/>
  <c r="S139" i="22" s="1"/>
  <c r="G135" i="22"/>
  <c r="I135" i="22" s="1"/>
  <c r="AS135" i="22" s="1"/>
  <c r="H135" i="22"/>
  <c r="R135" i="22" a="1"/>
  <c r="R135" i="22" s="1"/>
  <c r="S135" i="22" a="1"/>
  <c r="S135" i="22" s="1"/>
  <c r="G133" i="22"/>
  <c r="I133" i="22" s="1"/>
  <c r="AS133" i="22" s="1"/>
  <c r="H133" i="22"/>
  <c r="R133" i="22" a="1"/>
  <c r="R133" i="22" s="1"/>
  <c r="S133" i="22" a="1"/>
  <c r="S133" i="22" s="1"/>
  <c r="G125" i="22"/>
  <c r="I125" i="22" s="1"/>
  <c r="AS125" i="22" s="1"/>
  <c r="H125" i="22"/>
  <c r="R125" i="22" a="1"/>
  <c r="R125" i="22" s="1"/>
  <c r="S125" i="22" a="1"/>
  <c r="S125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G138" i="22"/>
  <c r="I138" i="22" s="1"/>
  <c r="AS138" i="22" s="1"/>
  <c r="H138" i="22"/>
  <c r="R138" i="22" a="1"/>
  <c r="R138" i="22" s="1"/>
  <c r="S138" i="22" a="1"/>
  <c r="S138" i="22" s="1"/>
  <c r="L12" i="22"/>
  <c r="M12" i="22"/>
  <c r="N12" i="22" s="1"/>
  <c r="L18" i="22"/>
  <c r="M18" i="22"/>
  <c r="N18" i="22" s="1"/>
  <c r="L19" i="22"/>
  <c r="M19" i="22"/>
  <c r="N19" i="22" s="1"/>
  <c r="L20" i="22"/>
  <c r="M20" i="22"/>
  <c r="N20" i="22" s="1"/>
  <c r="L13" i="22"/>
  <c r="M13" i="22"/>
  <c r="N13" i="22" s="1"/>
  <c r="T36" i="22" l="1"/>
  <c r="AA36" i="22" s="1"/>
  <c r="AV36" i="22" s="1"/>
  <c r="U36" i="22"/>
  <c r="AE13" i="22"/>
  <c r="Q13" i="22" a="1"/>
  <c r="Q13" i="22" s="1"/>
  <c r="P13" i="22"/>
  <c r="O13" i="22" a="1"/>
  <c r="O13" i="22" s="1"/>
  <c r="AE20" i="22"/>
  <c r="Q20" i="22" a="1"/>
  <c r="Q20" i="22" s="1"/>
  <c r="P20" i="22"/>
  <c r="O20" i="22" a="1"/>
  <c r="O20" i="22" s="1"/>
  <c r="Q19" i="22" a="1"/>
  <c r="Q19" i="22" s="1"/>
  <c r="O19" i="22" a="1"/>
  <c r="O19" i="22" s="1"/>
  <c r="AE19" i="22"/>
  <c r="P19" i="22"/>
  <c r="AE18" i="22"/>
  <c r="Q18" i="22" a="1"/>
  <c r="Q18" i="22" s="1"/>
  <c r="O18" i="22" a="1"/>
  <c r="O18" i="22" s="1"/>
  <c r="P18" i="22"/>
  <c r="AE12" i="22"/>
  <c r="Q12" i="22" a="1"/>
  <c r="Q12" i="22" s="1"/>
  <c r="P12" i="22"/>
  <c r="O12" i="22" a="1"/>
  <c r="O12" i="22" s="1"/>
  <c r="T138" i="22"/>
  <c r="AA138" i="22" s="1"/>
  <c r="AV138" i="22" s="1"/>
  <c r="U138" i="22"/>
  <c r="T137" i="22"/>
  <c r="AA137" i="22" s="1"/>
  <c r="AV137" i="22" s="1"/>
  <c r="U137" i="22"/>
  <c r="T136" i="22"/>
  <c r="AA136" i="22" s="1"/>
  <c r="AV136" i="22" s="1"/>
  <c r="U136" i="22"/>
  <c r="T131" i="22"/>
  <c r="AA131" i="22" s="1"/>
  <c r="AV131" i="22" s="1"/>
  <c r="U131" i="22"/>
  <c r="T130" i="22"/>
  <c r="AA130" i="22" s="1"/>
  <c r="AV130" i="22" s="1"/>
  <c r="U130" i="22"/>
  <c r="T119" i="22"/>
  <c r="AA119" i="22" s="1"/>
  <c r="AV119" i="22" s="1"/>
  <c r="U119" i="22"/>
  <c r="T120" i="22"/>
  <c r="AA120" i="22" s="1"/>
  <c r="AV120" i="22" s="1"/>
  <c r="U120" i="22"/>
  <c r="T125" i="22"/>
  <c r="AA125" i="22" s="1"/>
  <c r="AV125" i="22" s="1"/>
  <c r="U125" i="22"/>
  <c r="T133" i="22"/>
  <c r="AA133" i="22" s="1"/>
  <c r="AV133" i="22" s="1"/>
  <c r="U133" i="22"/>
  <c r="T135" i="22"/>
  <c r="AA135" i="22" s="1"/>
  <c r="AV135" i="22" s="1"/>
  <c r="U135" i="22"/>
  <c r="T139" i="22"/>
  <c r="AA139" i="22" s="1"/>
  <c r="AV139" i="22" s="1"/>
  <c r="U139" i="22"/>
  <c r="T146" i="22"/>
  <c r="AA146" i="22" s="1"/>
  <c r="AV146" i="22" s="1"/>
  <c r="U146" i="22"/>
  <c r="T149" i="22"/>
  <c r="AA149" i="22" s="1"/>
  <c r="AV149" i="22" s="1"/>
  <c r="U149" i="22"/>
  <c r="T151" i="22"/>
  <c r="AA151" i="22" s="1"/>
  <c r="AV151" i="22" s="1"/>
  <c r="U151" i="22"/>
  <c r="T161" i="22"/>
  <c r="AA161" i="22" s="1"/>
  <c r="AV161" i="22" s="1"/>
  <c r="U161" i="22"/>
  <c r="T165" i="22"/>
  <c r="AA165" i="22" s="1"/>
  <c r="AV165" i="22" s="1"/>
  <c r="U165" i="22"/>
  <c r="T166" i="22"/>
  <c r="AA166" i="22" s="1"/>
  <c r="AV166" i="22" s="1"/>
  <c r="U166" i="22"/>
  <c r="T167" i="22"/>
  <c r="AA167" i="22" s="1"/>
  <c r="AV167" i="22" s="1"/>
  <c r="U167" i="22"/>
  <c r="T168" i="22"/>
  <c r="AA168" i="22" s="1"/>
  <c r="AV168" i="22" s="1"/>
  <c r="U168" i="22"/>
  <c r="T169" i="22"/>
  <c r="AA169" i="22" s="1"/>
  <c r="AV169" i="22" s="1"/>
  <c r="U169" i="22"/>
  <c r="T170" i="22"/>
  <c r="AA170" i="22" s="1"/>
  <c r="AV170" i="22" s="1"/>
  <c r="U170" i="22"/>
  <c r="T171" i="22"/>
  <c r="AA171" i="22" s="1"/>
  <c r="AV171" i="22" s="1"/>
  <c r="U171" i="22"/>
  <c r="T172" i="22"/>
  <c r="AA172" i="22" s="1"/>
  <c r="AV172" i="22" s="1"/>
  <c r="U172" i="22"/>
  <c r="T38" i="22"/>
  <c r="AA38" i="22" s="1"/>
  <c r="AV38" i="22" s="1"/>
  <c r="U38" i="22"/>
  <c r="T56" i="22"/>
  <c r="AA56" i="22" s="1"/>
  <c r="AV56" i="22" s="1"/>
  <c r="U56" i="22"/>
  <c r="T51" i="22"/>
  <c r="AA51" i="22" s="1"/>
  <c r="AV51" i="22" s="1"/>
  <c r="U51" i="22"/>
  <c r="T58" i="22"/>
  <c r="AA58" i="22" s="1"/>
  <c r="AV58" i="22" s="1"/>
  <c r="U58" i="22"/>
  <c r="T57" i="22"/>
  <c r="AA57" i="22" s="1"/>
  <c r="AV57" i="22" s="1"/>
  <c r="U57" i="22"/>
  <c r="T46" i="22"/>
  <c r="AA46" i="22" s="1"/>
  <c r="AV46" i="22" s="1"/>
  <c r="U46" i="22"/>
  <c r="T55" i="22"/>
  <c r="AA55" i="22" s="1"/>
  <c r="AV55" i="22" s="1"/>
  <c r="U55" i="22"/>
  <c r="T54" i="22"/>
  <c r="AA54" i="22" s="1"/>
  <c r="AV54" i="22" s="1"/>
  <c r="U54" i="22"/>
  <c r="T52" i="22"/>
  <c r="AA52" i="22" s="1"/>
  <c r="AV52" i="22" s="1"/>
  <c r="U52" i="22"/>
  <c r="T60" i="22"/>
  <c r="AA60" i="22" s="1"/>
  <c r="AV60" i="22" s="1"/>
  <c r="U60" i="22"/>
  <c r="T59" i="22"/>
  <c r="AA59" i="22" s="1"/>
  <c r="AV59" i="22" s="1"/>
  <c r="U59" i="22"/>
  <c r="T61" i="22"/>
  <c r="AA61" i="22" s="1"/>
  <c r="AV61" i="22" s="1"/>
  <c r="U61" i="22"/>
  <c r="T74" i="22"/>
  <c r="AA74" i="22" s="1"/>
  <c r="AV74" i="22" s="1"/>
  <c r="U74" i="22"/>
  <c r="T73" i="22"/>
  <c r="AA73" i="22" s="1"/>
  <c r="AV73" i="22" s="1"/>
  <c r="U73" i="22"/>
  <c r="T69" i="22"/>
  <c r="AA69" i="22" s="1"/>
  <c r="AV69" i="22" s="1"/>
  <c r="U69" i="22"/>
  <c r="T64" i="22"/>
  <c r="AA64" i="22" s="1"/>
  <c r="AV64" i="22" s="1"/>
  <c r="U64" i="22"/>
  <c r="T70" i="22"/>
  <c r="AA70" i="22" s="1"/>
  <c r="AV70" i="22" s="1"/>
  <c r="U70" i="22"/>
  <c r="T68" i="22"/>
  <c r="AA68" i="22" s="1"/>
  <c r="AV68" i="22" s="1"/>
  <c r="U68" i="22"/>
  <c r="T67" i="22"/>
  <c r="AA67" i="22" s="1"/>
  <c r="AV67" i="22" s="1"/>
  <c r="U67" i="22"/>
  <c r="T63" i="22"/>
  <c r="AA63" i="22" s="1"/>
  <c r="AV63" i="22" s="1"/>
  <c r="U63" i="22"/>
  <c r="T62" i="22"/>
  <c r="AA62" i="22" s="1"/>
  <c r="AV62" i="22" s="1"/>
  <c r="U62" i="22"/>
  <c r="T75" i="22"/>
  <c r="AA75" i="22" s="1"/>
  <c r="AV75" i="22" s="1"/>
  <c r="U75" i="22"/>
  <c r="T71" i="22"/>
  <c r="AA71" i="22" s="1"/>
  <c r="AV71" i="22" s="1"/>
  <c r="U71" i="22"/>
  <c r="T65" i="22"/>
  <c r="AA65" i="22" s="1"/>
  <c r="AV65" i="22" s="1"/>
  <c r="U65" i="22"/>
  <c r="T80" i="22"/>
  <c r="AA80" i="22" s="1"/>
  <c r="AV80" i="22" s="1"/>
  <c r="U80" i="22"/>
  <c r="T79" i="22"/>
  <c r="AA79" i="22" s="1"/>
  <c r="AV79" i="22" s="1"/>
  <c r="U79" i="22"/>
  <c r="T90" i="22"/>
  <c r="AA90" i="22" s="1"/>
  <c r="AV90" i="22" s="1"/>
  <c r="U90" i="22"/>
  <c r="T128" i="22"/>
  <c r="AA128" i="22" s="1"/>
  <c r="AV128" i="22" s="1"/>
  <c r="U128" i="22"/>
  <c r="T97" i="22"/>
  <c r="AA97" i="22" s="1"/>
  <c r="AV97" i="22" s="1"/>
  <c r="U97" i="22"/>
  <c r="T147" i="22"/>
  <c r="AA147" i="22" s="1"/>
  <c r="AV147" i="22" s="1"/>
  <c r="U147" i="22"/>
  <c r="T104" i="22"/>
  <c r="AA104" i="22" s="1"/>
  <c r="AV104" i="22" s="1"/>
  <c r="U104" i="22"/>
  <c r="T152" i="22"/>
  <c r="AA152" i="22" s="1"/>
  <c r="AV152" i="22" s="1"/>
  <c r="U152" i="22"/>
  <c r="T107" i="22"/>
  <c r="AA107" i="22" s="1"/>
  <c r="AV107" i="22" s="1"/>
  <c r="U107" i="22"/>
  <c r="T155" i="22"/>
  <c r="AA155" i="22" s="1"/>
  <c r="AV155" i="22" s="1"/>
  <c r="U155" i="22"/>
  <c r="T110" i="22"/>
  <c r="AA110" i="22" s="1"/>
  <c r="AV110" i="22" s="1"/>
  <c r="U110" i="22"/>
  <c r="T159" i="22"/>
  <c r="AA159" i="22" s="1"/>
  <c r="AV159" i="22" s="1"/>
  <c r="U159" i="22"/>
  <c r="T114" i="22"/>
  <c r="AA114" i="22" s="1"/>
  <c r="AV114" i="22" s="1"/>
  <c r="U114" i="22"/>
  <c r="T150" i="22"/>
  <c r="AA150" i="22" s="1"/>
  <c r="AV150" i="22" s="1"/>
  <c r="U150" i="22"/>
  <c r="T153" i="22"/>
  <c r="AA153" i="22" s="1"/>
  <c r="AV153" i="22" s="1"/>
  <c r="U153" i="22"/>
  <c r="T154" i="22"/>
  <c r="AA154" i="22" s="1"/>
  <c r="AV154" i="22" s="1"/>
  <c r="U154" i="22"/>
  <c r="T109" i="22"/>
  <c r="AA109" i="22" s="1"/>
  <c r="AV109" i="22" s="1"/>
  <c r="U109" i="22"/>
  <c r="T156" i="22"/>
  <c r="AA156" i="22" s="1"/>
  <c r="AV156" i="22" s="1"/>
  <c r="U156" i="22"/>
  <c r="T111" i="22"/>
  <c r="AA111" i="22" s="1"/>
  <c r="AV111" i="22" s="1"/>
  <c r="U111" i="22"/>
  <c r="T112" i="22"/>
  <c r="AA112" i="22" s="1"/>
  <c r="AV112" i="22" s="1"/>
  <c r="U112" i="22"/>
  <c r="T157" i="22"/>
  <c r="AA157" i="22" s="1"/>
  <c r="AV157" i="22" s="1"/>
  <c r="U157" i="22"/>
  <c r="T158" i="22"/>
  <c r="AA158" i="22" s="1"/>
  <c r="AV158" i="22" s="1"/>
  <c r="U158" i="22"/>
  <c r="T113" i="22"/>
  <c r="AA113" i="22" s="1"/>
  <c r="AV113" i="22" s="1"/>
  <c r="U113" i="22"/>
  <c r="T160" i="22"/>
  <c r="AA160" i="22" s="1"/>
  <c r="AV160" i="22" s="1"/>
  <c r="U160" i="22"/>
  <c r="T115" i="22"/>
  <c r="AA115" i="22" s="1"/>
  <c r="AV115" i="22" s="1"/>
  <c r="U115" i="22"/>
  <c r="T162" i="22"/>
  <c r="AA162" i="22" s="1"/>
  <c r="AV162" i="22" s="1"/>
  <c r="U162" i="22"/>
  <c r="T116" i="22"/>
  <c r="AA116" i="22" s="1"/>
  <c r="AV116" i="22" s="1"/>
  <c r="U116" i="22"/>
  <c r="T163" i="22"/>
  <c r="AA163" i="22" s="1"/>
  <c r="AV163" i="22" s="1"/>
  <c r="U163" i="22"/>
  <c r="T117" i="22"/>
  <c r="AA117" i="22" s="1"/>
  <c r="AV117" i="22" s="1"/>
  <c r="U117" i="22"/>
  <c r="T164" i="22"/>
  <c r="AA164" i="22" s="1"/>
  <c r="AV164" i="22" s="1"/>
  <c r="U164" i="22"/>
  <c r="T118" i="22"/>
  <c r="AA118" i="22" s="1"/>
  <c r="AV118" i="22" s="1"/>
  <c r="U118" i="22"/>
  <c r="T86" i="22"/>
  <c r="AA86" i="22" s="1"/>
  <c r="AV86" i="22" s="1"/>
  <c r="U86" i="22"/>
  <c r="T123" i="22"/>
  <c r="AA123" i="22" s="1"/>
  <c r="AV123" i="22" s="1"/>
  <c r="U123" i="22"/>
  <c r="T88" i="22"/>
  <c r="AA88" i="22" s="1"/>
  <c r="AV88" i="22" s="1"/>
  <c r="U88" i="22"/>
  <c r="T126" i="22"/>
  <c r="AA126" i="22" s="1"/>
  <c r="AV126" i="22" s="1"/>
  <c r="U126" i="22"/>
  <c r="T134" i="22"/>
  <c r="AA134" i="22" s="1"/>
  <c r="AV134" i="22" s="1"/>
  <c r="U134" i="22"/>
  <c r="T95" i="22"/>
  <c r="AA95" i="22" s="1"/>
  <c r="AV95" i="22" s="1"/>
  <c r="U95" i="22"/>
  <c r="T98" i="22"/>
  <c r="AA98" i="22" s="1"/>
  <c r="AV98" i="22" s="1"/>
  <c r="U98" i="22"/>
  <c r="T101" i="22"/>
  <c r="AA101" i="22" s="1"/>
  <c r="AV101" i="22" s="1"/>
  <c r="U101" i="22"/>
  <c r="T78" i="22"/>
  <c r="AA78" i="22" s="1"/>
  <c r="AV78" i="22" s="1"/>
  <c r="U78" i="22"/>
  <c r="T81" i="22"/>
  <c r="AA81" i="22" s="1"/>
  <c r="AV81" i="22" s="1"/>
  <c r="U81" i="22"/>
  <c r="T82" i="22"/>
  <c r="AA82" i="22" s="1"/>
  <c r="AV82" i="22" s="1"/>
  <c r="U82" i="22"/>
  <c r="T83" i="22"/>
  <c r="AA83" i="22" s="1"/>
  <c r="AV83" i="22" s="1"/>
  <c r="U83" i="22"/>
  <c r="T84" i="22"/>
  <c r="AA84" i="22" s="1"/>
  <c r="AV84" i="22" s="1"/>
  <c r="U84" i="22"/>
  <c r="T121" i="22"/>
  <c r="AA121" i="22" s="1"/>
  <c r="AV121" i="22" s="1"/>
  <c r="U121" i="22"/>
  <c r="T85" i="22"/>
  <c r="AA85" i="22" s="1"/>
  <c r="AV85" i="22" s="1"/>
  <c r="U85" i="22"/>
  <c r="T122" i="22"/>
  <c r="AA122" i="22" s="1"/>
  <c r="AV122" i="22" s="1"/>
  <c r="U122" i="22"/>
  <c r="T124" i="22"/>
  <c r="AA124" i="22" s="1"/>
  <c r="AV124" i="22" s="1"/>
  <c r="U124" i="22"/>
  <c r="T87" i="22"/>
  <c r="AA87" i="22" s="1"/>
  <c r="AV87" i="22" s="1"/>
  <c r="U87" i="22"/>
  <c r="T89" i="22"/>
  <c r="AA89" i="22" s="1"/>
  <c r="AV89" i="22" s="1"/>
  <c r="U89" i="22"/>
  <c r="T127" i="22"/>
  <c r="AA127" i="22" s="1"/>
  <c r="AV127" i="22" s="1"/>
  <c r="U127" i="22"/>
  <c r="T91" i="22"/>
  <c r="AA91" i="22" s="1"/>
  <c r="AV91" i="22" s="1"/>
  <c r="U91" i="22"/>
  <c r="T129" i="22"/>
  <c r="AA129" i="22" s="1"/>
  <c r="AV129" i="22" s="1"/>
  <c r="U129" i="22"/>
  <c r="T92" i="22"/>
  <c r="AA92" i="22" s="1"/>
  <c r="AV92" i="22" s="1"/>
  <c r="U92" i="22"/>
  <c r="T94" i="22"/>
  <c r="AA94" i="22" s="1"/>
  <c r="AV94" i="22" s="1"/>
  <c r="U94" i="22"/>
  <c r="T132" i="22"/>
  <c r="AA132" i="22" s="1"/>
  <c r="AV132" i="22" s="1"/>
  <c r="U132" i="22"/>
  <c r="T96" i="22"/>
  <c r="AA96" i="22" s="1"/>
  <c r="AV96" i="22" s="1"/>
  <c r="U96" i="22"/>
  <c r="T99" i="22"/>
  <c r="AA99" i="22" s="1"/>
  <c r="AV99" i="22" s="1"/>
  <c r="U99" i="22"/>
  <c r="T140" i="22"/>
  <c r="AA140" i="22" s="1"/>
  <c r="AV140" i="22" s="1"/>
  <c r="U140" i="22"/>
  <c r="T100" i="22"/>
  <c r="AA100" i="22" s="1"/>
  <c r="AV100" i="22" s="1"/>
  <c r="U100" i="22"/>
  <c r="T141" i="22"/>
  <c r="AA141" i="22" s="1"/>
  <c r="AV141" i="22" s="1"/>
  <c r="U141" i="22"/>
  <c r="T102" i="22"/>
  <c r="AA102" i="22" s="1"/>
  <c r="AV102" i="22" s="1"/>
  <c r="U102" i="22"/>
  <c r="T144" i="22"/>
  <c r="AA144" i="22" s="1"/>
  <c r="AV144" i="22" s="1"/>
  <c r="U144" i="22"/>
  <c r="T103" i="22"/>
  <c r="AA103" i="22" s="1"/>
  <c r="AV103" i="22" s="1"/>
  <c r="U103" i="22"/>
  <c r="T145" i="22"/>
  <c r="AA145" i="22" s="1"/>
  <c r="AV145" i="22" s="1"/>
  <c r="U145" i="22"/>
  <c r="T105" i="22"/>
  <c r="AA105" i="22" s="1"/>
  <c r="AV105" i="22" s="1"/>
  <c r="U105" i="22"/>
  <c r="T148" i="22"/>
  <c r="AA148" i="22" s="1"/>
  <c r="AV148" i="22" s="1"/>
  <c r="U148" i="22"/>
  <c r="T66" i="22"/>
  <c r="AA66" i="22" s="1"/>
  <c r="AV66" i="22" s="1"/>
  <c r="U66" i="22"/>
  <c r="T93" i="22"/>
  <c r="AA93" i="22" s="1"/>
  <c r="AV93" i="22" s="1"/>
  <c r="U93" i="22"/>
  <c r="T76" i="22"/>
  <c r="AA76" i="22" s="1"/>
  <c r="AV76" i="22" s="1"/>
  <c r="U76" i="22"/>
  <c r="T106" i="22"/>
  <c r="AA106" i="22" s="1"/>
  <c r="AV106" i="22" s="1"/>
  <c r="U106" i="22"/>
  <c r="T77" i="22"/>
  <c r="AA77" i="22" s="1"/>
  <c r="AV77" i="22" s="1"/>
  <c r="U77" i="22"/>
  <c r="T108" i="22"/>
  <c r="AA108" i="22" s="1"/>
  <c r="AV108" i="22" s="1"/>
  <c r="U108" i="22"/>
  <c r="T53" i="22"/>
  <c r="AA53" i="22" s="1"/>
  <c r="AV53" i="22" s="1"/>
  <c r="U53" i="22"/>
  <c r="T72" i="22"/>
  <c r="AA72" i="22" s="1"/>
  <c r="AV72" i="22" s="1"/>
  <c r="U72" i="22"/>
  <c r="T40" i="22"/>
  <c r="AA40" i="22" s="1"/>
  <c r="AV40" i="22" s="1"/>
  <c r="U40" i="22"/>
  <c r="T143" i="22"/>
  <c r="AA143" i="22" s="1"/>
  <c r="AV143" i="22" s="1"/>
  <c r="U143" i="22"/>
  <c r="T142" i="22"/>
  <c r="AA142" i="22" s="1"/>
  <c r="AV142" i="22" s="1"/>
  <c r="U142" i="22"/>
  <c r="U8" i="22"/>
  <c r="T8" i="22"/>
  <c r="AA8" i="22" s="1"/>
  <c r="AV8" i="22" s="1"/>
  <c r="U6" i="22"/>
  <c r="T6" i="22"/>
  <c r="AA6" i="22" s="1"/>
  <c r="AV6" i="22" s="1"/>
  <c r="U5" i="22"/>
  <c r="T5" i="22"/>
  <c r="AA5" i="22" s="1"/>
  <c r="AV5" i="22" s="1"/>
  <c r="U7" i="22"/>
  <c r="T7" i="22"/>
  <c r="AA7" i="22" s="1"/>
  <c r="AV7" i="22" s="1"/>
  <c r="U9" i="22"/>
  <c r="T9" i="22"/>
  <c r="AA9" i="22" s="1"/>
  <c r="AV9" i="22" s="1"/>
  <c r="U16" i="22"/>
  <c r="T16" i="22"/>
  <c r="AA16" i="22" s="1"/>
  <c r="AV16" i="22" s="1"/>
  <c r="U15" i="22"/>
  <c r="T15" i="22"/>
  <c r="AA15" i="22" s="1"/>
  <c r="AV15" i="22" s="1"/>
  <c r="U14" i="22"/>
  <c r="T14" i="22"/>
  <c r="AA14" i="22" s="1"/>
  <c r="AV14" i="22" s="1"/>
  <c r="U13" i="22"/>
  <c r="T13" i="22"/>
  <c r="AA13" i="22" s="1"/>
  <c r="AV13" i="22" s="1"/>
  <c r="U11" i="22"/>
  <c r="T11" i="22"/>
  <c r="AA11" i="22" s="1"/>
  <c r="AV11" i="22" s="1"/>
  <c r="U10" i="22"/>
  <c r="T10" i="22"/>
  <c r="AA10" i="22" s="1"/>
  <c r="AV10" i="22" s="1"/>
  <c r="U12" i="22"/>
  <c r="T12" i="22"/>
  <c r="AA12" i="22" s="1"/>
  <c r="AV12" i="22" s="1"/>
  <c r="U21" i="22"/>
  <c r="T21" i="22"/>
  <c r="AA21" i="22" s="1"/>
  <c r="AV21" i="22" s="1"/>
  <c r="AE29" i="22"/>
  <c r="Q29" i="22" a="1"/>
  <c r="Q29" i="22" s="1"/>
  <c r="P29" i="22"/>
  <c r="O29" i="22" a="1"/>
  <c r="O29" i="22" s="1"/>
  <c r="H29" i="22"/>
  <c r="R29" i="22" a="1"/>
  <c r="R29" i="22" s="1"/>
  <c r="G29" i="22"/>
  <c r="I29" i="22" s="1"/>
  <c r="AS29" i="22" s="1"/>
  <c r="S29" i="22" a="1"/>
  <c r="S29" i="22" s="1"/>
  <c r="R20" i="22" a="1"/>
  <c r="R20" i="22" s="1"/>
  <c r="G20" i="22"/>
  <c r="I20" i="22" s="1"/>
  <c r="AS20" i="22" s="1"/>
  <c r="S20" i="22" a="1"/>
  <c r="S20" i="22" s="1"/>
  <c r="H20" i="22"/>
  <c r="R24" i="22" a="1"/>
  <c r="R24" i="22" s="1"/>
  <c r="G24" i="22"/>
  <c r="I24" i="22" s="1"/>
  <c r="AS24" i="22" s="1"/>
  <c r="S24" i="22" a="1"/>
  <c r="S24" i="22" s="1"/>
  <c r="H24" i="22"/>
  <c r="AE24" i="22"/>
  <c r="Q24" i="22" a="1"/>
  <c r="Q24" i="22" s="1"/>
  <c r="P24" i="22"/>
  <c r="O24" i="22" a="1"/>
  <c r="O24" i="22" s="1"/>
  <c r="G32" i="22"/>
  <c r="I32" i="22" s="1"/>
  <c r="AS32" i="22" s="1"/>
  <c r="H32" i="22"/>
  <c r="R32" i="22" a="1"/>
  <c r="R32" i="22" s="1"/>
  <c r="S32" i="22" a="1"/>
  <c r="S32" i="22" s="1"/>
  <c r="O32" i="22" a="1"/>
  <c r="O32" i="22" s="1"/>
  <c r="P32" i="22"/>
  <c r="Q32" i="22" a="1"/>
  <c r="Q32" i="22" s="1"/>
  <c r="AE32" i="22"/>
  <c r="R22" i="22" a="1"/>
  <c r="R22" i="22" s="1"/>
  <c r="G22" i="22"/>
  <c r="I22" i="22" s="1"/>
  <c r="AS22" i="22" s="1"/>
  <c r="S22" i="22" a="1"/>
  <c r="S22" i="22" s="1"/>
  <c r="H22" i="22"/>
  <c r="AE22" i="22"/>
  <c r="Q22" i="22" a="1"/>
  <c r="Q22" i="22" s="1"/>
  <c r="P22" i="22"/>
  <c r="O22" i="22" a="1"/>
  <c r="O22" i="22" s="1"/>
  <c r="U17" i="22"/>
  <c r="T17" i="22"/>
  <c r="AA17" i="22" s="1"/>
  <c r="AV17" i="22" s="1"/>
  <c r="AE26" i="22"/>
  <c r="Q26" i="22" a="1"/>
  <c r="Q26" i="22" s="1"/>
  <c r="P26" i="22"/>
  <c r="O26" i="22" a="1"/>
  <c r="O26" i="22" s="1"/>
  <c r="R26" i="22" a="1"/>
  <c r="R26" i="22" s="1"/>
  <c r="G26" i="22"/>
  <c r="I26" i="22" s="1"/>
  <c r="AS26" i="22" s="1"/>
  <c r="S26" i="22" a="1"/>
  <c r="S26" i="22" s="1"/>
  <c r="H26" i="22"/>
  <c r="R18" i="22" a="1"/>
  <c r="R18" i="22" s="1"/>
  <c r="G18" i="22"/>
  <c r="I18" i="22" s="1"/>
  <c r="AS18" i="22" s="1"/>
  <c r="S18" i="22" a="1"/>
  <c r="S18" i="22" s="1"/>
  <c r="H18" i="22"/>
  <c r="U25" i="22"/>
  <c r="T25" i="22"/>
  <c r="AA25" i="22" s="1"/>
  <c r="AV25" i="22" s="1"/>
  <c r="U23" i="22"/>
  <c r="T23" i="22"/>
  <c r="AA23" i="22" s="1"/>
  <c r="AV23" i="22" s="1"/>
  <c r="U19" i="22"/>
  <c r="T19" i="22"/>
  <c r="AA19" i="22" s="1"/>
  <c r="AV19" i="22" s="1"/>
  <c r="T37" i="22"/>
  <c r="AA37" i="22" s="1"/>
  <c r="AV37" i="22" s="1"/>
  <c r="U37" i="22"/>
  <c r="G41" i="22"/>
  <c r="I41" i="22" s="1"/>
  <c r="AS41" i="22" s="1"/>
  <c r="H41" i="22"/>
  <c r="R41" i="22" a="1"/>
  <c r="R41" i="22" s="1"/>
  <c r="S41" i="22" a="1"/>
  <c r="S41" i="22" s="1"/>
  <c r="O41" i="22" a="1"/>
  <c r="O41" i="22" s="1"/>
  <c r="P41" i="22"/>
  <c r="Q41" i="22" a="1"/>
  <c r="Q41" i="22" s="1"/>
  <c r="AE41" i="22"/>
  <c r="R27" i="22" a="1"/>
  <c r="R27" i="22" s="1"/>
  <c r="G27" i="22"/>
  <c r="I27" i="22" s="1"/>
  <c r="AS27" i="22" s="1"/>
  <c r="S27" i="22" a="1"/>
  <c r="S27" i="22" s="1"/>
  <c r="H27" i="22"/>
  <c r="AE27" i="22"/>
  <c r="Q27" i="22" a="1"/>
  <c r="Q27" i="22" s="1"/>
  <c r="P27" i="22"/>
  <c r="O27" i="22" a="1"/>
  <c r="O27" i="22" s="1"/>
  <c r="G39" i="22"/>
  <c r="I39" i="22" s="1"/>
  <c r="AS39" i="22" s="1"/>
  <c r="H39" i="22"/>
  <c r="R39" i="22" a="1"/>
  <c r="R39" i="22" s="1"/>
  <c r="S39" i="22" a="1"/>
  <c r="S39" i="22" s="1"/>
  <c r="O39" i="22" a="1"/>
  <c r="O39" i="22" s="1"/>
  <c r="P39" i="22"/>
  <c r="Q39" i="22" a="1"/>
  <c r="Q39" i="22" s="1"/>
  <c r="AE39" i="22"/>
  <c r="G45" i="22"/>
  <c r="I45" i="22" s="1"/>
  <c r="AS45" i="22" s="1"/>
  <c r="H45" i="22"/>
  <c r="R45" i="22" a="1"/>
  <c r="R45" i="22" s="1"/>
  <c r="S45" i="22" a="1"/>
  <c r="S45" i="22" s="1"/>
  <c r="O45" i="22" a="1"/>
  <c r="O45" i="22" s="1"/>
  <c r="Q45" i="22" a="1"/>
  <c r="Q45" i="22" s="1"/>
  <c r="AE45" i="22"/>
  <c r="P45" i="22"/>
  <c r="G31" i="22"/>
  <c r="I31" i="22" s="1"/>
  <c r="AS31" i="22" s="1"/>
  <c r="H31" i="22"/>
  <c r="R31" i="22" a="1"/>
  <c r="R31" i="22" s="1"/>
  <c r="S31" i="22" a="1"/>
  <c r="S31" i="22" s="1"/>
  <c r="O31" i="22" a="1"/>
  <c r="O31" i="22" s="1"/>
  <c r="P31" i="22"/>
  <c r="Q31" i="22" a="1"/>
  <c r="Q31" i="22" s="1"/>
  <c r="AE31" i="22"/>
  <c r="G48" i="22"/>
  <c r="I48" i="22" s="1"/>
  <c r="AS48" i="22" s="1"/>
  <c r="H48" i="22"/>
  <c r="R48" i="22" a="1"/>
  <c r="R48" i="22" s="1"/>
  <c r="S48" i="22" a="1"/>
  <c r="S48" i="22" s="1"/>
  <c r="O48" i="22" a="1"/>
  <c r="O48" i="22" s="1"/>
  <c r="P48" i="22"/>
  <c r="Q48" i="22" a="1"/>
  <c r="Q48" i="22" s="1"/>
  <c r="AE48" i="22"/>
  <c r="G33" i="22"/>
  <c r="I33" i="22" s="1"/>
  <c r="AS33" i="22" s="1"/>
  <c r="H33" i="22"/>
  <c r="R33" i="22" a="1"/>
  <c r="R33" i="22" s="1"/>
  <c r="S33" i="22" a="1"/>
  <c r="S33" i="22" s="1"/>
  <c r="O33" i="22" a="1"/>
  <c r="O33" i="22" s="1"/>
  <c r="P33" i="22"/>
  <c r="Q33" i="22" a="1"/>
  <c r="Q33" i="22" s="1"/>
  <c r="AE33" i="22"/>
  <c r="G43" i="22"/>
  <c r="I43" i="22" s="1"/>
  <c r="AS43" i="22" s="1"/>
  <c r="H43" i="22"/>
  <c r="R43" i="22" a="1"/>
  <c r="R43" i="22" s="1"/>
  <c r="S43" i="22" a="1"/>
  <c r="S43" i="22" s="1"/>
  <c r="O43" i="22" a="1"/>
  <c r="O43" i="22" s="1"/>
  <c r="P43" i="22"/>
  <c r="Q43" i="22" a="1"/>
  <c r="Q43" i="22" s="1"/>
  <c r="AE43" i="22"/>
  <c r="G50" i="22"/>
  <c r="I50" i="22" s="1"/>
  <c r="AS50" i="22" s="1"/>
  <c r="H50" i="22"/>
  <c r="R50" i="22" a="1"/>
  <c r="R50" i="22" s="1"/>
  <c r="S50" i="22" a="1"/>
  <c r="S50" i="22" s="1"/>
  <c r="O50" i="22" a="1"/>
  <c r="O50" i="22" s="1"/>
  <c r="P50" i="22"/>
  <c r="Q50" i="22" a="1"/>
  <c r="Q50" i="22" s="1"/>
  <c r="AE50" i="22"/>
  <c r="G35" i="22"/>
  <c r="I35" i="22" s="1"/>
  <c r="AS35" i="22" s="1"/>
  <c r="H35" i="22"/>
  <c r="R35" i="22" a="1"/>
  <c r="R35" i="22" s="1"/>
  <c r="S35" i="22" a="1"/>
  <c r="S35" i="22" s="1"/>
  <c r="O35" i="22" a="1"/>
  <c r="O35" i="22" s="1"/>
  <c r="P35" i="22"/>
  <c r="Q35" i="22" a="1"/>
  <c r="Q35" i="22" s="1"/>
  <c r="AE35" i="22"/>
  <c r="G42" i="22"/>
  <c r="I42" i="22" s="1"/>
  <c r="AS42" i="22" s="1"/>
  <c r="H42" i="22"/>
  <c r="R42" i="22" a="1"/>
  <c r="R42" i="22" s="1"/>
  <c r="S42" i="22" a="1"/>
  <c r="S42" i="22" s="1"/>
  <c r="O42" i="22" a="1"/>
  <c r="O42" i="22" s="1"/>
  <c r="P42" i="22"/>
  <c r="Q42" i="22" a="1"/>
  <c r="Q42" i="22" s="1"/>
  <c r="AE42" i="22"/>
  <c r="AE28" i="22"/>
  <c r="Q28" i="22" a="1"/>
  <c r="Q28" i="22" s="1"/>
  <c r="P28" i="22"/>
  <c r="O28" i="22" a="1"/>
  <c r="O28" i="22" s="1"/>
  <c r="R28" i="22" a="1"/>
  <c r="R28" i="22" s="1"/>
  <c r="G28" i="22"/>
  <c r="I28" i="22" s="1"/>
  <c r="AS28" i="22" s="1"/>
  <c r="S28" i="22" a="1"/>
  <c r="S28" i="22" s="1"/>
  <c r="H28" i="22"/>
  <c r="G44" i="22"/>
  <c r="I44" i="22" s="1"/>
  <c r="AS44" i="22" s="1"/>
  <c r="H44" i="22"/>
  <c r="R44" i="22" a="1"/>
  <c r="R44" i="22" s="1"/>
  <c r="S44" i="22" a="1"/>
  <c r="S44" i="22" s="1"/>
  <c r="O44" i="22" a="1"/>
  <c r="O44" i="22" s="1"/>
  <c r="Q44" i="22" a="1"/>
  <c r="Q44" i="22" s="1"/>
  <c r="AE44" i="22"/>
  <c r="H30" i="22"/>
  <c r="R30" i="22" a="1"/>
  <c r="R30" i="22" s="1"/>
  <c r="G30" i="22"/>
  <c r="I30" i="22" s="1"/>
  <c r="AS30" i="22" s="1"/>
  <c r="S30" i="22" a="1"/>
  <c r="S30" i="22" s="1"/>
  <c r="AE30" i="22"/>
  <c r="O30" i="22" a="1"/>
  <c r="O30" i="22" s="1"/>
  <c r="P30" i="22"/>
  <c r="Q30" i="22" a="1"/>
  <c r="Q30" i="22" s="1"/>
  <c r="G47" i="22"/>
  <c r="I47" i="22" s="1"/>
  <c r="AS47" i="22" s="1"/>
  <c r="H47" i="22"/>
  <c r="R47" i="22" a="1"/>
  <c r="R47" i="22" s="1"/>
  <c r="S47" i="22" a="1"/>
  <c r="S47" i="22" s="1"/>
  <c r="O47" i="22" a="1"/>
  <c r="O47" i="22" s="1"/>
  <c r="P47" i="22"/>
  <c r="Q47" i="22" a="1"/>
  <c r="Q47" i="22" s="1"/>
  <c r="AE47" i="22"/>
  <c r="G49" i="22"/>
  <c r="I49" i="22" s="1"/>
  <c r="AS49" i="22" s="1"/>
  <c r="H49" i="22"/>
  <c r="R49" i="22" a="1"/>
  <c r="R49" i="22" s="1"/>
  <c r="S49" i="22" a="1"/>
  <c r="S49" i="22" s="1"/>
  <c r="O49" i="22" a="1"/>
  <c r="O49" i="22" s="1"/>
  <c r="P49" i="22"/>
  <c r="Q49" i="22" a="1"/>
  <c r="Q49" i="22" s="1"/>
  <c r="AE49" i="22"/>
  <c r="G34" i="22"/>
  <c r="I34" i="22" s="1"/>
  <c r="AS34" i="22" s="1"/>
  <c r="H34" i="22"/>
  <c r="R34" i="22" a="1"/>
  <c r="R34" i="22" s="1"/>
  <c r="S34" i="22" a="1"/>
  <c r="S34" i="22" s="1"/>
  <c r="O34" i="22" a="1"/>
  <c r="O34" i="22" s="1"/>
  <c r="P34" i="22"/>
  <c r="Q34" i="22" a="1"/>
  <c r="Q34" i="22" s="1"/>
  <c r="AE34" i="22"/>
  <c r="Z36" i="22" l="1"/>
  <c r="Y36" i="22"/>
  <c r="AC36" i="22" s="1"/>
  <c r="AU36" i="22" s="1"/>
  <c r="V36" i="22"/>
  <c r="X36" i="22" s="1" a="1"/>
  <c r="X36" i="22" s="1"/>
  <c r="AB36" i="22"/>
  <c r="AW36" i="22" s="1"/>
  <c r="AF36" i="22"/>
  <c r="AX36" i="22" s="1"/>
  <c r="T34" i="22"/>
  <c r="AA34" i="22" s="1"/>
  <c r="AV34" i="22" s="1"/>
  <c r="U34" i="22"/>
  <c r="T49" i="22"/>
  <c r="AA49" i="22" s="1"/>
  <c r="AV49" i="22" s="1"/>
  <c r="U49" i="22"/>
  <c r="T47" i="22"/>
  <c r="AA47" i="22" s="1"/>
  <c r="AV47" i="22" s="1"/>
  <c r="U47" i="22"/>
  <c r="U30" i="22"/>
  <c r="T30" i="22"/>
  <c r="AA30" i="22" s="1"/>
  <c r="AV30" i="22" s="1"/>
  <c r="T44" i="22"/>
  <c r="AA44" i="22" s="1"/>
  <c r="AV44" i="22" s="1"/>
  <c r="U44" i="22"/>
  <c r="U28" i="22"/>
  <c r="T28" i="22"/>
  <c r="AA28" i="22" s="1"/>
  <c r="AV28" i="22" s="1"/>
  <c r="T42" i="22"/>
  <c r="AA42" i="22" s="1"/>
  <c r="AV42" i="22" s="1"/>
  <c r="U42" i="22"/>
  <c r="T35" i="22"/>
  <c r="AA35" i="22" s="1"/>
  <c r="AV35" i="22" s="1"/>
  <c r="U35" i="22"/>
  <c r="T50" i="22"/>
  <c r="AA50" i="22" s="1"/>
  <c r="AV50" i="22" s="1"/>
  <c r="U50" i="22"/>
  <c r="T43" i="22"/>
  <c r="AA43" i="22" s="1"/>
  <c r="AV43" i="22" s="1"/>
  <c r="U43" i="22"/>
  <c r="T33" i="22"/>
  <c r="AA33" i="22" s="1"/>
  <c r="AV33" i="22" s="1"/>
  <c r="U33" i="22"/>
  <c r="T48" i="22"/>
  <c r="AA48" i="22" s="1"/>
  <c r="AV48" i="22" s="1"/>
  <c r="U48" i="22"/>
  <c r="T31" i="22"/>
  <c r="AA31" i="22" s="1"/>
  <c r="AV31" i="22" s="1"/>
  <c r="U31" i="22"/>
  <c r="T45" i="22"/>
  <c r="AA45" i="22" s="1"/>
  <c r="AV45" i="22" s="1"/>
  <c r="U45" i="22"/>
  <c r="T39" i="22"/>
  <c r="AA39" i="22" s="1"/>
  <c r="AV39" i="22" s="1"/>
  <c r="U39" i="22"/>
  <c r="U27" i="22"/>
  <c r="T27" i="22"/>
  <c r="AA27" i="22" s="1"/>
  <c r="AV27" i="22" s="1"/>
  <c r="T41" i="22"/>
  <c r="AA41" i="22" s="1"/>
  <c r="AV41" i="22" s="1"/>
  <c r="U41" i="22"/>
  <c r="Z37" i="22"/>
  <c r="Y37" i="22"/>
  <c r="AC37" i="22" s="1"/>
  <c r="AU37" i="22" s="1"/>
  <c r="V37" i="22"/>
  <c r="X37" i="22" s="1" a="1"/>
  <c r="X37" i="22" s="1"/>
  <c r="AB37" i="22"/>
  <c r="AW37" i="22" s="1"/>
  <c r="AF37" i="22"/>
  <c r="AX37" i="22" s="1"/>
  <c r="Z19" i="22"/>
  <c r="V19" i="22"/>
  <c r="X19" i="22" s="1" a="1"/>
  <c r="X19" i="22" s="1"/>
  <c r="Y19" i="22" s="1"/>
  <c r="AC19" i="22" s="1"/>
  <c r="AU19" i="22" s="1"/>
  <c r="AB19" i="22"/>
  <c r="AW19" i="22" s="1"/>
  <c r="AF19" i="22"/>
  <c r="AX19" i="22" s="1"/>
  <c r="Z23" i="22"/>
  <c r="Y23" i="22"/>
  <c r="AC23" i="22" s="1"/>
  <c r="AU23" i="22" s="1"/>
  <c r="V23" i="22"/>
  <c r="X23" i="22" s="1" a="1"/>
  <c r="X23" i="22" s="1"/>
  <c r="AB23" i="22"/>
  <c r="AW23" i="22" s="1"/>
  <c r="AF23" i="22"/>
  <c r="AX23" i="22" s="1"/>
  <c r="Z25" i="22"/>
  <c r="Y25" i="22"/>
  <c r="AC25" i="22" s="1"/>
  <c r="AU25" i="22" s="1"/>
  <c r="V25" i="22"/>
  <c r="X25" i="22" s="1" a="1"/>
  <c r="X25" i="22" s="1"/>
  <c r="AB25" i="22"/>
  <c r="AW25" i="22" s="1"/>
  <c r="AF25" i="22"/>
  <c r="AX25" i="22" s="1"/>
  <c r="U18" i="22"/>
  <c r="T18" i="22"/>
  <c r="AA18" i="22" s="1"/>
  <c r="AV18" i="22" s="1"/>
  <c r="U26" i="22"/>
  <c r="T26" i="22"/>
  <c r="AA26" i="22" s="1"/>
  <c r="AV26" i="22" s="1"/>
  <c r="Z17" i="22"/>
  <c r="Y17" i="22"/>
  <c r="AC17" i="22" s="1"/>
  <c r="AU17" i="22" s="1"/>
  <c r="V17" i="22"/>
  <c r="X17" i="22" s="1" a="1"/>
  <c r="X17" i="22" s="1"/>
  <c r="AB17" i="22"/>
  <c r="AW17" i="22" s="1"/>
  <c r="AF17" i="22"/>
  <c r="AX17" i="22" s="1"/>
  <c r="U22" i="22"/>
  <c r="T22" i="22"/>
  <c r="AA22" i="22" s="1"/>
  <c r="AV22" i="22" s="1"/>
  <c r="T32" i="22"/>
  <c r="AA32" i="22" s="1"/>
  <c r="AV32" i="22" s="1"/>
  <c r="U32" i="22"/>
  <c r="U24" i="22"/>
  <c r="T24" i="22"/>
  <c r="AA24" i="22" s="1"/>
  <c r="AV24" i="22" s="1"/>
  <c r="U20" i="22"/>
  <c r="T20" i="22"/>
  <c r="AA20" i="22" s="1"/>
  <c r="AV20" i="22" s="1"/>
  <c r="U29" i="22"/>
  <c r="T29" i="22"/>
  <c r="AA29" i="22" s="1"/>
  <c r="AV29" i="22" s="1"/>
  <c r="Z21" i="22"/>
  <c r="Y21" i="22"/>
  <c r="AC21" i="22" s="1"/>
  <c r="AU21" i="22" s="1"/>
  <c r="V21" i="22"/>
  <c r="X21" i="22" s="1" a="1"/>
  <c r="X21" i="22" s="1"/>
  <c r="AB21" i="22"/>
  <c r="AW21" i="22" s="1"/>
  <c r="AF21" i="22"/>
  <c r="AX21" i="22" s="1"/>
  <c r="Z12" i="22"/>
  <c r="Y12" i="22"/>
  <c r="AC12" i="22" s="1"/>
  <c r="AU12" i="22" s="1"/>
  <c r="V12" i="22"/>
  <c r="X12" i="22" s="1" a="1"/>
  <c r="X12" i="22" s="1"/>
  <c r="AB12" i="22"/>
  <c r="AW12" i="22" s="1"/>
  <c r="AF12" i="22"/>
  <c r="AX12" i="22" s="1"/>
  <c r="Z10" i="22"/>
  <c r="Y10" i="22"/>
  <c r="AC10" i="22" s="1"/>
  <c r="AU10" i="22" s="1"/>
  <c r="V10" i="22"/>
  <c r="X10" i="22" s="1" a="1"/>
  <c r="X10" i="22" s="1"/>
  <c r="AB10" i="22"/>
  <c r="AW10" i="22" s="1"/>
  <c r="AF10" i="22"/>
  <c r="AX10" i="22" s="1"/>
  <c r="Z11" i="22"/>
  <c r="Y11" i="22"/>
  <c r="AC11" i="22" s="1"/>
  <c r="AU11" i="22" s="1"/>
  <c r="V11" i="22"/>
  <c r="X11" i="22" s="1" a="1"/>
  <c r="X11" i="22" s="1"/>
  <c r="AB11" i="22"/>
  <c r="AW11" i="22" s="1"/>
  <c r="AF11" i="22"/>
  <c r="AX11" i="22" s="1"/>
  <c r="Z13" i="22"/>
  <c r="Y13" i="22"/>
  <c r="AC13" i="22" s="1"/>
  <c r="AU13" i="22" s="1"/>
  <c r="V13" i="22"/>
  <c r="X13" i="22" s="1" a="1"/>
  <c r="X13" i="22" s="1"/>
  <c r="AB13" i="22"/>
  <c r="AW13" i="22" s="1"/>
  <c r="Z14" i="22"/>
  <c r="Y14" i="22"/>
  <c r="AC14" i="22" s="1"/>
  <c r="AU14" i="22" s="1"/>
  <c r="AF14" i="22"/>
  <c r="AX14" i="22" s="1"/>
  <c r="V14" i="22"/>
  <c r="X14" i="22" s="1" a="1"/>
  <c r="X14" i="22" s="1"/>
  <c r="AB14" i="22"/>
  <c r="AW14" i="22" s="1"/>
  <c r="Z15" i="22"/>
  <c r="Y15" i="22"/>
  <c r="AC15" i="22" s="1"/>
  <c r="AU15" i="22" s="1"/>
  <c r="V15" i="22"/>
  <c r="X15" i="22" s="1" a="1"/>
  <c r="X15" i="22" s="1"/>
  <c r="AB15" i="22"/>
  <c r="AW15" i="22" s="1"/>
  <c r="AF15" i="22"/>
  <c r="AX15" i="22" s="1"/>
  <c r="Z16" i="22"/>
  <c r="Y16" i="22"/>
  <c r="AC16" i="22" s="1"/>
  <c r="AU16" i="22" s="1"/>
  <c r="V16" i="22"/>
  <c r="X16" i="22" s="1" a="1"/>
  <c r="X16" i="22" s="1"/>
  <c r="AB16" i="22"/>
  <c r="AW16" i="22" s="1"/>
  <c r="AF16" i="22"/>
  <c r="AX16" i="22" s="1"/>
  <c r="Z9" i="22"/>
  <c r="Y9" i="22"/>
  <c r="AC9" i="22" s="1"/>
  <c r="AU9" i="22" s="1"/>
  <c r="V9" i="22"/>
  <c r="X9" i="22" s="1" a="1"/>
  <c r="X9" i="22" s="1"/>
  <c r="AB9" i="22"/>
  <c r="AW9" i="22" s="1"/>
  <c r="AF9" i="22"/>
  <c r="AX9" i="22" s="1"/>
  <c r="Z7" i="22"/>
  <c r="V7" i="22"/>
  <c r="X7" i="22" s="1" a="1"/>
  <c r="X7" i="22" s="1"/>
  <c r="Y7" i="22" s="1"/>
  <c r="AC7" i="22" s="1"/>
  <c r="AU7" i="22" s="1"/>
  <c r="AB7" i="22"/>
  <c r="AW7" i="22" s="1"/>
  <c r="AF7" i="22"/>
  <c r="AX7" i="22" s="1"/>
  <c r="Z5" i="22"/>
  <c r="Y5" i="22"/>
  <c r="AC5" i="22" s="1"/>
  <c r="AU5" i="22" s="1"/>
  <c r="V5" i="22"/>
  <c r="X5" i="22" s="1" a="1"/>
  <c r="X5" i="22" s="1"/>
  <c r="AB5" i="22"/>
  <c r="AW5" i="22" s="1"/>
  <c r="AF5" i="22"/>
  <c r="AX5" i="22" s="1"/>
  <c r="Z6" i="22"/>
  <c r="V6" i="22"/>
  <c r="X6" i="22" s="1" a="1"/>
  <c r="X6" i="22" s="1"/>
  <c r="Y6" i="22" s="1"/>
  <c r="AC6" i="22" s="1"/>
  <c r="AU6" i="22" s="1"/>
  <c r="AB6" i="22"/>
  <c r="AW6" i="22" s="1"/>
  <c r="AF6" i="22"/>
  <c r="AX6" i="22" s="1"/>
  <c r="Z8" i="22"/>
  <c r="Y8" i="22"/>
  <c r="AC8" i="22" s="1"/>
  <c r="AU8" i="22" s="1"/>
  <c r="AF8" i="22"/>
  <c r="AX8" i="22" s="1"/>
  <c r="V8" i="22"/>
  <c r="X8" i="22" s="1" a="1"/>
  <c r="X8" i="22" s="1"/>
  <c r="AB8" i="22"/>
  <c r="AW8" i="22" s="1"/>
  <c r="Z142" i="22"/>
  <c r="Y142" i="22"/>
  <c r="AC142" i="22" s="1"/>
  <c r="AU142" i="22" s="1"/>
  <c r="V142" i="22"/>
  <c r="X142" i="22" s="1" a="1"/>
  <c r="X142" i="22" s="1"/>
  <c r="AB142" i="22"/>
  <c r="AW142" i="22" s="1"/>
  <c r="AF142" i="22"/>
  <c r="AX142" i="22" s="1"/>
  <c r="Z143" i="22"/>
  <c r="V143" i="22"/>
  <c r="X143" i="22" s="1" a="1"/>
  <c r="X143" i="22" s="1"/>
  <c r="Y143" i="22" s="1"/>
  <c r="AC143" i="22" s="1"/>
  <c r="AU143" i="22" s="1"/>
  <c r="AB143" i="22"/>
  <c r="AW143" i="22" s="1"/>
  <c r="AF143" i="22"/>
  <c r="AX143" i="22" s="1"/>
  <c r="Z40" i="22"/>
  <c r="Y40" i="22"/>
  <c r="AC40" i="22" s="1"/>
  <c r="AU40" i="22" s="1"/>
  <c r="V40" i="22"/>
  <c r="X40" i="22" s="1" a="1"/>
  <c r="X40" i="22" s="1"/>
  <c r="AB40" i="22"/>
  <c r="AW40" i="22" s="1"/>
  <c r="AF40" i="22"/>
  <c r="AX40" i="22" s="1"/>
  <c r="Z72" i="22"/>
  <c r="Y72" i="22"/>
  <c r="AC72" i="22" s="1"/>
  <c r="AU72" i="22" s="1"/>
  <c r="V72" i="22"/>
  <c r="X72" i="22" s="1" a="1"/>
  <c r="X72" i="22" s="1"/>
  <c r="AB72" i="22"/>
  <c r="AW72" i="22" s="1"/>
  <c r="AF72" i="22"/>
  <c r="AX72" i="22" s="1"/>
  <c r="Z53" i="22"/>
  <c r="Y53" i="22"/>
  <c r="AC53" i="22" s="1"/>
  <c r="AU53" i="22" s="1"/>
  <c r="V53" i="22"/>
  <c r="X53" i="22" s="1" a="1"/>
  <c r="X53" i="22" s="1"/>
  <c r="AB53" i="22"/>
  <c r="AW53" i="22" s="1"/>
  <c r="AF53" i="22"/>
  <c r="AX53" i="22" s="1"/>
  <c r="Z108" i="22"/>
  <c r="Y108" i="22"/>
  <c r="AC108" i="22" s="1"/>
  <c r="AU108" i="22" s="1"/>
  <c r="V108" i="22"/>
  <c r="X108" i="22" s="1" a="1"/>
  <c r="X108" i="22" s="1"/>
  <c r="AB108" i="22"/>
  <c r="AW108" i="22" s="1"/>
  <c r="AF108" i="22"/>
  <c r="AX108" i="22" s="1"/>
  <c r="Z77" i="22"/>
  <c r="V77" i="22"/>
  <c r="X77" i="22" s="1" a="1"/>
  <c r="X77" i="22" s="1"/>
  <c r="Y77" i="22" s="1"/>
  <c r="AC77" i="22" s="1"/>
  <c r="AU77" i="22" s="1"/>
  <c r="AB77" i="22"/>
  <c r="AW77" i="22" s="1"/>
  <c r="AF77" i="22"/>
  <c r="AX77" i="22" s="1"/>
  <c r="Z106" i="22"/>
  <c r="Y106" i="22"/>
  <c r="AC106" i="22" s="1"/>
  <c r="AU106" i="22" s="1"/>
  <c r="V106" i="22"/>
  <c r="X106" i="22" s="1" a="1"/>
  <c r="X106" i="22" s="1"/>
  <c r="AB106" i="22"/>
  <c r="AW106" i="22" s="1"/>
  <c r="AF106" i="22"/>
  <c r="AX106" i="22" s="1"/>
  <c r="Z76" i="22"/>
  <c r="Y76" i="22"/>
  <c r="AC76" i="22" s="1"/>
  <c r="AU76" i="22" s="1"/>
  <c r="V76" i="22"/>
  <c r="X76" i="22" s="1" a="1"/>
  <c r="X76" i="22" s="1"/>
  <c r="AB76" i="22"/>
  <c r="AW76" i="22" s="1"/>
  <c r="AF76" i="22"/>
  <c r="AX76" i="22" s="1"/>
  <c r="Z93" i="22"/>
  <c r="Y93" i="22"/>
  <c r="AC93" i="22" s="1"/>
  <c r="AU93" i="22" s="1"/>
  <c r="V93" i="22"/>
  <c r="X93" i="22" s="1" a="1"/>
  <c r="X93" i="22" s="1"/>
  <c r="AB93" i="22"/>
  <c r="AW93" i="22" s="1"/>
  <c r="AF93" i="22"/>
  <c r="AX93" i="22" s="1"/>
  <c r="Z66" i="22"/>
  <c r="Y66" i="22"/>
  <c r="AC66" i="22" s="1"/>
  <c r="AU66" i="22" s="1"/>
  <c r="V66" i="22"/>
  <c r="X66" i="22" s="1" a="1"/>
  <c r="X66" i="22" s="1"/>
  <c r="AB66" i="22"/>
  <c r="AW66" i="22" s="1"/>
  <c r="AF66" i="22"/>
  <c r="AX66" i="22" s="1"/>
  <c r="Z148" i="22"/>
  <c r="Y148" i="22"/>
  <c r="AC148" i="22" s="1"/>
  <c r="AU148" i="22" s="1"/>
  <c r="V148" i="22"/>
  <c r="X148" i="22" s="1" a="1"/>
  <c r="X148" i="22" s="1"/>
  <c r="AB148" i="22"/>
  <c r="AW148" i="22" s="1"/>
  <c r="AF148" i="22"/>
  <c r="AX148" i="22" s="1"/>
  <c r="Z105" i="22"/>
  <c r="Y105" i="22"/>
  <c r="AC105" i="22" s="1"/>
  <c r="AU105" i="22" s="1"/>
  <c r="V105" i="22"/>
  <c r="X105" i="22" s="1" a="1"/>
  <c r="X105" i="22" s="1"/>
  <c r="AB105" i="22"/>
  <c r="AW105" i="22" s="1"/>
  <c r="AF105" i="22"/>
  <c r="AX105" i="22" s="1"/>
  <c r="Z145" i="22"/>
  <c r="V145" i="22"/>
  <c r="X145" i="22" s="1" a="1"/>
  <c r="X145" i="22" s="1"/>
  <c r="Y145" i="22" s="1"/>
  <c r="AC145" i="22" s="1"/>
  <c r="AU145" i="22" s="1"/>
  <c r="AB145" i="22"/>
  <c r="AW145" i="22" s="1"/>
  <c r="AF145" i="22"/>
  <c r="AX145" i="22" s="1"/>
  <c r="Z103" i="22"/>
  <c r="V103" i="22"/>
  <c r="X103" i="22" s="1" a="1"/>
  <c r="X103" i="22" s="1"/>
  <c r="Y103" i="22" s="1"/>
  <c r="AC103" i="22" s="1"/>
  <c r="AU103" i="22" s="1"/>
  <c r="AB103" i="22"/>
  <c r="AW103" i="22" s="1"/>
  <c r="AF103" i="22"/>
  <c r="AX103" i="22" s="1"/>
  <c r="Z144" i="22"/>
  <c r="V144" i="22"/>
  <c r="X144" i="22" s="1" a="1"/>
  <c r="X144" i="22" s="1"/>
  <c r="Y144" i="22" s="1"/>
  <c r="AC144" i="22" s="1"/>
  <c r="AU144" i="22" s="1"/>
  <c r="AB144" i="22"/>
  <c r="AW144" i="22" s="1"/>
  <c r="AF144" i="22"/>
  <c r="AX144" i="22" s="1"/>
  <c r="Z102" i="22"/>
  <c r="V102" i="22"/>
  <c r="X102" i="22" s="1" a="1"/>
  <c r="X102" i="22" s="1"/>
  <c r="Y102" i="22" s="1"/>
  <c r="AC102" i="22" s="1"/>
  <c r="AU102" i="22" s="1"/>
  <c r="AB102" i="22"/>
  <c r="AW102" i="22" s="1"/>
  <c r="AF102" i="22"/>
  <c r="AX102" i="22" s="1"/>
  <c r="Z141" i="22"/>
  <c r="Y141" i="22"/>
  <c r="AC141" i="22" s="1"/>
  <c r="AU141" i="22" s="1"/>
  <c r="V141" i="22"/>
  <c r="X141" i="22" s="1" a="1"/>
  <c r="X141" i="22" s="1"/>
  <c r="AB141" i="22"/>
  <c r="AW141" i="22" s="1"/>
  <c r="AF141" i="22"/>
  <c r="AX141" i="22" s="1"/>
  <c r="Z100" i="22"/>
  <c r="Y100" i="22"/>
  <c r="AC100" i="22" s="1"/>
  <c r="AU100" i="22" s="1"/>
  <c r="V100" i="22"/>
  <c r="X100" i="22" s="1" a="1"/>
  <c r="X100" i="22" s="1"/>
  <c r="AB100" i="22"/>
  <c r="AW100" i="22" s="1"/>
  <c r="AF100" i="22"/>
  <c r="AX100" i="22" s="1"/>
  <c r="Z140" i="22"/>
  <c r="V140" i="22"/>
  <c r="X140" i="22" s="1" a="1"/>
  <c r="X140" i="22" s="1"/>
  <c r="Y140" i="22" s="1"/>
  <c r="AC140" i="22" s="1"/>
  <c r="AU140" i="22" s="1"/>
  <c r="AB140" i="22"/>
  <c r="AW140" i="22" s="1"/>
  <c r="AF140" i="22"/>
  <c r="AX140" i="22" s="1"/>
  <c r="Z99" i="22"/>
  <c r="Y99" i="22"/>
  <c r="AC99" i="22" s="1"/>
  <c r="AU99" i="22" s="1"/>
  <c r="V99" i="22"/>
  <c r="X99" i="22" s="1" a="1"/>
  <c r="X99" i="22" s="1"/>
  <c r="AB99" i="22"/>
  <c r="AW99" i="22" s="1"/>
  <c r="AF99" i="22"/>
  <c r="AX99" i="22" s="1"/>
  <c r="Z96" i="22"/>
  <c r="Y96" i="22"/>
  <c r="AC96" i="22" s="1"/>
  <c r="AU96" i="22" s="1"/>
  <c r="V96" i="22"/>
  <c r="X96" i="22" s="1" a="1"/>
  <c r="X96" i="22" s="1"/>
  <c r="AB96" i="22"/>
  <c r="AW96" i="22" s="1"/>
  <c r="AF96" i="22"/>
  <c r="AX96" i="22" s="1"/>
  <c r="Z132" i="22"/>
  <c r="Y132" i="22"/>
  <c r="AC132" i="22" s="1"/>
  <c r="AU132" i="22" s="1"/>
  <c r="V132" i="22"/>
  <c r="X132" i="22" s="1" a="1"/>
  <c r="X132" i="22" s="1"/>
  <c r="AB132" i="22"/>
  <c r="AW132" i="22" s="1"/>
  <c r="AF132" i="22"/>
  <c r="AX132" i="22" s="1"/>
  <c r="Z94" i="22"/>
  <c r="Y94" i="22"/>
  <c r="AC94" i="22" s="1"/>
  <c r="AU94" i="22" s="1"/>
  <c r="V94" i="22"/>
  <c r="X94" i="22" s="1" a="1"/>
  <c r="X94" i="22" s="1"/>
  <c r="AB94" i="22"/>
  <c r="AW94" i="22" s="1"/>
  <c r="AF94" i="22"/>
  <c r="AX94" i="22" s="1"/>
  <c r="Z92" i="22"/>
  <c r="Y92" i="22"/>
  <c r="AC92" i="22" s="1"/>
  <c r="AU92" i="22" s="1"/>
  <c r="V92" i="22"/>
  <c r="X92" i="22" s="1" a="1"/>
  <c r="X92" i="22" s="1"/>
  <c r="AB92" i="22"/>
  <c r="AW92" i="22" s="1"/>
  <c r="AF92" i="22"/>
  <c r="AX92" i="22" s="1"/>
  <c r="Z129" i="22"/>
  <c r="Y129" i="22"/>
  <c r="AC129" i="22" s="1"/>
  <c r="AU129" i="22" s="1"/>
  <c r="V129" i="22"/>
  <c r="X129" i="22" s="1" a="1"/>
  <c r="X129" i="22" s="1"/>
  <c r="AB129" i="22"/>
  <c r="AW129" i="22" s="1"/>
  <c r="AF129" i="22"/>
  <c r="AX129" i="22" s="1"/>
  <c r="Z91" i="22"/>
  <c r="Y91" i="22"/>
  <c r="AC91" i="22" s="1"/>
  <c r="AU91" i="22" s="1"/>
  <c r="V91" i="22"/>
  <c r="X91" i="22" s="1" a="1"/>
  <c r="X91" i="22" s="1"/>
  <c r="AB91" i="22"/>
  <c r="AW91" i="22" s="1"/>
  <c r="AF91" i="22"/>
  <c r="AX91" i="22" s="1"/>
  <c r="Z127" i="22"/>
  <c r="Y127" i="22"/>
  <c r="AC127" i="22" s="1"/>
  <c r="AU127" i="22" s="1"/>
  <c r="V127" i="22"/>
  <c r="X127" i="22" s="1" a="1"/>
  <c r="X127" i="22" s="1"/>
  <c r="AB127" i="22"/>
  <c r="AW127" i="22" s="1"/>
  <c r="AF127" i="22"/>
  <c r="AX127" i="22" s="1"/>
  <c r="Z89" i="22"/>
  <c r="Y89" i="22"/>
  <c r="AC89" i="22" s="1"/>
  <c r="AU89" i="22" s="1"/>
  <c r="V89" i="22"/>
  <c r="X89" i="22" s="1" a="1"/>
  <c r="X89" i="22" s="1"/>
  <c r="AB89" i="22"/>
  <c r="AW89" i="22" s="1"/>
  <c r="AF89" i="22"/>
  <c r="AX89" i="22" s="1"/>
  <c r="Z87" i="22"/>
  <c r="Y87" i="22"/>
  <c r="AC87" i="22" s="1"/>
  <c r="AU87" i="22" s="1"/>
  <c r="V87" i="22"/>
  <c r="X87" i="22" s="1" a="1"/>
  <c r="X87" i="22" s="1"/>
  <c r="AB87" i="22"/>
  <c r="AW87" i="22" s="1"/>
  <c r="AF87" i="22"/>
  <c r="AX87" i="22" s="1"/>
  <c r="Z124" i="22"/>
  <c r="V124" i="22"/>
  <c r="X124" i="22" s="1" a="1"/>
  <c r="X124" i="22" s="1"/>
  <c r="Y124" i="22" s="1"/>
  <c r="AC124" i="22" s="1"/>
  <c r="AU124" i="22" s="1"/>
  <c r="AB124" i="22"/>
  <c r="AW124" i="22" s="1"/>
  <c r="AF124" i="22"/>
  <c r="AX124" i="22" s="1"/>
  <c r="Z122" i="22"/>
  <c r="Y122" i="22"/>
  <c r="AC122" i="22" s="1"/>
  <c r="AU122" i="22" s="1"/>
  <c r="V122" i="22"/>
  <c r="X122" i="22" s="1" a="1"/>
  <c r="X122" i="22" s="1"/>
  <c r="AB122" i="22"/>
  <c r="AW122" i="22" s="1"/>
  <c r="AF122" i="22"/>
  <c r="AX122" i="22" s="1"/>
  <c r="Z85" i="22"/>
  <c r="Y85" i="22"/>
  <c r="AC85" i="22" s="1"/>
  <c r="AU85" i="22" s="1"/>
  <c r="V85" i="22"/>
  <c r="X85" i="22" s="1" a="1"/>
  <c r="X85" i="22" s="1"/>
  <c r="AB85" i="22"/>
  <c r="AW85" i="22" s="1"/>
  <c r="AF85" i="22"/>
  <c r="AX85" i="22" s="1"/>
  <c r="Z121" i="22"/>
  <c r="Y121" i="22"/>
  <c r="AC121" i="22" s="1"/>
  <c r="AU121" i="22" s="1"/>
  <c r="V121" i="22"/>
  <c r="X121" i="22" s="1" a="1"/>
  <c r="X121" i="22" s="1"/>
  <c r="AB121" i="22"/>
  <c r="AW121" i="22" s="1"/>
  <c r="AF121" i="22"/>
  <c r="AX121" i="22" s="1"/>
  <c r="Z84" i="22"/>
  <c r="Y84" i="22"/>
  <c r="AC84" i="22" s="1"/>
  <c r="AU84" i="22" s="1"/>
  <c r="V84" i="22"/>
  <c r="X84" i="22" s="1" a="1"/>
  <c r="X84" i="22" s="1"/>
  <c r="AB84" i="22"/>
  <c r="AW84" i="22" s="1"/>
  <c r="AF84" i="22"/>
  <c r="AX84" i="22" s="1"/>
  <c r="Z83" i="22"/>
  <c r="Y83" i="22"/>
  <c r="AC83" i="22" s="1"/>
  <c r="AU83" i="22" s="1"/>
  <c r="V83" i="22"/>
  <c r="X83" i="22" s="1" a="1"/>
  <c r="X83" i="22" s="1"/>
  <c r="AB83" i="22"/>
  <c r="AW83" i="22" s="1"/>
  <c r="AF83" i="22"/>
  <c r="AX83" i="22" s="1"/>
  <c r="Z82" i="22"/>
  <c r="Y82" i="22"/>
  <c r="AC82" i="22" s="1"/>
  <c r="AU82" i="22" s="1"/>
  <c r="V82" i="22"/>
  <c r="X82" i="22" s="1" a="1"/>
  <c r="X82" i="22" s="1"/>
  <c r="AB82" i="22"/>
  <c r="AW82" i="22" s="1"/>
  <c r="AF82" i="22"/>
  <c r="AX82" i="22" s="1"/>
  <c r="Z81" i="22"/>
  <c r="V81" i="22"/>
  <c r="X81" i="22" s="1" a="1"/>
  <c r="X81" i="22" s="1"/>
  <c r="Y81" i="22" s="1"/>
  <c r="AC81" i="22" s="1"/>
  <c r="AU81" i="22" s="1"/>
  <c r="AB81" i="22"/>
  <c r="AW81" i="22" s="1"/>
  <c r="AF81" i="22"/>
  <c r="AX81" i="22" s="1"/>
  <c r="Z78" i="22"/>
  <c r="Y78" i="22"/>
  <c r="AC78" i="22" s="1"/>
  <c r="AU78" i="22" s="1"/>
  <c r="V78" i="22"/>
  <c r="X78" i="22" s="1" a="1"/>
  <c r="X78" i="22" s="1"/>
  <c r="AB78" i="22"/>
  <c r="AW78" i="22" s="1"/>
  <c r="AF78" i="22"/>
  <c r="AX78" i="22" s="1"/>
  <c r="Z101" i="22"/>
  <c r="V101" i="22"/>
  <c r="X101" i="22" s="1" a="1"/>
  <c r="X101" i="22" s="1"/>
  <c r="Y101" i="22" s="1"/>
  <c r="AC101" i="22" s="1"/>
  <c r="AU101" i="22" s="1"/>
  <c r="AB101" i="22"/>
  <c r="AW101" i="22" s="1"/>
  <c r="AF101" i="22"/>
  <c r="AX101" i="22" s="1"/>
  <c r="Z98" i="22"/>
  <c r="Y98" i="22"/>
  <c r="AC98" i="22" s="1"/>
  <c r="AU98" i="22" s="1"/>
  <c r="V98" i="22"/>
  <c r="X98" i="22" s="1" a="1"/>
  <c r="X98" i="22" s="1"/>
  <c r="AB98" i="22"/>
  <c r="AW98" i="22" s="1"/>
  <c r="AF98" i="22"/>
  <c r="AX98" i="22" s="1"/>
  <c r="Z95" i="22"/>
  <c r="Y95" i="22"/>
  <c r="AC95" i="22" s="1"/>
  <c r="AU95" i="22" s="1"/>
  <c r="V95" i="22"/>
  <c r="X95" i="22" s="1" a="1"/>
  <c r="X95" i="22" s="1"/>
  <c r="AB95" i="22"/>
  <c r="AW95" i="22" s="1"/>
  <c r="AF95" i="22"/>
  <c r="AX95" i="22" s="1"/>
  <c r="Z134" i="22"/>
  <c r="Y134" i="22"/>
  <c r="AC134" i="22" s="1"/>
  <c r="AU134" i="22" s="1"/>
  <c r="V134" i="22"/>
  <c r="X134" i="22" s="1" a="1"/>
  <c r="X134" i="22" s="1"/>
  <c r="AB134" i="22"/>
  <c r="AW134" i="22" s="1"/>
  <c r="AF134" i="22"/>
  <c r="AX134" i="22" s="1"/>
  <c r="Z126" i="22"/>
  <c r="V126" i="22"/>
  <c r="X126" i="22" s="1" a="1"/>
  <c r="X126" i="22" s="1"/>
  <c r="Y126" i="22" s="1"/>
  <c r="AC126" i="22" s="1"/>
  <c r="AU126" i="22" s="1"/>
  <c r="AB126" i="22"/>
  <c r="AW126" i="22" s="1"/>
  <c r="AF126" i="22"/>
  <c r="AX126" i="22" s="1"/>
  <c r="Z88" i="22"/>
  <c r="Y88" i="22"/>
  <c r="AC88" i="22" s="1"/>
  <c r="AU88" i="22" s="1"/>
  <c r="V88" i="22"/>
  <c r="X88" i="22" s="1" a="1"/>
  <c r="X88" i="22" s="1"/>
  <c r="AB88" i="22"/>
  <c r="AW88" i="22" s="1"/>
  <c r="AF88" i="22"/>
  <c r="AX88" i="22" s="1"/>
  <c r="Z123" i="22"/>
  <c r="Y123" i="22"/>
  <c r="AC123" i="22" s="1"/>
  <c r="AU123" i="22" s="1"/>
  <c r="V123" i="22"/>
  <c r="X123" i="22" s="1" a="1"/>
  <c r="X123" i="22" s="1"/>
  <c r="AB123" i="22"/>
  <c r="AW123" i="22" s="1"/>
  <c r="AF123" i="22"/>
  <c r="AX123" i="22" s="1"/>
  <c r="Z86" i="22"/>
  <c r="Y86" i="22"/>
  <c r="AC86" i="22" s="1"/>
  <c r="AU86" i="22" s="1"/>
  <c r="V86" i="22"/>
  <c r="X86" i="22" s="1" a="1"/>
  <c r="X86" i="22" s="1"/>
  <c r="AB86" i="22"/>
  <c r="AW86" i="22" s="1"/>
  <c r="AF86" i="22"/>
  <c r="AX86" i="22" s="1"/>
  <c r="Z118" i="22"/>
  <c r="Y118" i="22"/>
  <c r="AC118" i="22" s="1"/>
  <c r="AU118" i="22" s="1"/>
  <c r="V118" i="22"/>
  <c r="X118" i="22" s="1" a="1"/>
  <c r="X118" i="22" s="1"/>
  <c r="AB118" i="22"/>
  <c r="AW118" i="22" s="1"/>
  <c r="AF118" i="22"/>
  <c r="AX118" i="22" s="1"/>
  <c r="Z164" i="22"/>
  <c r="Y164" i="22"/>
  <c r="AC164" i="22" s="1"/>
  <c r="AU164" i="22" s="1"/>
  <c r="V164" i="22"/>
  <c r="X164" i="22" s="1" a="1"/>
  <c r="X164" i="22" s="1"/>
  <c r="AB164" i="22"/>
  <c r="AW164" i="22" s="1"/>
  <c r="AF164" i="22"/>
  <c r="AX164" i="22" s="1"/>
  <c r="Z117" i="22"/>
  <c r="Y117" i="22"/>
  <c r="AC117" i="22" s="1"/>
  <c r="AU117" i="22" s="1"/>
  <c r="V117" i="22"/>
  <c r="X117" i="22" s="1" a="1"/>
  <c r="X117" i="22" s="1"/>
  <c r="AB117" i="22"/>
  <c r="AW117" i="22" s="1"/>
  <c r="AF117" i="22"/>
  <c r="AX117" i="22" s="1"/>
  <c r="Z163" i="22"/>
  <c r="Y163" i="22"/>
  <c r="AC163" i="22" s="1"/>
  <c r="AU163" i="22" s="1"/>
  <c r="V163" i="22"/>
  <c r="X163" i="22" s="1" a="1"/>
  <c r="X163" i="22" s="1"/>
  <c r="AB163" i="22"/>
  <c r="AW163" i="22" s="1"/>
  <c r="AF163" i="22"/>
  <c r="AX163" i="22" s="1"/>
  <c r="Z116" i="22"/>
  <c r="Y116" i="22"/>
  <c r="AC116" i="22" s="1"/>
  <c r="AU116" i="22" s="1"/>
  <c r="V116" i="22"/>
  <c r="X116" i="22" s="1" a="1"/>
  <c r="X116" i="22" s="1"/>
  <c r="AF116" i="22" s="1"/>
  <c r="AX116" i="22" s="1"/>
  <c r="AB116" i="22"/>
  <c r="AW116" i="22" s="1"/>
  <c r="Z162" i="22"/>
  <c r="Y162" i="22"/>
  <c r="AC162" i="22" s="1"/>
  <c r="AU162" i="22" s="1"/>
  <c r="V162" i="22"/>
  <c r="X162" i="22" s="1" a="1"/>
  <c r="X162" i="22" s="1"/>
  <c r="AF162" i="22" s="1"/>
  <c r="AX162" i="22" s="1"/>
  <c r="AB162" i="22"/>
  <c r="AW162" i="22" s="1"/>
  <c r="Z115" i="22"/>
  <c r="Y115" i="22"/>
  <c r="AC115" i="22" s="1"/>
  <c r="AU115" i="22" s="1"/>
  <c r="V115" i="22"/>
  <c r="X115" i="22" s="1" a="1"/>
  <c r="X115" i="22" s="1"/>
  <c r="AF115" i="22" s="1"/>
  <c r="AX115" i="22" s="1"/>
  <c r="AB115" i="22"/>
  <c r="AW115" i="22" s="1"/>
  <c r="Z160" i="22"/>
  <c r="Y160" i="22"/>
  <c r="AC160" i="22" s="1"/>
  <c r="AU160" i="22" s="1"/>
  <c r="V160" i="22"/>
  <c r="X160" i="22" s="1" a="1"/>
  <c r="X160" i="22" s="1"/>
  <c r="AB160" i="22"/>
  <c r="AW160" i="22" s="1"/>
  <c r="AF160" i="22"/>
  <c r="AX160" i="22" s="1"/>
  <c r="Z113" i="22"/>
  <c r="Y113" i="22"/>
  <c r="AC113" i="22" s="1"/>
  <c r="AU113" i="22" s="1"/>
  <c r="V113" i="22"/>
  <c r="X113" i="22" s="1" a="1"/>
  <c r="X113" i="22" s="1"/>
  <c r="AF113" i="22" s="1"/>
  <c r="AX113" i="22" s="1"/>
  <c r="AB113" i="22"/>
  <c r="AW113" i="22" s="1"/>
  <c r="Z158" i="22"/>
  <c r="Y158" i="22"/>
  <c r="AC158" i="22" s="1"/>
  <c r="AU158" i="22" s="1"/>
  <c r="V158" i="22"/>
  <c r="X158" i="22" s="1" a="1"/>
  <c r="X158" i="22" s="1"/>
  <c r="AB158" i="22"/>
  <c r="AW158" i="22" s="1"/>
  <c r="AF158" i="22"/>
  <c r="AX158" i="22" s="1"/>
  <c r="Z157" i="22"/>
  <c r="Y157" i="22"/>
  <c r="AC157" i="22" s="1"/>
  <c r="AU157" i="22" s="1"/>
  <c r="V157" i="22"/>
  <c r="X157" i="22" s="1" a="1"/>
  <c r="X157" i="22" s="1"/>
  <c r="AB157" i="22"/>
  <c r="AW157" i="22" s="1"/>
  <c r="AF157" i="22"/>
  <c r="AX157" i="22" s="1"/>
  <c r="Z112" i="22"/>
  <c r="Y112" i="22"/>
  <c r="AC112" i="22" s="1"/>
  <c r="AU112" i="22" s="1"/>
  <c r="V112" i="22"/>
  <c r="X112" i="22" s="1" a="1"/>
  <c r="X112" i="22" s="1"/>
  <c r="AF112" i="22" s="1"/>
  <c r="AX112" i="22" s="1"/>
  <c r="AB112" i="22"/>
  <c r="AW112" i="22" s="1"/>
  <c r="Z111" i="22"/>
  <c r="Y111" i="22"/>
  <c r="AC111" i="22" s="1"/>
  <c r="AU111" i="22" s="1"/>
  <c r="V111" i="22"/>
  <c r="X111" i="22" s="1" a="1"/>
  <c r="X111" i="22" s="1"/>
  <c r="AB111" i="22"/>
  <c r="AW111" i="22" s="1"/>
  <c r="AF111" i="22"/>
  <c r="AX111" i="22" s="1"/>
  <c r="Z156" i="22"/>
  <c r="Y156" i="22"/>
  <c r="AC156" i="22" s="1"/>
  <c r="AU156" i="22" s="1"/>
  <c r="V156" i="22"/>
  <c r="X156" i="22" s="1" a="1"/>
  <c r="X156" i="22" s="1"/>
  <c r="AB156" i="22"/>
  <c r="AW156" i="22" s="1"/>
  <c r="AF156" i="22"/>
  <c r="AX156" i="22" s="1"/>
  <c r="Z109" i="22"/>
  <c r="Y109" i="22"/>
  <c r="AC109" i="22" s="1"/>
  <c r="AU109" i="22" s="1"/>
  <c r="V109" i="22"/>
  <c r="X109" i="22" s="1" a="1"/>
  <c r="X109" i="22" s="1"/>
  <c r="AB109" i="22"/>
  <c r="AW109" i="22" s="1"/>
  <c r="AF109" i="22"/>
  <c r="AX109" i="22" s="1"/>
  <c r="Z154" i="22"/>
  <c r="Y154" i="22"/>
  <c r="AC154" i="22" s="1"/>
  <c r="AU154" i="22" s="1"/>
  <c r="V154" i="22"/>
  <c r="X154" i="22" s="1" a="1"/>
  <c r="X154" i="22" s="1"/>
  <c r="AB154" i="22"/>
  <c r="AW154" i="22" s="1"/>
  <c r="AF154" i="22"/>
  <c r="AX154" i="22" s="1"/>
  <c r="AB153" i="22"/>
  <c r="AW153" i="22" s="1"/>
  <c r="Z153" i="22"/>
  <c r="Y153" i="22"/>
  <c r="AC153" i="22" s="1"/>
  <c r="AU153" i="22" s="1"/>
  <c r="V153" i="22"/>
  <c r="X153" i="22" s="1" a="1"/>
  <c r="X153" i="22" s="1"/>
  <c r="AF153" i="22"/>
  <c r="AX153" i="22" s="1"/>
  <c r="Z150" i="22"/>
  <c r="Y150" i="22"/>
  <c r="AC150" i="22" s="1"/>
  <c r="AU150" i="22" s="1"/>
  <c r="V150" i="22"/>
  <c r="X150" i="22" s="1" a="1"/>
  <c r="X150" i="22" s="1"/>
  <c r="AB150" i="22"/>
  <c r="AW150" i="22" s="1"/>
  <c r="AF150" i="22"/>
  <c r="AX150" i="22" s="1"/>
  <c r="Z114" i="22"/>
  <c r="Y114" i="22"/>
  <c r="AC114" i="22" s="1"/>
  <c r="AU114" i="22" s="1"/>
  <c r="V114" i="22"/>
  <c r="X114" i="22" s="1" a="1"/>
  <c r="X114" i="22" s="1"/>
  <c r="AF114" i="22" s="1"/>
  <c r="AX114" i="22" s="1"/>
  <c r="AB114" i="22"/>
  <c r="AW114" i="22" s="1"/>
  <c r="Z159" i="22"/>
  <c r="Y159" i="22"/>
  <c r="AC159" i="22" s="1"/>
  <c r="AU159" i="22" s="1"/>
  <c r="V159" i="22"/>
  <c r="X159" i="22" s="1" a="1"/>
  <c r="X159" i="22" s="1"/>
  <c r="AB159" i="22"/>
  <c r="AW159" i="22" s="1"/>
  <c r="AF159" i="22"/>
  <c r="AX159" i="22" s="1"/>
  <c r="Z110" i="22"/>
  <c r="Y110" i="22"/>
  <c r="AC110" i="22" s="1"/>
  <c r="AU110" i="22" s="1"/>
  <c r="V110" i="22"/>
  <c r="X110" i="22" s="1" a="1"/>
  <c r="X110" i="22" s="1"/>
  <c r="AB110" i="22"/>
  <c r="AW110" i="22" s="1"/>
  <c r="AF110" i="22"/>
  <c r="AX110" i="22" s="1"/>
  <c r="Z155" i="22"/>
  <c r="Y155" i="22"/>
  <c r="AC155" i="22" s="1"/>
  <c r="AU155" i="22" s="1"/>
  <c r="V155" i="22"/>
  <c r="X155" i="22" s="1" a="1"/>
  <c r="X155" i="22" s="1"/>
  <c r="AB155" i="22"/>
  <c r="AW155" i="22" s="1"/>
  <c r="AF155" i="22"/>
  <c r="AX155" i="22" s="1"/>
  <c r="Z107" i="22"/>
  <c r="Y107" i="22"/>
  <c r="AC107" i="22" s="1"/>
  <c r="AU107" i="22" s="1"/>
  <c r="V107" i="22"/>
  <c r="X107" i="22" s="1" a="1"/>
  <c r="X107" i="22" s="1"/>
  <c r="AB107" i="22"/>
  <c r="AW107" i="22" s="1"/>
  <c r="AF107" i="22"/>
  <c r="AX107" i="22" s="1"/>
  <c r="AB152" i="22"/>
  <c r="AW152" i="22" s="1"/>
  <c r="Z152" i="22"/>
  <c r="Y152" i="22"/>
  <c r="AC152" i="22" s="1"/>
  <c r="AU152" i="22" s="1"/>
  <c r="V152" i="22"/>
  <c r="X152" i="22" s="1" a="1"/>
  <c r="X152" i="22" s="1"/>
  <c r="AF152" i="22"/>
  <c r="AX152" i="22" s="1"/>
  <c r="Z104" i="22"/>
  <c r="Y104" i="22"/>
  <c r="AC104" i="22" s="1"/>
  <c r="AU104" i="22" s="1"/>
  <c r="V104" i="22"/>
  <c r="X104" i="22" s="1" a="1"/>
  <c r="X104" i="22" s="1"/>
  <c r="AB104" i="22"/>
  <c r="AW104" i="22" s="1"/>
  <c r="AF104" i="22"/>
  <c r="AX104" i="22" s="1"/>
  <c r="Z147" i="22"/>
  <c r="Y147" i="22"/>
  <c r="AC147" i="22" s="1"/>
  <c r="AU147" i="22" s="1"/>
  <c r="V147" i="22"/>
  <c r="X147" i="22" s="1" a="1"/>
  <c r="X147" i="22" s="1"/>
  <c r="AB147" i="22"/>
  <c r="AW147" i="22" s="1"/>
  <c r="AF147" i="22"/>
  <c r="AX147" i="22" s="1"/>
  <c r="Z97" i="22"/>
  <c r="Y97" i="22"/>
  <c r="AC97" i="22" s="1"/>
  <c r="AU97" i="22" s="1"/>
  <c r="V97" i="22"/>
  <c r="X97" i="22" s="1" a="1"/>
  <c r="X97" i="22" s="1"/>
  <c r="AB97" i="22"/>
  <c r="AW97" i="22" s="1"/>
  <c r="AF97" i="22"/>
  <c r="AX97" i="22" s="1"/>
  <c r="Z128" i="22"/>
  <c r="Y128" i="22"/>
  <c r="AC128" i="22" s="1"/>
  <c r="AU128" i="22" s="1"/>
  <c r="V128" i="22"/>
  <c r="X128" i="22" s="1" a="1"/>
  <c r="X128" i="22" s="1"/>
  <c r="AB128" i="22"/>
  <c r="AW128" i="22" s="1"/>
  <c r="AF128" i="22"/>
  <c r="AX128" i="22" s="1"/>
  <c r="Z90" i="22"/>
  <c r="Y90" i="22"/>
  <c r="AC90" i="22" s="1"/>
  <c r="AU90" i="22" s="1"/>
  <c r="V90" i="22"/>
  <c r="X90" i="22" s="1" a="1"/>
  <c r="X90" i="22" s="1"/>
  <c r="AB90" i="22"/>
  <c r="AW90" i="22" s="1"/>
  <c r="AF90" i="22"/>
  <c r="AX90" i="22" s="1"/>
  <c r="Z79" i="22"/>
  <c r="V79" i="22"/>
  <c r="X79" i="22" s="1" a="1"/>
  <c r="X79" i="22" s="1"/>
  <c r="Y79" i="22" s="1"/>
  <c r="AC79" i="22" s="1"/>
  <c r="AU79" i="22" s="1"/>
  <c r="AB79" i="22"/>
  <c r="AW79" i="22" s="1"/>
  <c r="AF79" i="22"/>
  <c r="AX79" i="22" s="1"/>
  <c r="Z80" i="22"/>
  <c r="V80" i="22"/>
  <c r="X80" i="22" s="1" a="1"/>
  <c r="X80" i="22" s="1"/>
  <c r="Y80" i="22" s="1"/>
  <c r="AC80" i="22" s="1"/>
  <c r="AU80" i="22" s="1"/>
  <c r="AB80" i="22"/>
  <c r="AW80" i="22" s="1"/>
  <c r="AF80" i="22"/>
  <c r="AX80" i="22" s="1"/>
  <c r="Z65" i="22"/>
  <c r="Y65" i="22"/>
  <c r="AC65" i="22" s="1"/>
  <c r="AU65" i="22" s="1"/>
  <c r="V65" i="22"/>
  <c r="X65" i="22" s="1" a="1"/>
  <c r="X65" i="22" s="1"/>
  <c r="AB65" i="22"/>
  <c r="AW65" i="22" s="1"/>
  <c r="AF65" i="22"/>
  <c r="AX65" i="22" s="1"/>
  <c r="Z71" i="22"/>
  <c r="Y71" i="22"/>
  <c r="AC71" i="22" s="1"/>
  <c r="AU71" i="22" s="1"/>
  <c r="V71" i="22"/>
  <c r="X71" i="22" s="1" a="1"/>
  <c r="X71" i="22" s="1"/>
  <c r="AB71" i="22"/>
  <c r="AW71" i="22" s="1"/>
  <c r="AF71" i="22"/>
  <c r="AX71" i="22" s="1"/>
  <c r="Z75" i="22"/>
  <c r="Y75" i="22"/>
  <c r="AC75" i="22" s="1"/>
  <c r="AU75" i="22" s="1"/>
  <c r="V75" i="22"/>
  <c r="X75" i="22" s="1" a="1"/>
  <c r="X75" i="22" s="1"/>
  <c r="AB75" i="22"/>
  <c r="AW75" i="22" s="1"/>
  <c r="AF75" i="22"/>
  <c r="AX75" i="22" s="1"/>
  <c r="Z62" i="22"/>
  <c r="Y62" i="22"/>
  <c r="AC62" i="22" s="1"/>
  <c r="AU62" i="22" s="1"/>
  <c r="V62" i="22"/>
  <c r="X62" i="22" s="1" a="1"/>
  <c r="X62" i="22" s="1"/>
  <c r="AB62" i="22"/>
  <c r="AW62" i="22" s="1"/>
  <c r="AF62" i="22"/>
  <c r="AX62" i="22" s="1"/>
  <c r="Z63" i="22"/>
  <c r="Y63" i="22"/>
  <c r="AC63" i="22" s="1"/>
  <c r="AU63" i="22" s="1"/>
  <c r="V63" i="22"/>
  <c r="X63" i="22" s="1" a="1"/>
  <c r="X63" i="22" s="1"/>
  <c r="AB63" i="22"/>
  <c r="AW63" i="22" s="1"/>
  <c r="AF63" i="22"/>
  <c r="AX63" i="22" s="1"/>
  <c r="Z67" i="22"/>
  <c r="Y67" i="22"/>
  <c r="AC67" i="22" s="1"/>
  <c r="AU67" i="22" s="1"/>
  <c r="V67" i="22"/>
  <c r="X67" i="22" s="1" a="1"/>
  <c r="X67" i="22" s="1"/>
  <c r="AB67" i="22"/>
  <c r="AW67" i="22" s="1"/>
  <c r="AF67" i="22"/>
  <c r="AX67" i="22" s="1"/>
  <c r="Z68" i="22"/>
  <c r="Y68" i="22"/>
  <c r="AC68" i="22" s="1"/>
  <c r="AU68" i="22" s="1"/>
  <c r="V68" i="22"/>
  <c r="X68" i="22" s="1" a="1"/>
  <c r="X68" i="22" s="1"/>
  <c r="AB68" i="22"/>
  <c r="AW68" i="22" s="1"/>
  <c r="AF68" i="22"/>
  <c r="AX68" i="22" s="1"/>
  <c r="Z70" i="22"/>
  <c r="Y70" i="22"/>
  <c r="AC70" i="22" s="1"/>
  <c r="AU70" i="22" s="1"/>
  <c r="V70" i="22"/>
  <c r="X70" i="22" s="1" a="1"/>
  <c r="X70" i="22" s="1"/>
  <c r="AB70" i="22"/>
  <c r="AW70" i="22" s="1"/>
  <c r="AF70" i="22"/>
  <c r="AX70" i="22" s="1"/>
  <c r="Z64" i="22"/>
  <c r="Y64" i="22"/>
  <c r="AC64" i="22" s="1"/>
  <c r="AU64" i="22" s="1"/>
  <c r="AF64" i="22"/>
  <c r="AX64" i="22" s="1"/>
  <c r="V64" i="22"/>
  <c r="X64" i="22" s="1" a="1"/>
  <c r="X64" i="22" s="1"/>
  <c r="AB64" i="22"/>
  <c r="AW64" i="22" s="1"/>
  <c r="Z69" i="22"/>
  <c r="Y69" i="22"/>
  <c r="AC69" i="22" s="1"/>
  <c r="AU69" i="22" s="1"/>
  <c r="V69" i="22"/>
  <c r="X69" i="22" s="1" a="1"/>
  <c r="X69" i="22" s="1"/>
  <c r="AB69" i="22"/>
  <c r="AW69" i="22" s="1"/>
  <c r="AF69" i="22"/>
  <c r="AX69" i="22" s="1"/>
  <c r="Z73" i="22"/>
  <c r="Y73" i="22"/>
  <c r="AC73" i="22" s="1"/>
  <c r="AU73" i="22" s="1"/>
  <c r="V73" i="22"/>
  <c r="X73" i="22" s="1" a="1"/>
  <c r="X73" i="22" s="1"/>
  <c r="AB73" i="22"/>
  <c r="AW73" i="22" s="1"/>
  <c r="AF73" i="22"/>
  <c r="AX73" i="22" s="1"/>
  <c r="Z74" i="22"/>
  <c r="Y74" i="22"/>
  <c r="AC74" i="22" s="1"/>
  <c r="AU74" i="22" s="1"/>
  <c r="V74" i="22"/>
  <c r="X74" i="22" s="1" a="1"/>
  <c r="X74" i="22" s="1"/>
  <c r="AB74" i="22"/>
  <c r="AW74" i="22" s="1"/>
  <c r="AF74" i="22"/>
  <c r="AX74" i="22" s="1"/>
  <c r="Z61" i="22"/>
  <c r="Y61" i="22"/>
  <c r="AC61" i="22" s="1"/>
  <c r="AU61" i="22" s="1"/>
  <c r="V61" i="22"/>
  <c r="X61" i="22" s="1" a="1"/>
  <c r="X61" i="22" s="1"/>
  <c r="AB61" i="22"/>
  <c r="AW61" i="22" s="1"/>
  <c r="AF61" i="22"/>
  <c r="AX61" i="22" s="1"/>
  <c r="Z59" i="22"/>
  <c r="V59" i="22"/>
  <c r="X59" i="22" s="1" a="1"/>
  <c r="X59" i="22" s="1"/>
  <c r="Y59" i="22" s="1"/>
  <c r="AC59" i="22" s="1"/>
  <c r="AU59" i="22" s="1"/>
  <c r="AB59" i="22"/>
  <c r="AW59" i="22" s="1"/>
  <c r="AF59" i="22"/>
  <c r="AX59" i="22" s="1"/>
  <c r="Z60" i="22"/>
  <c r="Y60" i="22"/>
  <c r="AC60" i="22" s="1"/>
  <c r="AU60" i="22" s="1"/>
  <c r="V60" i="22"/>
  <c r="X60" i="22" s="1" a="1"/>
  <c r="X60" i="22" s="1"/>
  <c r="AB60" i="22"/>
  <c r="AW60" i="22" s="1"/>
  <c r="AF60" i="22"/>
  <c r="AX60" i="22" s="1"/>
  <c r="Z52" i="22"/>
  <c r="Y52" i="22"/>
  <c r="AC52" i="22" s="1"/>
  <c r="AU52" i="22" s="1"/>
  <c r="V52" i="22"/>
  <c r="X52" i="22" s="1" a="1"/>
  <c r="X52" i="22" s="1"/>
  <c r="AB52" i="22"/>
  <c r="AW52" i="22" s="1"/>
  <c r="AF52" i="22"/>
  <c r="AX52" i="22" s="1"/>
  <c r="Z54" i="22"/>
  <c r="Y54" i="22"/>
  <c r="AC54" i="22" s="1"/>
  <c r="AU54" i="22" s="1"/>
  <c r="V54" i="22"/>
  <c r="X54" i="22" s="1" a="1"/>
  <c r="X54" i="22" s="1"/>
  <c r="AB54" i="22"/>
  <c r="AW54" i="22" s="1"/>
  <c r="AF54" i="22"/>
  <c r="AX54" i="22" s="1"/>
  <c r="Z55" i="22"/>
  <c r="Y55" i="22"/>
  <c r="AC55" i="22" s="1"/>
  <c r="AU55" i="22" s="1"/>
  <c r="V55" i="22"/>
  <c r="X55" i="22" s="1" a="1"/>
  <c r="X55" i="22" s="1"/>
  <c r="AB55" i="22"/>
  <c r="AW55" i="22" s="1"/>
  <c r="AF55" i="22"/>
  <c r="AX55" i="22" s="1"/>
  <c r="Z46" i="22"/>
  <c r="Y46" i="22"/>
  <c r="AC46" i="22" s="1"/>
  <c r="AU46" i="22" s="1"/>
  <c r="V46" i="22"/>
  <c r="X46" i="22" s="1" a="1"/>
  <c r="X46" i="22" s="1"/>
  <c r="AB46" i="22"/>
  <c r="AW46" i="22" s="1"/>
  <c r="AF46" i="22"/>
  <c r="AX46" i="22" s="1"/>
  <c r="Z57" i="22"/>
  <c r="V57" i="22"/>
  <c r="X57" i="22" s="1" a="1"/>
  <c r="X57" i="22" s="1"/>
  <c r="AB57" i="22"/>
  <c r="AW57" i="22" s="1"/>
  <c r="Z58" i="22"/>
  <c r="Y58" i="22"/>
  <c r="AC58" i="22" s="1"/>
  <c r="AU58" i="22" s="1"/>
  <c r="V58" i="22"/>
  <c r="X58" i="22" s="1" a="1"/>
  <c r="X58" i="22" s="1"/>
  <c r="AB58" i="22"/>
  <c r="AW58" i="22" s="1"/>
  <c r="AF58" i="22"/>
  <c r="AX58" i="22" s="1"/>
  <c r="Z51" i="22"/>
  <c r="Y51" i="22"/>
  <c r="AC51" i="22" s="1"/>
  <c r="AU51" i="22" s="1"/>
  <c r="V51" i="22"/>
  <c r="X51" i="22" s="1" a="1"/>
  <c r="X51" i="22" s="1"/>
  <c r="AF51" i="22" s="1"/>
  <c r="AX51" i="22" s="1"/>
  <c r="AB51" i="22"/>
  <c r="AW51" i="22" s="1"/>
  <c r="Z56" i="22"/>
  <c r="V56" i="22"/>
  <c r="X56" i="22" s="1" a="1"/>
  <c r="X56" i="22" s="1"/>
  <c r="Y56" i="22" s="1"/>
  <c r="AC56" i="22" s="1"/>
  <c r="AU56" i="22" s="1"/>
  <c r="AB56" i="22"/>
  <c r="AW56" i="22" s="1"/>
  <c r="AF56" i="22"/>
  <c r="AX56" i="22" s="1"/>
  <c r="Z38" i="22"/>
  <c r="Y38" i="22"/>
  <c r="AC38" i="22" s="1"/>
  <c r="AU38" i="22" s="1"/>
  <c r="V38" i="22"/>
  <c r="X38" i="22" s="1" a="1"/>
  <c r="X38" i="22" s="1"/>
  <c r="AB38" i="22"/>
  <c r="AW38" i="22" s="1"/>
  <c r="AF38" i="22"/>
  <c r="AX38" i="22" s="1"/>
  <c r="Z172" i="22"/>
  <c r="Y172" i="22"/>
  <c r="AC172" i="22" s="1"/>
  <c r="AU172" i="22" s="1"/>
  <c r="V172" i="22"/>
  <c r="X172" i="22" s="1" a="1"/>
  <c r="X172" i="22" s="1"/>
  <c r="AB172" i="22"/>
  <c r="AW172" i="22" s="1"/>
  <c r="AF172" i="22"/>
  <c r="AX172" i="22" s="1"/>
  <c r="Z171" i="22"/>
  <c r="Y171" i="22"/>
  <c r="AC171" i="22" s="1"/>
  <c r="AU171" i="22" s="1"/>
  <c r="V171" i="22"/>
  <c r="X171" i="22" s="1" a="1"/>
  <c r="X171" i="22" s="1"/>
  <c r="AB171" i="22"/>
  <c r="AW171" i="22" s="1"/>
  <c r="AF171" i="22"/>
  <c r="AX171" i="22" s="1"/>
  <c r="Z170" i="22"/>
  <c r="Y170" i="22"/>
  <c r="AC170" i="22" s="1"/>
  <c r="AU170" i="22" s="1"/>
  <c r="V170" i="22"/>
  <c r="X170" i="22" s="1" a="1"/>
  <c r="X170" i="22" s="1"/>
  <c r="AB170" i="22"/>
  <c r="AW170" i="22" s="1"/>
  <c r="AF170" i="22"/>
  <c r="AX170" i="22" s="1"/>
  <c r="Z169" i="22"/>
  <c r="Y169" i="22"/>
  <c r="AC169" i="22" s="1"/>
  <c r="AU169" i="22" s="1"/>
  <c r="V169" i="22"/>
  <c r="X169" i="22" s="1" a="1"/>
  <c r="X169" i="22" s="1"/>
  <c r="AB169" i="22"/>
  <c r="AW169" i="22" s="1"/>
  <c r="AF169" i="22"/>
  <c r="AX169" i="22" s="1"/>
  <c r="Z168" i="22"/>
  <c r="Y168" i="22"/>
  <c r="AC168" i="22" s="1"/>
  <c r="AU168" i="22" s="1"/>
  <c r="V168" i="22"/>
  <c r="X168" i="22" s="1" a="1"/>
  <c r="X168" i="22" s="1"/>
  <c r="AF168" i="22" s="1"/>
  <c r="AX168" i="22" s="1"/>
  <c r="AB168" i="22"/>
  <c r="AW168" i="22" s="1"/>
  <c r="Z167" i="22"/>
  <c r="Y167" i="22"/>
  <c r="AC167" i="22" s="1"/>
  <c r="AU167" i="22" s="1"/>
  <c r="V167" i="22"/>
  <c r="X167" i="22" s="1" a="1"/>
  <c r="X167" i="22" s="1"/>
  <c r="AB167" i="22"/>
  <c r="AW167" i="22" s="1"/>
  <c r="AF167" i="22"/>
  <c r="AX167" i="22" s="1"/>
  <c r="Z166" i="22"/>
  <c r="Y166" i="22"/>
  <c r="AC166" i="22" s="1"/>
  <c r="AU166" i="22" s="1"/>
  <c r="V166" i="22"/>
  <c r="X166" i="22" s="1" a="1"/>
  <c r="X166" i="22" s="1"/>
  <c r="AB166" i="22"/>
  <c r="AW166" i="22" s="1"/>
  <c r="AF166" i="22"/>
  <c r="AX166" i="22" s="1"/>
  <c r="Z165" i="22"/>
  <c r="Y165" i="22"/>
  <c r="AC165" i="22" s="1"/>
  <c r="AU165" i="22" s="1"/>
  <c r="V165" i="22"/>
  <c r="X165" i="22" s="1" a="1"/>
  <c r="X165" i="22" s="1"/>
  <c r="AB165" i="22"/>
  <c r="AW165" i="22" s="1"/>
  <c r="AF165" i="22"/>
  <c r="AX165" i="22" s="1"/>
  <c r="Z161" i="22"/>
  <c r="Y161" i="22"/>
  <c r="AC161" i="22" s="1"/>
  <c r="AU161" i="22" s="1"/>
  <c r="V161" i="22"/>
  <c r="X161" i="22" s="1" a="1"/>
  <c r="X161" i="22" s="1"/>
  <c r="AF161" i="22" s="1"/>
  <c r="AX161" i="22" s="1"/>
  <c r="AB161" i="22"/>
  <c r="AW161" i="22" s="1"/>
  <c r="Z151" i="22"/>
  <c r="Y151" i="22"/>
  <c r="AC151" i="22" s="1"/>
  <c r="AU151" i="22" s="1"/>
  <c r="V151" i="22"/>
  <c r="X151" i="22" s="1" a="1"/>
  <c r="X151" i="22" s="1"/>
  <c r="AB151" i="22"/>
  <c r="AW151" i="22" s="1"/>
  <c r="AF151" i="22"/>
  <c r="AX151" i="22" s="1"/>
  <c r="Z149" i="22"/>
  <c r="Y149" i="22"/>
  <c r="AC149" i="22" s="1"/>
  <c r="AU149" i="22" s="1"/>
  <c r="V149" i="22"/>
  <c r="X149" i="22" s="1" a="1"/>
  <c r="X149" i="22" s="1"/>
  <c r="AB149" i="22"/>
  <c r="AW149" i="22" s="1"/>
  <c r="AF149" i="22"/>
  <c r="AX149" i="22" s="1"/>
  <c r="Z146" i="22"/>
  <c r="Y146" i="22"/>
  <c r="AC146" i="22" s="1"/>
  <c r="AU146" i="22" s="1"/>
  <c r="V146" i="22"/>
  <c r="X146" i="22" s="1" a="1"/>
  <c r="X146" i="22" s="1"/>
  <c r="AB146" i="22"/>
  <c r="AW146" i="22" s="1"/>
  <c r="AF146" i="22"/>
  <c r="AX146" i="22" s="1"/>
  <c r="Z139" i="22"/>
  <c r="V139" i="22"/>
  <c r="X139" i="22" s="1" a="1"/>
  <c r="X139" i="22" s="1"/>
  <c r="Y139" i="22" s="1"/>
  <c r="AC139" i="22" s="1"/>
  <c r="AU139" i="22" s="1"/>
  <c r="AB139" i="22"/>
  <c r="AW139" i="22" s="1"/>
  <c r="AF139" i="22"/>
  <c r="AX139" i="22" s="1"/>
  <c r="Z135" i="22"/>
  <c r="Y135" i="22"/>
  <c r="AC135" i="22" s="1"/>
  <c r="AU135" i="22" s="1"/>
  <c r="V135" i="22"/>
  <c r="X135" i="22" s="1" a="1"/>
  <c r="X135" i="22" s="1"/>
  <c r="AB135" i="22"/>
  <c r="AW135" i="22" s="1"/>
  <c r="AF135" i="22"/>
  <c r="AX135" i="22" s="1"/>
  <c r="Z133" i="22"/>
  <c r="Y133" i="22"/>
  <c r="AC133" i="22" s="1"/>
  <c r="AU133" i="22" s="1"/>
  <c r="V133" i="22"/>
  <c r="X133" i="22" s="1" a="1"/>
  <c r="X133" i="22" s="1"/>
  <c r="AB133" i="22"/>
  <c r="AW133" i="22" s="1"/>
  <c r="AF133" i="22"/>
  <c r="AX133" i="22" s="1"/>
  <c r="Z125" i="22"/>
  <c r="V125" i="22"/>
  <c r="X125" i="22" s="1" a="1"/>
  <c r="X125" i="22" s="1"/>
  <c r="Y125" i="22" s="1"/>
  <c r="AC125" i="22" s="1"/>
  <c r="AU125" i="22" s="1"/>
  <c r="AB125" i="22"/>
  <c r="AW125" i="22" s="1"/>
  <c r="AF125" i="22"/>
  <c r="AX125" i="22" s="1"/>
  <c r="Z120" i="22"/>
  <c r="Y120" i="22"/>
  <c r="AC120" i="22" s="1"/>
  <c r="AU120" i="22" s="1"/>
  <c r="V120" i="22"/>
  <c r="X120" i="22" s="1" a="1"/>
  <c r="X120" i="22" s="1"/>
  <c r="AB120" i="22"/>
  <c r="AW120" i="22" s="1"/>
  <c r="AF120" i="22"/>
  <c r="AX120" i="22" s="1"/>
  <c r="Z119" i="22"/>
  <c r="Y119" i="22"/>
  <c r="AC119" i="22" s="1"/>
  <c r="AU119" i="22" s="1"/>
  <c r="V119" i="22"/>
  <c r="X119" i="22" s="1" a="1"/>
  <c r="X119" i="22" s="1"/>
  <c r="AB119" i="22"/>
  <c r="AW119" i="22" s="1"/>
  <c r="AF119" i="22"/>
  <c r="AX119" i="22" s="1"/>
  <c r="Z130" i="22"/>
  <c r="Y130" i="22"/>
  <c r="AC130" i="22" s="1"/>
  <c r="AU130" i="22" s="1"/>
  <c r="V130" i="22"/>
  <c r="X130" i="22" s="1" a="1"/>
  <c r="X130" i="22" s="1"/>
  <c r="AB130" i="22"/>
  <c r="AW130" i="22" s="1"/>
  <c r="AF130" i="22"/>
  <c r="AX130" i="22" s="1"/>
  <c r="Z131" i="22"/>
  <c r="Y131" i="22"/>
  <c r="AC131" i="22" s="1"/>
  <c r="AU131" i="22" s="1"/>
  <c r="V131" i="22"/>
  <c r="X131" i="22" s="1" a="1"/>
  <c r="X131" i="22" s="1"/>
  <c r="AB131" i="22"/>
  <c r="AW131" i="22" s="1"/>
  <c r="AF131" i="22"/>
  <c r="AX131" i="22" s="1"/>
  <c r="Z136" i="22"/>
  <c r="Y136" i="22"/>
  <c r="AC136" i="22" s="1"/>
  <c r="AU136" i="22" s="1"/>
  <c r="V136" i="22"/>
  <c r="X136" i="22" s="1" a="1"/>
  <c r="X136" i="22" s="1"/>
  <c r="AB136" i="22"/>
  <c r="AW136" i="22" s="1"/>
  <c r="AF136" i="22"/>
  <c r="AX136" i="22" s="1"/>
  <c r="Z137" i="22"/>
  <c r="Y137" i="22"/>
  <c r="AC137" i="22" s="1"/>
  <c r="AU137" i="22" s="1"/>
  <c r="V137" i="22"/>
  <c r="X137" i="22" s="1" a="1"/>
  <c r="X137" i="22" s="1"/>
  <c r="AB137" i="22"/>
  <c r="AW137" i="22" s="1"/>
  <c r="AF137" i="22"/>
  <c r="AX137" i="22" s="1"/>
  <c r="Z138" i="22"/>
  <c r="Y138" i="22"/>
  <c r="AC138" i="22" s="1"/>
  <c r="AU138" i="22" s="1"/>
  <c r="V138" i="22"/>
  <c r="X138" i="22" s="1" a="1"/>
  <c r="X138" i="22" s="1"/>
  <c r="AB138" i="22"/>
  <c r="AW138" i="22" s="1"/>
  <c r="AF138" i="22"/>
  <c r="AX138" i="22" s="1"/>
  <c r="AF13" i="22"/>
  <c r="AX13" i="22" s="1"/>
  <c r="Y57" i="22" l="1"/>
  <c r="AC57" i="22" s="1"/>
  <c r="AU57" i="22" s="1"/>
  <c r="AF57" i="22"/>
  <c r="AX57" i="22" s="1"/>
  <c r="Z29" i="22"/>
  <c r="Y29" i="22"/>
  <c r="AC29" i="22" s="1"/>
  <c r="AU29" i="22" s="1"/>
  <c r="V29" i="22"/>
  <c r="X29" i="22" s="1" a="1"/>
  <c r="X29" i="22" s="1"/>
  <c r="AB29" i="22"/>
  <c r="AW29" i="22" s="1"/>
  <c r="AF29" i="22"/>
  <c r="AX29" i="22" s="1"/>
  <c r="Z20" i="22"/>
  <c r="V20" i="22"/>
  <c r="X20" i="22" s="1" a="1"/>
  <c r="X20" i="22" s="1"/>
  <c r="Y20" i="22" s="1"/>
  <c r="AC20" i="22" s="1"/>
  <c r="AU20" i="22" s="1"/>
  <c r="AB20" i="22"/>
  <c r="AW20" i="22" s="1"/>
  <c r="AF20" i="22"/>
  <c r="AX20" i="22" s="1"/>
  <c r="Z24" i="22"/>
  <c r="Y24" i="22"/>
  <c r="AC24" i="22" s="1"/>
  <c r="AU24" i="22" s="1"/>
  <c r="V24" i="22"/>
  <c r="X24" i="22" s="1" a="1"/>
  <c r="X24" i="22" s="1"/>
  <c r="AB24" i="22"/>
  <c r="AW24" i="22" s="1"/>
  <c r="AF24" i="22"/>
  <c r="AX24" i="22" s="1"/>
  <c r="Z32" i="22"/>
  <c r="Y32" i="22"/>
  <c r="AC32" i="22" s="1"/>
  <c r="AU32" i="22" s="1"/>
  <c r="V32" i="22"/>
  <c r="X32" i="22" s="1" a="1"/>
  <c r="X32" i="22" s="1"/>
  <c r="AB32" i="22"/>
  <c r="AW32" i="22" s="1"/>
  <c r="AF32" i="22"/>
  <c r="AX32" i="22" s="1"/>
  <c r="Z22" i="22"/>
  <c r="Y22" i="22"/>
  <c r="AC22" i="22" s="1"/>
  <c r="AU22" i="22" s="1"/>
  <c r="V22" i="22"/>
  <c r="X22" i="22" s="1" a="1"/>
  <c r="X22" i="22" s="1"/>
  <c r="AB22" i="22"/>
  <c r="AW22" i="22" s="1"/>
  <c r="AF22" i="22"/>
  <c r="AX22" i="22" s="1"/>
  <c r="Z26" i="22"/>
  <c r="Y26" i="22"/>
  <c r="AC26" i="22" s="1"/>
  <c r="AU26" i="22" s="1"/>
  <c r="V26" i="22"/>
  <c r="X26" i="22" s="1" a="1"/>
  <c r="X26" i="22" s="1"/>
  <c r="AB26" i="22"/>
  <c r="AW26" i="22" s="1"/>
  <c r="AF26" i="22"/>
  <c r="AX26" i="22" s="1"/>
  <c r="Z18" i="22"/>
  <c r="Y18" i="22"/>
  <c r="AC18" i="22" s="1"/>
  <c r="AU18" i="22" s="1"/>
  <c r="V18" i="22"/>
  <c r="X18" i="22" s="1" a="1"/>
  <c r="X18" i="22" s="1"/>
  <c r="AB18" i="22"/>
  <c r="AW18" i="22" s="1"/>
  <c r="AF18" i="22"/>
  <c r="AX18" i="22" s="1"/>
  <c r="Z41" i="22"/>
  <c r="Y41" i="22"/>
  <c r="AC41" i="22" s="1"/>
  <c r="AU41" i="22" s="1"/>
  <c r="V41" i="22"/>
  <c r="X41" i="22" s="1" a="1"/>
  <c r="X41" i="22" s="1"/>
  <c r="AB41" i="22"/>
  <c r="AW41" i="22" s="1"/>
  <c r="AF41" i="22"/>
  <c r="AX41" i="22" s="1"/>
  <c r="Z27" i="22"/>
  <c r="Y27" i="22"/>
  <c r="AC27" i="22" s="1"/>
  <c r="AU27" i="22" s="1"/>
  <c r="V27" i="22"/>
  <c r="X27" i="22" s="1" a="1"/>
  <c r="X27" i="22" s="1"/>
  <c r="AB27" i="22"/>
  <c r="AW27" i="22" s="1"/>
  <c r="AF27" i="22"/>
  <c r="AX27" i="22" s="1"/>
  <c r="Z39" i="22"/>
  <c r="Y39" i="22"/>
  <c r="AC39" i="22" s="1"/>
  <c r="AU39" i="22" s="1"/>
  <c r="V39" i="22"/>
  <c r="X39" i="22" s="1" a="1"/>
  <c r="X39" i="22" s="1"/>
  <c r="AB39" i="22"/>
  <c r="AW39" i="22" s="1"/>
  <c r="AF39" i="22"/>
  <c r="AX39" i="22" s="1"/>
  <c r="Z45" i="22"/>
  <c r="Y45" i="22"/>
  <c r="AC45" i="22" s="1"/>
  <c r="AU45" i="22" s="1"/>
  <c r="V45" i="22"/>
  <c r="X45" i="22" s="1" a="1"/>
  <c r="X45" i="22" s="1"/>
  <c r="AB45" i="22"/>
  <c r="AW45" i="22" s="1"/>
  <c r="AF45" i="22"/>
  <c r="AX45" i="22" s="1"/>
  <c r="Z31" i="22"/>
  <c r="Y31" i="22"/>
  <c r="AC31" i="22" s="1"/>
  <c r="AU31" i="22" s="1"/>
  <c r="V31" i="22"/>
  <c r="X31" i="22" s="1" a="1"/>
  <c r="X31" i="22" s="1"/>
  <c r="AB31" i="22"/>
  <c r="AW31" i="22" s="1"/>
  <c r="AF31" i="22"/>
  <c r="AX31" i="22" s="1"/>
  <c r="Z48" i="22"/>
  <c r="Y48" i="22"/>
  <c r="AC48" i="22" s="1"/>
  <c r="AU48" i="22" s="1"/>
  <c r="V48" i="22"/>
  <c r="X48" i="22" s="1" a="1"/>
  <c r="X48" i="22" s="1"/>
  <c r="AB48" i="22"/>
  <c r="AW48" i="22" s="1"/>
  <c r="AF48" i="22"/>
  <c r="AX48" i="22" s="1"/>
  <c r="Z33" i="22"/>
  <c r="Y33" i="22"/>
  <c r="AC33" i="22" s="1"/>
  <c r="AU33" i="22" s="1"/>
  <c r="V33" i="22"/>
  <c r="X33" i="22" s="1" a="1"/>
  <c r="X33" i="22" s="1"/>
  <c r="AB33" i="22"/>
  <c r="AW33" i="22" s="1"/>
  <c r="AF33" i="22"/>
  <c r="AX33" i="22" s="1"/>
  <c r="Z43" i="22"/>
  <c r="Y43" i="22"/>
  <c r="AC43" i="22" s="1"/>
  <c r="AU43" i="22" s="1"/>
  <c r="AF43" i="22"/>
  <c r="AX43" i="22" s="1"/>
  <c r="V43" i="22"/>
  <c r="X43" i="22" s="1" a="1"/>
  <c r="X43" i="22" s="1"/>
  <c r="AB43" i="22"/>
  <c r="AW43" i="22" s="1"/>
  <c r="Z50" i="22"/>
  <c r="V50" i="22"/>
  <c r="X50" i="22" s="1" a="1"/>
  <c r="X50" i="22" s="1"/>
  <c r="Y50" i="22" s="1"/>
  <c r="AC50" i="22" s="1"/>
  <c r="AU50" i="22" s="1"/>
  <c r="AB50" i="22"/>
  <c r="AW50" i="22" s="1"/>
  <c r="AF50" i="22"/>
  <c r="AX50" i="22" s="1"/>
  <c r="Z35" i="22"/>
  <c r="Y35" i="22"/>
  <c r="AC35" i="22" s="1"/>
  <c r="AU35" i="22" s="1"/>
  <c r="V35" i="22"/>
  <c r="X35" i="22" s="1" a="1"/>
  <c r="X35" i="22" s="1"/>
  <c r="AB35" i="22"/>
  <c r="AW35" i="22" s="1"/>
  <c r="AF35" i="22"/>
  <c r="AX35" i="22" s="1"/>
  <c r="Z42" i="22"/>
  <c r="Y42" i="22"/>
  <c r="AC42" i="22" s="1"/>
  <c r="AU42" i="22" s="1"/>
  <c r="V42" i="22"/>
  <c r="X42" i="22" s="1" a="1"/>
  <c r="X42" i="22" s="1"/>
  <c r="AB42" i="22"/>
  <c r="AW42" i="22" s="1"/>
  <c r="AF42" i="22"/>
  <c r="AX42" i="22" s="1"/>
  <c r="Z28" i="22"/>
  <c r="Y28" i="22"/>
  <c r="AC28" i="22" s="1"/>
  <c r="AU28" i="22" s="1"/>
  <c r="V28" i="22"/>
  <c r="X28" i="22" s="1" a="1"/>
  <c r="X28" i="22" s="1"/>
  <c r="AB28" i="22"/>
  <c r="AW28" i="22" s="1"/>
  <c r="AF28" i="22"/>
  <c r="AX28" i="22" s="1"/>
  <c r="Z44" i="22"/>
  <c r="Y44" i="22"/>
  <c r="AC44" i="22" s="1"/>
  <c r="AU44" i="22" s="1"/>
  <c r="V44" i="22"/>
  <c r="X44" i="22" s="1" a="1"/>
  <c r="X44" i="22" s="1"/>
  <c r="AB44" i="22"/>
  <c r="AW44" i="22" s="1"/>
  <c r="AF44" i="22"/>
  <c r="AX44" i="22" s="1"/>
  <c r="Z30" i="22"/>
  <c r="Y30" i="22"/>
  <c r="AC30" i="22" s="1"/>
  <c r="AU30" i="22" s="1"/>
  <c r="V30" i="22"/>
  <c r="X30" i="22" s="1" a="1"/>
  <c r="X30" i="22" s="1"/>
  <c r="AB30" i="22"/>
  <c r="AW30" i="22" s="1"/>
  <c r="AF30" i="22"/>
  <c r="AX30" i="22" s="1"/>
  <c r="Z47" i="22"/>
  <c r="Y47" i="22"/>
  <c r="AC47" i="22" s="1"/>
  <c r="AU47" i="22" s="1"/>
  <c r="V47" i="22"/>
  <c r="X47" i="22" s="1" a="1"/>
  <c r="X47" i="22" s="1"/>
  <c r="AB47" i="22"/>
  <c r="AW47" i="22" s="1"/>
  <c r="AF47" i="22"/>
  <c r="AX47" i="22" s="1"/>
  <c r="Z49" i="22"/>
  <c r="Y49" i="22"/>
  <c r="AC49" i="22" s="1"/>
  <c r="AU49" i="22" s="1"/>
  <c r="V49" i="22"/>
  <c r="X49" i="22" s="1" a="1"/>
  <c r="X49" i="22" s="1"/>
  <c r="AB49" i="22"/>
  <c r="AW49" i="22" s="1"/>
  <c r="AF49" i="22"/>
  <c r="AX49" i="22" s="1"/>
  <c r="Z34" i="22"/>
  <c r="Y34" i="22"/>
  <c r="AC34" i="22" s="1"/>
  <c r="AU34" i="22" s="1"/>
  <c r="V34" i="22"/>
  <c r="X34" i="22" s="1" a="1"/>
  <c r="X34" i="22" s="1"/>
  <c r="AB34" i="22"/>
  <c r="AW34" i="22" s="1"/>
  <c r="AF34" i="22"/>
  <c r="AX34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<sst xmlns="http://schemas.openxmlformats.org/spreadsheetml/2006/main" count="624" uniqueCount="292">
  <si>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</si>
  <si>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</si>
  <si>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</si>
  <si>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</si>
  <si>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</si>
  <si>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</si>
  <si>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</si>
  <si>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</si>
  <si>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</si>
  <si>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</si>
  <si>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</si>
  <si>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</si>
  <si>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</si>
  <si>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</si>
  <si>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</si>
  <si>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</si>
  <si>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</si>
  <si>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</si>
  <si>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</si>
  <si>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</si>
  <si>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</si>
  <si>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</si>
  <si>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</si>
  <si>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</si>
  <si>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</si>
  <si>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</si>
  <si>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</si>
  <si>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</si>
  <si>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</si>
  <si>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</si>
  <si>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</si>
  <si>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</si>
  <si>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</si>
  <si>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</si>
  <si>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</si>
  <si>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</si>
  <si>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</si>
  <si>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</si>
  <si>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</si>
  <si>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</si>
  <si>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</si>
  <si>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</si>
  <si>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</si>
  <si>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</si>
  <si>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</si>
  <si>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</si>
  <si>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</si>
  <si>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</si>
  <si>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</si>
  <si>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</si>
  <si>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</si>
  <si>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</si>
  <si>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</si>
  <si>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</si>
  <si>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</si>
  <si>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</si>
  <si>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</si>
  <si>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</si>
  <si>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</si>
  <si>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</si>
  <si>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</si>
  <si>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</si>
  <si>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</si>
  <si>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</si>
  <si>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</si>
  <si>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</si>
  <si>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</si>
  <si>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</si>
  <si>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</si>
  <si>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</si>
  <si>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</si>
  <si>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</si>
  <si>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</si>
  <si>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</si>
  <si>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</si>
  <si>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</si>
  <si>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</si>
  <si>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</si>
  <si>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</si>
  <si>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</si>
  <si>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</si>
  <si>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</si>
  <si>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</si>
  <si>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</si>
  <si>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</si>
  <si>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</si>
  <si>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</si>
  <si>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</si>
  <si>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</si>
  <si>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</si>
  <si>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</si>
  <si>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</si>
  <si>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</si>
  <si>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</si>
  <si>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</si>
  <si>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</si>
  <si>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</si>
  <si>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</si>
  <si>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</si>
  <si>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</si>
  <si>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</si>
  <si>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</si>
  <si>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</si>
  <si>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</si>
  <si>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</si>
  <si>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</si>
  <si>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</si>
  <si>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</si>
  <si>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</si>
  <si>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</si>
  <si>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</si>
  <si>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</si>
  <si>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</si>
  <si>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</si>
  <si>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</si>
  <si>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</si>
  <si>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</si>
  <si>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</si>
  <si>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</si>
  <si>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</si>
  <si>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</si>
  <si>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</si>
  <si>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</si>
  <si>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</si>
  <si>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</si>
  <si>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</si>
  <si>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</si>
  <si>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</si>
  <si>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</si>
  <si>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</si>
  <si>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</si>
  <si>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</si>
  <si>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</si>
  <si>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</si>
  <si>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</si>
  <si>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</si>
  <si>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</si>
  <si>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</si>
  <si>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</si>
  <si>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</si>
  <si>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</si>
  <si>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</si>
  <si>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HARGA CONV2</t>
  </si>
  <si>
    <t>CONV2_//</t>
  </si>
  <si>
    <t>CONV2 VAR</t>
  </si>
  <si>
    <t>DISP</t>
  </si>
  <si>
    <t>PPW</t>
  </si>
  <si>
    <t>ROL</t>
  </si>
  <si>
    <t>100 LSN</t>
  </si>
  <si>
    <t>(All)</t>
  </si>
  <si>
    <t>SBS</t>
  </si>
  <si>
    <t>BT 30 CM</t>
  </si>
  <si>
    <t>X</t>
  </si>
  <si>
    <t>ISI NOTA CONV</t>
  </si>
  <si>
    <t>SATUAN CONV2</t>
  </si>
  <si>
    <t>BONUS</t>
  </si>
  <si>
    <t>GUNTING JK SC-828</t>
  </si>
  <si>
    <t>TIPEX KENKO KE-01</t>
  </si>
  <si>
    <t>ROW</t>
  </si>
  <si>
    <t>NAMA</t>
  </si>
  <si>
    <t>ISI</t>
  </si>
  <si>
    <t>TGL</t>
  </si>
  <si>
    <t>NO NOTA</t>
  </si>
  <si>
    <t>0239/HW/VIII/24</t>
  </si>
  <si>
    <t>0109/JSW/VIII/24</t>
  </si>
  <si>
    <t>PGRS BT 172-05 KECIL</t>
  </si>
  <si>
    <t>20 LSN</t>
  </si>
  <si>
    <t>PGRS BT 172-06 BESAR</t>
  </si>
  <si>
    <t>WH0282B</t>
  </si>
  <si>
    <t>PCP PC-205/ SOROK/ CAMPUR</t>
  </si>
  <si>
    <t>288 PCS</t>
  </si>
  <si>
    <t>DUTA BAHAGIA</t>
  </si>
  <si>
    <t>DHM/085/08-24C</t>
  </si>
  <si>
    <t>BINDER NOTE FPHY001-A5-60</t>
  </si>
  <si>
    <t>SJ:TH035/8/2024</t>
  </si>
  <si>
    <t>48 LSN</t>
  </si>
  <si>
    <t>BARANG TITIP SBS (GADING)</t>
  </si>
  <si>
    <t>MSI</t>
  </si>
  <si>
    <t>24/VIII/245</t>
  </si>
  <si>
    <t>GEL PEN ZUI ZHUA HY-1020 MERAH</t>
  </si>
  <si>
    <t>192 LSN</t>
  </si>
  <si>
    <t>GEL PEN ZUI ZHUA HY-1020 HITAM</t>
  </si>
  <si>
    <t>KK STATIONERY</t>
  </si>
  <si>
    <t>03,0824KKS000497</t>
  </si>
  <si>
    <t>BP GEL SAFARI SF-559 HITAM</t>
  </si>
  <si>
    <t>144 LSN</t>
  </si>
  <si>
    <t>MAJU MAPAN JAYA</t>
  </si>
  <si>
    <t>PMJP</t>
  </si>
  <si>
    <t>03341</t>
  </si>
  <si>
    <t>STABILLO TZ 8001</t>
  </si>
  <si>
    <t>FMMJ-2408-00978</t>
  </si>
  <si>
    <t>GELPEN ICOLORS GP-866</t>
  </si>
  <si>
    <t>96 PCS</t>
  </si>
  <si>
    <t>CORRECTION TAPE MT-737A/5X16/+REFILL</t>
  </si>
  <si>
    <t>DUTA BUANA</t>
  </si>
  <si>
    <t>HM/182/08-24H</t>
  </si>
  <si>
    <t>CLIPBOARD ACRYLIC TF-015</t>
  </si>
  <si>
    <t>HM/181/08-24H</t>
  </si>
  <si>
    <t>BALLPEN GEL TF-1191 BODY WR 0.3MM HIGHTECH</t>
  </si>
  <si>
    <t>96 LSN</t>
  </si>
  <si>
    <t>HM/178/08-24H</t>
  </si>
  <si>
    <t>BALLPEN GEL TF-1190 HTM 0.3MM HIGHTECH</t>
  </si>
  <si>
    <t>BALLPEN GEL TF-3115 0.3MM HIGHTECH KNOCK</t>
  </si>
  <si>
    <t>SAHABAT REJEKI</t>
  </si>
  <si>
    <t>SIW/0835/08-24</t>
  </si>
  <si>
    <t>NOTEBOOK SPIRAL 64K WB-95598 MEOW</t>
  </si>
  <si>
    <t>NOTEBOOK SPIRAL 64K WB-95649 CACHORRO</t>
  </si>
  <si>
    <t>POCKET FILE A5 SR-055 DINO WORLD</t>
  </si>
  <si>
    <t>POCKET FILE A5 MW76221</t>
  </si>
  <si>
    <t>DIARY HL32-3064 TOURIST TOWN 32K (128LBR)</t>
  </si>
  <si>
    <t>240 PCS</t>
  </si>
  <si>
    <t>600 PCS</t>
  </si>
  <si>
    <t>SATUAN DI NOTA 96 LSN/ CTN</t>
  </si>
  <si>
    <t>PW KENKO 12W CP-12 HALF CLASSIC PENDEK</t>
  </si>
  <si>
    <t>PW KENKO CP-12 HALF SANDY BEAR</t>
  </si>
  <si>
    <t>PW KENKO 12W CP-12F CLASSIC PANJANG</t>
  </si>
  <si>
    <t>PW KENKO 24W CP-24F CLASSIC PANJANG</t>
  </si>
  <si>
    <t>PW KENKO BICOLOR 12W CP-12 FBC CLASSIC 12/24</t>
  </si>
  <si>
    <t>PW KENKO BICOLOR 18W CP-18FBC CLASSIC</t>
  </si>
  <si>
    <t>PW KENKO BICOLOR 24W CP-24FBC CLASSIC</t>
  </si>
  <si>
    <t>PENSIL JK P-88 2B</t>
  </si>
  <si>
    <t>PENSIL JK P-90 2B</t>
  </si>
  <si>
    <t>GUNTING JK SC-838</t>
  </si>
  <si>
    <t>GUNTING JK SC-848</t>
  </si>
  <si>
    <t>PW JK CP-12PB PANJANG</t>
  </si>
  <si>
    <t>PW JK CP-24PB PANJANG</t>
  </si>
  <si>
    <t>SA240816025</t>
  </si>
  <si>
    <t>SA240816024</t>
  </si>
  <si>
    <t>SA240816097</t>
  </si>
  <si>
    <t>COMBI</t>
  </si>
  <si>
    <t>0903</t>
  </si>
  <si>
    <t>DOC RIT BRILLIANT</t>
  </si>
  <si>
    <t>8 LSN</t>
  </si>
  <si>
    <t>0905</t>
  </si>
  <si>
    <t>DOC RIT PRESTIGE</t>
  </si>
  <si>
    <t>DHM/091/08-24C</t>
  </si>
  <si>
    <t>20 PAK</t>
  </si>
  <si>
    <t>HANSA</t>
  </si>
  <si>
    <t>HN092024052</t>
  </si>
  <si>
    <t>LILIN ANGKA SHINTOENG NO 1</t>
  </si>
  <si>
    <t>LILIN ANGKA SHINTOENG NO 2</t>
  </si>
  <si>
    <t>LILIN ANGKA SHINTOENG NO 5</t>
  </si>
  <si>
    <t>LILIN ANGKA SHINTOENG NO 7</t>
  </si>
  <si>
    <t>GARISAN SET ZX-013 (1 PAK=50 SET)</t>
  </si>
  <si>
    <t>GARISAN SET SDM-6064 (1 PAK=50 SET)</t>
  </si>
  <si>
    <t>GARISAN SET SDM 6071 (1 PAK=50 SET)</t>
  </si>
  <si>
    <t>GARISAN SET HZ-6301 (1 PAK=50 SET)</t>
  </si>
  <si>
    <t>GARISAN SET HZ-843 (1 PAK=50 SET)</t>
  </si>
  <si>
    <t>BP GEL TIZO TG31220</t>
  </si>
  <si>
    <t>LAMINATING DEBOZZ 250 MICRON</t>
  </si>
  <si>
    <t>BP GEL TIZO KLIK TG-3300</t>
  </si>
  <si>
    <t>BP GEL TIZO 1.0 TG630-A</t>
  </si>
  <si>
    <t>PUNCH KENKO 30</t>
  </si>
  <si>
    <t>PUNCH KENKO 30XL</t>
  </si>
  <si>
    <t>STAMP PAD KENKO NO. 1</t>
  </si>
  <si>
    <t>CLIP TRIGONAL KENKO NO. 3</t>
  </si>
  <si>
    <t>CUTTER KENKO A-300AL (AUTOLOCK)</t>
  </si>
  <si>
    <t>TIPEX KENKO KE-826M</t>
  </si>
  <si>
    <t>LEM JK GL-R35</t>
  </si>
  <si>
    <t>LEM JK GL-R50</t>
  </si>
  <si>
    <t>STAPLER JK HD-50</t>
  </si>
  <si>
    <t>JANGKA SET JK MS-402</t>
  </si>
  <si>
    <t>STAMP NOMER JK N-8</t>
  </si>
  <si>
    <t>STAPLER KENKO HD-12N/13</t>
  </si>
  <si>
    <t>STAPLER KENKO HD-12L/24</t>
  </si>
  <si>
    <t>LOOSE LEAF KENKO 100-2070 A5</t>
  </si>
  <si>
    <t>LOOSE LEAF KENKO 100-2670 B5</t>
  </si>
  <si>
    <t>CUTTER KENKO L-500</t>
  </si>
  <si>
    <t>STAPLER KENKO HD-50</t>
  </si>
  <si>
    <t>PW KENKO CP-36F SANDY BEAR 36W</t>
  </si>
  <si>
    <t>OIL PASTEL TITI 12W TI-P-12S</t>
  </si>
  <si>
    <t>STAPLER KENKO HD-10D</t>
  </si>
  <si>
    <t>GUNTING KENKO SC-828</t>
  </si>
  <si>
    <t>GUNTING KENKO SC 838 N</t>
  </si>
  <si>
    <t>GUNTING KENKO SC-848N</t>
  </si>
  <si>
    <t>PENSIL KENKO 2B-3181 HITAM CAP MERAH</t>
  </si>
  <si>
    <t>PENSIL KENKO 2B-6181 BIRU CAP HITAM</t>
  </si>
  <si>
    <t>PENSIL KENKO 2B-6191 HIJAU CAP HITAM</t>
  </si>
  <si>
    <t>MECHPEN KENKO MP 01</t>
  </si>
  <si>
    <t>PENSIL KENKO 2B-6388 ZOO N ZOO</t>
  </si>
  <si>
    <t>JUH512/24</t>
  </si>
  <si>
    <t>SA240816158</t>
  </si>
  <si>
    <t>0028/HW/IX/24</t>
  </si>
  <si>
    <t>BSR 180'/10 CM</t>
  </si>
  <si>
    <t>80 LSN</t>
  </si>
  <si>
    <t>HN092024063</t>
  </si>
  <si>
    <t>LILIN SHINTOENG 12 BTG</t>
  </si>
  <si>
    <t>HM/189/09-24H</t>
  </si>
  <si>
    <t>ACRYLIC COLOUR TF-AC-001 (12 X 6ML)</t>
  </si>
  <si>
    <t>ACRYLIC COLOUR TF-AC-002 (12X12ML)</t>
  </si>
  <si>
    <t>PENCIL TF-6151 +STIP HB U/BONUS</t>
  </si>
  <si>
    <t>72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</si>
</sst>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p&quot;#,##0.00;[Red]\-&quot;Rp&quot;#,##0.00"/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10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/>
    <xf numFmtId="167" fontId="6" fillId="2" borderId="0" xfId="0" applyNumberFormat="1" applyFont="1" applyFill="1"/>
    <xf numFmtId="14" fontId="6" fillId="2" borderId="0" xfId="0" applyNumberFormat="1" applyFont="1" applyFill="1"/>
    <xf numFmtId="0" fontId="6" fillId="2" borderId="1" xfId="0" applyFont="1" applyFill="1" applyBorder="1"/>
    <xf numFmtId="10" fontId="6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8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4" borderId="2" xfId="0" applyFont="1" applyFill="1" applyBorder="1" applyAlignment="1">
      <alignment horizontal="right" wrapText="1"/>
    </xf>
    <xf numFmtId="0" fontId="7" fillId="4" borderId="2" xfId="0" applyFont="1" applyFill="1" applyBorder="1" applyAlignment="1">
      <alignment wrapText="1"/>
    </xf>
    <xf numFmtId="0" fontId="0" fillId="0" borderId="2" xfId="0" applyBorder="1"/>
    <xf numFmtId="0" fontId="7" fillId="4" borderId="3" xfId="0" applyFont="1" applyFill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4" borderId="0" xfId="0" applyFont="1" applyFill="1" applyAlignment="1">
      <alignment wrapText="1"/>
    </xf>
    <xf numFmtId="15" fontId="7" fillId="0" borderId="2" xfId="0" applyNumberFormat="1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0" fillId="0" borderId="0" xfId="0" applyNumberFormat="1"/>
    <xf numFmtId="16" fontId="7" fillId="0" borderId="0" xfId="0" applyNumberFormat="1" applyFont="1" applyAlignment="1">
      <alignment horizontal="right" wrapText="1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4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numFmt numFmtId="19" formatCode="dd/mm/yyyy"/>
    </dxf>
    <dxf>
      <border outline="0">
        <left style="medium">
          <color rgb="FFCCCCCC"/>
        </left>
      </border>
    </dxf>
    <dxf>
      <numFmt numFmtId="0" formatCode="General"/>
    </dxf>
    <dxf>
      <border outline="0">
        <right style="medium">
          <color rgb="FFCCCCCC"/>
        </right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2" formatCode="&quot;Rp&quot;#,##0.00;[Red]\-&quot;Rp&quot;#,##0.00"/>
    </dxf>
    <dxf>
      <numFmt numFmtId="12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Unicode M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76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1.423755439813" createdVersion="5" refreshedVersion="8" minRefreshableVersion="3" recordCount="999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17"/>
    </cacheField>
    <cacheField name="ID_H" numFmtId="0">
      <sharedItems containsMixedTypes="1" containsNumber="1" containsInteger="1" minValue="1" maxValue="17"/>
    </cacheField>
    <cacheField name="TANGGAL" numFmtId="0">
      <sharedItems containsNonDate="0" containsDate="1" containsString="0" containsBlank="1" minDate="2024-08-26T00:00:00" maxDate="2024-09-0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8-16T00:00:00" maxDate="2024-09-06T00:00:00"/>
    </cacheField>
    <cacheField name="B" numFmtId="0">
      <sharedItems containsBlank="1" containsMixedTypes="1" containsNumber="1" containsInteger="1" minValue="-3" maxValue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28"/>
    </cacheField>
    <cacheField name="QTY" numFmtId="0">
      <sharedItems containsString="0" containsBlank="1" containsNumber="1" containsInteger="1" minValue="1" maxValue="4800"/>
    </cacheField>
    <cacheField name="STN" numFmtId="0">
      <sharedItems containsBlank="1"/>
    </cacheField>
    <cacheField name="HARGA SATUAN" numFmtId="0">
      <sharedItems containsString="0" containsBlank="1" containsNumber="1" containsInteger="1" minValue="2000" maxValue="2130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"/>
    </cacheField>
    <cacheField name="Column7" numFmtId="10">
      <sharedItems containsString="0" containsBlank="1" containsNumber="1" minValue="0.02" maxValue="0.04"/>
    </cacheField>
    <cacheField name="Column8" numFmtId="10">
      <sharedItems containsNonDate="0" containsString="0" containsBlank="1"/>
    </cacheField>
    <cacheField name="Column9" numFmtId="165">
      <sharedItems containsNonDate="0" containsString="0" containsBlank="1"/>
    </cacheField>
    <cacheField name="Column10" numFmtId="49">
      <sharedItems containsBlank="1"/>
    </cacheField>
    <cacheField name="JUMLAH" numFmtId="165">
      <sharedItems containsMixedTypes="1" containsNumber="1" containsInteger="1" minValue="13000" maxValue="76608000"/>
    </cacheField>
    <cacheField name="DISC 1-" numFmtId="165">
      <sharedItems containsMixedTypes="1" containsNumber="1" containsInteger="1" minValue="0" maxValue="3780000"/>
    </cacheField>
    <cacheField name="DISC 2-" numFmtId="165">
      <sharedItems containsMixedTypes="1" containsNumber="1" containsInteger="1" minValue="0" maxValue="42848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4082400"/>
    </cacheField>
    <cacheField name="TOTAL" numFmtId="165">
      <sharedItems containsMixedTypes="1" containsNumber="1" containsInteger="1" minValue="13000" maxValue="76608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4082400"/>
    </cacheField>
    <cacheField name="TOTAL INVOICE" numFmtId="165">
      <sharedItems containsMixedTypes="1" containsNumber="1" containsInteger="1" minValue="0" maxValue="76608000"/>
    </cacheField>
    <cacheField name="HARGA/ CTN_H" numFmtId="3">
      <sharedItems containsMixedTypes="1" containsNumber="1" containsInteger="1" minValue="0" maxValue="3780000"/>
    </cacheField>
    <cacheField name="JUMLAH_H" numFmtId="165">
      <sharedItems containsMixedTypes="1" containsNumber="1" containsInteger="1" minValue="13000" maxValue="76608000"/>
    </cacheField>
    <cacheField name="TGL_H" numFmtId="14">
      <sharedItems containsNonDate="0" containsDate="1" containsMixedTypes="1" minDate="2024-03-01T00:00:00" maxDate="2024-09-06T00:00:00" count="115">
        <d v="2024-08-26T00:00:00"/>
        <s v=""/>
        <d v="2024-08-28T00:00:00"/>
        <d v="2024-08-29T00:00:00"/>
        <d v="2024-08-30T00:00:00"/>
        <d v="2024-08-31T00:00:00"/>
        <d v="2024-09-02T00:00:00"/>
        <d v="2024-09-04T00:00:00"/>
        <d v="2024-09-05T00:00:00"/>
        <d v="2024-07-29T00:00:00" u="1"/>
        <d v="2024-07-30T00:00:00" u="1"/>
        <d v="2024-07-31T00:00:00" u="1"/>
        <d v="2024-07-26T00:00:00" u="1"/>
        <d v="2024-06-27T00:00:00" u="1"/>
        <d v="2024-07-27T00:00:00" u="1"/>
        <d v="2024-08-03T00:00:00" u="1"/>
        <d v="2024-08-01T00:00:00" u="1"/>
        <d v="2024-08-02T00:00:00" u="1"/>
        <d v="2024-08-07T00:00:00" u="1"/>
        <d v="2024-08-05T00:00:00" u="1"/>
        <d v="2024-08-06T00:00:00" u="1"/>
        <d v="2024-08-08T00:00:00" u="1"/>
        <d v="2024-08-09T00:00:00" u="1"/>
        <d v="2024-08-10T00:00:00" u="1"/>
        <d v="2024-08-12T00:00:00" u="1"/>
        <d v="2024-08-14T00:00:00" u="1"/>
        <d v="2024-08-16T00:00:00" u="1"/>
        <d v="2024-08-19T00:00:00" u="1"/>
        <d v="2024-08-20T00:00:00" u="1"/>
        <d v="2024-08-22T00:00:00" u="1"/>
        <d v="2024-08-24T00:00:00" u="1"/>
        <d v="2024-08-23T00:00:00" u="1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NonDate="0" containsDate="1" containsMixedTypes="1" minDate="2024-08-16T00:00:00" maxDate="2024-09-06T00:00:00"/>
    </cacheField>
    <cacheField name="NO.NOTA_H" numFmtId="14">
      <sharedItems containsNonDate="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5"/>
    </cacheField>
    <cacheField name="Column1" numFmtId="0">
      <sharedItems containsMixedTypes="1" containsNumber="1" containsInteger="1" minValue="8" maxValue="9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144" maxValue="3494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145" maxValue="3494"/>
    </cacheField>
    <cacheField name="ID BARANG" numFmtId="1">
      <sharedItems containsMixedTypes="1" containsNumber="1" containsInteger="1" minValue="1" maxValue="531" count="464">
        <n v="1"/>
        <s v=""/>
        <n v="3"/>
        <n v="4"/>
        <n v="6"/>
        <n v="7"/>
        <n v="9"/>
        <n v="11"/>
        <n v="13"/>
        <n v="14"/>
        <n v="16"/>
        <n v="18"/>
        <n v="20"/>
        <n v="22"/>
        <n v="24"/>
        <n v="26"/>
        <n v="27"/>
        <n v="29"/>
        <n v="30"/>
        <n v="31"/>
        <n v="32"/>
        <n v="33"/>
        <n v="35"/>
        <n v="37"/>
        <n v="39"/>
        <n v="40"/>
        <n v="41"/>
        <n v="42"/>
        <n v="43"/>
        <n v="45"/>
        <n v="46"/>
        <n v="47"/>
        <n v="48"/>
        <n v="5" u="1"/>
        <n v="8" u="1"/>
        <n v="10" u="1"/>
        <n v="12" u="1"/>
        <n v="15" u="1"/>
        <n v="17" u="1"/>
        <n v="23" u="1"/>
        <n v="25" u="1"/>
        <n v="28" u="1"/>
        <n v="34" u="1"/>
        <n v="44" u="1"/>
        <n v="49" u="1"/>
        <n v="51" u="1"/>
        <n v="53" u="1"/>
        <n v="54" u="1"/>
        <n v="55" u="1"/>
        <n v="57" u="1"/>
        <n v="58" u="1"/>
        <n v="59" u="1"/>
        <n v="60" u="1"/>
        <n v="61" u="1"/>
        <n v="62" u="1"/>
        <n v="64" u="1"/>
        <n v="65" u="1"/>
        <n v="67" u="1"/>
        <n v="68" u="1"/>
        <n v="70" u="1"/>
        <n v="72" u="1"/>
        <n v="74" u="1"/>
        <n v="75" u="1"/>
        <n v="77" u="1"/>
        <n v="79" u="1"/>
        <n v="81" u="1"/>
        <n v="83" u="1"/>
        <n v="84" u="1"/>
        <n v="86" u="1"/>
        <n v="87" u="1"/>
        <n v="88" u="1"/>
        <n v="89" u="1"/>
        <n v="91" u="1"/>
        <n v="92" u="1"/>
        <n v="94" u="1"/>
        <n v="96" u="1"/>
        <n v="97" u="1"/>
        <n v="98" u="1"/>
        <n v="99" u="1"/>
        <n v="100" u="1"/>
        <n v="101" u="1"/>
        <n v="103" u="1"/>
        <n v="104" u="1"/>
        <n v="106" u="1"/>
        <n v="108" u="1"/>
        <n v="110" u="1"/>
        <n v="112" u="1"/>
        <n v="113" u="1"/>
        <n v="117" u="1"/>
        <n v="118" u="1"/>
        <n v="119" u="1"/>
        <n v="120" u="1"/>
        <n v="121" u="1"/>
        <n v="122" u="1"/>
        <n v="124" u="1"/>
        <n v="125" u="1"/>
        <n v="126" u="1"/>
        <n v="127" u="1"/>
        <n v="128" u="1"/>
        <n v="129" u="1"/>
        <n v="130" u="1"/>
        <n v="132" u="1"/>
        <n v="134" u="1"/>
        <n v="135" u="1"/>
        <n v="136" u="1"/>
        <n v="138" u="1"/>
        <n v="139" u="1"/>
        <n v="141" u="1"/>
        <n v="142" u="1"/>
        <n v="143" u="1"/>
        <n v="145" u="1"/>
        <n v="146" u="1"/>
        <n v="148" u="1"/>
        <n v="150" u="1"/>
        <n v="151" u="1"/>
        <n v="152" u="1"/>
        <n v="153" u="1"/>
        <n v="154" u="1"/>
        <n v="155" u="1"/>
        <n v="156" u="1"/>
        <n v="157" u="1"/>
        <n v="158" u="1"/>
        <n v="160" u="1"/>
        <n v="161" u="1"/>
        <n v="162" u="1"/>
        <n v="164" u="1"/>
        <n v="165" u="1"/>
        <n v="167" u="1"/>
        <n v="169" u="1"/>
        <n v="171" u="1"/>
        <n v="173" u="1"/>
        <n v="174" u="1"/>
        <n v="175" u="1"/>
        <n v="176" u="1"/>
        <n v="177" u="1"/>
        <n v="179" u="1"/>
        <n v="181" u="1"/>
        <n v="182" u="1"/>
        <n v="184" u="1"/>
        <n v="185" u="1"/>
        <n v="187" u="1"/>
        <n v="189" u="1"/>
        <n v="191" u="1"/>
        <n v="192" u="1"/>
        <n v="194" u="1"/>
        <n v="196" u="1"/>
        <n v="198" u="1"/>
        <n v="200" u="1"/>
        <n v="202" u="1"/>
        <n v="76" u="1"/>
        <n v="2" u="1"/>
        <n v="19" u="1"/>
        <n v="21" u="1"/>
        <n v="38" u="1"/>
        <n v="50" u="1"/>
        <n v="52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1" u="1"/>
        <n v="114" u="1"/>
        <n v="115" u="1"/>
        <n v="116" u="1"/>
        <n v="123" u="1"/>
        <n v="131" u="1"/>
        <n v="133" u="1"/>
        <n v="137" u="1"/>
        <n v="140" u="1"/>
        <n v="144" u="1"/>
        <n v="147" u="1"/>
        <n v="149" u="1"/>
        <n v="159" u="1"/>
        <n v="166" u="1"/>
        <n v="168" u="1"/>
        <n v="170" u="1"/>
        <n v="172" u="1"/>
        <n v="178" u="1"/>
        <n v="180" u="1"/>
        <n v="183" u="1"/>
        <n v="186" u="1"/>
        <n v="190" u="1"/>
        <n v="193" u="1"/>
        <n v="195" u="1"/>
        <n v="197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6" u="1"/>
        <n v="82" u="1"/>
        <n v="90" u="1"/>
        <n v="163" u="1"/>
        <n v="188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n v="1"/>
    <d v="2024-08-26T00:00:00"/>
    <s v="PPW"/>
    <s v="UNTANA"/>
    <s v="0239/HW/VIII/24"/>
    <m/>
    <d v="2024-08-20T00:00:00"/>
    <n v="-3"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0"/>
    <d v="2024-08-20T00:00:00"/>
    <s v="0239/HW/VIII/24"/>
    <s v="PPW"/>
    <x v="0"/>
    <n v="1"/>
    <n v="8"/>
    <s v="bt30cm"/>
    <s v="bt30cm26780000,20,04"/>
    <s v="bt30cm26780000,20,04"/>
    <s v="PPWUNTANA0239/HW/VIII/2445524bt30cm"/>
    <n v="514"/>
    <b v="1"/>
    <s v="100 LSN"/>
    <s v="bt30cm100lsnuntana"/>
    <n v="514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m/>
    <s v="PPW"/>
    <s v="UNTANA"/>
    <s v="0109/JSW/VIII/24"/>
    <m/>
    <d v="2024-08-16T00:00:00"/>
    <s v="X"/>
    <s v="PGRS BT 172-05 KECIL"/>
    <n v="1"/>
    <n v="20"/>
    <s v="LSN"/>
    <n v="74800"/>
    <m/>
    <s v="20 LSN"/>
    <n v="0.2"/>
    <n v="0.04"/>
    <m/>
    <m/>
    <m/>
    <n v="1496000"/>
    <n v="299200"/>
    <n v="47872"/>
    <n v="0"/>
    <n v="347072"/>
    <n v="1148928"/>
    <m/>
    <s v=""/>
    <s v=""/>
    <n v="1496000"/>
    <n v="1496000"/>
    <x v="0"/>
    <d v="2024-08-16T00:00:00"/>
    <s v="0109/JSW/VIII/24"/>
    <s v="PPW"/>
    <x v="0"/>
    <n v="2"/>
    <n v="8"/>
    <s v="pgrsbt17205kecil"/>
    <s v="pgrsbt17205kecil14960000,20,04"/>
    <s v="pgrsbt17205kecil14960000,20,04"/>
    <s v="PPWUNTANA0109/JSW/VIII/2445520pgrsbt17205kecil"/>
    <n v="2737"/>
    <b v="1"/>
    <s v="20 LSN"/>
    <s v="pgrsbt17205kecil20lsnuntana"/>
    <n v="2737"/>
    <x v="2"/>
    <m/>
  </r>
  <r>
    <s v=""/>
    <n v="2"/>
    <m/>
    <m/>
    <m/>
    <m/>
    <m/>
    <m/>
    <s v="X"/>
    <s v="PGRS BT 172-06 BESAR"/>
    <n v="1"/>
    <n v="20"/>
    <s v="LSN"/>
    <n v="83800"/>
    <m/>
    <s v="20 LSN"/>
    <n v="0.2"/>
    <n v="0.04"/>
    <m/>
    <m/>
    <m/>
    <n v="1676000"/>
    <n v="335200"/>
    <n v="53632"/>
    <n v="0"/>
    <n v="388832"/>
    <n v="1287168"/>
    <m/>
    <n v="735904"/>
    <n v="2436096"/>
    <n v="1676000"/>
    <n v="1676000"/>
    <x v="0"/>
    <d v="2024-08-16T00:00:00"/>
    <s v="0109/JSW/VIII/24"/>
    <s v="PPW"/>
    <x v="0"/>
    <s v=""/>
    <n v="8"/>
    <s v="pgrsbt17206besar"/>
    <s v="pgrsbt17206besar16760000,20,04"/>
    <s v="pgrsbt17206besar16760000,20,04"/>
    <s v=""/>
    <n v="2738"/>
    <b v="1"/>
    <s v="20 LSN"/>
    <s v="pgrsbt17206besar20lsnuntana"/>
    <n v="2738"/>
    <x v="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m/>
    <s v="SBS"/>
    <s v="UNTANA"/>
    <s v="WH0282B"/>
    <m/>
    <d v="2024-08-16T00:00:00"/>
    <m/>
    <s v="PCP PC-205/ SOROK/ CAMPUR"/>
    <n v="8"/>
    <n v="2304"/>
    <s v="PCS"/>
    <n v="2000"/>
    <m/>
    <s v="288 PCS"/>
    <m/>
    <m/>
    <m/>
    <m/>
    <m/>
    <n v="4608000"/>
    <n v="0"/>
    <n v="0"/>
    <n v="0"/>
    <n v="0"/>
    <n v="4608000"/>
    <m/>
    <s v=""/>
    <s v=""/>
    <n v="576000"/>
    <n v="4608000"/>
    <x v="0"/>
    <d v="2024-08-16T00:00:00"/>
    <s v="WH0282B"/>
    <s v="SBS"/>
    <x v="0"/>
    <n v="2"/>
    <n v="8"/>
    <s v="pcppc205sorokcampur"/>
    <s v="pcppc205sorokcampur576000"/>
    <s v="pcppc205sorokcampur576000"/>
    <s v="SBSUNTANAWH0282B45520pcppc205sorokcampur"/>
    <n v="3208"/>
    <b v="1"/>
    <s v="288 PCS"/>
    <s v="pcppc205sorokcampur288pcsuntana"/>
    <n v="3208"/>
    <x v="4"/>
    <m/>
  </r>
  <r>
    <s v=""/>
    <n v="3"/>
    <m/>
    <m/>
    <m/>
    <m/>
    <m/>
    <m/>
    <m/>
    <s v="PCP PC-205/ SOROK/ CAMPUR"/>
    <m/>
    <n v="55"/>
    <s v="PCS"/>
    <n v="2000"/>
    <m/>
    <s v="288 PCS"/>
    <m/>
    <m/>
    <m/>
    <m/>
    <m/>
    <n v="110000"/>
    <n v="0"/>
    <n v="0"/>
    <n v="0"/>
    <n v="0"/>
    <n v="110000"/>
    <m/>
    <n v="0"/>
    <n v="4718000"/>
    <n v="110000"/>
    <n v="110000"/>
    <x v="0"/>
    <d v="2024-08-16T00:00:00"/>
    <s v="WH0282B"/>
    <s v="SBS"/>
    <x v="0"/>
    <s v=""/>
    <n v="8"/>
    <s v="pcppc205sorokcampur"/>
    <s v="pcppc205sorokcampur110000"/>
    <s v="pcppc205sorokcampur2000"/>
    <s v=""/>
    <n v="3208"/>
    <b v="1"/>
    <s v="288 PCS"/>
    <s v="pcppc205sorokcampur288pcsuntana"/>
    <n v="3208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8-28T00:00:00"/>
    <s v="DUTA BAHAGIA"/>
    <s v="UNTANA"/>
    <s v="DHM/085/08-24C"/>
    <m/>
    <d v="2024-08-25T00:00:00"/>
    <s v="X"/>
    <s v="BINDER NOTE FPHY001-A5-60"/>
    <n v="2"/>
    <n v="192"/>
    <s v="PCS"/>
    <n v="21000"/>
    <m/>
    <s v="96 PCS"/>
    <n v="0.03"/>
    <m/>
    <m/>
    <m/>
    <m/>
    <n v="4032000"/>
    <n v="120960"/>
    <n v="0"/>
    <n v="0"/>
    <n v="120960"/>
    <n v="3911040"/>
    <m/>
    <n v="120960"/>
    <n v="3911040"/>
    <n v="2016000"/>
    <n v="4032000"/>
    <x v="2"/>
    <d v="2024-08-25T00:00:00"/>
    <s v="DHM/085/08-24C"/>
    <s v="DUTA BAHAGIA"/>
    <x v="0"/>
    <n v="1"/>
    <n v="8"/>
    <s v="bindernotefphy001a560"/>
    <s v="bindernotefphy001a56020160000,03"/>
    <s v="bindernotefphy001a56020160000,03"/>
    <s v="DUTA BAHAGIAUNTANADHM/085/08-24C45529bindernotefphy001a560"/>
    <n v="349"/>
    <b v="1"/>
    <s v="96 PCS"/>
    <s v="bindernotefphy001a56096pcsuntana"/>
    <n v="350"/>
    <x v="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m/>
    <s v="SBS"/>
    <s v="UNTANA"/>
    <s v="SJ:TH035/8/2024"/>
    <m/>
    <d v="2024-08-27T00:00:00"/>
    <m/>
    <s v="CORRECTION TAPE MT-737A/5X16/+REFILL"/>
    <n v="1"/>
    <n v="48"/>
    <s v="LSN"/>
    <m/>
    <m/>
    <s v="48 LSN"/>
    <m/>
    <m/>
    <m/>
    <m/>
    <s v="BARANG TITIP SBS (GADING)"/>
    <s v=""/>
    <s v=""/>
    <s v=""/>
    <s v=""/>
    <s v=""/>
    <s v=""/>
    <m/>
    <n v="0"/>
    <n v="0"/>
    <n v="0"/>
    <s v=""/>
    <x v="2"/>
    <d v="2024-08-27T00:00:00"/>
    <s v="SJ:TH035/8/2024"/>
    <s v="SBS"/>
    <x v="0"/>
    <n v="1"/>
    <n v="8"/>
    <s v="correctiontapemt737a5x16refill"/>
    <s v="correctiontapemt737a5x16refill0"/>
    <s v="correctiontapemt737a5x16refill0"/>
    <s v="SBSUNTANASJ:TH035/8/202445531correctiontapemt737a5x16refill"/>
    <n v="756"/>
    <b v="1"/>
    <s v="48 LSN"/>
    <s v="correctiontapemt737a5x16refill48lsnuntana"/>
    <n v="756"/>
    <x v="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m/>
    <s v="MSI"/>
    <s v="UNTANA"/>
    <s v="24/VIII/245"/>
    <m/>
    <d v="2024-08-23T00:00:00"/>
    <m/>
    <s v="GEL PEN ZUI ZHUA HY-1020 HITAM"/>
    <n v="25"/>
    <n v="4800"/>
    <s v="LSN"/>
    <n v="10000"/>
    <m/>
    <s v="192 LSN"/>
    <n v="0.03"/>
    <m/>
    <m/>
    <m/>
    <m/>
    <n v="48000000"/>
    <n v="1440000"/>
    <n v="0"/>
    <n v="0"/>
    <n v="1440000"/>
    <n v="46560000"/>
    <m/>
    <s v=""/>
    <s v=""/>
    <n v="1920000"/>
    <n v="48000000"/>
    <x v="2"/>
    <d v="2024-08-23T00:00:00"/>
    <s v="24/VIII/245"/>
    <s v="MSI"/>
    <x v="0"/>
    <n v="2"/>
    <n v="8"/>
    <s v="gelpenzuizhuahy1020hitam"/>
    <s v="gelpenzuizhuahy1020hitam19200000,03"/>
    <s v="gelpenzuizhuahy1020hitam19200000,03"/>
    <s v="MSIUNTANA24/VIII/24545527gelpenzuizhuahy1020hitam"/>
    <n v="1139"/>
    <b v="1"/>
    <s v="192 LSN"/>
    <s v="gelpenzuizhuahy1020hitam192lsnuntana"/>
    <n v="1139"/>
    <x v="8"/>
    <m/>
  </r>
  <r>
    <s v=""/>
    <n v="6"/>
    <m/>
    <m/>
    <m/>
    <m/>
    <m/>
    <m/>
    <s v="X"/>
    <s v="GEL PEN ZUI ZHUA HY-1020 MERAH"/>
    <n v="1"/>
    <n v="192"/>
    <s v="LSN"/>
    <n v="10000"/>
    <m/>
    <s v="192 LSN"/>
    <n v="0.03"/>
    <m/>
    <m/>
    <m/>
    <m/>
    <n v="1920000"/>
    <n v="57600"/>
    <n v="0"/>
    <n v="0"/>
    <n v="57600"/>
    <n v="1862400"/>
    <m/>
    <n v="1497600"/>
    <n v="48422400"/>
    <n v="1920000"/>
    <n v="1920000"/>
    <x v="2"/>
    <d v="2024-08-23T00:00:00"/>
    <s v="24/VIII/245"/>
    <s v="MSI"/>
    <x v="0"/>
    <s v=""/>
    <s v=""/>
    <s v="gelpenzuizhuahy1020merah"/>
    <s v="gelpenzuizhuahy1020merah19200000,03"/>
    <s v="gelpenzuizhuahy1020merah19200000,03"/>
    <s v=""/>
    <n v="1140"/>
    <b v="1"/>
    <s v="192 LSN"/>
    <s v="gelpenzuizhuahy1020merah192lsnuntana"/>
    <n v="1140"/>
    <x v="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8-29T00:00:00"/>
    <s v="KK STATIONERY"/>
    <s v="UNTANA"/>
    <s v="03,0824KKS000497"/>
    <m/>
    <d v="2024-08-26T00:00:00"/>
    <m/>
    <s v="BP GEL SAFARI SF-559 HITAM"/>
    <n v="28"/>
    <n v="4032"/>
    <s v="LSN"/>
    <n v="19000"/>
    <m/>
    <s v="144 LSN"/>
    <m/>
    <m/>
    <m/>
    <m/>
    <m/>
    <n v="76608000"/>
    <n v="0"/>
    <n v="0"/>
    <n v="0"/>
    <n v="0"/>
    <n v="76608000"/>
    <m/>
    <n v="0"/>
    <n v="76608000"/>
    <n v="2736000"/>
    <n v="76608000"/>
    <x v="3"/>
    <d v="2024-08-26T00:00:00"/>
    <s v="03,0824KKS000497"/>
    <s v="KK STATIONERY"/>
    <x v="0"/>
    <n v="1"/>
    <n v="8"/>
    <s v="bpgelsafarisf559hitam"/>
    <s v="bpgelsafarisf559hitam2736000"/>
    <s v="bpgelsafarisf559hitam2736000"/>
    <s v="KK STATIONERYUNTANA03,0824KKS00049745530bpgelsafarisf559hitam"/>
    <n v="1976"/>
    <b v="1"/>
    <s v="144 LSN"/>
    <s v="bpgelsafarisf559hitam144lsnuntana"/>
    <n v="1976"/>
    <x v="1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8-30T00:00:00"/>
    <s v="PMJP"/>
    <s v="UNTANA"/>
    <s v="03341"/>
    <m/>
    <d v="2024-08-28T00:00:00"/>
    <m/>
    <s v="STABILLO TZ 8001"/>
    <n v="3"/>
    <n v="432"/>
    <s v="LSN"/>
    <n v="23000"/>
    <m/>
    <s v="144 LSN"/>
    <m/>
    <m/>
    <m/>
    <m/>
    <m/>
    <n v="9936000"/>
    <n v="0"/>
    <n v="0"/>
    <n v="0"/>
    <n v="0"/>
    <n v="9936000"/>
    <m/>
    <n v="0"/>
    <n v="9936000"/>
    <n v="3312000"/>
    <n v="9936000"/>
    <x v="4"/>
    <d v="2024-08-28T00:00:00"/>
    <s v="03341"/>
    <s v="PMJP"/>
    <x v="0"/>
    <n v="1"/>
    <n v="8"/>
    <s v="stabillotz8001"/>
    <s v="stabillotz80013312000"/>
    <s v="stabillotz80013312000"/>
    <s v="PMJPUNTANA0334145532stabillotz8001"/>
    <n v="2932"/>
    <b v="1"/>
    <s v="144 LSN"/>
    <s v="stabillotz8001144lsnuntana"/>
    <n v="2932"/>
    <x v="1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8-31T00:00:00"/>
    <s v="MAJU MAPAN JAYA"/>
    <s v="UNTANA"/>
    <s v="FMMJ-2408-00978"/>
    <m/>
    <d v="2024-08-27T00:00:00"/>
    <n v="1"/>
    <s v="GELPEN ICOLORS GP-866"/>
    <n v="5"/>
    <n v="720"/>
    <s v="LSN"/>
    <n v="26250"/>
    <m/>
    <s v="144 LSN"/>
    <n v="0.2"/>
    <n v="0.02"/>
    <m/>
    <m/>
    <m/>
    <n v="18900000"/>
    <n v="3780000"/>
    <n v="302400"/>
    <n v="0"/>
    <n v="4082400"/>
    <n v="14817600"/>
    <m/>
    <n v="4082400"/>
    <n v="14817600"/>
    <n v="3780000"/>
    <n v="18900000"/>
    <x v="5"/>
    <d v="2024-08-27T00:00:00"/>
    <s v="FMMJ-2408-00978"/>
    <s v="MAJU MAPAN JAYA"/>
    <x v="0"/>
    <n v="1"/>
    <n v="8"/>
    <s v="gelpenicolorsgp866"/>
    <s v="gelpenicolorsgp86637800000,20,02"/>
    <s v="gelpenicolorsgp86637800000,20,02"/>
    <s v="MAJU MAPAN JAYAUNTANAFMMJ-2408-0097845531gelpenicolorsgp866"/>
    <n v="169"/>
    <b v="1"/>
    <s v="144 LSN"/>
    <s v="gelpenicolorsgp866144lsnuntana"/>
    <n v="169"/>
    <x v="1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0"/>
    <n v="10"/>
    <d v="2024-09-02T00:00:00"/>
    <s v="DUTA BUANA"/>
    <s v="UNTANA"/>
    <s v="HM/182/08-24H"/>
    <m/>
    <d v="2024-08-30T00:00:00"/>
    <m/>
    <s v="CLIPBOARD ACRYLIC TF-015"/>
    <n v="3"/>
    <n v="288"/>
    <s v="PCS"/>
    <n v="15000"/>
    <m/>
    <s v="96 PCS"/>
    <n v="0.03"/>
    <m/>
    <m/>
    <m/>
    <m/>
    <n v="4320000"/>
    <n v="129600"/>
    <n v="0"/>
    <n v="0"/>
    <n v="129600"/>
    <n v="4190400"/>
    <m/>
    <n v="129600"/>
    <n v="4190400"/>
    <n v="1440000"/>
    <n v="4320000"/>
    <x v="6"/>
    <d v="2024-08-30T00:00:00"/>
    <s v="HM/182/08-24H"/>
    <s v="DUTA BUANA"/>
    <x v="0"/>
    <n v="1"/>
    <n v="8"/>
    <s v="clipboardacrylictf015"/>
    <s v="clipboardacrylictf01514400000,03"/>
    <s v="clipboardacrylictf01514400000,03"/>
    <s v="DUTA BUANAUNTANAHM/182/08-24H45534clipboardacrylictf015"/>
    <n v="3374"/>
    <b v="1"/>
    <s v="96 PCS"/>
    <s v="clipboardacrylictf01596pcsuntana"/>
    <n v="3374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1"/>
    <n v="11"/>
    <m/>
    <s v="DUTA BUANA"/>
    <s v="UNTANA"/>
    <s v="HM/181/08-24H"/>
    <m/>
    <d v="2024-08-30T00:00:00"/>
    <m/>
    <s v="BALLPEN GEL TF-1191 BODY WR 0.3MM HIGHTECH"/>
    <n v="2"/>
    <n v="192"/>
    <s v="LSN"/>
    <n v="26500"/>
    <m/>
    <s v="96 LSN"/>
    <n v="0.03"/>
    <m/>
    <m/>
    <m/>
    <m/>
    <n v="5088000"/>
    <n v="152640"/>
    <n v="0"/>
    <n v="0"/>
    <n v="152640"/>
    <n v="4935360"/>
    <m/>
    <n v="152640"/>
    <n v="4935360"/>
    <n v="2544000"/>
    <n v="5088000"/>
    <x v="6"/>
    <d v="2024-08-30T00:00:00"/>
    <s v="HM/181/08-24H"/>
    <s v="DUTA BUANA"/>
    <x v="0"/>
    <n v="1"/>
    <n v="8"/>
    <s v="ballpengeltf1191bodywr03mmhightech"/>
    <s v="ballpengeltf1191bodywr03mmhightech25440000,03"/>
    <s v="ballpengeltf1191bodywr03mmhightech25440000,03"/>
    <s v="DUTA BUANAUNTANAHM/181/08-24H45534ballpengeltf1191bodywr03mmhightech"/>
    <n v="146"/>
    <b v="1"/>
    <s v="96 LSN"/>
    <s v="ballpengeltf1191bodywr03mmhightech96lsnuntana"/>
    <n v="147"/>
    <x v="1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2"/>
    <n v="12"/>
    <m/>
    <s v="DUTA BUANA"/>
    <s v="UNTANA"/>
    <s v="HM/178/08-24H"/>
    <m/>
    <d v="2024-08-30T00:00:00"/>
    <m/>
    <s v="BALLPEN GEL TF-1190 HTM 0.3MM HIGHTECH"/>
    <n v="5"/>
    <n v="480"/>
    <s v="LSN"/>
    <n v="26500"/>
    <m/>
    <s v="96 LSN"/>
    <n v="0.03"/>
    <m/>
    <m/>
    <m/>
    <m/>
    <n v="12720000"/>
    <n v="381600"/>
    <n v="0"/>
    <n v="0"/>
    <n v="381600"/>
    <n v="12338400"/>
    <m/>
    <s v=""/>
    <s v=""/>
    <n v="2544000"/>
    <n v="12720000"/>
    <x v="6"/>
    <d v="2024-08-30T00:00:00"/>
    <s v="HM/178/08-24H"/>
    <s v="DUTA BUANA"/>
    <x v="0"/>
    <n v="2"/>
    <n v="8"/>
    <s v="ballpengeltf1190htm03mmhightech"/>
    <s v="ballpengeltf1190htm03mmhightech25440000,03"/>
    <s v="ballpengeltf1190htm03mmhightech25440000,03"/>
    <s v="DUTA BUANAUNTANAHM/178/08-24H45534ballpengeltf1190htm03mmhightech"/>
    <n v="144"/>
    <b v="1"/>
    <s v="96 LSN"/>
    <s v="ballpengeltf1190htm03mmhightech96lsnuntana"/>
    <n v="145"/>
    <x v="15"/>
    <m/>
  </r>
  <r>
    <s v=""/>
    <n v="12"/>
    <m/>
    <m/>
    <m/>
    <m/>
    <m/>
    <m/>
    <m/>
    <s v="BALLPEN GEL TF-3115 0.3MM HIGHTECH KNOCK"/>
    <n v="2"/>
    <n v="192"/>
    <s v="LSN"/>
    <n v="30500"/>
    <m/>
    <s v="96 LSN"/>
    <n v="0.03"/>
    <m/>
    <m/>
    <m/>
    <s v="SATUAN DI NOTA 96 LSN/ CTN"/>
    <n v="5856000"/>
    <n v="175680"/>
    <n v="0"/>
    <n v="0"/>
    <n v="175680"/>
    <n v="5680320"/>
    <m/>
    <n v="557280"/>
    <n v="18018720"/>
    <n v="2928000"/>
    <n v="5856000"/>
    <x v="6"/>
    <d v="2024-08-30T00:00:00"/>
    <s v="HM/178/08-24H"/>
    <s v="DUTA BUANA"/>
    <x v="0"/>
    <s v=""/>
    <n v="8"/>
    <s v="ballpengeltf311503mmhightechknock"/>
    <s v="ballpengeltf311503mmhightechknock29280000,03"/>
    <s v="ballpengeltf311503mmhightechknock29280000,03"/>
    <s v=""/>
    <n v="149"/>
    <b v="1"/>
    <s v="96 LSN"/>
    <s v="ballpengeltf311503mmhightechknock96lsnuntana"/>
    <n v="149"/>
    <x v="1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3"/>
    <n v="13"/>
    <d v="2024-09-02T00:00:00"/>
    <s v="SAHABAT REJEKI"/>
    <s v="UNTANA"/>
    <s v="SIW/0835/08-24"/>
    <m/>
    <d v="2024-08-29T00:00:00"/>
    <s v="B"/>
    <s v="NOTEBOOK SPIRAL 64K WB-95649 CACHORRO"/>
    <n v="1"/>
    <n v="240"/>
    <s v="PCS"/>
    <n v="6000"/>
    <m/>
    <s v="240 PCS"/>
    <n v="0.03"/>
    <m/>
    <m/>
    <m/>
    <m/>
    <n v="1440000"/>
    <n v="43200"/>
    <n v="0"/>
    <n v="0"/>
    <n v="43200"/>
    <n v="1396800"/>
    <m/>
    <s v=""/>
    <s v=""/>
    <n v="1440000"/>
    <n v="1440000"/>
    <x v="6"/>
    <d v="2024-08-29T00:00:00"/>
    <s v="SIW/0835/08-24"/>
    <s v="SAHABAT REJEKI"/>
    <x v="0"/>
    <n v="5"/>
    <n v="8"/>
    <s v="notebookspiral64kwb95649cachorro"/>
    <s v="notebookspiral64kwb95649cachorro14400000,03"/>
    <s v="notebookspiral64kwb95649cachorro14400000,03"/>
    <s v="SAHABAT REJEKIUNTANASIW/0835/08-2445533notebookspiral64kwb95649cachorro"/>
    <n v="3485"/>
    <b v="1"/>
    <s v="240 PCS"/>
    <s v="notebookspiral64kwb95649cachorro240pcsuntana"/>
    <n v="3485"/>
    <x v="17"/>
    <m/>
  </r>
  <r>
    <s v=""/>
    <n v="13"/>
    <m/>
    <m/>
    <m/>
    <m/>
    <m/>
    <m/>
    <s v="B"/>
    <s v="NOTEBOOK SPIRAL 64K WB-95598 MEOW"/>
    <n v="1"/>
    <n v="240"/>
    <s v="PCS"/>
    <n v="6000"/>
    <m/>
    <s v="240 PCS"/>
    <n v="0.03"/>
    <m/>
    <m/>
    <m/>
    <m/>
    <n v="1440000"/>
    <n v="43200"/>
    <n v="0"/>
    <n v="0"/>
    <n v="43200"/>
    <n v="1396800"/>
    <m/>
    <s v=""/>
    <s v=""/>
    <n v="1440000"/>
    <n v="1440000"/>
    <x v="6"/>
    <d v="2024-08-29T00:00:00"/>
    <s v="SIW/0835/08-24"/>
    <s v="SAHABAT REJEKI"/>
    <x v="0"/>
    <s v=""/>
    <n v="8"/>
    <s v="notebookspiral64kwb95598meow"/>
    <s v="notebookspiral64kwb95598meow14400000,03"/>
    <s v="notebookspiral64kwb95598meow14400000,03"/>
    <s v=""/>
    <n v="3486"/>
    <b v="1"/>
    <s v="240 PCS"/>
    <s v="notebookspiral64kwb95598meow240pcsuntana"/>
    <n v="3486"/>
    <x v="18"/>
    <m/>
  </r>
  <r>
    <s v=""/>
    <n v="13"/>
    <m/>
    <m/>
    <m/>
    <m/>
    <m/>
    <m/>
    <s v="B"/>
    <s v="POCKET FILE A5 SR-055 DINO WORLD"/>
    <n v="1"/>
    <n v="600"/>
    <s v="PCS"/>
    <n v="6000"/>
    <m/>
    <s v="600 PCS"/>
    <n v="0.03"/>
    <m/>
    <m/>
    <m/>
    <m/>
    <n v="3600000"/>
    <n v="108000"/>
    <n v="0"/>
    <n v="0"/>
    <n v="108000"/>
    <n v="3492000"/>
    <m/>
    <s v=""/>
    <s v=""/>
    <n v="3600000"/>
    <n v="3600000"/>
    <x v="6"/>
    <d v="2024-08-29T00:00:00"/>
    <s v="SIW/0835/08-24"/>
    <s v="SAHABAT REJEKI"/>
    <x v="0"/>
    <s v=""/>
    <n v="8"/>
    <s v="pocketfilea5sr055dinoworld"/>
    <s v="pocketfilea5sr055dinoworld36000000,03"/>
    <s v="pocketfilea5sr055dinoworld36000000,03"/>
    <s v=""/>
    <n v="3487"/>
    <b v="1"/>
    <s v="600 PCS"/>
    <s v="pocketfilea5sr055dinoworld600pcsuntana"/>
    <n v="3487"/>
    <x v="19"/>
    <m/>
  </r>
  <r>
    <s v=""/>
    <n v="13"/>
    <m/>
    <m/>
    <m/>
    <m/>
    <m/>
    <m/>
    <s v="B"/>
    <s v="POCKET FILE A5 MW76221"/>
    <m/>
    <n v="360"/>
    <s v="PCS"/>
    <n v="9250"/>
    <m/>
    <m/>
    <n v="0.03"/>
    <m/>
    <m/>
    <m/>
    <m/>
    <n v="3330000"/>
    <n v="99900"/>
    <n v="0"/>
    <n v="0"/>
    <n v="99900"/>
    <n v="3230100"/>
    <m/>
    <s v=""/>
    <s v=""/>
    <n v="3330000"/>
    <n v="3330000"/>
    <x v="6"/>
    <d v="2024-08-29T00:00:00"/>
    <s v="SIW/0835/08-24"/>
    <s v="SAHABAT REJEKI"/>
    <x v="0"/>
    <s v=""/>
    <n v="8"/>
    <s v="pocketfilea5mw76221"/>
    <s v="pocketfilea5mw7622133300000,03"/>
    <s v="pocketfilea5mw7622192500,03"/>
    <s v=""/>
    <n v="3488"/>
    <s v=""/>
    <s v="360 PCS"/>
    <s v="pocketfilea5mw76221360pcsuntana"/>
    <n v="3488"/>
    <x v="20"/>
    <m/>
  </r>
  <r>
    <s v=""/>
    <n v="13"/>
    <m/>
    <m/>
    <m/>
    <m/>
    <m/>
    <m/>
    <s v="B"/>
    <s v="DIARY HL32-3064 TOURIST TOWN 32K (128LBR)"/>
    <n v="1"/>
    <n v="96"/>
    <s v="PCS"/>
    <n v="15500"/>
    <m/>
    <s v="96 PCS"/>
    <n v="0.03"/>
    <m/>
    <m/>
    <m/>
    <m/>
    <n v="1488000"/>
    <n v="44640"/>
    <n v="0"/>
    <n v="0"/>
    <n v="44640"/>
    <n v="1443360"/>
    <m/>
    <n v="338940"/>
    <n v="10959060"/>
    <n v="1488000"/>
    <n v="1488000"/>
    <x v="6"/>
    <d v="2024-08-29T00:00:00"/>
    <s v="SIW/0835/08-24"/>
    <s v="SAHABAT REJEKI"/>
    <x v="0"/>
    <s v=""/>
    <n v="8"/>
    <s v="diaryhl323064touristtown32k128lbr"/>
    <s v="diaryhl323064touristtown32k128lbr14880000,03"/>
    <s v="diaryhl323064touristtown32k128lbr14880000,03"/>
    <s v=""/>
    <n v="3489"/>
    <b v="1"/>
    <s v="96 PCS"/>
    <s v="diaryhl323064touristtown32k128lbr96pcsuntana"/>
    <n v="3489"/>
    <x v="2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4"/>
    <n v="14"/>
    <d v="2024-09-04T00:00:00"/>
    <s v="COMBI"/>
    <s v="UNTANA"/>
    <s v="0903"/>
    <m/>
    <d v="2024-09-04T00:00:00"/>
    <m/>
    <s v="DOC RIT BRILLIANT"/>
    <m/>
    <n v="5"/>
    <s v="LSN"/>
    <n v="213000"/>
    <m/>
    <s v="8 LSN"/>
    <m/>
    <m/>
    <m/>
    <m/>
    <m/>
    <n v="1065000"/>
    <n v="0"/>
    <n v="0"/>
    <n v="0"/>
    <n v="0"/>
    <n v="1065000"/>
    <m/>
    <n v="0"/>
    <n v="1065000"/>
    <n v="1065000"/>
    <n v="1065000"/>
    <x v="7"/>
    <d v="2024-09-04T00:00:00"/>
    <s v="0903"/>
    <s v="COMBI"/>
    <x v="0"/>
    <n v="1"/>
    <n v="9"/>
    <s v="docritbrilliant"/>
    <s v="docritbrilliant1065000"/>
    <s v="docritbrilliant213000"/>
    <s v="COMBIUNTANA090345539docritbrilliant"/>
    <n v="857"/>
    <b v="1"/>
    <s v="8 LSN"/>
    <s v="docritbrilliant8lsnuntana"/>
    <n v="857"/>
    <x v="2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5"/>
    <n v="15"/>
    <d v="2024-09-05T00:00:00"/>
    <s v="COMBI"/>
    <s v="UNTANA"/>
    <s v="0905"/>
    <m/>
    <d v="2024-09-05T00:00:00"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n v="0"/>
    <n v="975000"/>
    <n v="975000"/>
    <n v="975000"/>
    <x v="8"/>
    <d v="2024-09-05T00:00:00"/>
    <s v="0905"/>
    <s v="COMBI"/>
    <x v="0"/>
    <n v="1"/>
    <n v="9"/>
    <s v="docritprestige"/>
    <s v="docritprestige975000"/>
    <s v="docritprestige195000"/>
    <s v="COMBIUNTANA090545540docritprestige"/>
    <n v="874"/>
    <s v=""/>
    <s v="8 LSN"/>
    <s v="docritprestige8lsnuntana"/>
    <n v="874"/>
    <x v="2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6"/>
    <n v="16"/>
    <d v="2024-09-04T00:00:00"/>
    <s v="DUTA BAHAGIA"/>
    <s v="UNTANA"/>
    <s v="DHM/091/08-24C"/>
    <m/>
    <d v="2024-08-31T00:00:00"/>
    <m/>
    <s v="GARISAN SET ZX-013 (1 PAK=50 SET)"/>
    <n v="1"/>
    <n v="20"/>
    <s v="PAK"/>
    <n v="72500"/>
    <m/>
    <s v="20 PAK"/>
    <n v="0.03"/>
    <m/>
    <m/>
    <m/>
    <m/>
    <n v="1450000"/>
    <n v="43500"/>
    <n v="0"/>
    <n v="0"/>
    <n v="43500"/>
    <n v="1406500"/>
    <m/>
    <s v=""/>
    <s v=""/>
    <n v="1450000"/>
    <n v="1450000"/>
    <x v="7"/>
    <d v="2024-08-31T00:00:00"/>
    <s v="DHM/091/08-24C"/>
    <s v="DUTA BAHAGIA"/>
    <x v="0"/>
    <n v="5"/>
    <n v="8"/>
    <s v="garisansetzx0131pak=50set"/>
    <s v="garisansetzx0131pak=50set14500000,03"/>
    <s v="garisansetzx0131pak=50set14500000,03"/>
    <s v="DUTA BAHAGIAUNTANADHM/091/08-24C45535garisansetzx0131pak=50set"/>
    <n v="3490"/>
    <b v="1"/>
    <s v="20 PAK"/>
    <s v="garisansetzx0131pak=50set20pakuntana"/>
    <n v="3490"/>
    <x v="24"/>
    <m/>
  </r>
  <r>
    <s v=""/>
    <n v="16"/>
    <m/>
    <m/>
    <m/>
    <m/>
    <m/>
    <m/>
    <m/>
    <s v="GARISAN SET SDM-6064 (1 PAK=50 SET)"/>
    <n v="1"/>
    <n v="20"/>
    <s v="PAK"/>
    <n v="72500"/>
    <m/>
    <s v="20 PAK"/>
    <n v="0.03"/>
    <m/>
    <m/>
    <m/>
    <m/>
    <n v="1450000"/>
    <n v="43500"/>
    <n v="0"/>
    <n v="0"/>
    <n v="43500"/>
    <n v="1406500"/>
    <m/>
    <s v=""/>
    <s v=""/>
    <n v="1450000"/>
    <n v="1450000"/>
    <x v="7"/>
    <d v="2024-08-31T00:00:00"/>
    <s v="DHM/091/08-24C"/>
    <s v="DUTA BAHAGIA"/>
    <x v="0"/>
    <s v=""/>
    <n v="8"/>
    <s v="garisansetsdm60641pak=50set"/>
    <s v="garisansetsdm60641pak=50set14500000,03"/>
    <s v="garisansetsdm60641pak=50set14500000,03"/>
    <s v=""/>
    <n v="3491"/>
    <b v="1"/>
    <s v="20 PAK"/>
    <s v="garisansetsdm60641pak=50set20pakuntana"/>
    <n v="3491"/>
    <x v="25"/>
    <m/>
  </r>
  <r>
    <s v=""/>
    <n v="16"/>
    <m/>
    <m/>
    <m/>
    <m/>
    <m/>
    <m/>
    <m/>
    <s v="GARISAN SET SDM 6071 (1 PAK=50 SET)"/>
    <n v="1"/>
    <n v="20"/>
    <s v="PAK"/>
    <n v="72500"/>
    <m/>
    <s v="20 PAK"/>
    <n v="0.03"/>
    <m/>
    <m/>
    <m/>
    <m/>
    <n v="1450000"/>
    <n v="43500"/>
    <n v="0"/>
    <n v="0"/>
    <n v="43500"/>
    <n v="1406500"/>
    <m/>
    <s v=""/>
    <s v=""/>
    <n v="1450000"/>
    <n v="1450000"/>
    <x v="7"/>
    <d v="2024-08-31T00:00:00"/>
    <s v="DHM/091/08-24C"/>
    <s v="DUTA BAHAGIA"/>
    <x v="0"/>
    <s v=""/>
    <n v="8"/>
    <s v="garisansetsdm60711pak=50set"/>
    <s v="garisansetsdm60711pak=50set14500000,03"/>
    <s v="garisansetsdm60711pak=50set14500000,03"/>
    <s v=""/>
    <n v="3492"/>
    <b v="1"/>
    <s v="20 PAK"/>
    <s v="garisansetsdm60711pak=50set20pakuntana"/>
    <n v="3492"/>
    <x v="26"/>
    <m/>
  </r>
  <r>
    <s v=""/>
    <n v="16"/>
    <m/>
    <m/>
    <m/>
    <m/>
    <m/>
    <m/>
    <m/>
    <s v="GARISAN SET HZ-6301 (1 PAK=50 SET)"/>
    <n v="1"/>
    <n v="20"/>
    <s v="PAK"/>
    <n v="72500"/>
    <m/>
    <s v="20 PAK"/>
    <n v="0.03"/>
    <m/>
    <m/>
    <m/>
    <m/>
    <n v="1450000"/>
    <n v="43500"/>
    <n v="0"/>
    <n v="0"/>
    <n v="43500"/>
    <n v="1406500"/>
    <m/>
    <s v=""/>
    <s v=""/>
    <n v="1450000"/>
    <n v="1450000"/>
    <x v="7"/>
    <d v="2024-08-31T00:00:00"/>
    <s v="DHM/091/08-24C"/>
    <s v="DUTA BAHAGIA"/>
    <x v="0"/>
    <s v=""/>
    <n v="8"/>
    <s v="garisansethz63011pak=50set"/>
    <s v="garisansethz63011pak=50set14500000,03"/>
    <s v="garisansethz63011pak=50set14500000,03"/>
    <s v=""/>
    <n v="3493"/>
    <b v="1"/>
    <s v="20 PAK"/>
    <s v="garisansethz63011pak=50set20pakuntana"/>
    <n v="3493"/>
    <x v="27"/>
    <m/>
  </r>
  <r>
    <s v=""/>
    <n v="16"/>
    <m/>
    <m/>
    <m/>
    <m/>
    <m/>
    <m/>
    <m/>
    <s v="GARISAN SET HZ-843 (1 PAK=50 SET)"/>
    <n v="1"/>
    <n v="20"/>
    <s v="PAK"/>
    <n v="72500"/>
    <m/>
    <s v="20 PAK"/>
    <n v="0.03"/>
    <m/>
    <m/>
    <m/>
    <m/>
    <n v="1450000"/>
    <n v="43500"/>
    <n v="0"/>
    <n v="0"/>
    <n v="43500"/>
    <n v="1406500"/>
    <m/>
    <n v="217500"/>
    <n v="7032500"/>
    <n v="1450000"/>
    <n v="1450000"/>
    <x v="7"/>
    <d v="2024-08-31T00:00:00"/>
    <s v="DHM/091/08-24C"/>
    <s v="DUTA BAHAGIA"/>
    <x v="0"/>
    <s v=""/>
    <n v="8"/>
    <s v="garisansethz8431pak=50set"/>
    <s v="garisansethz8431pak=50set14500000,03"/>
    <s v="garisansethz8431pak=50set14500000,03"/>
    <s v=""/>
    <n v="3494"/>
    <b v="1"/>
    <s v="20 PAK"/>
    <s v="garisansethz8431pak=50set20pakuntana"/>
    <n v="3494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7"/>
    <n v="17"/>
    <m/>
    <s v="HANSA"/>
    <s v="UNTANA"/>
    <s v="HN092024052"/>
    <m/>
    <d v="2024-09-04T00:00:00"/>
    <m/>
    <s v="LILIN ANGKA SHINTOENG NO 1"/>
    <m/>
    <n v="2"/>
    <s v="LSN"/>
    <n v="13000"/>
    <m/>
    <m/>
    <m/>
    <m/>
    <m/>
    <m/>
    <m/>
    <n v="26000"/>
    <n v="0"/>
    <n v="0"/>
    <n v="0"/>
    <n v="0"/>
    <n v="26000"/>
    <m/>
    <s v=""/>
    <s v=""/>
    <n v="26000"/>
    <n v="26000"/>
    <x v="7"/>
    <d v="2024-09-04T00:00:00"/>
    <s v="HN092024052"/>
    <s v="HANSA"/>
    <x v="0"/>
    <n v="4"/>
    <n v="9"/>
    <s v="lilinangkashintoengno1"/>
    <s v="lilinangkashintoengno126000"/>
    <s v="lilinangkashintoengno113000"/>
    <s v="HANSAUNTANAHN09202405245539lilinangkashintoengno1"/>
    <n v="1970"/>
    <s v=""/>
    <s v="100 LSN"/>
    <s v="lilinangkashintoengno1100lsnuntana"/>
    <n v="1970"/>
    <x v="29"/>
    <m/>
  </r>
  <r>
    <s v=""/>
    <n v="17"/>
    <m/>
    <m/>
    <m/>
    <m/>
    <m/>
    <m/>
    <m/>
    <s v="LILIN ANGKA SHINTOENG NO 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7"/>
    <d v="2024-09-04T00:00:00"/>
    <s v="HN092024052"/>
    <s v="HANSA"/>
    <x v="0"/>
    <s v=""/>
    <n v="9"/>
    <s v="lilinangkashintoengno2"/>
    <s v="lilinangkashintoengno213000"/>
    <s v="lilinangkashintoengno213000"/>
    <s v=""/>
    <n v="1980"/>
    <s v=""/>
    <s v="100 LSN"/>
    <s v="lilinangkashintoengno2100lsnuntana"/>
    <n v="1980"/>
    <x v="30"/>
    <m/>
  </r>
  <r>
    <s v=""/>
    <n v="17"/>
    <m/>
    <m/>
    <m/>
    <m/>
    <m/>
    <m/>
    <m/>
    <s v="LILIN ANGKA SHINTOENG NO 5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7"/>
    <d v="2024-09-04T00:00:00"/>
    <s v="HN092024052"/>
    <s v="HANSA"/>
    <x v="0"/>
    <s v=""/>
    <n v="9"/>
    <s v="lilinangkashintoengno5"/>
    <s v="lilinangkashintoengno513000"/>
    <s v="lilinangkashintoengno513000"/>
    <s v=""/>
    <n v="1982"/>
    <s v=""/>
    <s v="100 LSN"/>
    <s v="lilinangkashintoengno5100lsnuntana"/>
    <n v="1982"/>
    <x v="31"/>
    <m/>
  </r>
  <r>
    <s v=""/>
    <n v="17"/>
    <m/>
    <m/>
    <m/>
    <m/>
    <m/>
    <m/>
    <m/>
    <s v="LILIN ANGKA SHINTOENG NO 7"/>
    <m/>
    <n v="1"/>
    <s v="LSN"/>
    <n v="13000"/>
    <m/>
    <m/>
    <m/>
    <m/>
    <m/>
    <m/>
    <m/>
    <n v="13000"/>
    <n v="0"/>
    <n v="0"/>
    <n v="0"/>
    <n v="0"/>
    <n v="13000"/>
    <m/>
    <n v="0"/>
    <n v="65000"/>
    <n v="13000"/>
    <n v="13000"/>
    <x v="7"/>
    <d v="2024-09-04T00:00:00"/>
    <s v="HN092024052"/>
    <s v="HANSA"/>
    <x v="0"/>
    <s v=""/>
    <n v="9"/>
    <s v="lilinangkashintoengno7"/>
    <s v="lilinangkashintoengno713000"/>
    <s v="lilinangkashintoengno713000"/>
    <s v=""/>
    <n v="1971"/>
    <s v=""/>
    <s v="100 LSN"/>
    <s v="lilinangkashintoengno7100lsnuntana"/>
    <n v="1971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s v="BONUS"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37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6">
        <item x="1"/>
        <item h="1" m="1" x="102"/>
        <item h="1" m="1" x="112"/>
        <item h="1" m="1" x="107"/>
        <item h="1" m="1" x="87"/>
        <item h="1" m="1" x="100"/>
        <item h="1" m="1" x="91"/>
        <item h="1" m="1" x="105"/>
        <item h="1" m="1" x="110"/>
        <item h="1" m="1" x="89"/>
        <item h="1" m="1" x="103"/>
        <item h="1" m="1" x="85"/>
        <item h="1" m="1" x="96"/>
        <item h="1" m="1" x="113"/>
        <item m="1" x="88"/>
        <item m="1" x="101"/>
        <item m="1" x="84"/>
        <item m="1" x="111"/>
        <item m="1" x="98"/>
        <item m="1" x="94"/>
        <item m="1" x="109"/>
        <item h="1" m="1" x="108"/>
        <item h="1" m="1" x="99"/>
        <item h="1" m="1" x="114"/>
        <item h="1" m="1" x="95"/>
        <item h="1" m="1" x="86"/>
        <item h="1" m="1" x="92"/>
        <item h="1" m="1" x="106"/>
        <item h="1" m="1" x="90"/>
        <item h="1" m="1" x="104"/>
        <item m="1" x="97"/>
        <item m="1" x="93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52"/>
        <item m="1" x="53"/>
        <item m="1" x="54"/>
        <item m="1" x="83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13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12"/>
        <item m="1" x="32"/>
        <item m="1" x="14"/>
        <item m="1" x="15"/>
        <item m="1" x="16"/>
        <item m="1" x="17"/>
        <item m="1" x="9"/>
        <item m="1" x="10"/>
        <item m="1" x="11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x="0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4">
        <item x="0"/>
        <item m="1" x="150"/>
        <item x="2"/>
        <item x="3"/>
        <item m="1" x="33"/>
        <item x="4"/>
        <item x="5"/>
        <item m="1" x="34"/>
        <item x="6"/>
        <item m="1" x="35"/>
        <item x="7"/>
        <item m="1" x="36"/>
        <item x="8"/>
        <item x="9"/>
        <item m="1" x="37"/>
        <item x="10"/>
        <item m="1" x="38"/>
        <item x="11"/>
        <item m="1" x="151"/>
        <item x="12"/>
        <item m="1" x="152"/>
        <item x="13"/>
        <item m="1" x="39"/>
        <item x="14"/>
        <item m="1" x="40"/>
        <item x="15"/>
        <item x="16"/>
        <item m="1" x="41"/>
        <item x="17"/>
        <item x="18"/>
        <item x="19"/>
        <item x="20"/>
        <item x="21"/>
        <item m="1" x="42"/>
        <item x="22"/>
        <item m="1" x="213"/>
        <item x="23"/>
        <item m="1" x="153"/>
        <item x="24"/>
        <item x="25"/>
        <item x="26"/>
        <item x="27"/>
        <item x="28"/>
        <item m="1" x="43"/>
        <item x="29"/>
        <item x="30"/>
        <item x="31"/>
        <item x="32"/>
        <item m="1" x="44"/>
        <item m="1" x="154"/>
        <item m="1" x="45"/>
        <item m="1" x="155"/>
        <item m="1" x="46"/>
        <item m="1" x="47"/>
        <item m="1" x="48"/>
        <item m="1" x="156"/>
        <item m="1" x="49"/>
        <item m="1" x="50"/>
        <item m="1" x="51"/>
        <item m="1" x="52"/>
        <item m="1" x="53"/>
        <item m="1" x="54"/>
        <item m="1" x="157"/>
        <item m="1" x="55"/>
        <item m="1" x="56"/>
        <item m="1" x="158"/>
        <item m="1" x="57"/>
        <item m="1" x="58"/>
        <item m="1" x="159"/>
        <item m="1" x="59"/>
        <item m="1" x="160"/>
        <item m="1" x="60"/>
        <item m="1" x="161"/>
        <item m="1" x="61"/>
        <item m="1" x="62"/>
        <item m="1" x="149"/>
        <item m="1" x="63"/>
        <item m="1" x="250"/>
        <item m="1" x="64"/>
        <item m="1" x="162"/>
        <item m="1" x="65"/>
        <item m="1" x="214"/>
        <item m="1" x="66"/>
        <item m="1" x="67"/>
        <item m="1" x="163"/>
        <item m="1" x="68"/>
        <item m="1" x="69"/>
        <item m="1" x="70"/>
        <item m="1" x="71"/>
        <item m="1" x="215"/>
        <item m="1" x="72"/>
        <item m="1" x="73"/>
        <item m="1" x="164"/>
        <item m="1" x="74"/>
        <item m="1" x="165"/>
        <item m="1" x="75"/>
        <item m="1" x="76"/>
        <item m="1" x="77"/>
        <item m="1" x="78"/>
        <item m="1" x="79"/>
        <item m="1" x="80"/>
        <item m="1" x="166"/>
        <item m="1" x="81"/>
        <item m="1" x="82"/>
        <item m="1" x="167"/>
        <item m="1" x="83"/>
        <item m="1" x="168"/>
        <item m="1" x="84"/>
        <item m="1" x="169"/>
        <item m="1" x="85"/>
        <item m="1" x="170"/>
        <item m="1" x="86"/>
        <item m="1" x="87"/>
        <item m="1" x="171"/>
        <item m="1" x="172"/>
        <item m="1" x="173"/>
        <item m="1" x="88"/>
        <item m="1" x="89"/>
        <item m="1" x="90"/>
        <item m="1" x="91"/>
        <item m="1" x="92"/>
        <item m="1" x="93"/>
        <item m="1" x="174"/>
        <item m="1" x="94"/>
        <item m="1" x="95"/>
        <item m="1" x="96"/>
        <item m="1" x="97"/>
        <item m="1" x="98"/>
        <item m="1" x="99"/>
        <item m="1" x="100"/>
        <item m="1" x="175"/>
        <item m="1" x="101"/>
        <item m="1" x="176"/>
        <item m="1" x="102"/>
        <item m="1" x="103"/>
        <item m="1" x="104"/>
        <item m="1" x="177"/>
        <item m="1" x="105"/>
        <item m="1" x="106"/>
        <item m="1" x="178"/>
        <item m="1" x="107"/>
        <item m="1" x="108"/>
        <item m="1" x="109"/>
        <item m="1" x="179"/>
        <item m="1" x="110"/>
        <item m="1" x="111"/>
        <item m="1" x="180"/>
        <item m="1" x="112"/>
        <item m="1" x="181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82"/>
        <item m="1" x="122"/>
        <item m="1" x="123"/>
        <item m="1" x="124"/>
        <item m="1" x="216"/>
        <item m="1" x="125"/>
        <item m="1" x="126"/>
        <item m="1" x="183"/>
        <item m="1" x="127"/>
        <item m="1" x="184"/>
        <item m="1" x="128"/>
        <item m="1" x="185"/>
        <item m="1" x="129"/>
        <item m="1" x="186"/>
        <item m="1" x="130"/>
        <item m="1" x="131"/>
        <item m="1" x="132"/>
        <item m="1" x="133"/>
        <item m="1" x="134"/>
        <item m="1" x="187"/>
        <item m="1" x="135"/>
        <item m="1" x="188"/>
        <item m="1" x="136"/>
        <item m="1" x="137"/>
        <item m="1" x="189"/>
        <item m="1" x="138"/>
        <item m="1" x="139"/>
        <item m="1" x="190"/>
        <item m="1" x="140"/>
        <item m="1" x="217"/>
        <item m="1" x="141"/>
        <item m="1" x="191"/>
        <item m="1" x="142"/>
        <item m="1" x="143"/>
        <item m="1" x="192"/>
        <item m="1" x="144"/>
        <item m="1" x="193"/>
        <item m="1" x="145"/>
        <item m="1" x="194"/>
        <item m="1" x="146"/>
        <item m="1" x="218"/>
        <item m="1" x="147"/>
        <item m="1" x="219"/>
        <item m="1" x="148"/>
        <item m="1" x="195"/>
        <item m="1" x="220"/>
        <item m="1" x="196"/>
        <item m="1" x="251"/>
        <item m="1" x="197"/>
        <item m="1" x="198"/>
        <item m="1" x="199"/>
        <item m="1" x="252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21"/>
        <item m="1" x="211"/>
        <item m="1" x="253"/>
        <item m="1" x="212"/>
        <item m="1" x="222"/>
        <item m="1" x="223"/>
        <item m="1" x="224"/>
        <item m="1" x="407"/>
        <item m="1" x="225"/>
        <item m="1" x="254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319"/>
        <item m="1" x="235"/>
        <item m="1" x="236"/>
        <item m="1" x="237"/>
        <item m="1" x="238"/>
        <item m="1" x="299"/>
        <item m="1" x="239"/>
        <item m="1" x="240"/>
        <item m="1" x="328"/>
        <item m="1" x="241"/>
        <item m="1" x="242"/>
        <item m="1" x="243"/>
        <item m="1" x="244"/>
        <item m="1" x="308"/>
        <item m="1" x="245"/>
        <item m="1" x="246"/>
        <item m="1" x="337"/>
        <item m="1" x="247"/>
        <item m="1" x="248"/>
        <item m="1" x="249"/>
        <item m="1" x="287"/>
        <item m="1" x="429"/>
        <item m="1" x="364"/>
        <item m="1" x="302"/>
        <item m="1" x="446"/>
        <item m="1" x="378"/>
        <item m="1" x="317"/>
        <item m="1" x="459"/>
        <item m="1" x="394"/>
        <item m="1" x="332"/>
        <item m="1" x="265"/>
        <item m="1" x="408"/>
        <item m="1" x="282"/>
        <item m="1" x="423"/>
        <item m="1" x="359"/>
        <item m="1" x="295"/>
        <item m="1" x="439"/>
        <item m="1" x="373"/>
        <item m="1" x="388"/>
        <item m="1" x="325"/>
        <item m="1" x="260"/>
        <item m="1" x="401"/>
        <item m="1" x="276"/>
        <item m="1" x="355"/>
        <item m="1" x="432"/>
        <item m="1" x="305"/>
        <item m="1" x="450"/>
        <item m="1" x="270"/>
        <item m="1" x="349"/>
        <item m="1" x="314"/>
        <item m="1" x="391"/>
        <item m="1" x="329"/>
        <item m="1" x="405"/>
        <item m="1" x="343"/>
        <item m="1" x="279"/>
        <item m="1" x="420"/>
        <item m="1" x="292"/>
        <item m="1" x="436"/>
        <item m="1" x="371"/>
        <item m="1" x="309"/>
        <item m="1" x="452"/>
        <item m="1" x="322"/>
        <item m="1" x="258"/>
        <item m="1" x="399"/>
        <item m="1" x="338"/>
        <item m="1" x="273"/>
        <item m="1" x="415"/>
        <item m="1" x="353"/>
        <item m="1" x="288"/>
        <item m="1" x="379"/>
        <item m="1" x="460"/>
        <item m="1" x="333"/>
        <item m="1" x="266"/>
        <item m="1" x="409"/>
        <item m="1" x="346"/>
        <item m="1" x="283"/>
        <item m="1" x="424"/>
        <item m="1" x="296"/>
        <item m="1" x="440"/>
        <item m="1" x="312"/>
        <item m="1" x="455"/>
        <item m="1" x="389"/>
        <item m="1" x="326"/>
        <item m="1" x="261"/>
        <item m="1" x="402"/>
        <item m="1" x="341"/>
        <item m="1" x="277"/>
        <item m="1" x="356"/>
        <item m="1" x="290"/>
        <item m="1" x="433"/>
        <item m="1" x="368"/>
        <item m="1" x="451"/>
        <item m="1" x="383"/>
        <item m="1" x="255"/>
        <item m="1" x="397"/>
        <item m="1" x="271"/>
        <item m="1" x="413"/>
        <item m="1" x="350"/>
        <item m="1" x="427"/>
        <item m="1" x="362"/>
        <item m="1" x="300"/>
        <item m="1" x="443"/>
        <item m="1" x="376"/>
        <item m="1" x="315"/>
        <item m="1" x="458"/>
        <item m="1" x="392"/>
        <item m="1" x="330"/>
        <item m="1" x="263"/>
        <item m="1" x="344"/>
        <item m="1" x="280"/>
        <item m="1" x="421"/>
        <item m="1" x="293"/>
        <item m="1" x="437"/>
        <item m="1" x="310"/>
        <item m="1" x="453"/>
        <item m="1" x="386"/>
        <item m="1" x="323"/>
        <item m="1" x="400"/>
        <item m="1" x="339"/>
        <item m="1" x="274"/>
        <item m="1" x="416"/>
        <item m="1" x="354"/>
        <item m="1" x="430"/>
        <item m="1" x="365"/>
        <item m="1" x="303"/>
        <item m="1" x="447"/>
        <item m="1" x="380"/>
        <item m="1" x="318"/>
        <item m="1" x="461"/>
        <item m="1" x="334"/>
        <item m="1" x="267"/>
        <item m="1" x="410"/>
        <item m="1" x="347"/>
        <item m="1" x="284"/>
        <item m="1" x="425"/>
        <item m="1" x="360"/>
        <item m="1" x="297"/>
        <item m="1" x="441"/>
        <item m="1" x="374"/>
        <item m="1" x="456"/>
        <item m="1" x="390"/>
        <item m="1" x="262"/>
        <item m="1" x="403"/>
        <item m="1" x="342"/>
        <item m="1" x="418"/>
        <item m="1" x="357"/>
        <item m="1" x="434"/>
        <item m="1" x="369"/>
        <item m="1" x="306"/>
        <item m="1" x="384"/>
        <item m="1" x="320"/>
        <item m="1" x="256"/>
        <item m="1" x="398"/>
        <item m="1" x="351"/>
        <item m="1" x="285"/>
        <item m="1" x="363"/>
        <item m="1" x="301"/>
        <item m="1" x="444"/>
        <item m="1" x="377"/>
        <item m="1" x="316"/>
        <item m="1" x="393"/>
        <item m="1" x="331"/>
        <item m="1" x="264"/>
        <item m="1" x="406"/>
        <item m="1" x="345"/>
        <item m="1" x="281"/>
        <item m="1" x="422"/>
        <item m="1" x="358"/>
        <item m="1" x="294"/>
        <item m="1" x="438"/>
        <item m="1" x="372"/>
        <item m="1" x="311"/>
        <item m="1" x="454"/>
        <item m="1" x="387"/>
        <item m="1" x="324"/>
        <item m="1" x="259"/>
        <item m="1" x="340"/>
        <item m="1" x="275"/>
        <item m="1" x="417"/>
        <item m="1" x="289"/>
        <item m="1" x="431"/>
        <item m="1" x="366"/>
        <item m="1" x="448"/>
        <item m="1" x="381"/>
        <item m="1" x="462"/>
        <item m="1" x="395"/>
        <item m="1" x="335"/>
        <item m="1" x="268"/>
        <item m="1" x="411"/>
        <item m="1" x="348"/>
        <item m="1" x="426"/>
        <item m="1" x="361"/>
        <item m="1" x="298"/>
        <item m="1" x="442"/>
        <item m="1" x="375"/>
        <item m="1" x="313"/>
        <item m="1" x="457"/>
        <item m="1" x="327"/>
        <item m="1" x="404"/>
        <item m="1" x="278"/>
        <item m="1" x="419"/>
        <item m="1" x="291"/>
        <item m="1" x="435"/>
        <item m="1" x="370"/>
        <item m="1" x="307"/>
        <item m="1" x="385"/>
        <item m="1" x="321"/>
        <item m="1" x="257"/>
        <item m="1" x="367"/>
        <item m="1" x="336"/>
        <item m="1" x="304"/>
        <item m="1" x="272"/>
        <item m="1" x="449"/>
        <item m="1" x="414"/>
        <item m="1" x="382"/>
        <item m="1" x="352"/>
        <item m="1" x="286"/>
        <item m="1" x="463"/>
        <item m="1" x="428"/>
        <item m="1" x="396"/>
        <item m="1" x="269"/>
        <item m="1" x="445"/>
        <item m="1" x="412"/>
        <item x="1"/>
      </items>
    </pivotField>
    <pivotField showAll="0"/>
  </pivotFields>
  <rowFields count="1">
    <field x="48"/>
  </rowFields>
  <rowItems count="33">
    <i>
      <x/>
    </i>
    <i>
      <x v="2"/>
    </i>
    <i>
      <x v="3"/>
    </i>
    <i>
      <x v="5"/>
    </i>
    <i>
      <x v="6"/>
    </i>
    <i>
      <x v="8"/>
    </i>
    <i>
      <x v="10"/>
    </i>
    <i>
      <x v="12"/>
    </i>
    <i>
      <x v="13"/>
    </i>
    <i>
      <x v="15"/>
    </i>
    <i>
      <x v="17"/>
    </i>
    <i>
      <x v="19"/>
    </i>
    <i>
      <x v="21"/>
    </i>
    <i>
      <x v="23"/>
    </i>
    <i>
      <x v="25"/>
    </i>
    <i>
      <x v="26"/>
    </i>
    <i>
      <x v="28"/>
    </i>
    <i>
      <x v="29"/>
    </i>
    <i>
      <x v="30"/>
    </i>
    <i>
      <x v="31"/>
    </i>
    <i>
      <x v="32"/>
    </i>
    <i>
      <x v="34"/>
    </i>
    <i>
      <x v="36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47"/>
    </i>
    <i t="grand">
      <x/>
    </i>
  </rowItems>
  <colItems count="1">
    <i/>
  </colItems>
  <pageFields count="2">
    <pageField fld="36" hier="-1"/>
    <pageField fld="32" hier="-1"/>
  </pageFields>
  <formats count="18">
    <format dxfId="394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93">
      <pivotArea type="all" dataOnly="0" outline="0" fieldPosition="0"/>
    </format>
    <format dxfId="392">
      <pivotArea field="48" type="button" dataOnly="0" labelOnly="1" outline="0" axis="axisRow" fieldPosition="0"/>
    </format>
    <format dxfId="391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390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389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388">
      <pivotArea dataOnly="0" labelOnly="1" fieldPosition="0">
        <references count="1">
          <reference field="48" count="1">
            <x v="46"/>
          </reference>
        </references>
      </pivotArea>
    </format>
    <format dxfId="387">
      <pivotArea dataOnly="0" labelOnly="1" fieldPosition="0">
        <references count="1">
          <reference field="48" count="1">
            <x v="46"/>
          </reference>
        </references>
      </pivotArea>
    </format>
    <format dxfId="386">
      <pivotArea dataOnly="0" labelOnly="1" fieldPosition="0">
        <references count="1">
          <reference field="48" count="1">
            <x v="155"/>
          </reference>
        </references>
      </pivotArea>
    </format>
    <format dxfId="385">
      <pivotArea dataOnly="0" labelOnly="1" fieldPosition="0">
        <references count="1">
          <reference field="48" count="1">
            <x v="49"/>
          </reference>
        </references>
      </pivotArea>
    </format>
    <format dxfId="384">
      <pivotArea dataOnly="0" labelOnly="1" grandRow="1" outline="0" fieldPosition="0"/>
    </format>
    <format dxfId="383">
      <pivotArea dataOnly="0" labelOnly="1" fieldPosition="0">
        <references count="1">
          <reference field="48" count="1">
            <x v="54"/>
          </reference>
        </references>
      </pivotArea>
    </format>
    <format dxfId="382">
      <pivotArea dataOnly="0" labelOnly="1" fieldPosition="0">
        <references count="1">
          <reference field="48" count="1">
            <x v="56"/>
          </reference>
        </references>
      </pivotArea>
    </format>
    <format dxfId="381">
      <pivotArea dataOnly="0" labelOnly="1" fieldPosition="0">
        <references count="1">
          <reference field="48" count="1">
            <x v="78"/>
          </reference>
        </references>
      </pivotArea>
    </format>
    <format dxfId="380">
      <pivotArea dataOnly="0" labelOnly="1" fieldPosition="0">
        <references count="1">
          <reference field="48" count="1">
            <x v="105"/>
          </reference>
        </references>
      </pivotArea>
    </format>
    <format dxfId="379">
      <pivotArea dataOnly="0" labelOnly="1" grandRow="1" outline="0" fieldPosition="0"/>
    </format>
    <format dxfId="378">
      <pivotArea dataOnly="0" labelOnly="1" fieldPosition="0">
        <references count="1">
          <reference field="48" count="1">
            <x v="112"/>
          </reference>
        </references>
      </pivotArea>
    </format>
    <format dxfId="377">
      <pivotArea dataOnly="0" labelOnly="1" fieldPosition="0">
        <references count="1">
          <reference field="48" count="1">
            <x v="116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01" headerRowDxfId="475" dataDxfId="474" totalsRowDxfId="473">
  <autoFilter ref="A2:AX1001" xr:uid="{00000000-0009-0000-0100-000001000000}"/>
  <sortState xmlns:xlrd2="http://schemas.microsoft.com/office/spreadsheetml/2017/richdata2" ref="A3:AQ39">
    <sortCondition ref="AG2:AG39"/>
  </sortState>
  <tableColumns count="50">
    <tableColumn id="36" xr3:uid="{00000000-0010-0000-0000-000024000000}" name="ID" totalsRowLabel="Total" dataDxfId="472" totalsRowDxfId="471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470" totalsRowDxfId="469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68"/>
    <tableColumn id="3" xr3:uid="{00000000-0010-0000-0000-000003000000}" name="SUPPLIER" dataDxfId="467" totalsRowDxfId="466"/>
    <tableColumn id="4" xr3:uid="{00000000-0010-0000-0000-000004000000}" name="FAKTUR" dataDxfId="465" totalsRowDxfId="464"/>
    <tableColumn id="5" xr3:uid="{00000000-0010-0000-0000-000005000000}" name="NO.NOTA" dataDxfId="463" totalsRowDxfId="462"/>
    <tableColumn id="6" xr3:uid="{00000000-0010-0000-0000-000006000000}" name="NO.SJ" dataDxfId="461" totalsRowDxfId="460"/>
    <tableColumn id="7" xr3:uid="{00000000-0010-0000-0000-000007000000}" name="TGL.NOTA" dataDxfId="459" totalsRowDxfId="458"/>
    <tableColumn id="8" xr3:uid="{00000000-0010-0000-0000-000008000000}" name="B" dataDxfId="457"/>
    <tableColumn id="9" xr3:uid="{00000000-0010-0000-0000-000009000000}" name="NAMA BARANG" dataDxfId="456"/>
    <tableColumn id="10" xr3:uid="{00000000-0010-0000-0000-00000A000000}" name="C" dataDxfId="455"/>
    <tableColumn id="12" xr3:uid="{00000000-0010-0000-0000-00000C000000}" name="QTY" dataDxfId="454"/>
    <tableColumn id="13" xr3:uid="{00000000-0010-0000-0000-00000D000000}" name="STN" dataDxfId="453"/>
    <tableColumn id="14" xr3:uid="{00000000-0010-0000-0000-00000E000000}" name="HARGA SATUAN" dataDxfId="452"/>
    <tableColumn id="16" xr3:uid="{00000000-0010-0000-0000-000010000000}" name="HARGA/ CTN" dataDxfId="451"/>
    <tableColumn id="17" xr3:uid="{00000000-0010-0000-0000-000011000000}" name="Column5" dataDxfId="450"/>
    <tableColumn id="18" xr3:uid="{00000000-0010-0000-0000-000012000000}" name="Column6" dataDxfId="449"/>
    <tableColumn id="19" xr3:uid="{00000000-0010-0000-0000-000013000000}" name="Column7" dataDxfId="448"/>
    <tableColumn id="50" xr3:uid="{00000000-0010-0000-0000-000032000000}" name="Column8" dataDxfId="447"/>
    <tableColumn id="11" xr3:uid="{00000000-0010-0000-0000-00000B000000}" name="Column9" dataDxfId="446"/>
    <tableColumn id="31" xr3:uid="{00000000-0010-0000-0000-00001F000000}" name="Column10" dataDxfId="445"/>
    <tableColumn id="20" xr3:uid="{00000000-0010-0000-0000-000014000000}" name="JUMLAH" dataDxfId="444" totalsRowDxfId="443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442" totalsRowDxfId="441">
      <calculatedColumnFormula>IF(NOTA[[#This Row],[JUMLAH]]="","",NOTA[[#This Row],[JUMLAH]]*NOTA[[#This Row],[Column6]])</calculatedColumnFormula>
    </tableColumn>
    <tableColumn id="22" xr3:uid="{00000000-0010-0000-0000-000016000000}" name="DISC 2-" dataDxfId="440" totalsRowDxfId="439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438" totalsRowDxfId="437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436" totalsRowDxfId="435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434" totalsRowDxfId="433">
      <calculatedColumnFormula>IF(NOTA[[#This Row],[JUMLAH]]="","",NOTA[[#This Row],[JUMLAH]]-NOTA[[#This Row],[DISC]])</calculatedColumnFormula>
    </tableColumn>
    <tableColumn id="43" xr3:uid="{00000000-0010-0000-0000-00002B000000}" name="Column2" dataDxfId="432" totalsRowDxfId="431"/>
    <tableColumn id="33" xr3:uid="{00000000-0010-0000-0000-000021000000}" name="DISC TOTAL" dataDxfId="430" totalsRowDxfId="42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428" totalsRowDxfId="42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426" totalsRowDxfId="42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424" totalsRowDxfId="423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422" totalsRowDxfId="421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420" totalsRowDxfId="419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418" totalsRowDxfId="417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416" totalsRowDxfId="415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414" totalsRowDxfId="413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412">
      <calculatedColumnFormula>IF(NOTA[[#This Row],[ID]]="","",COUNTIF(NOTA[ID_H],NOTA[[#This Row],[ID_H]]))</calculatedColumnFormula>
    </tableColumn>
    <tableColumn id="29" xr3:uid="{00000000-0010-0000-0000-00001D000000}" name="Column1" dataDxfId="411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410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409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408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407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406">
      <calculatedColumnFormula>IF(NOTA[[#This Row],[CONCAT1]]="","",MATCH(NOTA[[#This Row],[CONCAT1]],[3]!db[NB NOTA_C],0))</calculatedColumnFormula>
    </tableColumn>
    <tableColumn id="47" xr3:uid="{00000000-0010-0000-0000-00002F000000}" name="Column3" dataDxfId="405">
      <calculatedColumnFormula>IF(NOTA[[#This Row],[Column5]]="","",TRUE)</calculatedColumnFormula>
    </tableColumn>
    <tableColumn id="44" xr3:uid="{00000000-0010-0000-0000-00002C000000}" name="QTY/ CTN_H" dataDxfId="404" totalsRowDxfId="403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402" totalsRowDxfId="401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400" totalsRowDxfId="399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398" totalsRowDxfId="397">
      <calculatedColumnFormula>IF(NOTA[[#This Row],[NB NOTA_C_QTY]]="","",ROW()-2)</calculatedColumnFormula>
    </tableColumn>
    <tableColumn id="49" xr3:uid="{00000000-0010-0000-0000-000031000000}" name="Column4" dataDxfId="396" totalsRowDxfId="39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172" totalsRowShown="0" headerRowDxfId="376" dataDxfId="375">
  <autoFilter ref="C4:BD172" xr:uid="{00000000-0009-0000-0100-000011000000}"/>
  <tableColumns count="54">
    <tableColumn id="1" xr3:uid="{00000000-0010-0000-0100-000001000000}" name="//db" dataDxfId="374">
      <calculatedColumnFormula>INDEX(NOTA[//DB],'1'!A:A)</calculatedColumnFormula>
    </tableColumn>
    <tableColumn id="2" xr3:uid="{00000000-0010-0000-0100-000002000000}" name="dbconcat" dataDxfId="373">
      <calculatedColumnFormula>_xlfn.IFNA(MATCH(Table17[[#This Row],[//db]],[3]!Table2[\\],0),"")</calculatedColumnFormula>
    </tableColumn>
    <tableColumn id="39" xr3:uid="{00000000-0010-0000-0100-000027000000}" name="NAMA_1" dataDxfId="372">
      <calculatedColumnFormula>INDEX([3]!db[NB NOTA],Table17[[#This Row],[//db]])</calculatedColumnFormula>
    </tableColumn>
    <tableColumn id="16" xr3:uid="{00000000-0010-0000-0100-000010000000}" name="NAMA_2" dataDxfId="371">
      <calculatedColumnFormula>INDEX([3]!db[NB BM],Table17[[#This Row],[//db]])</calculatedColumnFormula>
    </tableColumn>
    <tableColumn id="3" xr3:uid="{00000000-0010-0000-0100-000003000000}" name="NAMA_3" dataDxfId="370">
      <calculatedColumnFormula>IF(Table17[[#This Row],[dbconcat]]="","",INDEX([3]!Table2[NAMA],Table17[[#This Row],[dbconcat]]))</calculatedColumnFormula>
    </tableColumn>
    <tableColumn id="37" xr3:uid="{00000000-0010-0000-0100-000025000000}" name="Column32" dataDxfId="369">
      <calculatedColumnFormula>INDEX([3]!Table2[KODE BARANG],Table17[[#This Row],[dbconcat]])</calculatedColumnFormula>
    </tableColumn>
    <tableColumn id="4" xr3:uid="{00000000-0010-0000-0100-000004000000}" name="NAMA_C" dataDxfId="368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367">
      <calculatedColumnFormula>INDEX(NOTA[QTY],'1'!A:A)</calculatedColumnFormula>
    </tableColumn>
    <tableColumn id="42" xr3:uid="{CB8C51A8-797D-47A3-ABF0-158BAFF84156}" name="SATUAN NOTA" dataDxfId="366">
      <calculatedColumnFormula>INDEX(NOTA[STN],'1'!A:A)</calculatedColumnFormula>
    </tableColumn>
    <tableColumn id="44" xr3:uid="{FB9AE53E-A05F-494C-8AB6-031B8C7845C9}" name="ISI DB" dataDxfId="365">
      <calculatedColumnFormula>INDEX([3]!db[QTY B],Table17[[#This Row],[//db]])</calculatedColumnFormula>
    </tableColumn>
    <tableColumn id="43" xr3:uid="{978714EA-768F-40AD-8229-0B378AD90B44}" name="SATUAN DB" dataDxfId="364">
      <calculatedColumnFormula>INDEX([3]!db[STN B],Table17[[#This Row],[//db]])</calculatedColumnFormula>
    </tableColumn>
    <tableColumn id="48" xr3:uid="{5B343E59-8086-40AC-8061-33CE889F8569}" name="//CONV" dataDxfId="363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362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361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360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359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358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357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356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355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354"/>
    <tableColumn id="7" xr3:uid="{8DE5539F-8DBE-400E-816E-A693B14A2DA2}" name="CONV2 VAR" dataDxfId="353">
      <calculatedColumnFormula array="1">IF(Table17[[#This Row],[CONV2_//]]="","",INDEX(Table2[3],Table17[[#This Row],[CONV2_//]]))</calculatedColumnFormula>
    </tableColumn>
    <tableColumn id="9" xr3:uid="{8B44943E-6AC3-4A53-9081-21DF78B37A51}" name="ISI NOTA CONV" dataDxfId="352">
      <calculatedColumnFormula>IF(Table17[[#This Row],[CEK STN S]]="",Table17[[#This Row],[ISI NOTA]],Table17[[#This Row],[ISI NOTA]]*Table17[[#This Row],[CONV2 VAR]])</calculatedColumnFormula>
    </tableColumn>
    <tableColumn id="14" xr3:uid="{1B2A32DA-05D0-482C-9198-2C190E040449}" name="SATUAN CONV2" dataDxfId="351">
      <calculatedColumnFormula>IF(Table17[[#This Row],[CEK STN S]]="",Table17[[#This Row],[SATUAN NOTA]],Table17[[#This Row],[SATUAN S]])</calculatedColumnFormula>
    </tableColumn>
    <tableColumn id="55" xr3:uid="{91E3D5B5-B876-4D6A-9BF0-65924F8CFE54}" name="ISI_C" dataDxfId="350">
      <calculatedColumnFormula>IF(Table17[[#This Row],[CEK ISI S]]="",Table17[[#This Row],[ISI DB]],Table17[[#This Row],[ISI S]])</calculatedColumnFormula>
    </tableColumn>
    <tableColumn id="56" xr3:uid="{FCAFFBDA-FEA4-45F0-A8C8-F982CA23732C}" name="SATUAN_C" dataDxfId="349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348">
      <calculatedColumnFormula>Table17[[#This Row],[ISI NOTA CONV]]/Table17[[#This Row],[ISI_C]]</calculatedColumnFormula>
    </tableColumn>
    <tableColumn id="60" xr3:uid="{AD25BA60-5134-4D06-9E92-5EAFC9F5ABF8}" name="HARGA NOTA" dataDxfId="347">
      <calculatedColumnFormula>INDEX(NOTA[HARGA SATUAN],'1'!A:A)</calculatedColumnFormula>
    </tableColumn>
    <tableColumn id="59" xr3:uid="{02A1E017-9147-4805-ACBC-DB4717F2C362}" name="HARGA CONV" dataDxfId="346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345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344">
      <calculatedColumnFormula>IF(INDEX(NOTA[Column6],'1'!A:A)=0,"",INDEX(NOTA[Column6],'1'!A:A))</calculatedColumnFormula>
    </tableColumn>
    <tableColumn id="27" xr3:uid="{00000000-0010-0000-0100-00001B000000}" name="DISC 2" dataDxfId="343">
      <calculatedColumnFormula>IF(INDEX(NOTA[Column7],'1'!A:A)=0,"",INDEX(NOTA[Column7],'1'!A:A))</calculatedColumnFormula>
    </tableColumn>
    <tableColumn id="28" xr3:uid="{00000000-0010-0000-0100-00001C000000}" name="DISC 3" dataDxfId="342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41">
      <calculatedColumnFormula>INDEX(NOTA[HARGA/ CTN_H],'1'!A:A)</calculatedColumnFormula>
    </tableColumn>
    <tableColumn id="36" xr3:uid="{00000000-0010-0000-0100-000024000000}" name="Column9" dataDxfId="340">
      <calculatedColumnFormula>IF(Table17[[#This Row],[DISC 3]]="",Table17[[#This Row],[HRG / CTN]],Table17[[#This Row],[HRG / CTN]]-(Table17[[#This Row],[HRG / CTN]]*Table17[[#This Row],[DISC 3]]))</calculatedColumnFormula>
    </tableColumn>
    <tableColumn id="11" xr3:uid="{00000000-0010-0000-0100-00000B000000}" name="TGL DATANG" dataDxfId="339">
      <calculatedColumnFormula>INDEX(NOTA[TGL_H],'1'!A:A)</calculatedColumnFormula>
    </tableColumn>
    <tableColumn id="38" xr3:uid="{00000000-0010-0000-0100-000026000000}" name="Column10" dataDxfId="338">
      <calculatedColumnFormula>INDEX(NOTA[TGL.NOTA_H],'1'!A:A)</calculatedColumnFormula>
    </tableColumn>
    <tableColumn id="29" xr3:uid="{00000000-0010-0000-0100-00001D000000}" name="TGL INPUT" dataDxfId="337"/>
    <tableColumn id="12" xr3:uid="{00000000-0010-0000-0100-00000C000000}" name="KETERANGAN CONDRO" dataDxfId="336">
      <calculatedColumnFormula>IF(INDEX(NOTA[Column10],A:A)="","",INDEX(NOTA[Column10],A:A))</calculatedColumnFormula>
    </tableColumn>
    <tableColumn id="30" xr3:uid="{00000000-0010-0000-0100-00001E000000}" name="Column6" dataDxfId="335">
      <calculatedColumnFormula>INDEX(NOTA[NO.NOTA_H],'1'!A:A)</calculatedColumnFormula>
    </tableColumn>
    <tableColumn id="13" xr3:uid="{00000000-0010-0000-0100-00000D000000}" name="Column13" dataDxfId="334">
      <calculatedColumnFormula>INDEX(NOTA[Column10],'1'!A:A)</calculatedColumnFormula>
    </tableColumn>
    <tableColumn id="35" xr3:uid="{00000000-0010-0000-0100-000023000000}" name="SUPPLIER" dataDxfId="333">
      <calculatedColumnFormula>INDEX(NOTA[SUPPLIER_H],'1'!A:A)</calculatedColumnFormula>
    </tableColumn>
    <tableColumn id="15" xr3:uid="{00000000-0010-0000-0100-00000F000000}" name="NAMA BARANG_C" dataDxfId="332">
      <calculatedColumnFormula>Table17[[#This Row],[NAMA_C]]</calculatedColumnFormula>
    </tableColumn>
    <tableColumn id="61" xr3:uid="{997D4639-EE06-4940-9973-AA6F4072A1C5}" name="SUPPLIER_C" dataDxfId="331">
      <calculatedColumnFormula>Table17[[#This Row],[SUPPLIER]]</calculatedColumnFormula>
    </tableColumn>
    <tableColumn id="62" xr3:uid="{49758D83-0297-421E-8FF8-33896FB5CAD1}" name="JUMLAH KARTON_C" dataDxfId="330">
      <calculatedColumnFormula>SUBSTITUTE(Table17[[#This Row],[CTN]],",",".")</calculatedColumnFormula>
    </tableColumn>
    <tableColumn id="63" xr3:uid="{50BAB6B8-A620-48B7-877A-695AAEB7870D}" name="ISI_C2" dataDxfId="329">
      <calculatedColumnFormula>Table17[[#This Row],[ISI_C]]</calculatedColumnFormula>
    </tableColumn>
    <tableColumn id="64" xr3:uid="{6CEFA930-7560-4DFE-8263-9815BE6B103E}" name="SATUAN_C2" dataDxfId="328">
      <calculatedColumnFormula>Table17[[#This Row],[SATUAN_C]]</calculatedColumnFormula>
    </tableColumn>
    <tableColumn id="65" xr3:uid="{1E8A5B0C-82BA-48A7-9689-F9D57614F7E6}" name="HARGA PER ISI_C" dataDxfId="327">
      <calculatedColumnFormula>Table17[[#This Row],[HARGA CONV2]]</calculatedColumnFormula>
    </tableColumn>
    <tableColumn id="66" xr3:uid="{58BDF912-0C3B-4DBE-B967-974E25B7CC38}" name="DISKON_C" dataDxfId="326">
      <calculatedColumnFormula>SUBSTITUTE(Table17[[#This Row],[DISC 3]],",",".")</calculatedColumnFormula>
    </tableColumn>
    <tableColumn id="67" xr3:uid="{FDA21861-34CB-4C58-8938-2D6F63E3C228}" name="TGL DATANG_C" dataDxfId="325">
      <calculatedColumnFormula>Table17[[#This Row],[TGL DATANG]]</calculatedColumnFormula>
    </tableColumn>
    <tableColumn id="68" xr3:uid="{1E4E1A90-E687-41CC-9A2A-6C114441BDCC}" name="TGL NOTA_C" dataDxfId="324">
      <calculatedColumnFormula>Table17[[#This Row],[Column10]]</calculatedColumnFormula>
    </tableColumn>
    <tableColumn id="69" xr3:uid="{541A8282-C083-4C40-A848-6CA35F1F5902}" name="TGL INPUT_C" dataDxfId="323"/>
    <tableColumn id="70" xr3:uid="{909C6183-5370-41BE-AD33-85717B1F1035}" name="KETERANGAN CONDRO_C" dataDxfId="322">
      <calculatedColumnFormula>Table17[[#This Row],[KETERANGAN CONDRO]]</calculatedColumnFormula>
    </tableColumn>
    <tableColumn id="71" xr3:uid="{ED3F7F08-9CDE-437D-8049-5B8AA744B75D}" name="MO NOTA" dataDxfId="321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320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41F64-6E37-4BBA-901E-26D030F98767}" name="Table3" displayName="Table3" ref="A1:F15" totalsRowShown="0">
  <autoFilter ref="A1:F15" xr:uid="{BF741F64-6E37-4BBA-901E-26D030F98767}"/>
  <tableColumns count="6">
    <tableColumn id="1" xr3:uid="{CE0CF0F6-0B08-4E4F-BDB8-91D76A50D4A4}" name="1" dataDxfId="319"/>
    <tableColumn id="2" xr3:uid="{64804E7A-6D25-46A7-9C95-D1D60E69840A}" name="2" dataDxfId="318">
      <calculatedColumnFormula>CONCATENATE(SUBSTITUTE(Table3[[#This Row],[1]],"Rp",""),0)</calculatedColumnFormula>
    </tableColumn>
    <tableColumn id="3" xr3:uid="{1FE93723-C224-4207-8C05-1F78F33A6FED}" name="Column1" dataDxfId="317">
      <calculatedColumnFormula>_xlfn.NUMBERVALUE(Table3[[#This Row],[2]])</calculatedColumnFormula>
    </tableColumn>
    <tableColumn id="4" xr3:uid="{A3187464-D3DD-49AB-81FA-90B23420B39F}" name="Column2"/>
    <tableColumn id="5" xr3:uid="{EAA9E61E-5BF8-46C6-97EC-867ACB04C7D6}" name="Column3"/>
    <tableColumn id="6" xr3:uid="{911A1FDC-0631-4222-ACD7-DC49C53B7325}" name="Column4" dataDxfId="316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9DC54-AF6A-40AE-AF39-2366066CBEFC}" name="Table4" displayName="Table4" ref="B1:J86" totalsRowShown="0">
  <autoFilter ref="B1:J86" xr:uid="{5FE9DC54-AF6A-40AE-AF39-2366066CBEFC}"/>
  <sortState xmlns:xlrd2="http://schemas.microsoft.com/office/spreadsheetml/2017/richdata2" ref="B2:J86">
    <sortCondition ref="D1:D86"/>
  </sortState>
  <tableColumns count="9">
    <tableColumn id="6" xr3:uid="{A6F470AA-AB89-4539-A99E-157EECC844B0}" name="ROW" dataDxfId="315">
      <calculatedColumnFormula>ROW()-1</calculatedColumnFormula>
    </tableColumn>
    <tableColumn id="8" xr3:uid="{2E443158-5928-4F13-935D-1E9C5351EF5E}" name="NO NOTA" dataDxfId="314"/>
    <tableColumn id="1" xr3:uid="{58576912-16E7-4E43-9094-8DD8D34D8DF5}" name="NAMA" dataDxfId="313"/>
    <tableColumn id="2" xr3:uid="{23150ACA-8C78-4867-AB7A-9C5FC5462EAD}" name="CTN" dataDxfId="312"/>
    <tableColumn id="3" xr3:uid="{AC3610FC-1C20-4E47-94DF-D4A87372D6B7}" name="ISI" dataDxfId="311"/>
    <tableColumn id="4" xr3:uid="{ACC74666-F974-4C43-B342-708CEE2B9202}" name="STN"/>
    <tableColumn id="5" xr3:uid="{36807D19-99D8-41A0-ADB8-911DFFBECED1}" name="TGL" dataDxfId="310"/>
    <tableColumn id="9" xr3:uid="{6FAD3685-2289-480F-B76E-B9A39527BC15}" name="1"/>
    <tableColumn id="7" xr3:uid="{63456ADE-6B5C-4E3D-A87D-DF04C4C599FE}" name="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5D44C6-6F5E-4B8E-B41D-F8DCD3D1156B}" name="Table5" displayName="Table5" ref="B2:E86" totalsRowShown="0">
  <autoFilter ref="B2:E86" xr:uid="{6E5D44C6-6F5E-4B8E-B41D-F8DCD3D1156B}">
    <filterColumn colId="3">
      <filters>
        <filter val="1"/>
        <filter val="2"/>
        <filter val="3"/>
      </filters>
    </filterColumn>
  </autoFilter>
  <sortState xmlns:xlrd2="http://schemas.microsoft.com/office/spreadsheetml/2017/richdata2" ref="B3:E82">
    <sortCondition ref="B2:B82"/>
  </sortState>
  <tableColumns count="4">
    <tableColumn id="1" xr3:uid="{DD4E44C3-4AAF-44F4-A2B8-F9B59E555BAD}" name="NAMA"/>
    <tableColumn id="2" xr3:uid="{20EC3319-D8E2-48CC-8CCA-089EB4BC4967}" name="C" dataDxfId="10">
      <calculatedColumnFormula>SUMIF(Table4[NAMA],Table5[[#This Row],[NAMA]],Table4[CTN])</calculatedColumnFormula>
    </tableColumn>
    <tableColumn id="3" xr3:uid="{B23948C0-75F4-4EF7-8EB5-7C12CE7DECD3}" name="Column1"/>
    <tableColumn id="4" xr3:uid="{C151E620-E608-462E-998F-940AC2175A6B}" name="Column2" dataDxfId="9">
      <calculatedColumnFormula>Table5[[#This Row],[C]]-Table5[[#This Row],[Column1]]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01"/>
  <sheetViews>
    <sheetView tabSelected="1" topLeftCell="H44" zoomScale="70" zoomScaleNormal="70" zoomScaleSheetLayoutView="55" workbookViewId="0">
      <selection activeCell="H56" sqref="H56"/>
    </sheetView>
  </sheetViews>
  <sheetFormatPr defaultRowHeight="20.100000000000001" customHeight="1" outlineLevelCol="1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17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8" customWidth="1"/>
    <col min="17" max="17" width="11.85546875" style="14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19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19" customWidth="1"/>
    <col min="31" max="31" width="10.42578125" style="9" bestFit="1" customWidth="1"/>
    <col min="32" max="32" width="16.42578125" style="6" bestFit="1" customWidth="1"/>
    <col min="33" max="33" width="11.85546875" style="19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19" bestFit="1" customWidth="1"/>
    <col min="43" max="43" width="77.5703125" style="19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>
      <c r="A1" s="1" t="s">
        <v>32</v>
      </c>
      <c r="B1" s="2"/>
      <c r="C1" s="2"/>
      <c r="G1" s="3">
        <f>MONTH(I1)</f>
        <v>8</v>
      </c>
      <c r="I1" s="4">
        <v>44774</v>
      </c>
      <c r="P1" s="7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17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14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45530</v>
      </c>
      <c r="D3" s="3" t="s">
        <v>146</v>
      </c>
      <c r="E3" s="3" t="s">
        <v>49</v>
      </c>
      <c r="F3" s="12" t="s">
        <v>163</v>
      </c>
      <c r="G3" s="3"/>
      <c r="H3" s="4">
        <v>45524</v>
      </c>
      <c r="I3" s="3">
        <v>-3</v>
      </c>
      <c r="J3" s="17" t="s">
        <v>151</v>
      </c>
      <c r="K3" s="5">
        <v>5</v>
      </c>
      <c r="L3" s="3">
        <v>500</v>
      </c>
      <c r="M3" s="3" t="s">
        <v>50</v>
      </c>
      <c r="N3" s="6">
        <v>26780</v>
      </c>
      <c r="O3" s="7"/>
      <c r="P3" s="5" t="s">
        <v>148</v>
      </c>
      <c r="Q3" s="14">
        <v>0.2</v>
      </c>
      <c r="R3" s="9">
        <v>0.04</v>
      </c>
      <c r="T3" s="15"/>
      <c r="U3" s="10"/>
      <c r="V3" s="15">
        <f>IF(NOTA[[#This Row],[HARGA/ CTN]]="",NOTA[[#This Row],[JUMLAH_H]],NOTA[[#This Row],[HARGA/ CTN]]*IF(NOTA[[#This Row],[C]]="",0,NOTA[[#This Row],[C]]))</f>
        <v>13390000</v>
      </c>
      <c r="W3" s="15">
        <f>IF(NOTA[[#This Row],[JUMLAH]]="","",NOTA[[#This Row],[JUMLAH]]*NOTA[[#This Row],[Column6]])</f>
        <v>2678000</v>
      </c>
      <c r="X3" s="15">
        <f>IF(NOTA[[#This Row],[JUMLAH]]="","",(NOTA[[#This Row],[JUMLAH]]-NOTA[[#This Row],[DISC 1-]])*NOTA[[#This Row],[Column7]])</f>
        <v>428480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3106480</v>
      </c>
      <c r="AA3" s="15">
        <f>IF(NOTA[[#This Row],[JUMLAH]]="","",NOTA[[#This Row],[JUMLAH]]-NOTA[[#This Row],[DISC]])</f>
        <v>10283520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" s="15">
        <f>IF(OR(NOTA[[#This Row],[QTY]]="",NOTA[[#This Row],[HARGA SATUAN]]="",),"",NOTA[[#This Row],[QTY]]*NOTA[[#This Row],[HARGA SATUAN]])</f>
        <v>13390000</v>
      </c>
      <c r="AG3" s="4">
        <f ca="1">IF(NOTA[[#This Row],[ID_H]]="","",INDEX(NOTA[TANGGAL],MATCH(,INDIRECT(ADDRESS(ROW(NOTA[TANGGAL]),COLUMN(NOTA[TANGGAL]))&amp;":"&amp;ADDRESS(ROW(),COLUMN(NOTA[TANGGAL]))),-1)))</f>
        <v>45530</v>
      </c>
      <c r="AH3" s="4">
        <f ca="1">IF(NOTA[[#This Row],[ID_H]]="","",INDEX(NOTA[TGL.NOTA],MATCH(,INDIRECT(ADDRESS(ROW(NOTA[TGL.NOTA]),COLUMN(NOTA[TGL.NOTA]))&amp;":"&amp;ADDRESS(ROW(),COLUMN(NOTA[TGL.NOTA]))),-1)))</f>
        <v>45524</v>
      </c>
      <c r="AI3" s="4" t="str">
        <f ca="1">IF(NOTA[[#This Row],[ID_H]]="","",INDEX(NOTA[NO.NOTA],MATCH(NOTA[[#This Row],[ID_H]],NOTA[ID_H],0)))</f>
        <v>0239/HW/VIII/24</v>
      </c>
      <c r="AJ3" s="6" t="str">
        <f ca="1">IF(NOTA[[#This Row],[NAMA BARANG]]="","",INDEX(NOTA[SUPPLIER],MATCH(,INDIRECT(ADDRESS(ROW(NOTA[ID]),COLUMN(NOTA[ID]))&amp;":"&amp;ADDRESS(ROW(),COLUMN(NOTA[ID]))),-1)))</f>
        <v>PPW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8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PPWUNTANA0239/HW/VIII/2445524bt30cm</v>
      </c>
      <c r="AR3" s="3">
        <f>IF(NOTA[[#This Row],[CONCAT1]]="","",MATCH(NOTA[[#This Row],[CONCAT1]],[3]!db[NB NOTA_C],0))</f>
        <v>514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100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3" s="3">
        <f ca="1">IF(NOTA[[#This Row],[ID_H]]="","",MATCH(NOTA[[#This Row],[NB NOTA_C_QTY]],[3]!db[NB NOTA_C_QTY+F],0))</f>
        <v>514</v>
      </c>
      <c r="AW3" s="16">
        <f ca="1">IF(NOTA[[#This Row],[NB NOTA_C_QTY]]="","",ROW()-2)</f>
        <v>1</v>
      </c>
    </row>
    <row r="4" spans="1:50" ht="20.100000000000001" customHeight="1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/>
      <c r="D5" s="3" t="s">
        <v>146</v>
      </c>
      <c r="E5" s="3" t="s">
        <v>49</v>
      </c>
      <c r="F5" s="12" t="s">
        <v>164</v>
      </c>
      <c r="G5" s="3"/>
      <c r="H5" s="4">
        <v>45520</v>
      </c>
      <c r="I5" s="3" t="s">
        <v>152</v>
      </c>
      <c r="J5" s="17" t="s">
        <v>165</v>
      </c>
      <c r="K5" s="5">
        <v>1</v>
      </c>
      <c r="L5" s="3">
        <v>20</v>
      </c>
      <c r="M5" s="3" t="s">
        <v>50</v>
      </c>
      <c r="N5" s="6">
        <v>74800</v>
      </c>
      <c r="O5" s="7"/>
      <c r="P5" s="5" t="s">
        <v>166</v>
      </c>
      <c r="Q5" s="14">
        <v>0.2</v>
      </c>
      <c r="R5" s="9">
        <v>0.04</v>
      </c>
      <c r="T5" s="15"/>
      <c r="U5" s="10"/>
      <c r="V5" s="15">
        <f>IF(NOTA[[#This Row],[HARGA/ CTN]]="",NOTA[[#This Row],[JUMLAH_H]],NOTA[[#This Row],[HARGA/ CTN]]*IF(NOTA[[#This Row],[C]]="",0,NOTA[[#This Row],[C]]))</f>
        <v>1496000</v>
      </c>
      <c r="W5" s="15">
        <f>IF(NOTA[[#This Row],[JUMLAH]]="","",NOTA[[#This Row],[JUMLAH]]*NOTA[[#This Row],[Column6]])</f>
        <v>299200</v>
      </c>
      <c r="X5" s="15">
        <f>IF(NOTA[[#This Row],[JUMLAH]]="","",(NOTA[[#This Row],[JUMLAH]]-NOTA[[#This Row],[DISC 1-]])*NOTA[[#This Row],[Column7]])</f>
        <v>47872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347072</v>
      </c>
      <c r="AA5" s="15">
        <f>IF(NOTA[[#This Row],[JUMLAH]]="","",NOTA[[#This Row],[JUMLAH]]-NOTA[[#This Row],[DISC]])</f>
        <v>1148928</v>
      </c>
      <c r="AB5" s="15"/>
      <c r="AC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1496000</v>
      </c>
      <c r="AF5" s="15">
        <f>IF(OR(NOTA[[#This Row],[QTY]]="",NOTA[[#This Row],[HARGA SATUAN]]="",),"",NOTA[[#This Row],[QTY]]*NOTA[[#This Row],[HARGA SATUAN]])</f>
        <v>1496000</v>
      </c>
      <c r="AG5" s="4">
        <f ca="1">IF(NOTA[[#This Row],[ID_H]]="","",INDEX(NOTA[TANGGAL],MATCH(,INDIRECT(ADDRESS(ROW(NOTA[TANGGAL]),COLUMN(NOTA[TANGGAL]))&amp;":"&amp;ADDRESS(ROW(),COLUMN(NOTA[TANGGAL]))),-1)))</f>
        <v>45530</v>
      </c>
      <c r="AH5" s="4">
        <f ca="1">IF(NOTA[[#This Row],[ID_H]]="","",INDEX(NOTA[TGL.NOTA],MATCH(,INDIRECT(ADDRESS(ROW(NOTA[TGL.NOTA]),COLUMN(NOTA[TGL.NOTA]))&amp;":"&amp;ADDRESS(ROW(),COLUMN(NOTA[TGL.NOTA]))),-1)))</f>
        <v>45520</v>
      </c>
      <c r="AI5" s="4" t="str">
        <f ca="1">IF(NOTA[[#This Row],[ID_H]]="","",INDEX(NOTA[NO.NOTA],MATCH(NOTA[[#This Row],[ID_H]],NOTA[ID_H],0)))</f>
        <v>0109/JSW/VIII/24</v>
      </c>
      <c r="AJ5" s="6" t="str">
        <f ca="1">IF(NOTA[[#This Row],[NAMA BARANG]]="","",INDEX(NOTA[SUPPLIER],MATCH(,INDIRECT(ADDRESS(ROW(NOTA[ID]),COLUMN(NOTA[ID]))&amp;":"&amp;ADDRESS(ROW(),COLUMN(NOTA[ID]))),-1)))</f>
        <v>PPW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2</v>
      </c>
      <c r="AM5" s="3">
        <f>IF(NOTA[[#This Row],[TGL.NOTA]]="",IF(NOTA[[#This Row],[SUPPLIER_H]]="","",AM3),MONTH(NOTA[[#This Row],[TGL.NOTA]]))</f>
        <v>8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pgrsbt17205kecil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pgrsbt17205kecil14960000,20,04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pgrsbt17205kecil14960000,20,04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PPWUNTANA0109/JSW/VIII/2445520pgrsbt17205kecil</v>
      </c>
      <c r="AR5" s="3">
        <f>IF(NOTA[[#This Row],[CONCAT1]]="","",MATCH(NOTA[[#This Row],[CONCAT1]],[3]!db[NB NOTA_C],0))</f>
        <v>2737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20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pgrsbt17205kecil20lsnuntana</v>
      </c>
      <c r="AV5" s="3">
        <f ca="1">IF(NOTA[[#This Row],[ID_H]]="","",MATCH(NOTA[[#This Row],[NB NOTA_C_QTY]],[3]!db[NB NOTA_C_QTY+F],0))</f>
        <v>2737</v>
      </c>
      <c r="AW5" s="16">
        <f ca="1">IF(NOTA[[#This Row],[NB NOTA_C_QTY]]="","",ROW()-2)</f>
        <v>3</v>
      </c>
    </row>
    <row r="6" spans="1:50" ht="20.100000000000001" customHeight="1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>
        <f ca="1">IF(NOTA[[#This Row],[NAMA BARANG]]="","",INDEX(NOTA[ID],MATCH(,INDIRECT(ADDRESS(ROW(NOTA[ID]),COLUMN(NOTA[ID]))&amp;":"&amp;ADDRESS(ROW(),COLUMN(NOTA[ID]))),-1)))</f>
        <v>2</v>
      </c>
      <c r="C6" s="11"/>
      <c r="F6" s="12"/>
      <c r="G6" s="3"/>
      <c r="H6" s="4"/>
      <c r="I6" s="3" t="s">
        <v>152</v>
      </c>
      <c r="J6" s="17" t="s">
        <v>167</v>
      </c>
      <c r="K6" s="5">
        <v>1</v>
      </c>
      <c r="L6" s="3">
        <v>20</v>
      </c>
      <c r="M6" s="3" t="s">
        <v>50</v>
      </c>
      <c r="N6" s="6">
        <v>83800</v>
      </c>
      <c r="O6" s="7"/>
      <c r="P6" s="5" t="s">
        <v>166</v>
      </c>
      <c r="Q6" s="14">
        <v>0.2</v>
      </c>
      <c r="R6" s="9">
        <v>0.04</v>
      </c>
      <c r="T6" s="15"/>
      <c r="U6" s="10"/>
      <c r="V6" s="15">
        <f>IF(NOTA[[#This Row],[HARGA/ CTN]]="",NOTA[[#This Row],[JUMLAH_H]],NOTA[[#This Row],[HARGA/ CTN]]*IF(NOTA[[#This Row],[C]]="",0,NOTA[[#This Row],[C]]))</f>
        <v>1676000</v>
      </c>
      <c r="W6" s="15">
        <f>IF(NOTA[[#This Row],[JUMLAH]]="","",NOTA[[#This Row],[JUMLAH]]*NOTA[[#This Row],[Column6]])</f>
        <v>335200</v>
      </c>
      <c r="X6" s="15">
        <f>IF(NOTA[[#This Row],[JUMLAH]]="","",(NOTA[[#This Row],[JUMLAH]]-NOTA[[#This Row],[DISC 1-]])*NOTA[[#This Row],[Column7]])</f>
        <v>53632</v>
      </c>
      <c r="Y6" s="15">
        <f>IF(NOTA[[#This Row],[JUMLAH]]="","",(NOTA[[#This Row],[JUMLAH]]-NOTA[[#This Row],[DISC 1-]]-NOTA[[#This Row],[DISC 2-]])*NOTA[[#This Row],[Column8]])</f>
        <v>0</v>
      </c>
      <c r="Z6" s="15">
        <f>IF(NOTA[[#This Row],[JUMLAH]]="","",NOTA[[#This Row],[DISC 1-]]+NOTA[[#This Row],[DISC 2-]]+NOTA[[#This Row],[DISC 3-]])</f>
        <v>388832</v>
      </c>
      <c r="AA6" s="15">
        <f>IF(NOTA[[#This Row],[JUMLAH]]="","",NOTA[[#This Row],[JUMLAH]]-NOTA[[#This Row],[DISC]])</f>
        <v>1287168</v>
      </c>
      <c r="AB6" s="15"/>
      <c r="AC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735904</v>
      </c>
      <c r="AD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2436096</v>
      </c>
      <c r="AE6" s="6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6" s="15">
        <f>IF(OR(NOTA[[#This Row],[QTY]]="",NOTA[[#This Row],[HARGA SATUAN]]="",),"",NOTA[[#This Row],[QTY]]*NOTA[[#This Row],[HARGA SATUAN]])</f>
        <v>1676000</v>
      </c>
      <c r="AG6" s="4">
        <f ca="1">IF(NOTA[[#This Row],[ID_H]]="","",INDEX(NOTA[TANGGAL],MATCH(,INDIRECT(ADDRESS(ROW(NOTA[TANGGAL]),COLUMN(NOTA[TANGGAL]))&amp;":"&amp;ADDRESS(ROW(),COLUMN(NOTA[TANGGAL]))),-1)))</f>
        <v>45530</v>
      </c>
      <c r="AH6" s="4">
        <f ca="1">IF(NOTA[[#This Row],[ID_H]]="","",INDEX(NOTA[TGL.NOTA],MATCH(,INDIRECT(ADDRESS(ROW(NOTA[TGL.NOTA]),COLUMN(NOTA[TGL.NOTA]))&amp;":"&amp;ADDRESS(ROW(),COLUMN(NOTA[TGL.NOTA]))),-1)))</f>
        <v>45520</v>
      </c>
      <c r="AI6" s="4" t="str">
        <f ca="1">IF(NOTA[[#This Row],[ID_H]]="","",INDEX(NOTA[NO.NOTA],MATCH(NOTA[[#This Row],[ID_H]],NOTA[ID_H],0)))</f>
        <v>0109/JSW/VIII/24</v>
      </c>
      <c r="AJ6" s="6" t="str">
        <f ca="1">IF(NOTA[[#This Row],[NAMA BARANG]]="","",INDEX(NOTA[SUPPLIER],MATCH(,INDIRECT(ADDRESS(ROW(NOTA[ID]),COLUMN(NOTA[ID]))&amp;":"&amp;ADDRESS(ROW(),COLUMN(NOTA[ID]))),-1)))</f>
        <v>PPW</v>
      </c>
      <c r="AK6" s="6" t="str">
        <f ca="1">IF(NOTA[[#This Row],[ID_H]]="","",IF(NOTA[[#This Row],[FAKTUR]]="",INDIRECT(ADDRESS(ROW()-1,COLUMN())),NOTA[[#This Row],[FAKTUR]]))</f>
        <v>UNTANA</v>
      </c>
      <c r="AL6" s="3" t="str">
        <f ca="1">IF(NOTA[[#This Row],[ID]]="","",COUNTIF(NOTA[ID_H],NOTA[[#This Row],[ID_H]]))</f>
        <v/>
      </c>
      <c r="AM6" s="3">
        <f ca="1">IF(NOTA[[#This Row],[TGL.NOTA]]="",IF(NOTA[[#This Row],[SUPPLIER_H]]="","",AM5),MONTH(NOTA[[#This Row],[TGL.NOTA]]))</f>
        <v>8</v>
      </c>
      <c r="AN6" s="3" t="str">
        <f>LOWER(SUBSTITUTE(SUBSTITUTE(SUBSTITUTE(SUBSTITUTE(SUBSTITUTE(SUBSTITUTE(SUBSTITUTE(SUBSTITUTE(SUBSTITUTE(NOTA[[#This Row],[NAMA BARANG]]," ",),".",""),"-",""),"(",""),")",""),",",""),"/",""),"""",""),"+",""))</f>
        <v>pgrsbt17206besar</v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pgrsbt17206besar16760000,20,04</v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pgrsbt17206besar16760000,20,04</v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>
        <f>IF(NOTA[[#This Row],[CONCAT1]]="","",MATCH(NOTA[[#This Row],[CONCAT1]],[3]!db[NB NOTA_C],0))</f>
        <v>2738</v>
      </c>
      <c r="AS6" s="3" t="b">
        <f>IF(NOTA[[#This Row],[Column5]]="","",TRUE)</f>
        <v>1</v>
      </c>
      <c r="AT6" s="3" t="str">
        <f ca="1">IF(NOTA[[#This Row],[ID_H]]="","",IF(NOTA[[#This Row],[Column3]]=TRUE,NOTA[[#This Row],[Column5]],INDEX([3]!db[QTY/ CTN],NOTA[[#This Row],[//DB]])))</f>
        <v>20 LSN</v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V6" s="3">
        <f ca="1">IF(NOTA[[#This Row],[ID_H]]="","",MATCH(NOTA[[#This Row],[NB NOTA_C_QTY]],[3]!db[NB NOTA_C_QTY+F],0))</f>
        <v>2738</v>
      </c>
      <c r="AW6" s="16">
        <f ca="1">IF(NOTA[[#This Row],[NB NOTA_C_QTY]]="","",ROW()-2)</f>
        <v>4</v>
      </c>
    </row>
    <row r="7" spans="1:50" ht="20.100000000000001" customHeight="1">
      <c r="A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" t="str">
        <f ca="1">IF(NOTA[[#This Row],[NAMA BARANG]]="","",INDEX(NOTA[ID],MATCH(,INDIRECT(ADDRESS(ROW(NOTA[ID]),COLUMN(NOTA[ID]))&amp;":"&amp;ADDRESS(ROW(),COLUMN(NOTA[ID]))),-1)))</f>
        <v/>
      </c>
      <c r="C7" s="11"/>
      <c r="F7" s="12"/>
      <c r="G7" s="3"/>
      <c r="H7" s="4"/>
      <c r="I7" s="3"/>
      <c r="K7" s="5"/>
      <c r="L7" s="3"/>
      <c r="N7" s="6"/>
      <c r="O7" s="7"/>
      <c r="P7" s="5"/>
      <c r="R7" s="9"/>
      <c r="T7" s="15"/>
      <c r="U7" s="10"/>
      <c r="V7" s="15" t="str">
        <f>IF(NOTA[[#This Row],[HARGA/ CTN]]="",NOTA[[#This Row],[JUMLAH_H]],NOTA[[#This Row],[HARGA/ CTN]]*IF(NOTA[[#This Row],[C]]="",0,NOTA[[#This Row],[C]]))</f>
        <v/>
      </c>
      <c r="W7" s="15" t="str">
        <f>IF(NOTA[[#This Row],[JUMLAH]]="","",NOTA[[#This Row],[JUMLAH]]*NOTA[[#This Row],[Column6]])</f>
        <v/>
      </c>
      <c r="X7" s="15" t="str">
        <f>IF(NOTA[[#This Row],[JUMLAH]]="","",(NOTA[[#This Row],[JUMLAH]]-NOTA[[#This Row],[DISC 1-]])*NOTA[[#This Row],[Column7]])</f>
        <v/>
      </c>
      <c r="Y7" s="15" t="str">
        <f>IF(NOTA[[#This Row],[JUMLAH]]="","",(NOTA[[#This Row],[JUMLAH]]-NOTA[[#This Row],[DISC 1-]]-NOTA[[#This Row],[DISC 2-]])*NOTA[[#This Row],[Column8]])</f>
        <v/>
      </c>
      <c r="Z7" s="15" t="str">
        <f>IF(NOTA[[#This Row],[JUMLAH]]="","",NOTA[[#This Row],[DISC 1-]]+NOTA[[#This Row],[DISC 2-]]+NOTA[[#This Row],[DISC 3-]])</f>
        <v/>
      </c>
      <c r="AA7" s="15" t="str">
        <f>IF(NOTA[[#This Row],[JUMLAH]]="","",NOTA[[#This Row],[JUMLAH]]-NOTA[[#This Row],[DISC]])</f>
        <v/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" s="15" t="str">
        <f>IF(OR(NOTA[[#This Row],[QTY]]="",NOTA[[#This Row],[HARGA SATUAN]]="",),"",NOTA[[#This Row],[QTY]]*NOTA[[#This Row],[HARGA SATUAN]])</f>
        <v/>
      </c>
      <c r="AG7" s="4" t="str">
        <f ca="1">IF(NOTA[[#This Row],[ID_H]]="","",INDEX(NOTA[TANGGAL],MATCH(,INDIRECT(ADDRESS(ROW(NOTA[TANGGAL]),COLUMN(NOTA[TANGGAL]))&amp;":"&amp;ADDRESS(ROW(),COLUMN(NOTA[TANGGAL]))),-1)))</f>
        <v/>
      </c>
      <c r="AH7" s="4" t="str">
        <f ca="1">IF(NOTA[[#This Row],[ID_H]]="","",INDEX(NOTA[TGL.NOTA],MATCH(,INDIRECT(ADDRESS(ROW(NOTA[TGL.NOTA]),COLUMN(NOTA[TGL.NOTA]))&amp;":"&amp;ADDRESS(ROW(),COLUMN(NOTA[TGL.NOTA]))),-1)))</f>
        <v/>
      </c>
      <c r="AI7" s="4" t="str">
        <f ca="1">IF(NOTA[[#This Row],[ID_H]]="","",INDEX(NOTA[NO.NOTA],MATCH(NOTA[[#This Row],[ID_H]],NOTA[ID_H],0)))</f>
        <v/>
      </c>
      <c r="AJ7" s="6" t="str">
        <f ca="1">IF(NOTA[[#This Row],[NAMA BARANG]]="","",INDEX(NOTA[SUPPLIER],MATCH(,INDIRECT(ADDRESS(ROW(NOTA[ID]),COLUMN(NOTA[ID]))&amp;":"&amp;ADDRESS(ROW(),COLUMN(NOTA[ID]))),-1)))</f>
        <v/>
      </c>
      <c r="AK7" s="6" t="str">
        <f ca="1">IF(NOTA[[#This Row],[ID_H]]="","",IF(NOTA[[#This Row],[FAKTUR]]="",INDIRECT(ADDRESS(ROW()-1,COLUMN())),NOTA[[#This Row],[FAKTUR]]))</f>
        <v/>
      </c>
      <c r="AL7" s="3" t="str">
        <f ca="1">IF(NOTA[[#This Row],[ID]]="","",COUNTIF(NOTA[ID_H],NOTA[[#This Row],[ID_H]]))</f>
        <v/>
      </c>
      <c r="AM7" s="3" t="str">
        <f ca="1">IF(NOTA[[#This Row],[TGL.NOTA]]="",IF(NOTA[[#This Row],[SUPPLIER_H]]="","",AM5),MONTH(NOTA[[#This Row],[TGL.NOTA]]))</f>
        <v/>
      </c>
      <c r="AN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" t="str">
        <f>IF(NOTA[[#This Row],[CONCAT1]]="","",MATCH(NOTA[[#This Row],[CONCAT1]],[3]!db[NB NOTA_C],0))</f>
        <v/>
      </c>
      <c r="AS7" s="3" t="str">
        <f>IF(NOTA[[#This Row],[Column5]]="","",TRUE)</f>
        <v/>
      </c>
      <c r="AT7" s="3" t="str">
        <f ca="1">IF(NOTA[[#This Row],[ID_H]]="","",IF(NOTA[[#This Row],[Column3]]=TRUE,NOTA[[#This Row],[Column5]],INDEX([3]!db[QTY/ CTN],NOTA[[#This Row],[//DB]])))</f>
        <v/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" s="3" t="str">
        <f ca="1">IF(NOTA[[#This Row],[ID_H]]="","",MATCH(NOTA[[#This Row],[NB NOTA_C_QTY]],[3]!db[NB NOTA_C_QTY+F],0))</f>
        <v/>
      </c>
      <c r="AW7" s="16" t="str">
        <f ca="1">IF(NOTA[[#This Row],[NB NOTA_C_QTY]]="","",ROW()-2)</f>
        <v/>
      </c>
    </row>
    <row r="8" spans="1:50" ht="20.100000000000001" customHeight="1">
      <c r="A8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D8" s="3" t="s">
        <v>150</v>
      </c>
      <c r="E8" s="3" t="s">
        <v>49</v>
      </c>
      <c r="F8" s="12" t="s">
        <v>168</v>
      </c>
      <c r="G8" s="3"/>
      <c r="H8" s="4">
        <v>45520</v>
      </c>
      <c r="I8" s="3"/>
      <c r="J8" s="17" t="s">
        <v>169</v>
      </c>
      <c r="K8" s="5">
        <v>8</v>
      </c>
      <c r="L8" s="3">
        <v>2304</v>
      </c>
      <c r="M8" s="3" t="s">
        <v>51</v>
      </c>
      <c r="N8" s="6">
        <v>2000</v>
      </c>
      <c r="O8" s="7"/>
      <c r="P8" s="5" t="s">
        <v>170</v>
      </c>
      <c r="R8" s="9"/>
      <c r="T8" s="15"/>
      <c r="U8" s="10"/>
      <c r="V8" s="15">
        <f>IF(NOTA[[#This Row],[HARGA/ CTN]]="",NOTA[[#This Row],[JUMLAH_H]],NOTA[[#This Row],[HARGA/ CTN]]*IF(NOTA[[#This Row],[C]]="",0,NOTA[[#This Row],[C]]))</f>
        <v>4608000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4608000</v>
      </c>
      <c r="AB8" s="15"/>
      <c r="AC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576000</v>
      </c>
      <c r="AF8" s="15">
        <f>IF(OR(NOTA[[#This Row],[QTY]]="",NOTA[[#This Row],[HARGA SATUAN]]="",),"",NOTA[[#This Row],[QTY]]*NOTA[[#This Row],[HARGA SATUAN]])</f>
        <v>4608000</v>
      </c>
      <c r="AG8" s="4">
        <f ca="1">IF(NOTA[[#This Row],[ID_H]]="","",INDEX(NOTA[TANGGAL],MATCH(,INDIRECT(ADDRESS(ROW(NOTA[TANGGAL]),COLUMN(NOTA[TANGGAL]))&amp;":"&amp;ADDRESS(ROW(),COLUMN(NOTA[TANGGAL]))),-1)))</f>
        <v>45530</v>
      </c>
      <c r="AH8" s="4">
        <f ca="1">IF(NOTA[[#This Row],[ID_H]]="","",INDEX(NOTA[TGL.NOTA],MATCH(,INDIRECT(ADDRESS(ROW(NOTA[TGL.NOTA]),COLUMN(NOTA[TGL.NOTA]))&amp;":"&amp;ADDRESS(ROW(),COLUMN(NOTA[TGL.NOTA]))),-1)))</f>
        <v>45520</v>
      </c>
      <c r="AI8" s="4" t="str">
        <f ca="1">IF(NOTA[[#This Row],[ID_H]]="","",INDEX(NOTA[NO.NOTA],MATCH(NOTA[[#This Row],[ID_H]],NOTA[ID_H],0)))</f>
        <v>WH0282B</v>
      </c>
      <c r="AJ8" s="6" t="str">
        <f ca="1">IF(NOTA[[#This Row],[NAMA BARANG]]="","",INDEX(NOTA[SUPPLIER],MATCH(,INDIRECT(ADDRESS(ROW(NOTA[ID]),COLUMN(NOTA[ID]))&amp;":"&amp;ADDRESS(ROW(),COLUMN(NOTA[ID]))),-1)))</f>
        <v>SBS</v>
      </c>
      <c r="AK8" s="6" t="str">
        <f ca="1">IF(NOTA[[#This Row],[ID_H]]="","",IF(NOTA[[#This Row],[FAKTUR]]="",INDIRECT(ADDRESS(ROW()-1,COLUMN())),NOTA[[#This Row],[FAKTUR]]))</f>
        <v>UNTANA</v>
      </c>
      <c r="AL8" s="3">
        <f ca="1">IF(NOTA[[#This Row],[ID]]="","",COUNTIF(NOTA[ID_H],NOTA[[#This Row],[ID_H]]))</f>
        <v>2</v>
      </c>
      <c r="AM8" s="3">
        <f>IF(NOTA[[#This Row],[TGL.NOTA]]="",IF(NOTA[[#This Row],[SUPPLIER_H]]="","",AM7),MONTH(NOTA[[#This Row],[TGL.NOTA]]))</f>
        <v>8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pcppc205sorokcampur576000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pcppc205sorokcampur576000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SBSUNTANAWH0282B45520pcppc205sorokcampur</v>
      </c>
      <c r="AR8" s="3">
        <f>IF(NOTA[[#This Row],[CONCAT1]]="","",MATCH(NOTA[[#This Row],[CONCAT1]],[3]!db[NB NOTA_C],0))</f>
        <v>3208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288 PCS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8" s="3">
        <f ca="1">IF(NOTA[[#This Row],[ID_H]]="","",MATCH(NOTA[[#This Row],[NB NOTA_C_QTY]],[3]!db[NB NOTA_C_QTY+F],0))</f>
        <v>3208</v>
      </c>
      <c r="AW8" s="16">
        <f ca="1">IF(NOTA[[#This Row],[NB NOTA_C_QTY]]="","",ROW()-2)</f>
        <v>6</v>
      </c>
    </row>
    <row r="9" spans="1:50" ht="20.100000000000001" customHeight="1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>
        <f ca="1">IF(NOTA[[#This Row],[NAMA BARANG]]="","",INDEX(NOTA[ID],MATCH(,INDIRECT(ADDRESS(ROW(NOTA[ID]),COLUMN(NOTA[ID]))&amp;":"&amp;ADDRESS(ROW(),COLUMN(NOTA[ID]))),-1)))</f>
        <v>3</v>
      </c>
      <c r="C9" s="11"/>
      <c r="F9" s="12"/>
      <c r="G9" s="3"/>
      <c r="H9" s="4"/>
      <c r="I9" s="3"/>
      <c r="J9" s="17" t="s">
        <v>169</v>
      </c>
      <c r="K9" s="5"/>
      <c r="L9" s="3">
        <v>55</v>
      </c>
      <c r="M9" s="3" t="s">
        <v>51</v>
      </c>
      <c r="N9" s="6">
        <v>2000</v>
      </c>
      <c r="O9" s="7"/>
      <c r="P9" s="5" t="s">
        <v>170</v>
      </c>
      <c r="R9" s="9"/>
      <c r="T9" s="15"/>
      <c r="U9" s="10"/>
      <c r="V9" s="15">
        <f>IF(NOTA[[#This Row],[HARGA/ CTN]]="",NOTA[[#This Row],[JUMLAH_H]],NOTA[[#This Row],[HARGA/ CTN]]*IF(NOTA[[#This Row],[C]]="",0,NOTA[[#This Row],[C]]))</f>
        <v>110000</v>
      </c>
      <c r="W9" s="15">
        <f>IF(NOTA[[#This Row],[JUMLAH]]="","",NOTA[[#This Row],[JUMLAH]]*NOTA[[#This Row],[Column6]])</f>
        <v>0</v>
      </c>
      <c r="X9" s="15">
        <f>IF(NOTA[[#This Row],[JUMLAH]]="","",(NOTA[[#This Row],[JUMLAH]]-NOTA[[#This Row],[DISC 1-]])*NOTA[[#This Row],[Column7]])</f>
        <v>0</v>
      </c>
      <c r="Y9" s="15">
        <f>IF(NOTA[[#This Row],[JUMLAH]]="","",(NOTA[[#This Row],[JUMLAH]]-NOTA[[#This Row],[DISC 1-]]-NOTA[[#This Row],[DISC 2-]])*NOTA[[#This Row],[Column8]])</f>
        <v>0</v>
      </c>
      <c r="Z9" s="15">
        <f>IF(NOTA[[#This Row],[JUMLAH]]="","",NOTA[[#This Row],[DISC 1-]]+NOTA[[#This Row],[DISC 2-]]+NOTA[[#This Row],[DISC 3-]])</f>
        <v>0</v>
      </c>
      <c r="AA9" s="15">
        <f>IF(NOTA[[#This Row],[JUMLAH]]="","",NOTA[[#This Row],[JUMLAH]]-NOTA[[#This Row],[DISC]])</f>
        <v>110000</v>
      </c>
      <c r="AB9" s="15"/>
      <c r="AC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4718000</v>
      </c>
      <c r="AE9" s="6">
        <f>IF(NOTA[[#This Row],[NAMA BARANG]]="","",IF(NOTA[[#This Row],[JUMLAH_H]]="",NOTA[[#This Row],[HARGA/ CTN]],NOTA[[#This Row],[QTY]]*NOTA[[#This Row],[HARGA SATUAN]]/IF(ISNUMBER(NOTA[[#This Row],[C]]),NOTA[[#This Row],[C]],1)))</f>
        <v>110000</v>
      </c>
      <c r="AF9" s="15">
        <f>IF(OR(NOTA[[#This Row],[QTY]]="",NOTA[[#This Row],[HARGA SATUAN]]="",),"",NOTA[[#This Row],[QTY]]*NOTA[[#This Row],[HARGA SATUAN]])</f>
        <v>110000</v>
      </c>
      <c r="AG9" s="4">
        <f ca="1">IF(NOTA[[#This Row],[ID_H]]="","",INDEX(NOTA[TANGGAL],MATCH(,INDIRECT(ADDRESS(ROW(NOTA[TANGGAL]),COLUMN(NOTA[TANGGAL]))&amp;":"&amp;ADDRESS(ROW(),COLUMN(NOTA[TANGGAL]))),-1)))</f>
        <v>45530</v>
      </c>
      <c r="AH9" s="4">
        <f ca="1">IF(NOTA[[#This Row],[ID_H]]="","",INDEX(NOTA[TGL.NOTA],MATCH(,INDIRECT(ADDRESS(ROW(NOTA[TGL.NOTA]),COLUMN(NOTA[TGL.NOTA]))&amp;":"&amp;ADDRESS(ROW(),COLUMN(NOTA[TGL.NOTA]))),-1)))</f>
        <v>45520</v>
      </c>
      <c r="AI9" s="4" t="str">
        <f ca="1">IF(NOTA[[#This Row],[ID_H]]="","",INDEX(NOTA[NO.NOTA],MATCH(NOTA[[#This Row],[ID_H]],NOTA[ID_H],0)))</f>
        <v>WH0282B</v>
      </c>
      <c r="AJ9" s="6" t="str">
        <f ca="1">IF(NOTA[[#This Row],[NAMA BARANG]]="","",INDEX(NOTA[SUPPLIER],MATCH(,INDIRECT(ADDRESS(ROW(NOTA[ID]),COLUMN(NOTA[ID]))&amp;":"&amp;ADDRESS(ROW(),COLUMN(NOTA[ID]))),-1)))</f>
        <v>SBS</v>
      </c>
      <c r="AK9" s="6" t="str">
        <f ca="1">IF(NOTA[[#This Row],[ID_H]]="","",IF(NOTA[[#This Row],[FAKTUR]]="",INDIRECT(ADDRESS(ROW()-1,COLUMN())),NOTA[[#This Row],[FAKTUR]]))</f>
        <v>UNTANA</v>
      </c>
      <c r="AL9" s="3" t="str">
        <f ca="1">IF(NOTA[[#This Row],[ID]]="","",COUNTIF(NOTA[ID_H],NOTA[[#This Row],[ID_H]]))</f>
        <v/>
      </c>
      <c r="AM9" s="3">
        <f ca="1">IF(NOTA[[#This Row],[TGL.NOTA]]="",IF(NOTA[[#This Row],[SUPPLIER_H]]="","",AM8),MONTH(NOTA[[#This Row],[TGL.NOTA]]))</f>
        <v>8</v>
      </c>
      <c r="AN9" s="3" t="str">
        <f>LOWER(SUBSTITUTE(SUBSTITUTE(SUBSTITUTE(SUBSTITUTE(SUBSTITUTE(SUBSTITUTE(SUBSTITUTE(SUBSTITUTE(SUBSTITUTE(NOTA[[#This Row],[NAMA BARANG]]," ",),".",""),"-",""),"(",""),")",""),",",""),"/",""),"""",""),"+",""))</f>
        <v>pcppc205sorokcampur</v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pcppc205sorokcampur110000</v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pcppc205sorokcampur2000</v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>
        <f>IF(NOTA[[#This Row],[CONCAT1]]="","",MATCH(NOTA[[#This Row],[CONCAT1]],[3]!db[NB NOTA_C],0))</f>
        <v>3208</v>
      </c>
      <c r="AS9" s="3" t="b">
        <f>IF(NOTA[[#This Row],[Column5]]="","",TRUE)</f>
        <v>1</v>
      </c>
      <c r="AT9" s="3" t="str">
        <f ca="1">IF(NOTA[[#This Row],[ID_H]]="","",IF(NOTA[[#This Row],[Column3]]=TRUE,NOTA[[#This Row],[Column5]],INDEX([3]!db[QTY/ CTN],NOTA[[#This Row],[//DB]])))</f>
        <v>288 PCS</v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pcppc205sorokcampur288pcsuntana</v>
      </c>
      <c r="AV9" s="3">
        <f ca="1">IF(NOTA[[#This Row],[ID_H]]="","",MATCH(NOTA[[#This Row],[NB NOTA_C_QTY]],[3]!db[NB NOTA_C_QTY+F],0))</f>
        <v>3208</v>
      </c>
      <c r="AW9" s="16">
        <f ca="1">IF(NOTA[[#This Row],[NB NOTA_C_QTY]]="","",ROW()-2)</f>
        <v>7</v>
      </c>
    </row>
    <row r="10" spans="1:50" ht="20.100000000000001" customHeight="1">
      <c r="A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" t="str">
        <f ca="1">IF(NOTA[[#This Row],[NAMA BARANG]]="","",INDEX(NOTA[ID],MATCH(,INDIRECT(ADDRESS(ROW(NOTA[ID]),COLUMN(NOTA[ID]))&amp;":"&amp;ADDRESS(ROW(),COLUMN(NOTA[ID]))),-1)))</f>
        <v/>
      </c>
      <c r="C10" s="11"/>
      <c r="F10" s="12"/>
      <c r="G10" s="3"/>
      <c r="H10" s="4"/>
      <c r="I10" s="3"/>
      <c r="K10" s="5"/>
      <c r="L10" s="3"/>
      <c r="N10" s="6"/>
      <c r="O10" s="7"/>
      <c r="P10" s="5"/>
      <c r="R10" s="9"/>
      <c r="T10" s="15"/>
      <c r="U10" s="10"/>
      <c r="V10" s="15" t="str">
        <f>IF(NOTA[[#This Row],[HARGA/ CTN]]="",NOTA[[#This Row],[JUMLAH_H]],NOTA[[#This Row],[HARGA/ CTN]]*IF(NOTA[[#This Row],[C]]="",0,NOTA[[#This Row],[C]]))</f>
        <v/>
      </c>
      <c r="W10" s="15" t="str">
        <f>IF(NOTA[[#This Row],[JUMLAH]]="","",NOTA[[#This Row],[JUMLAH]]*NOTA[[#This Row],[Column6]])</f>
        <v/>
      </c>
      <c r="X10" s="15" t="str">
        <f>IF(NOTA[[#This Row],[JUMLAH]]="","",(NOTA[[#This Row],[JUMLAH]]-NOTA[[#This Row],[DISC 1-]])*NOTA[[#This Row],[Column7]])</f>
        <v/>
      </c>
      <c r="Y10" s="15" t="str">
        <f>IF(NOTA[[#This Row],[JUMLAH]]="","",(NOTA[[#This Row],[JUMLAH]]-NOTA[[#This Row],[DISC 1-]]-NOTA[[#This Row],[DISC 2-]])*NOTA[[#This Row],[Column8]])</f>
        <v/>
      </c>
      <c r="Z10" s="15" t="str">
        <f>IF(NOTA[[#This Row],[JUMLAH]]="","",NOTA[[#This Row],[DISC 1-]]+NOTA[[#This Row],[DISC 2-]]+NOTA[[#This Row],[DISC 3-]])</f>
        <v/>
      </c>
      <c r="AA10" s="15" t="str">
        <f>IF(NOTA[[#This Row],[JUMLAH]]="","",NOTA[[#This Row],[JUMLAH]]-NOTA[[#This Row],[DISC]])</f>
        <v/>
      </c>
      <c r="AB10" s="15"/>
      <c r="AC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" s="15" t="str">
        <f>IF(OR(NOTA[[#This Row],[QTY]]="",NOTA[[#This Row],[HARGA SATUAN]]="",),"",NOTA[[#This Row],[QTY]]*NOTA[[#This Row],[HARGA SATUAN]])</f>
        <v/>
      </c>
      <c r="AG10" s="4" t="str">
        <f ca="1">IF(NOTA[[#This Row],[ID_H]]="","",INDEX(NOTA[TANGGAL],MATCH(,INDIRECT(ADDRESS(ROW(NOTA[TANGGAL]),COLUMN(NOTA[TANGGAL]))&amp;":"&amp;ADDRESS(ROW(),COLUMN(NOTA[TANGGAL]))),-1)))</f>
        <v/>
      </c>
      <c r="AH10" s="4" t="str">
        <f ca="1">IF(NOTA[[#This Row],[ID_H]]="","",INDEX(NOTA[TGL.NOTA],MATCH(,INDIRECT(ADDRESS(ROW(NOTA[TGL.NOTA]),COLUMN(NOTA[TGL.NOTA]))&amp;":"&amp;ADDRESS(ROW(),COLUMN(NOTA[TGL.NOTA]))),-1)))</f>
        <v/>
      </c>
      <c r="AI10" s="4" t="str">
        <f ca="1">IF(NOTA[[#This Row],[ID_H]]="","",INDEX(NOTA[NO.NOTA],MATCH(NOTA[[#This Row],[ID_H]],NOTA[ID_H],0)))</f>
        <v/>
      </c>
      <c r="AJ10" s="6" t="str">
        <f ca="1">IF(NOTA[[#This Row],[NAMA BARANG]]="","",INDEX(NOTA[SUPPLIER],MATCH(,INDIRECT(ADDRESS(ROW(NOTA[ID]),COLUMN(NOTA[ID]))&amp;":"&amp;ADDRESS(ROW(),COLUMN(NOTA[ID]))),-1)))</f>
        <v/>
      </c>
      <c r="AK10" s="6" t="str">
        <f ca="1">IF(NOTA[[#This Row],[ID_H]]="","",IF(NOTA[[#This Row],[FAKTUR]]="",INDIRECT(ADDRESS(ROW()-1,COLUMN())),NOTA[[#This Row],[FAKTUR]]))</f>
        <v/>
      </c>
      <c r="AL10" s="3" t="str">
        <f ca="1">IF(NOTA[[#This Row],[ID]]="","",COUNTIF(NOTA[ID_H],NOTA[[#This Row],[ID_H]]))</f>
        <v/>
      </c>
      <c r="AM10" s="3" t="str">
        <f ca="1">IF(NOTA[[#This Row],[TGL.NOTA]]="",IF(NOTA[[#This Row],[SUPPLIER_H]]="","",AM8),MONTH(NOTA[[#This Row],[TGL.NOTA]]))</f>
        <v/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" t="str">
        <f>IF(NOTA[[#This Row],[CONCAT1]]="","",MATCH(NOTA[[#This Row],[CONCAT1]],[3]!db[NB NOTA_C],0))</f>
        <v/>
      </c>
      <c r="AS10" s="3" t="str">
        <f>IF(NOTA[[#This Row],[Column5]]="","",TRUE)</f>
        <v/>
      </c>
      <c r="AT10" s="3" t="str">
        <f ca="1">IF(NOTA[[#This Row],[ID_H]]="","",IF(NOTA[[#This Row],[Column3]]=TRUE,NOTA[[#This Row],[Column5]],INDEX([3]!db[QTY/ CTN],NOTA[[#This Row],[//DB]])))</f>
        <v/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" s="3" t="str">
        <f ca="1">IF(NOTA[[#This Row],[ID_H]]="","",MATCH(NOTA[[#This Row],[NB NOTA_C_QTY]],[3]!db[NB NOTA_C_QTY+F],0))</f>
        <v/>
      </c>
      <c r="AW10" s="16" t="str">
        <f ca="1">IF(NOTA[[#This Row],[NB NOTA_C_QTY]]="","",ROW()-2)</f>
        <v/>
      </c>
    </row>
    <row r="11" spans="1:50" ht="20.100000000000001" customHeight="1">
      <c r="A11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1" s="3">
        <f ca="1">IF(NOTA[[#This Row],[NAMA BARANG]]="","",INDEX(NOTA[ID],MATCH(,INDIRECT(ADDRESS(ROW(NOTA[ID]),COLUMN(NOTA[ID]))&amp;":"&amp;ADDRESS(ROW(),COLUMN(NOTA[ID]))),-1)))</f>
        <v>4</v>
      </c>
      <c r="C11" s="11">
        <v>45532</v>
      </c>
      <c r="D11" s="3" t="s">
        <v>171</v>
      </c>
      <c r="E11" s="3" t="s">
        <v>49</v>
      </c>
      <c r="F11" s="12" t="s">
        <v>172</v>
      </c>
      <c r="G11" s="3"/>
      <c r="H11" s="4">
        <v>45529</v>
      </c>
      <c r="I11" s="3" t="s">
        <v>152</v>
      </c>
      <c r="J11" s="17" t="s">
        <v>173</v>
      </c>
      <c r="K11" s="5">
        <v>2</v>
      </c>
      <c r="L11" s="3">
        <v>192</v>
      </c>
      <c r="M11" s="3" t="s">
        <v>51</v>
      </c>
      <c r="N11" s="6">
        <v>21000</v>
      </c>
      <c r="O11" s="7"/>
      <c r="P11" s="5" t="s">
        <v>192</v>
      </c>
      <c r="Q11" s="14">
        <v>0.03</v>
      </c>
      <c r="R11" s="9"/>
      <c r="T11" s="15"/>
      <c r="U11" s="10"/>
      <c r="V11" s="15">
        <f>IF(NOTA[[#This Row],[HARGA/ CTN]]="",NOTA[[#This Row],[JUMLAH_H]],NOTA[[#This Row],[HARGA/ CTN]]*IF(NOTA[[#This Row],[C]]="",0,NOTA[[#This Row],[C]]))</f>
        <v>4032000</v>
      </c>
      <c r="W11" s="15">
        <f>IF(NOTA[[#This Row],[JUMLAH]]="","",NOTA[[#This Row],[JUMLAH]]*NOTA[[#This Row],[Column6]])</f>
        <v>120960</v>
      </c>
      <c r="X11" s="15">
        <f>IF(NOTA[[#This Row],[JUMLAH]]="","",(NOTA[[#This Row],[JUMLAH]]-NOTA[[#This Row],[DISC 1-]])*NOTA[[#This Row],[Column7]])</f>
        <v>0</v>
      </c>
      <c r="Y11" s="15">
        <f>IF(NOTA[[#This Row],[JUMLAH]]="","",(NOTA[[#This Row],[JUMLAH]]-NOTA[[#This Row],[DISC 1-]]-NOTA[[#This Row],[DISC 2-]])*NOTA[[#This Row],[Column8]])</f>
        <v>0</v>
      </c>
      <c r="Z11" s="15">
        <f>IF(NOTA[[#This Row],[JUMLAH]]="","",NOTA[[#This Row],[DISC 1-]]+NOTA[[#This Row],[DISC 2-]]+NOTA[[#This Row],[DISC 3-]])</f>
        <v>120960</v>
      </c>
      <c r="AA11" s="15">
        <f>IF(NOTA[[#This Row],[JUMLAH]]="","",NOTA[[#This Row],[JUMLAH]]-NOTA[[#This Row],[DISC]])</f>
        <v>3911040</v>
      </c>
      <c r="AB11" s="15"/>
      <c r="AC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120960</v>
      </c>
      <c r="AD1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3911040</v>
      </c>
      <c r="AE11" s="6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1" s="15">
        <f>IF(OR(NOTA[[#This Row],[QTY]]="",NOTA[[#This Row],[HARGA SATUAN]]="",),"",NOTA[[#This Row],[QTY]]*NOTA[[#This Row],[HARGA SATUAN]])</f>
        <v>4032000</v>
      </c>
      <c r="AG11" s="4">
        <f ca="1">IF(NOTA[[#This Row],[ID_H]]="","",INDEX(NOTA[TANGGAL],MATCH(,INDIRECT(ADDRESS(ROW(NOTA[TANGGAL]),COLUMN(NOTA[TANGGAL]))&amp;":"&amp;ADDRESS(ROW(),COLUMN(NOTA[TANGGAL]))),-1)))</f>
        <v>45532</v>
      </c>
      <c r="AH11" s="4">
        <f ca="1">IF(NOTA[[#This Row],[ID_H]]="","",INDEX(NOTA[TGL.NOTA],MATCH(,INDIRECT(ADDRESS(ROW(NOTA[TGL.NOTA]),COLUMN(NOTA[TGL.NOTA]))&amp;":"&amp;ADDRESS(ROW(),COLUMN(NOTA[TGL.NOTA]))),-1)))</f>
        <v>45529</v>
      </c>
      <c r="AI11" s="4" t="str">
        <f ca="1">IF(NOTA[[#This Row],[ID_H]]="","",INDEX(NOTA[NO.NOTA],MATCH(NOTA[[#This Row],[ID_H]],NOTA[ID_H],0)))</f>
        <v>DHM/085/08-24C</v>
      </c>
      <c r="AJ11" s="6" t="str">
        <f ca="1">IF(NOTA[[#This Row],[NAMA BARANG]]="","",INDEX(NOTA[SUPPLIER],MATCH(,INDIRECT(ADDRESS(ROW(NOTA[ID]),COLUMN(NOTA[ID]))&amp;":"&amp;ADDRESS(ROW(),COLUMN(NOTA[ID]))),-1)))</f>
        <v>DUTA BAHAGIA</v>
      </c>
      <c r="AK11" s="6" t="str">
        <f ca="1">IF(NOTA[[#This Row],[ID_H]]="","",IF(NOTA[[#This Row],[FAKTUR]]="",INDIRECT(ADDRESS(ROW()-1,COLUMN())),NOTA[[#This Row],[FAKTUR]]))</f>
        <v>UNTANA</v>
      </c>
      <c r="AL11" s="3">
        <f ca="1">IF(NOTA[[#This Row],[ID]]="","",COUNTIF(NOTA[ID_H],NOTA[[#This Row],[ID_H]]))</f>
        <v>1</v>
      </c>
      <c r="AM11" s="3">
        <f>IF(NOTA[[#This Row],[TGL.NOTA]]="",IF(NOTA[[#This Row],[SUPPLIER_H]]="","",AM10),MONTH(NOTA[[#This Row],[TGL.NOTA]]))</f>
        <v>8</v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bindernotefphy001a56020160000,03</v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bindernotefphy001a56020160000,03</v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BAHAGIAUNTANADHM/085/08-24C45529bindernotefphy001a560</v>
      </c>
      <c r="AR11" s="3">
        <f>IF(NOTA[[#This Row],[CONCAT1]]="","",MATCH(NOTA[[#This Row],[CONCAT1]],[3]!db[NB NOTA_C],0))</f>
        <v>349</v>
      </c>
      <c r="AS11" s="3" t="b">
        <f>IF(NOTA[[#This Row],[Column5]]="","",TRUE)</f>
        <v>1</v>
      </c>
      <c r="AT11" s="3" t="str">
        <f ca="1">IF(NOTA[[#This Row],[ID_H]]="","",IF(NOTA[[#This Row],[Column3]]=TRUE,NOTA[[#This Row],[Column5]],INDEX([3]!db[QTY/ CTN],NOTA[[#This Row],[//DB]])))</f>
        <v>96 PCS</v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V11" s="3">
        <f ca="1">IF(NOTA[[#This Row],[ID_H]]="","",MATCH(NOTA[[#This Row],[NB NOTA_C_QTY]],[3]!db[NB NOTA_C_QTY+F],0))</f>
        <v>350</v>
      </c>
      <c r="AW11" s="16">
        <f ca="1">IF(NOTA[[#This Row],[NB NOTA_C_QTY]]="","",ROW()-2)</f>
        <v>9</v>
      </c>
    </row>
    <row r="12" spans="1:50" ht="20.100000000000001" customHeight="1">
      <c r="A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" t="str">
        <f ca="1">IF(NOTA[[#This Row],[NAMA BARANG]]="","",INDEX(NOTA[ID],MATCH(,INDIRECT(ADDRESS(ROW(NOTA[ID]),COLUMN(NOTA[ID]))&amp;":"&amp;ADDRESS(ROW(),COLUMN(NOTA[ID]))),-1)))</f>
        <v/>
      </c>
      <c r="C12" s="11"/>
      <c r="F12" s="12"/>
      <c r="G12" s="3"/>
      <c r="H12" s="4"/>
      <c r="I12" s="3"/>
      <c r="K12" s="5"/>
      <c r="L12" s="3"/>
      <c r="N12" s="6"/>
      <c r="O12" s="7"/>
      <c r="P12" s="5"/>
      <c r="R12" s="9"/>
      <c r="T12" s="15"/>
      <c r="U12" s="10"/>
      <c r="V12" s="15" t="str">
        <f>IF(NOTA[[#This Row],[HARGA/ CTN]]="",NOTA[[#This Row],[JUMLAH_H]],NOTA[[#This Row],[HARGA/ CTN]]*IF(NOTA[[#This Row],[C]]="",0,NOTA[[#This Row],[C]]))</f>
        <v/>
      </c>
      <c r="W12" s="15" t="str">
        <f>IF(NOTA[[#This Row],[JUMLAH]]="","",NOTA[[#This Row],[JUMLAH]]*NOTA[[#This Row],[Column6]])</f>
        <v/>
      </c>
      <c r="X12" s="15" t="str">
        <f>IF(NOTA[[#This Row],[JUMLAH]]="","",(NOTA[[#This Row],[JUMLAH]]-NOTA[[#This Row],[DISC 1-]])*NOTA[[#This Row],[Column7]])</f>
        <v/>
      </c>
      <c r="Y12" s="15" t="str">
        <f>IF(NOTA[[#This Row],[JUMLAH]]="","",(NOTA[[#This Row],[JUMLAH]]-NOTA[[#This Row],[DISC 1-]]-NOTA[[#This Row],[DISC 2-]])*NOTA[[#This Row],[Column8]])</f>
        <v/>
      </c>
      <c r="Z12" s="15" t="str">
        <f>IF(NOTA[[#This Row],[JUMLAH]]="","",NOTA[[#This Row],[DISC 1-]]+NOTA[[#This Row],[DISC 2-]]+NOTA[[#This Row],[DISC 3-]])</f>
        <v/>
      </c>
      <c r="AA12" s="15" t="str">
        <f>IF(NOTA[[#This Row],[JUMLAH]]="","",NOTA[[#This Row],[JUMLAH]]-NOTA[[#This Row],[DISC]])</f>
        <v/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" s="15" t="str">
        <f>IF(OR(NOTA[[#This Row],[QTY]]="",NOTA[[#This Row],[HARGA SATUAN]]="",),"",NOTA[[#This Row],[QTY]]*NOTA[[#This Row],[HARGA SATUAN]])</f>
        <v/>
      </c>
      <c r="AG12" s="4" t="str">
        <f ca="1">IF(NOTA[[#This Row],[ID_H]]="","",INDEX(NOTA[TANGGAL],MATCH(,INDIRECT(ADDRESS(ROW(NOTA[TANGGAL]),COLUMN(NOTA[TANGGAL]))&amp;":"&amp;ADDRESS(ROW(),COLUMN(NOTA[TANGGAL]))),-1)))</f>
        <v/>
      </c>
      <c r="AH12" s="4" t="str">
        <f ca="1">IF(NOTA[[#This Row],[ID_H]]="","",INDEX(NOTA[TGL.NOTA],MATCH(,INDIRECT(ADDRESS(ROW(NOTA[TGL.NOTA]),COLUMN(NOTA[TGL.NOTA]))&amp;":"&amp;ADDRESS(ROW(),COLUMN(NOTA[TGL.NOTA]))),-1)))</f>
        <v/>
      </c>
      <c r="AI12" s="4" t="str">
        <f ca="1">IF(NOTA[[#This Row],[ID_H]]="","",INDEX(NOTA[NO.NOTA],MATCH(NOTA[[#This Row],[ID_H]],NOTA[ID_H],0)))</f>
        <v/>
      </c>
      <c r="AJ12" s="6" t="str">
        <f ca="1">IF(NOTA[[#This Row],[NAMA BARANG]]="","",INDEX(NOTA[SUPPLIER],MATCH(,INDIRECT(ADDRESS(ROW(NOTA[ID]),COLUMN(NOTA[ID]))&amp;":"&amp;ADDRESS(ROW(),COLUMN(NOTA[ID]))),-1)))</f>
        <v/>
      </c>
      <c r="AK12" s="6" t="str">
        <f ca="1">IF(NOTA[[#This Row],[ID_H]]="","",IF(NOTA[[#This Row],[FAKTUR]]="",INDIRECT(ADDRESS(ROW()-1,COLUMN())),NOTA[[#This Row],[FAKTUR]]))</f>
        <v/>
      </c>
      <c r="AL12" s="3" t="str">
        <f ca="1">IF(NOTA[[#This Row],[ID]]="","",COUNTIF(NOTA[ID_H],NOTA[[#This Row],[ID_H]]))</f>
        <v/>
      </c>
      <c r="AM12" s="3" t="str">
        <f ca="1">IF(NOTA[[#This Row],[TGL.NOTA]]="",IF(NOTA[[#This Row],[SUPPLIER_H]]="","",AM10),MONTH(NOTA[[#This Row],[TGL.NOTA]]))</f>
        <v/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" t="str">
        <f>IF(NOTA[[#This Row],[CONCAT1]]="","",MATCH(NOTA[[#This Row],[CONCAT1]],[3]!db[NB NOTA_C],0))</f>
        <v/>
      </c>
      <c r="AS12" s="3" t="str">
        <f>IF(NOTA[[#This Row],[Column5]]="","",TRUE)</f>
        <v/>
      </c>
      <c r="AT12" s="3" t="str">
        <f ca="1">IF(NOTA[[#This Row],[ID_H]]="","",IF(NOTA[[#This Row],[Column3]]=TRUE,NOTA[[#This Row],[Column5]],INDEX([3]!db[QTY/ CTN],NOTA[[#This Row],[//DB]])))</f>
        <v/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" s="3" t="str">
        <f ca="1">IF(NOTA[[#This Row],[ID_H]]="","",MATCH(NOTA[[#This Row],[NB NOTA_C_QTY]],[3]!db[NB NOTA_C_QTY+F],0))</f>
        <v/>
      </c>
      <c r="AW12" s="16" t="str">
        <f ca="1">IF(NOTA[[#This Row],[NB NOTA_C_QTY]]="","",ROW()-2)</f>
        <v/>
      </c>
    </row>
    <row r="13" spans="1:50" ht="20.100000000000001" customHeight="1">
      <c r="A13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D13" s="3" t="s">
        <v>150</v>
      </c>
      <c r="E13" s="3" t="s">
        <v>49</v>
      </c>
      <c r="F13" s="12" t="s">
        <v>174</v>
      </c>
      <c r="G13" s="3"/>
      <c r="H13" s="4">
        <v>45531</v>
      </c>
      <c r="I13" s="3"/>
      <c r="J13" s="17" t="s">
        <v>193</v>
      </c>
      <c r="K13" s="5">
        <v>1</v>
      </c>
      <c r="L13" s="3">
        <v>48</v>
      </c>
      <c r="M13" s="3" t="s">
        <v>50</v>
      </c>
      <c r="N13" s="6"/>
      <c r="O13" s="7"/>
      <c r="P13" s="5" t="s">
        <v>175</v>
      </c>
      <c r="R13" s="9"/>
      <c r="T13" s="15"/>
      <c r="U13" s="10" t="s">
        <v>176</v>
      </c>
      <c r="V13" s="15" t="str">
        <f>IF(NOTA[[#This Row],[HARGA/ CTN]]="",NOTA[[#This Row],[JUMLAH_H]],NOTA[[#This Row],[HARGA/ CTN]]*IF(NOTA[[#This Row],[C]]="",0,NOTA[[#This Row],[C]]))</f>
        <v/>
      </c>
      <c r="W13" s="15" t="str">
        <f>IF(NOTA[[#This Row],[JUMLAH]]="","",NOTA[[#This Row],[JUMLAH]]*NOTA[[#This Row],[Column6]])</f>
        <v/>
      </c>
      <c r="X13" s="15" t="str">
        <f>IF(NOTA[[#This Row],[JUMLAH]]="","",(NOTA[[#This Row],[JUMLAH]]-NOTA[[#This Row],[DISC 1-]])*NOTA[[#This Row],[Column7]])</f>
        <v/>
      </c>
      <c r="Y13" s="15" t="str">
        <f>IF(NOTA[[#This Row],[JUMLAH]]="","",(NOTA[[#This Row],[JUMLAH]]-NOTA[[#This Row],[DISC 1-]]-NOTA[[#This Row],[DISC 2-]])*NOTA[[#This Row],[Column8]])</f>
        <v/>
      </c>
      <c r="Z13" s="15" t="str">
        <f>IF(NOTA[[#This Row],[JUMLAH]]="","",NOTA[[#This Row],[DISC 1-]]+NOTA[[#This Row],[DISC 2-]]+NOTA[[#This Row],[DISC 3-]])</f>
        <v/>
      </c>
      <c r="AA13" s="15" t="str">
        <f>IF(NOTA[[#This Row],[JUMLAH]]="","",NOTA[[#This Row],[JUMLAH]]-NOTA[[#This Row],[DISC]])</f>
        <v/>
      </c>
      <c r="AB13" s="15"/>
      <c r="AC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15" t="str">
        <f>IF(OR(NOTA[[#This Row],[QTY]]="",NOTA[[#This Row],[HARGA SATUAN]]="",),"",NOTA[[#This Row],[QTY]]*NOTA[[#This Row],[HARGA SATUAN]])</f>
        <v/>
      </c>
      <c r="AG13" s="4">
        <f ca="1">IF(NOTA[[#This Row],[ID_H]]="","",INDEX(NOTA[TANGGAL],MATCH(,INDIRECT(ADDRESS(ROW(NOTA[TANGGAL]),COLUMN(NOTA[TANGGAL]))&amp;":"&amp;ADDRESS(ROW(),COLUMN(NOTA[TANGGAL]))),-1)))</f>
        <v>45532</v>
      </c>
      <c r="AH13" s="4">
        <f ca="1">IF(NOTA[[#This Row],[ID_H]]="","",INDEX(NOTA[TGL.NOTA],MATCH(,INDIRECT(ADDRESS(ROW(NOTA[TGL.NOTA]),COLUMN(NOTA[TGL.NOTA]))&amp;":"&amp;ADDRESS(ROW(),COLUMN(NOTA[TGL.NOTA]))),-1)))</f>
        <v>45531</v>
      </c>
      <c r="AI13" s="4" t="str">
        <f ca="1">IF(NOTA[[#This Row],[ID_H]]="","",INDEX(NOTA[NO.NOTA],MATCH(NOTA[[#This Row],[ID_H]],NOTA[ID_H],0)))</f>
        <v>SJ:TH035/8/2024</v>
      </c>
      <c r="AJ13" s="6" t="str">
        <f ca="1">IF(NOTA[[#This Row],[NAMA BARANG]]="","",INDEX(NOTA[SUPPLIER],MATCH(,INDIRECT(ADDRESS(ROW(NOTA[ID]),COLUMN(NOTA[ID]))&amp;":"&amp;ADDRESS(ROW(),COLUMN(NOTA[ID]))),-1)))</f>
        <v>SBS</v>
      </c>
      <c r="AK13" s="6" t="str">
        <f ca="1">IF(NOTA[[#This Row],[ID_H]]="","",IF(NOTA[[#This Row],[FAKTUR]]="",INDIRECT(ADDRESS(ROW()-1,COLUMN())),NOTA[[#This Row],[FAKTUR]]))</f>
        <v>UNTANA</v>
      </c>
      <c r="AL13" s="3">
        <f ca="1">IF(NOTA[[#This Row],[ID]]="","",COUNTIF(NOTA[ID_H],NOTA[[#This Row],[ID_H]]))</f>
        <v>1</v>
      </c>
      <c r="AM13" s="3">
        <f>IF(NOTA[[#This Row],[TGL.NOTA]]="",IF(NOTA[[#This Row],[SUPPLIER_H]]="","",AM12),MONTH(NOTA[[#This Row],[TGL.NOTA]]))</f>
        <v>8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correctiontapemt737a5x16refill0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correctiontapemt737a5x16refill0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>SBSUNTANASJ:TH035/8/202445531correctiontapemt737a5x16refill</v>
      </c>
      <c r="AR13" s="3">
        <f>IF(NOTA[[#This Row],[CONCAT1]]="","",MATCH(NOTA[[#This Row],[CONCAT1]],[3]!db[NB NOTA_C],0))</f>
        <v>756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48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V13" s="3">
        <f ca="1">IF(NOTA[[#This Row],[ID_H]]="","",MATCH(NOTA[[#This Row],[NB NOTA_C_QTY]],[3]!db[NB NOTA_C_QTY+F],0))</f>
        <v>756</v>
      </c>
      <c r="AW13" s="16">
        <f ca="1">IF(NOTA[[#This Row],[NB NOTA_C_QTY]]="","",ROW()-2)</f>
        <v>11</v>
      </c>
    </row>
    <row r="14" spans="1:50" ht="20.100000000000001" customHeight="1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 t="str">
        <f ca="1">IF(NOTA[[#This Row],[NAMA BARANG]]="","",INDEX(NOTA[ID],MATCH(,INDIRECT(ADDRESS(ROW(NOTA[ID]),COLUMN(NOTA[ID]))&amp;":"&amp;ADDRESS(ROW(),COLUMN(NOTA[ID]))),-1)))</f>
        <v/>
      </c>
      <c r="C14" s="11"/>
      <c r="F14" s="12"/>
      <c r="G14" s="3"/>
      <c r="H14" s="4"/>
      <c r="I14" s="3"/>
      <c r="K14" s="5"/>
      <c r="L14" s="3"/>
      <c r="N14" s="6"/>
      <c r="O14" s="7"/>
      <c r="P14" s="5"/>
      <c r="R14" s="9"/>
      <c r="T14" s="15"/>
      <c r="U14" s="10"/>
      <c r="V14" s="15" t="str">
        <f>IF(NOTA[[#This Row],[HARGA/ CTN]]="",NOTA[[#This Row],[JUMLAH_H]],NOTA[[#This Row],[HARGA/ CTN]]*IF(NOTA[[#This Row],[C]]="",0,NOTA[[#This Row],[C]]))</f>
        <v/>
      </c>
      <c r="W14" s="15" t="str">
        <f>IF(NOTA[[#This Row],[JUMLAH]]="","",NOTA[[#This Row],[JUMLAH]]*NOTA[[#This Row],[Column6]])</f>
        <v/>
      </c>
      <c r="X14" s="15" t="str">
        <f>IF(NOTA[[#This Row],[JUMLAH]]="","",(NOTA[[#This Row],[JUMLAH]]-NOTA[[#This Row],[DISC 1-]])*NOTA[[#This Row],[Column7]])</f>
        <v/>
      </c>
      <c r="Y14" s="15" t="str">
        <f>IF(NOTA[[#This Row],[JUMLAH]]="","",(NOTA[[#This Row],[JUMLAH]]-NOTA[[#This Row],[DISC 1-]]-NOTA[[#This Row],[DISC 2-]])*NOTA[[#This Row],[Column8]])</f>
        <v/>
      </c>
      <c r="Z14" s="15" t="str">
        <f>IF(NOTA[[#This Row],[JUMLAH]]="","",NOTA[[#This Row],[DISC 1-]]+NOTA[[#This Row],[DISC 2-]]+NOTA[[#This Row],[DISC 3-]])</f>
        <v/>
      </c>
      <c r="AA14" s="15" t="str">
        <f>IF(NOTA[[#This Row],[JUMLAH]]="","",NOTA[[#This Row],[JUMLAH]]-NOTA[[#This Row],[DISC]])</f>
        <v/>
      </c>
      <c r="AB14" s="15"/>
      <c r="AC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15" t="str">
        <f>IF(OR(NOTA[[#This Row],[QTY]]="",NOTA[[#This Row],[HARGA SATUAN]]="",),"",NOTA[[#This Row],[QTY]]*NOTA[[#This Row],[HARGA SATUAN]])</f>
        <v/>
      </c>
      <c r="AG14" s="4" t="str">
        <f ca="1">IF(NOTA[[#This Row],[ID_H]]="","",INDEX(NOTA[TANGGAL],MATCH(,INDIRECT(ADDRESS(ROW(NOTA[TANGGAL]),COLUMN(NOTA[TANGGAL]))&amp;":"&amp;ADDRESS(ROW(),COLUMN(NOTA[TANGGAL]))),-1)))</f>
        <v/>
      </c>
      <c r="AH14" s="4" t="str">
        <f ca="1">IF(NOTA[[#This Row],[ID_H]]="","",INDEX(NOTA[TGL.NOTA],MATCH(,INDIRECT(ADDRESS(ROW(NOTA[TGL.NOTA]),COLUMN(NOTA[TGL.NOTA]))&amp;":"&amp;ADDRESS(ROW(),COLUMN(NOTA[TGL.NOTA]))),-1)))</f>
        <v/>
      </c>
      <c r="AI14" s="4" t="str">
        <f ca="1">IF(NOTA[[#This Row],[ID_H]]="","",INDEX(NOTA[NO.NOTA],MATCH(NOTA[[#This Row],[ID_H]],NOTA[ID_H],0)))</f>
        <v/>
      </c>
      <c r="AJ14" s="6" t="str">
        <f ca="1">IF(NOTA[[#This Row],[NAMA BARANG]]="","",INDEX(NOTA[SUPPLIER],MATCH(,INDIRECT(ADDRESS(ROW(NOTA[ID]),COLUMN(NOTA[ID]))&amp;":"&amp;ADDRESS(ROW(),COLUMN(NOTA[ID]))),-1)))</f>
        <v/>
      </c>
      <c r="AK14" s="6" t="str">
        <f ca="1">IF(NOTA[[#This Row],[ID_H]]="","",IF(NOTA[[#This Row],[FAKTUR]]="",INDIRECT(ADDRESS(ROW()-1,COLUMN())),NOTA[[#This Row],[FAKTUR]]))</f>
        <v/>
      </c>
      <c r="AL14" s="3" t="str">
        <f ca="1">IF(NOTA[[#This Row],[ID]]="","",COUNTIF(NOTA[ID_H],NOTA[[#This Row],[ID_H]]))</f>
        <v/>
      </c>
      <c r="AM14" s="3" t="str">
        <f ca="1">IF(NOTA[[#This Row],[TGL.NOTA]]="",IF(NOTA[[#This Row],[SUPPLIER_H]]="","",AM13),MONTH(NOTA[[#This Row],[TGL.NOTA]]))</f>
        <v/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 t="str">
        <f>IF(NOTA[[#This Row],[CONCAT1]]="","",MATCH(NOTA[[#This Row],[CONCAT1]],[3]!db[NB NOTA_C],0))</f>
        <v/>
      </c>
      <c r="AS14" s="3" t="str">
        <f>IF(NOTA[[#This Row],[Column5]]="","",TRUE)</f>
        <v/>
      </c>
      <c r="AT14" s="3" t="str">
        <f ca="1">IF(NOTA[[#This Row],[ID_H]]="","",IF(NOTA[[#This Row],[Column3]]=TRUE,NOTA[[#This Row],[Column5]],INDEX([3]!db[QTY/ CTN],NOTA[[#This Row],[//DB]])))</f>
        <v/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" s="3" t="str">
        <f ca="1">IF(NOTA[[#This Row],[ID_H]]="","",MATCH(NOTA[[#This Row],[NB NOTA_C_QTY]],[3]!db[NB NOTA_C_QTY+F],0))</f>
        <v/>
      </c>
      <c r="AW14" s="16" t="str">
        <f ca="1">IF(NOTA[[#This Row],[NB NOTA_C_QTY]]="","",ROW()-2)</f>
        <v/>
      </c>
    </row>
    <row r="15" spans="1:50" ht="20.100000000000001" customHeight="1">
      <c r="A15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5" s="3">
        <f ca="1">IF(NOTA[[#This Row],[NAMA BARANG]]="","",INDEX(NOTA[ID],MATCH(,INDIRECT(ADDRESS(ROW(NOTA[ID]),COLUMN(NOTA[ID]))&amp;":"&amp;ADDRESS(ROW(),COLUMN(NOTA[ID]))),-1)))</f>
        <v>6</v>
      </c>
      <c r="C15" s="11"/>
      <c r="D15" s="3" t="s">
        <v>177</v>
      </c>
      <c r="E15" s="3" t="s">
        <v>49</v>
      </c>
      <c r="F15" s="12" t="s">
        <v>178</v>
      </c>
      <c r="G15" s="3"/>
      <c r="H15" s="4">
        <v>45527</v>
      </c>
      <c r="I15" s="3"/>
      <c r="J15" s="17" t="s">
        <v>181</v>
      </c>
      <c r="K15" s="5">
        <v>25</v>
      </c>
      <c r="L15" s="3">
        <v>4800</v>
      </c>
      <c r="M15" s="3" t="s">
        <v>50</v>
      </c>
      <c r="N15" s="6">
        <v>10000</v>
      </c>
      <c r="O15" s="7"/>
      <c r="P15" s="5" t="s">
        <v>180</v>
      </c>
      <c r="Q15" s="14">
        <v>0.03</v>
      </c>
      <c r="R15" s="9"/>
      <c r="T15" s="15"/>
      <c r="U15" s="10"/>
      <c r="V15" s="15">
        <f>IF(NOTA[[#This Row],[HARGA/ CTN]]="",NOTA[[#This Row],[JUMLAH_H]],NOTA[[#This Row],[HARGA/ CTN]]*IF(NOTA[[#This Row],[C]]="",0,NOTA[[#This Row],[C]]))</f>
        <v>48000000</v>
      </c>
      <c r="W15" s="15">
        <f>IF(NOTA[[#This Row],[JUMLAH]]="","",NOTA[[#This Row],[JUMLAH]]*NOTA[[#This Row],[Column6]])</f>
        <v>1440000</v>
      </c>
      <c r="X15" s="15">
        <f>IF(NOTA[[#This Row],[JUMLAH]]="","",(NOTA[[#This Row],[JUMLAH]]-NOTA[[#This Row],[DISC 1-]])*NOTA[[#This Row],[Column7]])</f>
        <v>0</v>
      </c>
      <c r="Y15" s="15">
        <f>IF(NOTA[[#This Row],[JUMLAH]]="","",(NOTA[[#This Row],[JUMLAH]]-NOTA[[#This Row],[DISC 1-]]-NOTA[[#This Row],[DISC 2-]])*NOTA[[#This Row],[Column8]])</f>
        <v>0</v>
      </c>
      <c r="Z15" s="15">
        <f>IF(NOTA[[#This Row],[JUMLAH]]="","",NOTA[[#This Row],[DISC 1-]]+NOTA[[#This Row],[DISC 2-]]+NOTA[[#This Row],[DISC 3-]])</f>
        <v>1440000</v>
      </c>
      <c r="AA15" s="15">
        <f>IF(NOTA[[#This Row],[JUMLAH]]="","",NOTA[[#This Row],[JUMLAH]]-NOTA[[#This Row],[DISC]])</f>
        <v>46560000</v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5" s="15">
        <f>IF(OR(NOTA[[#This Row],[QTY]]="",NOTA[[#This Row],[HARGA SATUAN]]="",),"",NOTA[[#This Row],[QTY]]*NOTA[[#This Row],[HARGA SATUAN]])</f>
        <v>48000000</v>
      </c>
      <c r="AG15" s="4">
        <f ca="1">IF(NOTA[[#This Row],[ID_H]]="","",INDEX(NOTA[TANGGAL],MATCH(,INDIRECT(ADDRESS(ROW(NOTA[TANGGAL]),COLUMN(NOTA[TANGGAL]))&amp;":"&amp;ADDRESS(ROW(),COLUMN(NOTA[TANGGAL]))),-1)))</f>
        <v>45532</v>
      </c>
      <c r="AH15" s="4">
        <f ca="1">IF(NOTA[[#This Row],[ID_H]]="","",INDEX(NOTA[TGL.NOTA],MATCH(,INDIRECT(ADDRESS(ROW(NOTA[TGL.NOTA]),COLUMN(NOTA[TGL.NOTA]))&amp;":"&amp;ADDRESS(ROW(),COLUMN(NOTA[TGL.NOTA]))),-1)))</f>
        <v>45527</v>
      </c>
      <c r="AI15" s="4" t="str">
        <f ca="1">IF(NOTA[[#This Row],[ID_H]]="","",INDEX(NOTA[NO.NOTA],MATCH(NOTA[[#This Row],[ID_H]],NOTA[ID_H],0)))</f>
        <v>24/VIII/245</v>
      </c>
      <c r="AJ15" s="6" t="str">
        <f ca="1">IF(NOTA[[#This Row],[NAMA BARANG]]="","",INDEX(NOTA[SUPPLIER],MATCH(,INDIRECT(ADDRESS(ROW(NOTA[ID]),COLUMN(NOTA[ID]))&amp;":"&amp;ADDRESS(ROW(),COLUMN(NOTA[ID]))),-1)))</f>
        <v>MSI</v>
      </c>
      <c r="AK15" s="6" t="str">
        <f ca="1">IF(NOTA[[#This Row],[ID_H]]="","",IF(NOTA[[#This Row],[FAKTUR]]="",INDIRECT(ADDRESS(ROW()-1,COLUMN())),NOTA[[#This Row],[FAKTUR]]))</f>
        <v>UNTANA</v>
      </c>
      <c r="AL15" s="3">
        <f ca="1">IF(NOTA[[#This Row],[ID]]="","",COUNTIF(NOTA[ID_H],NOTA[[#This Row],[ID_H]]))</f>
        <v>2</v>
      </c>
      <c r="AM15" s="3">
        <f>IF(NOTA[[#This Row],[TGL.NOTA]]="",IF(NOTA[[#This Row],[SUPPLIER_H]]="","",AM14),MONTH(NOTA[[#This Row],[TGL.NOTA]]))</f>
        <v>8</v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gelpenzuizhuahy1020hitam19200000,03</v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gelpenzuizhuahy1020hitam19200000,03</v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MSIUNTANA24/VIII/24545527gelpenzuizhuahy1020hitam</v>
      </c>
      <c r="AR15" s="3">
        <f>IF(NOTA[[#This Row],[CONCAT1]]="","",MATCH(NOTA[[#This Row],[CONCAT1]],[3]!db[NB NOTA_C],0))</f>
        <v>1139</v>
      </c>
      <c r="AS15" s="3" t="b">
        <f>IF(NOTA[[#This Row],[Column5]]="","",TRUE)</f>
        <v>1</v>
      </c>
      <c r="AT15" s="3" t="str">
        <f ca="1">IF(NOTA[[#This Row],[ID_H]]="","",IF(NOTA[[#This Row],[Column3]]=TRUE,NOTA[[#This Row],[Column5]],INDEX([3]!db[QTY/ CTN],NOTA[[#This Row],[//DB]])))</f>
        <v>192 LSN</v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V15" s="3">
        <f ca="1">IF(NOTA[[#This Row],[ID_H]]="","",MATCH(NOTA[[#This Row],[NB NOTA_C_QTY]],[3]!db[NB NOTA_C_QTY+F],0))</f>
        <v>1139</v>
      </c>
      <c r="AW15" s="16">
        <f ca="1">IF(NOTA[[#This Row],[NB NOTA_C_QTY]]="","",ROW()-2)</f>
        <v>13</v>
      </c>
    </row>
    <row r="16" spans="1:50" ht="20.100000000000001" customHeight="1">
      <c r="A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">
        <f ca="1">IF(NOTA[[#This Row],[NAMA BARANG]]="","",INDEX(NOTA[ID],MATCH(,INDIRECT(ADDRESS(ROW(NOTA[ID]),COLUMN(NOTA[ID]))&amp;":"&amp;ADDRESS(ROW(),COLUMN(NOTA[ID]))),-1)))</f>
        <v>6</v>
      </c>
      <c r="C16" s="11"/>
      <c r="F16" s="12"/>
      <c r="G16" s="3"/>
      <c r="H16" s="4"/>
      <c r="I16" s="3" t="s">
        <v>152</v>
      </c>
      <c r="J16" s="17" t="s">
        <v>179</v>
      </c>
      <c r="K16" s="5">
        <v>1</v>
      </c>
      <c r="L16" s="3">
        <v>192</v>
      </c>
      <c r="M16" s="3" t="s">
        <v>50</v>
      </c>
      <c r="N16" s="6">
        <v>10000</v>
      </c>
      <c r="O16" s="7"/>
      <c r="P16" s="5" t="s">
        <v>180</v>
      </c>
      <c r="Q16" s="14">
        <v>0.03</v>
      </c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1920000</v>
      </c>
      <c r="W16" s="15">
        <f>IF(NOTA[[#This Row],[JUMLAH]]="","",NOTA[[#This Row],[JUMLAH]]*NOTA[[#This Row],[Column6]])</f>
        <v>57600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57600</v>
      </c>
      <c r="AA16" s="15">
        <f>IF(NOTA[[#This Row],[JUMLAH]]="","",NOTA[[#This Row],[JUMLAH]]-NOTA[[#This Row],[DISC]])</f>
        <v>1862400</v>
      </c>
      <c r="AB16" s="15"/>
      <c r="AC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1497600</v>
      </c>
      <c r="AD1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48422400</v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16" s="15">
        <f>IF(OR(NOTA[[#This Row],[QTY]]="",NOTA[[#This Row],[HARGA SATUAN]]="",),"",NOTA[[#This Row],[QTY]]*NOTA[[#This Row],[HARGA SATUAN]])</f>
        <v>1920000</v>
      </c>
      <c r="AG16" s="4">
        <f ca="1">IF(NOTA[[#This Row],[ID_H]]="","",INDEX(NOTA[TANGGAL],MATCH(,INDIRECT(ADDRESS(ROW(NOTA[TANGGAL]),COLUMN(NOTA[TANGGAL]))&amp;":"&amp;ADDRESS(ROW(),COLUMN(NOTA[TANGGAL]))),-1)))</f>
        <v>45532</v>
      </c>
      <c r="AH16" s="4">
        <f ca="1">IF(NOTA[[#This Row],[ID_H]]="","",INDEX(NOTA[TGL.NOTA],MATCH(,INDIRECT(ADDRESS(ROW(NOTA[TGL.NOTA]),COLUMN(NOTA[TGL.NOTA]))&amp;":"&amp;ADDRESS(ROW(),COLUMN(NOTA[TGL.NOTA]))),-1)))</f>
        <v>45527</v>
      </c>
      <c r="AI16" s="4" t="str">
        <f ca="1">IF(NOTA[[#This Row],[ID_H]]="","",INDEX(NOTA[NO.NOTA],MATCH(NOTA[[#This Row],[ID_H]],NOTA[ID_H],0)))</f>
        <v>24/VIII/245</v>
      </c>
      <c r="AJ16" s="6" t="str">
        <f ca="1">IF(NOTA[[#This Row],[NAMA BARANG]]="","",INDEX(NOTA[SUPPLIER],MATCH(,INDIRECT(ADDRESS(ROW(NOTA[ID]),COLUMN(NOTA[ID]))&amp;":"&amp;ADDRESS(ROW(),COLUMN(NOTA[ID]))),-1)))</f>
        <v>MSI</v>
      </c>
      <c r="AK16" s="6" t="str">
        <f ca="1">IF(NOTA[[#This Row],[ID_H]]="","",IF(NOTA[[#This Row],[FAKTUR]]="",INDIRECT(ADDRESS(ROW()-1,COLUMN())),NOTA[[#This Row],[FAKTUR]]))</f>
        <v>UNTANA</v>
      </c>
      <c r="AL16" s="3" t="str">
        <f ca="1">IF(NOTA[[#This Row],[ID]]="","",COUNTIF(NOTA[ID_H],NOTA[[#This Row],[ID_H]]))</f>
        <v/>
      </c>
      <c r="AM16" s="3" t="str">
        <f ca="1">IF(NOTA[[#This Row],[TGL.NOTA]]="",IF(NOTA[[#This Row],[SUPPLIER_H]]="","",AM14),MONTH(NOTA[[#This Row],[TGL.NOTA]]))</f>
        <v/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gelpenzuizhuahy1020merah19200000,03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gelpenzuizhuahy1020merah19200000,03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">
        <f>IF(NOTA[[#This Row],[CONCAT1]]="","",MATCH(NOTA[[#This Row],[CONCAT1]],[3]!db[NB NOTA_C],0))</f>
        <v>1140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192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V16" s="3">
        <f ca="1">IF(NOTA[[#This Row],[ID_H]]="","",MATCH(NOTA[[#This Row],[NB NOTA_C_QTY]],[3]!db[NB NOTA_C_QTY+F],0))</f>
        <v>1140</v>
      </c>
      <c r="AW16" s="16">
        <f ca="1">IF(NOTA[[#This Row],[NB NOTA_C_QTY]]="","",ROW()-2)</f>
        <v>14</v>
      </c>
    </row>
    <row r="17" spans="1:49" ht="20.100000000000001" customHeight="1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 t="str">
        <f ca="1">IF(NOTA[[#This Row],[NAMA BARANG]]="","",INDEX(NOTA[ID],MATCH(,INDIRECT(ADDRESS(ROW(NOTA[ID]),COLUMN(NOTA[ID]))&amp;":"&amp;ADDRESS(ROW(),COLUMN(NOTA[ID]))),-1)))</f>
        <v/>
      </c>
      <c r="C17" s="11"/>
      <c r="F17" s="12"/>
      <c r="G17" s="3"/>
      <c r="H17" s="4"/>
      <c r="I17" s="3"/>
      <c r="K17" s="5"/>
      <c r="L17" s="3"/>
      <c r="N17" s="6"/>
      <c r="O17" s="7"/>
      <c r="P17" s="5"/>
      <c r="R17" s="9"/>
      <c r="T17" s="15"/>
      <c r="U17" s="10"/>
      <c r="V17" s="15" t="str">
        <f>IF(NOTA[[#This Row],[HARGA/ CTN]]="",NOTA[[#This Row],[JUMLAH_H]],NOTA[[#This Row],[HARGA/ CTN]]*IF(NOTA[[#This Row],[C]]="",0,NOTA[[#This Row],[C]]))</f>
        <v/>
      </c>
      <c r="W17" s="15" t="str">
        <f>IF(NOTA[[#This Row],[JUMLAH]]="","",NOTA[[#This Row],[JUMLAH]]*NOTA[[#This Row],[Column6]])</f>
        <v/>
      </c>
      <c r="X17" s="15" t="str">
        <f>IF(NOTA[[#This Row],[JUMLAH]]="","",(NOTA[[#This Row],[JUMLAH]]-NOTA[[#This Row],[DISC 1-]])*NOTA[[#This Row],[Column7]])</f>
        <v/>
      </c>
      <c r="Y17" s="15" t="str">
        <f>IF(NOTA[[#This Row],[JUMLAH]]="","",(NOTA[[#This Row],[JUMLAH]]-NOTA[[#This Row],[DISC 1-]]-NOTA[[#This Row],[DISC 2-]])*NOTA[[#This Row],[Column8]])</f>
        <v/>
      </c>
      <c r="Z17" s="15" t="str">
        <f>IF(NOTA[[#This Row],[JUMLAH]]="","",NOTA[[#This Row],[DISC 1-]]+NOTA[[#This Row],[DISC 2-]]+NOTA[[#This Row],[DISC 3-]])</f>
        <v/>
      </c>
      <c r="AA17" s="15" t="str">
        <f>IF(NOTA[[#This Row],[JUMLAH]]="","",NOTA[[#This Row],[JUMLAH]]-NOTA[[#This Row],[DISC]])</f>
        <v/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" s="15" t="str">
        <f>IF(OR(NOTA[[#This Row],[QTY]]="",NOTA[[#This Row],[HARGA SATUAN]]="",),"",NOTA[[#This Row],[QTY]]*NOTA[[#This Row],[HARGA SATUAN]])</f>
        <v/>
      </c>
      <c r="AG17" s="4" t="str">
        <f ca="1">IF(NOTA[[#This Row],[ID_H]]="","",INDEX(NOTA[TANGGAL],MATCH(,INDIRECT(ADDRESS(ROW(NOTA[TANGGAL]),COLUMN(NOTA[TANGGAL]))&amp;":"&amp;ADDRESS(ROW(),COLUMN(NOTA[TANGGAL]))),-1)))</f>
        <v/>
      </c>
      <c r="AH17" s="4" t="str">
        <f ca="1">IF(NOTA[[#This Row],[ID_H]]="","",INDEX(NOTA[TGL.NOTA],MATCH(,INDIRECT(ADDRESS(ROW(NOTA[TGL.NOTA]),COLUMN(NOTA[TGL.NOTA]))&amp;":"&amp;ADDRESS(ROW(),COLUMN(NOTA[TGL.NOTA]))),-1)))</f>
        <v/>
      </c>
      <c r="AI17" s="4" t="str">
        <f ca="1">IF(NOTA[[#This Row],[ID_H]]="","",INDEX(NOTA[NO.NOTA],MATCH(NOTA[[#This Row],[ID_H]],NOTA[ID_H],0)))</f>
        <v/>
      </c>
      <c r="AJ17" s="6" t="str">
        <f ca="1">IF(NOTA[[#This Row],[NAMA BARANG]]="","",INDEX(NOTA[SUPPLIER],MATCH(,INDIRECT(ADDRESS(ROW(NOTA[ID]),COLUMN(NOTA[ID]))&amp;":"&amp;ADDRESS(ROW(),COLUMN(NOTA[ID]))),-1)))</f>
        <v/>
      </c>
      <c r="AK17" s="6" t="str">
        <f ca="1">IF(NOTA[[#This Row],[ID_H]]="","",IF(NOTA[[#This Row],[FAKTUR]]="",INDIRECT(ADDRESS(ROW()-1,COLUMN())),NOTA[[#This Row],[FAKTUR]]))</f>
        <v/>
      </c>
      <c r="AL17" s="3" t="str">
        <f ca="1">IF(NOTA[[#This Row],[ID]]="","",COUNTIF(NOTA[ID_H],NOTA[[#This Row],[ID_H]]))</f>
        <v/>
      </c>
      <c r="AM17" s="3" t="str">
        <f ca="1">IF(NOTA[[#This Row],[TGL.NOTA]]="",IF(NOTA[[#This Row],[SUPPLIER_H]]="","",AM16),MONTH(NOTA[[#This Row],[TGL.NOTA]]))</f>
        <v/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 t="str">
        <f>IF(NOTA[[#This Row],[CONCAT1]]="","",MATCH(NOTA[[#This Row],[CONCAT1]],[3]!db[NB NOTA_C],0))</f>
        <v/>
      </c>
      <c r="AS17" s="3" t="str">
        <f>IF(NOTA[[#This Row],[Column5]]="","",TRUE)</f>
        <v/>
      </c>
      <c r="AT17" s="3" t="str">
        <f ca="1">IF(NOTA[[#This Row],[ID_H]]="","",IF(NOTA[[#This Row],[Column3]]=TRUE,NOTA[[#This Row],[Column5]],INDEX([3]!db[QTY/ CTN],NOTA[[#This Row],[//DB]])))</f>
        <v/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" s="3" t="str">
        <f ca="1">IF(NOTA[[#This Row],[ID_H]]="","",MATCH(NOTA[[#This Row],[NB NOTA_C_QTY]],[3]!db[NB NOTA_C_QTY+F],0))</f>
        <v/>
      </c>
      <c r="AW17" s="16" t="str">
        <f ca="1">IF(NOTA[[#This Row],[NB NOTA_C_QTY]]="","",ROW()-2)</f>
        <v/>
      </c>
    </row>
    <row r="18" spans="1:49" ht="20.100000000000001" customHeight="1">
      <c r="A18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18" s="3">
        <f ca="1">IF(NOTA[[#This Row],[NAMA BARANG]]="","",INDEX(NOTA[ID],MATCH(,INDIRECT(ADDRESS(ROW(NOTA[ID]),COLUMN(NOTA[ID]))&amp;":"&amp;ADDRESS(ROW(),COLUMN(NOTA[ID]))),-1)))</f>
        <v>7</v>
      </c>
      <c r="C18" s="11">
        <v>45533</v>
      </c>
      <c r="D18" s="3" t="s">
        <v>182</v>
      </c>
      <c r="E18" s="3" t="s">
        <v>49</v>
      </c>
      <c r="F18" s="12" t="s">
        <v>183</v>
      </c>
      <c r="G18" s="3"/>
      <c r="H18" s="4">
        <v>45530</v>
      </c>
      <c r="I18" s="3"/>
      <c r="J18" s="20" t="s">
        <v>184</v>
      </c>
      <c r="K18" s="5">
        <v>28</v>
      </c>
      <c r="L18" s="3">
        <v>4032</v>
      </c>
      <c r="M18" s="3" t="s">
        <v>50</v>
      </c>
      <c r="N18" s="6">
        <v>19000</v>
      </c>
      <c r="O18" s="7"/>
      <c r="P18" s="5" t="s">
        <v>185</v>
      </c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76608000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76608000</v>
      </c>
      <c r="AB18" s="15"/>
      <c r="AC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76608000</v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8" s="15">
        <f>IF(OR(NOTA[[#This Row],[QTY]]="",NOTA[[#This Row],[HARGA SATUAN]]="",),"",NOTA[[#This Row],[QTY]]*NOTA[[#This Row],[HARGA SATUAN]])</f>
        <v>76608000</v>
      </c>
      <c r="AG18" s="4">
        <f ca="1">IF(NOTA[[#This Row],[ID_H]]="","",INDEX(NOTA[TANGGAL],MATCH(,INDIRECT(ADDRESS(ROW(NOTA[TANGGAL]),COLUMN(NOTA[TANGGAL]))&amp;":"&amp;ADDRESS(ROW(),COLUMN(NOTA[TANGGAL]))),-1)))</f>
        <v>45533</v>
      </c>
      <c r="AH18" s="4">
        <f ca="1">IF(NOTA[[#This Row],[ID_H]]="","",INDEX(NOTA[TGL.NOTA],MATCH(,INDIRECT(ADDRESS(ROW(NOTA[TGL.NOTA]),COLUMN(NOTA[TGL.NOTA]))&amp;":"&amp;ADDRESS(ROW(),COLUMN(NOTA[TGL.NOTA]))),-1)))</f>
        <v>45530</v>
      </c>
      <c r="AI18" s="4" t="str">
        <f ca="1">IF(NOTA[[#This Row],[ID_H]]="","",INDEX(NOTA[NO.NOTA],MATCH(NOTA[[#This Row],[ID_H]],NOTA[ID_H],0)))</f>
        <v>03,0824KKS000497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>
        <f ca="1">IF(NOTA[[#This Row],[ID]]="","",COUNTIF(NOTA[ID_H],NOTA[[#This Row],[ID_H]]))</f>
        <v>1</v>
      </c>
      <c r="AM18" s="3">
        <f>IF(NOTA[[#This Row],[TGL.NOTA]]="",IF(NOTA[[#This Row],[SUPPLIER_H]]="","",AM17),MONTH(NOTA[[#This Row],[TGL.NOTA]]))</f>
        <v>8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STATIONERYUNTANA03,0824KKS00049745530bpgelsafarisf559hitam</v>
      </c>
      <c r="AR18" s="3">
        <f>IF(NOTA[[#This Row],[CONCAT1]]="","",MATCH(NOTA[[#This Row],[CONCAT1]],[3]!db[NB NOTA_C],0))</f>
        <v>1976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144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8" s="3">
        <f ca="1">IF(NOTA[[#This Row],[ID_H]]="","",MATCH(NOTA[[#This Row],[NB NOTA_C_QTY]],[3]!db[NB NOTA_C_QTY+F],0))</f>
        <v>1976</v>
      </c>
      <c r="AW18" s="16">
        <f ca="1">IF(NOTA[[#This Row],[NB NOTA_C_QTY]]="","",ROW()-2)</f>
        <v>16</v>
      </c>
    </row>
    <row r="19" spans="1:49" ht="20.100000000000001" customHeight="1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 t="str">
        <f ca="1">IF(NOTA[[#This Row],[NAMA BARANG]]="","",INDEX(NOTA[ID],MATCH(,INDIRECT(ADDRESS(ROW(NOTA[ID]),COLUMN(NOTA[ID]))&amp;":"&amp;ADDRESS(ROW(),COLUMN(NOTA[ID]))),-1)))</f>
        <v/>
      </c>
      <c r="C19" s="11"/>
      <c r="F19" s="12"/>
      <c r="G19" s="3"/>
      <c r="H19" s="4"/>
      <c r="I19" s="3"/>
      <c r="K19" s="5"/>
      <c r="L19" s="3"/>
      <c r="N19" s="6"/>
      <c r="O19" s="7"/>
      <c r="P19" s="5"/>
      <c r="R19" s="9"/>
      <c r="T19" s="15"/>
      <c r="U19" s="10"/>
      <c r="V19" s="15" t="str">
        <f>IF(NOTA[[#This Row],[HARGA/ CTN]]="",NOTA[[#This Row],[JUMLAH_H]],NOTA[[#This Row],[HARGA/ CTN]]*IF(NOTA[[#This Row],[C]]="",0,NOTA[[#This Row],[C]]))</f>
        <v/>
      </c>
      <c r="W19" s="15" t="str">
        <f>IF(NOTA[[#This Row],[JUMLAH]]="","",NOTA[[#This Row],[JUMLAH]]*NOTA[[#This Row],[Column6]])</f>
        <v/>
      </c>
      <c r="X19" s="15" t="str">
        <f>IF(NOTA[[#This Row],[JUMLAH]]="","",(NOTA[[#This Row],[JUMLAH]]-NOTA[[#This Row],[DISC 1-]])*NOTA[[#This Row],[Column7]])</f>
        <v/>
      </c>
      <c r="Y19" s="15" t="str">
        <f>IF(NOTA[[#This Row],[JUMLAH]]="","",(NOTA[[#This Row],[JUMLAH]]-NOTA[[#This Row],[DISC 1-]]-NOTA[[#This Row],[DISC 2-]])*NOTA[[#This Row],[Column8]])</f>
        <v/>
      </c>
      <c r="Z19" s="15" t="str">
        <f>IF(NOTA[[#This Row],[JUMLAH]]="","",NOTA[[#This Row],[DISC 1-]]+NOTA[[#This Row],[DISC 2-]]+NOTA[[#This Row],[DISC 3-]])</f>
        <v/>
      </c>
      <c r="AA19" s="15" t="str">
        <f>IF(NOTA[[#This Row],[JUMLAH]]="","",NOTA[[#This Row],[JUMLAH]]-NOTA[[#This Row],[DISC]])</f>
        <v/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" s="15" t="str">
        <f>IF(OR(NOTA[[#This Row],[QTY]]="",NOTA[[#This Row],[HARGA SATUAN]]="",),"",NOTA[[#This Row],[QTY]]*NOTA[[#This Row],[HARGA SATUAN]])</f>
        <v/>
      </c>
      <c r="AG19" s="4" t="str">
        <f ca="1">IF(NOTA[[#This Row],[ID_H]]="","",INDEX(NOTA[TANGGAL],MATCH(,INDIRECT(ADDRESS(ROW(NOTA[TANGGAL]),COLUMN(NOTA[TANGGAL]))&amp;":"&amp;ADDRESS(ROW(),COLUMN(NOTA[TANGGAL]))),-1)))</f>
        <v/>
      </c>
      <c r="AH19" s="4" t="str">
        <f ca="1">IF(NOTA[[#This Row],[ID_H]]="","",INDEX(NOTA[TGL.NOTA],MATCH(,INDIRECT(ADDRESS(ROW(NOTA[TGL.NOTA]),COLUMN(NOTA[TGL.NOTA]))&amp;":"&amp;ADDRESS(ROW(),COLUMN(NOTA[TGL.NOTA]))),-1)))</f>
        <v/>
      </c>
      <c r="AI19" s="4" t="str">
        <f ca="1">IF(NOTA[[#This Row],[ID_H]]="","",INDEX(NOTA[NO.NOTA],MATCH(NOTA[[#This Row],[ID_H]],NOTA[ID_H],0)))</f>
        <v/>
      </c>
      <c r="AJ19" s="6" t="str">
        <f ca="1">IF(NOTA[[#This Row],[NAMA BARANG]]="","",INDEX(NOTA[SUPPLIER],MATCH(,INDIRECT(ADDRESS(ROW(NOTA[ID]),COLUMN(NOTA[ID]))&amp;":"&amp;ADDRESS(ROW(),COLUMN(NOTA[ID]))),-1)))</f>
        <v/>
      </c>
      <c r="AK19" s="6" t="str">
        <f ca="1">IF(NOTA[[#This Row],[ID_H]]="","",IF(NOTA[[#This Row],[FAKTUR]]="",INDIRECT(ADDRESS(ROW()-1,COLUMN())),NOTA[[#This Row],[FAKTUR]]))</f>
        <v/>
      </c>
      <c r="AL19" s="3" t="str">
        <f ca="1">IF(NOTA[[#This Row],[ID]]="","",COUNTIF(NOTA[ID_H],NOTA[[#This Row],[ID_H]]))</f>
        <v/>
      </c>
      <c r="AM19" s="3" t="str">
        <f ca="1">IF(NOTA[[#This Row],[TGL.NOTA]]="",IF(NOTA[[#This Row],[SUPPLIER_H]]="","",AM18),MONTH(NOTA[[#This Row],[TGL.NOTA]]))</f>
        <v/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 t="str">
        <f>IF(NOTA[[#This Row],[CONCAT1]]="","",MATCH(NOTA[[#This Row],[CONCAT1]],[3]!db[NB NOTA_C],0))</f>
        <v/>
      </c>
      <c r="AS19" s="3" t="str">
        <f>IF(NOTA[[#This Row],[Column5]]="","",TRUE)</f>
        <v/>
      </c>
      <c r="AT19" s="3" t="str">
        <f ca="1">IF(NOTA[[#This Row],[ID_H]]="","",IF(NOTA[[#This Row],[Column3]]=TRUE,NOTA[[#This Row],[Column5]],INDEX([3]!db[QTY/ CTN],NOTA[[#This Row],[//DB]])))</f>
        <v/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" s="3" t="str">
        <f ca="1">IF(NOTA[[#This Row],[ID_H]]="","",MATCH(NOTA[[#This Row],[NB NOTA_C_QTY]],[3]!db[NB NOTA_C_QTY+F],0))</f>
        <v/>
      </c>
      <c r="AW19" s="16" t="str">
        <f ca="1">IF(NOTA[[#This Row],[NB NOTA_C_QTY]]="","",ROW()-2)</f>
        <v/>
      </c>
    </row>
    <row r="20" spans="1:49" ht="20.100000000000001" customHeight="1">
      <c r="A20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0" s="3">
        <f ca="1">IF(NOTA[[#This Row],[NAMA BARANG]]="","",INDEX(NOTA[ID],MATCH(,INDIRECT(ADDRESS(ROW(NOTA[ID]),COLUMN(NOTA[ID]))&amp;":"&amp;ADDRESS(ROW(),COLUMN(NOTA[ID]))),-1)))</f>
        <v>8</v>
      </c>
      <c r="C20" s="11">
        <v>45534</v>
      </c>
      <c r="D20" s="3" t="s">
        <v>187</v>
      </c>
      <c r="E20" s="3" t="s">
        <v>49</v>
      </c>
      <c r="F20" s="12" t="s">
        <v>188</v>
      </c>
      <c r="G20" s="3"/>
      <c r="H20" s="4">
        <v>45532</v>
      </c>
      <c r="I20" s="3"/>
      <c r="J20" s="17" t="s">
        <v>189</v>
      </c>
      <c r="K20" s="5">
        <v>3</v>
      </c>
      <c r="L20" s="3">
        <v>432</v>
      </c>
      <c r="M20" s="3" t="s">
        <v>50</v>
      </c>
      <c r="N20" s="6">
        <v>23000</v>
      </c>
      <c r="O20" s="7"/>
      <c r="P20" s="5" t="s">
        <v>185</v>
      </c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9936000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9936000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9936000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20" s="15">
        <f>IF(OR(NOTA[[#This Row],[QTY]]="",NOTA[[#This Row],[HARGA SATUAN]]="",),"",NOTA[[#This Row],[QTY]]*NOTA[[#This Row],[HARGA SATUAN]])</f>
        <v>9936000</v>
      </c>
      <c r="AG20" s="4">
        <f ca="1">IF(NOTA[[#This Row],[ID_H]]="","",INDEX(NOTA[TANGGAL],MATCH(,INDIRECT(ADDRESS(ROW(NOTA[TANGGAL]),COLUMN(NOTA[TANGGAL]))&amp;":"&amp;ADDRESS(ROW(),COLUMN(NOTA[TANGGAL]))),-1)))</f>
        <v>45534</v>
      </c>
      <c r="AH20" s="4">
        <f ca="1">IF(NOTA[[#This Row],[ID_H]]="","",INDEX(NOTA[TGL.NOTA],MATCH(,INDIRECT(ADDRESS(ROW(NOTA[TGL.NOTA]),COLUMN(NOTA[TGL.NOTA]))&amp;":"&amp;ADDRESS(ROW(),COLUMN(NOTA[TGL.NOTA]))),-1)))</f>
        <v>45532</v>
      </c>
      <c r="AI20" s="4" t="str">
        <f ca="1">IF(NOTA[[#This Row],[ID_H]]="","",INDEX(NOTA[NO.NOTA],MATCH(NOTA[[#This Row],[ID_H]],NOTA[ID_H],0)))</f>
        <v>03341</v>
      </c>
      <c r="AJ20" s="6" t="str">
        <f ca="1">IF(NOTA[[#This Row],[NAMA BARANG]]="","",INDEX(NOTA[SUPPLIER],MATCH(,INDIRECT(ADDRESS(ROW(NOTA[ID]),COLUMN(NOTA[ID]))&amp;":"&amp;ADDRESS(ROW(),COLUMN(NOTA[ID]))),-1)))</f>
        <v>PMJP</v>
      </c>
      <c r="AK20" s="6" t="str">
        <f ca="1">IF(NOTA[[#This Row],[ID_H]]="","",IF(NOTA[[#This Row],[FAKTUR]]="",INDIRECT(ADDRESS(ROW()-1,COLUMN())),NOTA[[#This Row],[FAKTUR]]))</f>
        <v>UNTANA</v>
      </c>
      <c r="AL20" s="3">
        <f ca="1">IF(NOTA[[#This Row],[ID]]="","",COUNTIF(NOTA[ID_H],NOTA[[#This Row],[ID_H]]))</f>
        <v>1</v>
      </c>
      <c r="AM20" s="3">
        <f>IF(NOTA[[#This Row],[TGL.NOTA]]="",IF(NOTA[[#This Row],[SUPPLIER_H]]="","",AM19),MONTH(NOTA[[#This Row],[TGL.NOTA]]))</f>
        <v>8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stabillotz8001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stabillotz80013312000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stabillotz80013312000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>PMJPUNTANA0334145532stabillotz8001</v>
      </c>
      <c r="AR20" s="3">
        <f>IF(NOTA[[#This Row],[CONCAT1]]="","",MATCH(NOTA[[#This Row],[CONCAT1]],[3]!db[NB NOTA_C],0))</f>
        <v>2932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V20" s="3">
        <f ca="1">IF(NOTA[[#This Row],[ID_H]]="","",MATCH(NOTA[[#This Row],[NB NOTA_C_QTY]],[3]!db[NB NOTA_C_QTY+F],0))</f>
        <v>2932</v>
      </c>
      <c r="AW20" s="16">
        <f ca="1">IF(NOTA[[#This Row],[NB NOTA_C_QTY]]="","",ROW()-2)</f>
        <v>18</v>
      </c>
    </row>
    <row r="21" spans="1:49" ht="20.100000000000001" customHeight="1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>
      <c r="A22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2" s="3">
        <f ca="1">IF(NOTA[[#This Row],[NAMA BARANG]]="","",INDEX(NOTA[ID],MATCH(,INDIRECT(ADDRESS(ROW(NOTA[ID]),COLUMN(NOTA[ID]))&amp;":"&amp;ADDRESS(ROW(),COLUMN(NOTA[ID]))),-1)))</f>
        <v>9</v>
      </c>
      <c r="C22" s="11">
        <v>45535</v>
      </c>
      <c r="D22" s="3" t="s">
        <v>186</v>
      </c>
      <c r="E22" s="3" t="s">
        <v>49</v>
      </c>
      <c r="F22" s="12" t="s">
        <v>190</v>
      </c>
      <c r="G22" s="3"/>
      <c r="H22" s="4">
        <v>45531</v>
      </c>
      <c r="I22" s="3">
        <v>1</v>
      </c>
      <c r="J22" s="17" t="s">
        <v>191</v>
      </c>
      <c r="K22" s="5">
        <v>5</v>
      </c>
      <c r="L22" s="3">
        <v>720</v>
      </c>
      <c r="M22" s="3" t="s">
        <v>50</v>
      </c>
      <c r="N22" s="6">
        <v>26250</v>
      </c>
      <c r="O22" s="7"/>
      <c r="P22" s="5" t="s">
        <v>185</v>
      </c>
      <c r="Q22" s="14">
        <v>0.2</v>
      </c>
      <c r="R22" s="9">
        <v>0.02</v>
      </c>
      <c r="T22" s="15"/>
      <c r="U22" s="10"/>
      <c r="V22" s="15">
        <f>IF(NOTA[[#This Row],[HARGA/ CTN]]="",NOTA[[#This Row],[JUMLAH_H]],NOTA[[#This Row],[HARGA/ CTN]]*IF(NOTA[[#This Row],[C]]="",0,NOTA[[#This Row],[C]]))</f>
        <v>18900000</v>
      </c>
      <c r="W22" s="15">
        <f>IF(NOTA[[#This Row],[JUMLAH]]="","",NOTA[[#This Row],[JUMLAH]]*NOTA[[#This Row],[Column6]])</f>
        <v>3780000</v>
      </c>
      <c r="X22" s="15">
        <f>IF(NOTA[[#This Row],[JUMLAH]]="","",(NOTA[[#This Row],[JUMLAH]]-NOTA[[#This Row],[DISC 1-]])*NOTA[[#This Row],[Column7]])</f>
        <v>302400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4082400</v>
      </c>
      <c r="AA22" s="15">
        <f>IF(NOTA[[#This Row],[JUMLAH]]="","",NOTA[[#This Row],[JUMLAH]]-NOTA[[#This Row],[DISC]])</f>
        <v>14817600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4082400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14817600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3780000</v>
      </c>
      <c r="AF22" s="15">
        <f>IF(OR(NOTA[[#This Row],[QTY]]="",NOTA[[#This Row],[HARGA SATUAN]]="",),"",NOTA[[#This Row],[QTY]]*NOTA[[#This Row],[HARGA SATUAN]])</f>
        <v>18900000</v>
      </c>
      <c r="AG22" s="4">
        <f ca="1">IF(NOTA[[#This Row],[ID_H]]="","",INDEX(NOTA[TANGGAL],MATCH(,INDIRECT(ADDRESS(ROW(NOTA[TANGGAL]),COLUMN(NOTA[TANGGAL]))&amp;":"&amp;ADDRESS(ROW(),COLUMN(NOTA[TANGGAL]))),-1)))</f>
        <v>45535</v>
      </c>
      <c r="AH22" s="4">
        <f ca="1">IF(NOTA[[#This Row],[ID_H]]="","",INDEX(NOTA[TGL.NOTA],MATCH(,INDIRECT(ADDRESS(ROW(NOTA[TGL.NOTA]),COLUMN(NOTA[TGL.NOTA]))&amp;":"&amp;ADDRESS(ROW(),COLUMN(NOTA[TGL.NOTA]))),-1)))</f>
        <v>45531</v>
      </c>
      <c r="AI22" s="4" t="str">
        <f ca="1">IF(NOTA[[#This Row],[ID_H]]="","",INDEX(NOTA[NO.NOTA],MATCH(NOTA[[#This Row],[ID_H]],NOTA[ID_H],0)))</f>
        <v>FMMJ-2408-00978</v>
      </c>
      <c r="AJ22" s="6" t="str">
        <f ca="1">IF(NOTA[[#This Row],[NAMA BARANG]]="","",INDEX(NOTA[SUPPLIER],MATCH(,INDIRECT(ADDRESS(ROW(NOTA[ID]),COLUMN(NOTA[ID]))&amp;":"&amp;ADDRESS(ROW(),COLUMN(NOTA[ID]))),-1)))</f>
        <v>MAJU MAPAN JAYA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8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gelpenicolorsgp866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gelpenicolorsgp86637800000,20,02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gelpenicolorsgp86637800000,20,02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MAJU MAPAN JAYAUNTANAFMMJ-2408-0097845531gelpenicolorsgp866</v>
      </c>
      <c r="AR22" s="3">
        <f>IF(NOTA[[#This Row],[CONCAT1]]="","",MATCH(NOTA[[#This Row],[CONCAT1]],[3]!db[NB NOTA_C],0))</f>
        <v>169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144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gelpenicolorsgp866144lsnuntana</v>
      </c>
      <c r="AV22" s="3">
        <f ca="1">IF(NOTA[[#This Row],[ID_H]]="","",MATCH(NOTA[[#This Row],[NB NOTA_C_QTY]],[3]!db[NB NOTA_C_QTY+F],0))</f>
        <v>169</v>
      </c>
      <c r="AW22" s="16">
        <f ca="1">IF(NOTA[[#This Row],[NB NOTA_C_QTY]]="","",ROW()-2)</f>
        <v>20</v>
      </c>
    </row>
    <row r="23" spans="1:49" ht="20.100000000000001" customHeight="1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>
      <c r="A24" s="6">
        <f ca="1">IF(INDIRECT(ADDRESS(ROW()-1,COLUMN(NOTA[[#Headers],[ID]])))="ID",1,IF(NOTA[[#This Row],[FAKTUR]]="","",COUNT(INDIRECT(ADDRESS(ROW(NOTA[ID]),COLUMN(NOTA[ID]))&amp;":"&amp;ADDRESS(ROW()-1,COLUMN(NOTA[ID]))))+1))</f>
        <v>10</v>
      </c>
      <c r="B24" s="3">
        <f ca="1">IF(NOTA[[#This Row],[NAMA BARANG]]="","",INDEX(NOTA[ID],MATCH(,INDIRECT(ADDRESS(ROW(NOTA[ID]),COLUMN(NOTA[ID]))&amp;":"&amp;ADDRESS(ROW(),COLUMN(NOTA[ID]))),-1)))</f>
        <v>10</v>
      </c>
      <c r="C24" s="11">
        <v>45537</v>
      </c>
      <c r="D24" s="3" t="s">
        <v>194</v>
      </c>
      <c r="E24" s="3" t="s">
        <v>49</v>
      </c>
      <c r="F24" s="12" t="s">
        <v>195</v>
      </c>
      <c r="G24" s="3"/>
      <c r="H24" s="4">
        <v>45534</v>
      </c>
      <c r="I24" s="3"/>
      <c r="J24" s="17" t="s">
        <v>196</v>
      </c>
      <c r="K24" s="5">
        <v>3</v>
      </c>
      <c r="L24" s="3">
        <v>288</v>
      </c>
      <c r="M24" s="3" t="s">
        <v>51</v>
      </c>
      <c r="N24" s="6">
        <v>15000</v>
      </c>
      <c r="O24" s="7"/>
      <c r="P24" s="13" t="s">
        <v>192</v>
      </c>
      <c r="Q24" s="14">
        <v>0.03</v>
      </c>
      <c r="R24" s="9"/>
      <c r="T24" s="15"/>
      <c r="U24" s="10"/>
      <c r="V24" s="15">
        <f>IF(NOTA[[#This Row],[HARGA/ CTN]]="",NOTA[[#This Row],[JUMLAH_H]],NOTA[[#This Row],[HARGA/ CTN]]*IF(NOTA[[#This Row],[C]]="",0,NOTA[[#This Row],[C]]))</f>
        <v>4320000</v>
      </c>
      <c r="W24" s="15">
        <f>IF(NOTA[[#This Row],[JUMLAH]]="","",NOTA[[#This Row],[JUMLAH]]*NOTA[[#This Row],[Column6]])</f>
        <v>129600</v>
      </c>
      <c r="X24" s="15">
        <f>IF(NOTA[[#This Row],[JUMLAH]]="","",(NOTA[[#This Row],[JUMLAH]]-NOTA[[#This Row],[DISC 1-]])*NOTA[[#This Row],[Column7]])</f>
        <v>0</v>
      </c>
      <c r="Y24" s="15">
        <f>IF(NOTA[[#This Row],[JUMLAH]]="","",(NOTA[[#This Row],[JUMLAH]]-NOTA[[#This Row],[DISC 1-]]-NOTA[[#This Row],[DISC 2-]])*NOTA[[#This Row],[Column8]])</f>
        <v>0</v>
      </c>
      <c r="Z24" s="15">
        <f>IF(NOTA[[#This Row],[JUMLAH]]="","",NOTA[[#This Row],[DISC 1-]]+NOTA[[#This Row],[DISC 2-]]+NOTA[[#This Row],[DISC 3-]])</f>
        <v>129600</v>
      </c>
      <c r="AA24" s="15">
        <f>IF(NOTA[[#This Row],[JUMLAH]]="","",NOTA[[#This Row],[JUMLAH]]-NOTA[[#This Row],[DISC]])</f>
        <v>4190400</v>
      </c>
      <c r="AB24" s="15"/>
      <c r="AC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129600</v>
      </c>
      <c r="AD2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4190400</v>
      </c>
      <c r="AE24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4" s="15">
        <f>IF(OR(NOTA[[#This Row],[QTY]]="",NOTA[[#This Row],[HARGA SATUAN]]="",),"",NOTA[[#This Row],[QTY]]*NOTA[[#This Row],[HARGA SATUAN]])</f>
        <v>4320000</v>
      </c>
      <c r="AG24" s="4">
        <f ca="1">IF(NOTA[[#This Row],[ID_H]]="","",INDEX(NOTA[TANGGAL],MATCH(,INDIRECT(ADDRESS(ROW(NOTA[TANGGAL]),COLUMN(NOTA[TANGGAL]))&amp;":"&amp;ADDRESS(ROW(),COLUMN(NOTA[TANGGAL]))),-1)))</f>
        <v>45537</v>
      </c>
      <c r="AH24" s="4">
        <f ca="1">IF(NOTA[[#This Row],[ID_H]]="","",INDEX(NOTA[TGL.NOTA],MATCH(,INDIRECT(ADDRESS(ROW(NOTA[TGL.NOTA]),COLUMN(NOTA[TGL.NOTA]))&amp;":"&amp;ADDRESS(ROW(),COLUMN(NOTA[TGL.NOTA]))),-1)))</f>
        <v>45534</v>
      </c>
      <c r="AI24" s="4" t="str">
        <f ca="1">IF(NOTA[[#This Row],[ID_H]]="","",INDEX(NOTA[NO.NOTA],MATCH(NOTA[[#This Row],[ID_H]],NOTA[ID_H],0)))</f>
        <v>HM/182/08-24H</v>
      </c>
      <c r="AJ24" s="6" t="str">
        <f ca="1">IF(NOTA[[#This Row],[NAMA BARANG]]="","",INDEX(NOTA[SUPPLIER],MATCH(,INDIRECT(ADDRESS(ROW(NOTA[ID]),COLUMN(NOTA[ID]))&amp;":"&amp;ADDRESS(ROW(),COLUMN(NOTA[ID]))),-1)))</f>
        <v>DUTA BUANA</v>
      </c>
      <c r="AK24" s="6" t="str">
        <f ca="1">IF(NOTA[[#This Row],[ID_H]]="","",IF(NOTA[[#This Row],[FAKTUR]]="",INDIRECT(ADDRESS(ROW()-1,COLUMN())),NOTA[[#This Row],[FAKTUR]]))</f>
        <v>UNTANA</v>
      </c>
      <c r="AL24" s="3">
        <f ca="1">IF(NOTA[[#This Row],[ID]]="","",COUNTIF(NOTA[ID_H],NOTA[[#This Row],[ID_H]]))</f>
        <v>1</v>
      </c>
      <c r="AM24" s="3">
        <f>IF(NOTA[[#This Row],[TGL.NOTA]]="",IF(NOTA[[#This Row],[SUPPLIER_H]]="","",#REF!),MONTH(NOTA[[#This Row],[TGL.NOTA]]))</f>
        <v>8</v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clipboardacrylictf01514400000,03</v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clipboardacrylictf01514400000,03</v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BUANAUNTANAHM/182/08-24H45534clipboardacrylictf015</v>
      </c>
      <c r="AR24" s="3">
        <f>IF(NOTA[[#This Row],[CONCAT1]]="","",MATCH(NOTA[[#This Row],[CONCAT1]],[3]!db[NB NOTA_C],0))</f>
        <v>3374</v>
      </c>
      <c r="AS24" s="3" t="b">
        <f>IF(NOTA[[#This Row],[Column5]]="","",TRUE)</f>
        <v>1</v>
      </c>
      <c r="AT24" s="3" t="str">
        <f ca="1">IF(NOTA[[#This Row],[ID_H]]="","",IF(NOTA[[#This Row],[Column3]]=TRUE,NOTA[[#This Row],[Column5]],INDEX([3]!db[QTY/ CTN],NOTA[[#This Row],[//DB]])))</f>
        <v>96 PCS</v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V24" s="3">
        <f ca="1">IF(NOTA[[#This Row],[ID_H]]="","",MATCH(NOTA[[#This Row],[NB NOTA_C_QTY]],[3]!db[NB NOTA_C_QTY+F],0))</f>
        <v>3374</v>
      </c>
      <c r="AW24" s="16">
        <f ca="1">IF(NOTA[[#This Row],[NB NOTA_C_QTY]]="","",ROW()-2)</f>
        <v>22</v>
      </c>
    </row>
    <row r="25" spans="1:49" ht="20.100000000000001" customHeight="1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 t="str">
        <f ca="1">IF(NOTA[[#This Row],[NAMA BARANG]]="","",INDEX(NOTA[ID],MATCH(,INDIRECT(ADDRESS(ROW(NOTA[ID]),COLUMN(NOTA[ID]))&amp;":"&amp;ADDRESS(ROW(),COLUMN(NOTA[ID]))),-1)))</f>
        <v/>
      </c>
      <c r="C25" s="11"/>
      <c r="F25" s="12"/>
      <c r="G25" s="3"/>
      <c r="H25" s="4"/>
      <c r="I25" s="3"/>
      <c r="K25" s="5"/>
      <c r="L25" s="3"/>
      <c r="N25" s="6"/>
      <c r="O25" s="7"/>
      <c r="P25" s="13"/>
      <c r="R25" s="9"/>
      <c r="T25" s="15"/>
      <c r="U25" s="10"/>
      <c r="V25" s="15" t="str">
        <f>IF(NOTA[[#This Row],[HARGA/ CTN]]="",NOTA[[#This Row],[JUMLAH_H]],NOTA[[#This Row],[HARGA/ CTN]]*IF(NOTA[[#This Row],[C]]="",0,NOTA[[#This Row],[C]]))</f>
        <v/>
      </c>
      <c r="W25" s="15" t="str">
        <f>IF(NOTA[[#This Row],[JUMLAH]]="","",NOTA[[#This Row],[JUMLAH]]*NOTA[[#This Row],[Column6]])</f>
        <v/>
      </c>
      <c r="X25" s="15" t="str">
        <f>IF(NOTA[[#This Row],[JUMLAH]]="","",(NOTA[[#This Row],[JUMLAH]]-NOTA[[#This Row],[DISC 1-]])*NOTA[[#This Row],[Column7]])</f>
        <v/>
      </c>
      <c r="Y25" s="15" t="str">
        <f>IF(NOTA[[#This Row],[JUMLAH]]="","",(NOTA[[#This Row],[JUMLAH]]-NOTA[[#This Row],[DISC 1-]]-NOTA[[#This Row],[DISC 2-]])*NOTA[[#This Row],[Column8]])</f>
        <v/>
      </c>
      <c r="Z25" s="15" t="str">
        <f>IF(NOTA[[#This Row],[JUMLAH]]="","",NOTA[[#This Row],[DISC 1-]]+NOTA[[#This Row],[DISC 2-]]+NOTA[[#This Row],[DISC 3-]])</f>
        <v/>
      </c>
      <c r="AA25" s="15" t="str">
        <f>IF(NOTA[[#This Row],[JUMLAH]]="","",NOTA[[#This Row],[JUMLAH]]-NOTA[[#This Row],[DISC]])</f>
        <v/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15" t="str">
        <f>IF(OR(NOTA[[#This Row],[QTY]]="",NOTA[[#This Row],[HARGA SATUAN]]="",),"",NOTA[[#This Row],[QTY]]*NOTA[[#This Row],[HARGA SATUAN]])</f>
        <v/>
      </c>
      <c r="AG25" s="4" t="str">
        <f ca="1">IF(NOTA[[#This Row],[ID_H]]="","",INDEX(NOTA[TANGGAL],MATCH(,INDIRECT(ADDRESS(ROW(NOTA[TANGGAL]),COLUMN(NOTA[TANGGAL]))&amp;":"&amp;ADDRESS(ROW(),COLUMN(NOTA[TANGGAL]))),-1)))</f>
        <v/>
      </c>
      <c r="AH25" s="4" t="str">
        <f ca="1">IF(NOTA[[#This Row],[ID_H]]="","",INDEX(NOTA[TGL.NOTA],MATCH(,INDIRECT(ADDRESS(ROW(NOTA[TGL.NOTA]),COLUMN(NOTA[TGL.NOTA]))&amp;":"&amp;ADDRESS(ROW(),COLUMN(NOTA[TGL.NOTA]))),-1)))</f>
        <v/>
      </c>
      <c r="AI25" s="4" t="str">
        <f ca="1">IF(NOTA[[#This Row],[ID_H]]="","",INDEX(NOTA[NO.NOTA],MATCH(NOTA[[#This Row],[ID_H]],NOTA[ID_H],0)))</f>
        <v/>
      </c>
      <c r="AJ25" s="6" t="str">
        <f ca="1">IF(NOTA[[#This Row],[NAMA BARANG]]="","",INDEX(NOTA[SUPPLIER],MATCH(,INDIRECT(ADDRESS(ROW(NOTA[ID]),COLUMN(NOTA[ID]))&amp;":"&amp;ADDRESS(ROW(),COLUMN(NOTA[ID]))),-1)))</f>
        <v/>
      </c>
      <c r="AK25" s="6" t="str">
        <f ca="1">IF(NOTA[[#This Row],[ID_H]]="","",IF(NOTA[[#This Row],[FAKTUR]]="",INDIRECT(ADDRESS(ROW()-1,COLUMN())),NOTA[[#This Row],[FAKTUR]]))</f>
        <v/>
      </c>
      <c r="AL25" s="3" t="str">
        <f ca="1">IF(NOTA[[#This Row],[ID]]="","",COUNTIF(NOTA[ID_H],NOTA[[#This Row],[ID_H]]))</f>
        <v/>
      </c>
      <c r="AM25" s="3" t="str">
        <f ca="1">IF(NOTA[[#This Row],[TGL.NOTA]]="",IF(NOTA[[#This Row],[SUPPLIER_H]]="","",#REF!),MONTH(NOTA[[#This Row],[TGL.NOTA]]))</f>
        <v/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 t="str">
        <f>IF(NOTA[[#This Row],[CONCAT1]]="","",MATCH(NOTA[[#This Row],[CONCAT1]],[3]!db[NB NOTA_C],0))</f>
        <v/>
      </c>
      <c r="AS25" s="3" t="str">
        <f>IF(NOTA[[#This Row],[Column5]]="","",TRUE)</f>
        <v/>
      </c>
      <c r="AT25" s="3" t="str">
        <f ca="1">IF(NOTA[[#This Row],[ID_H]]="","",IF(NOTA[[#This Row],[Column3]]=TRUE,NOTA[[#This Row],[Column5]],INDEX([3]!db[QTY/ CTN],NOTA[[#This Row],[//DB]])))</f>
        <v/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" s="3" t="str">
        <f ca="1">IF(NOTA[[#This Row],[ID_H]]="","",MATCH(NOTA[[#This Row],[NB NOTA_C_QTY]],[3]!db[NB NOTA_C_QTY+F],0))</f>
        <v/>
      </c>
      <c r="AW25" s="16" t="str">
        <f ca="1">IF(NOTA[[#This Row],[NB NOTA_C_QTY]]="","",ROW()-2)</f>
        <v/>
      </c>
    </row>
    <row r="26" spans="1:49" ht="20.100000000000001" customHeight="1">
      <c r="A26" s="6">
        <f ca="1">IF(INDIRECT(ADDRESS(ROW()-1,COLUMN(NOTA[[#Headers],[ID]])))="ID",1,IF(NOTA[[#This Row],[FAKTUR]]="","",COUNT(INDIRECT(ADDRESS(ROW(NOTA[ID]),COLUMN(NOTA[ID]))&amp;":"&amp;ADDRESS(ROW()-1,COLUMN(NOTA[ID]))))+1))</f>
        <v>11</v>
      </c>
      <c r="B26" s="3">
        <f ca="1">IF(NOTA[[#This Row],[NAMA BARANG]]="","",INDEX(NOTA[ID],MATCH(,INDIRECT(ADDRESS(ROW(NOTA[ID]),COLUMN(NOTA[ID]))&amp;":"&amp;ADDRESS(ROW(),COLUMN(NOTA[ID]))),-1)))</f>
        <v>11</v>
      </c>
      <c r="C26" s="11"/>
      <c r="D26" s="3" t="s">
        <v>194</v>
      </c>
      <c r="E26" s="3" t="s">
        <v>49</v>
      </c>
      <c r="F26" s="12" t="s">
        <v>197</v>
      </c>
      <c r="G26" s="3"/>
      <c r="H26" s="4">
        <v>45534</v>
      </c>
      <c r="I26" s="3"/>
      <c r="J26" s="17" t="s">
        <v>198</v>
      </c>
      <c r="K26" s="5">
        <v>2</v>
      </c>
      <c r="L26" s="3">
        <v>192</v>
      </c>
      <c r="M26" s="3" t="s">
        <v>50</v>
      </c>
      <c r="N26" s="6">
        <v>26500</v>
      </c>
      <c r="O26" s="7"/>
      <c r="P26" s="13" t="s">
        <v>199</v>
      </c>
      <c r="Q26" s="14">
        <v>0.03</v>
      </c>
      <c r="R26" s="9"/>
      <c r="T26" s="15"/>
      <c r="U26" s="10"/>
      <c r="V26" s="15">
        <f>IF(NOTA[[#This Row],[HARGA/ CTN]]="",NOTA[[#This Row],[JUMLAH_H]],NOTA[[#This Row],[HARGA/ CTN]]*IF(NOTA[[#This Row],[C]]="",0,NOTA[[#This Row],[C]]))</f>
        <v>5088000</v>
      </c>
      <c r="W26" s="15">
        <f>IF(NOTA[[#This Row],[JUMLAH]]="","",NOTA[[#This Row],[JUMLAH]]*NOTA[[#This Row],[Column6]])</f>
        <v>152640</v>
      </c>
      <c r="X26" s="15">
        <f>IF(NOTA[[#This Row],[JUMLAH]]="","",(NOTA[[#This Row],[JUMLAH]]-NOTA[[#This Row],[DISC 1-]])*NOTA[[#This Row],[Column7]])</f>
        <v>0</v>
      </c>
      <c r="Y26" s="15">
        <f>IF(NOTA[[#This Row],[JUMLAH]]="","",(NOTA[[#This Row],[JUMLAH]]-NOTA[[#This Row],[DISC 1-]]-NOTA[[#This Row],[DISC 2-]])*NOTA[[#This Row],[Column8]])</f>
        <v>0</v>
      </c>
      <c r="Z26" s="15">
        <f>IF(NOTA[[#This Row],[JUMLAH]]="","",NOTA[[#This Row],[DISC 1-]]+NOTA[[#This Row],[DISC 2-]]+NOTA[[#This Row],[DISC 3-]])</f>
        <v>152640</v>
      </c>
      <c r="AA26" s="15">
        <f>IF(NOTA[[#This Row],[JUMLAH]]="","",NOTA[[#This Row],[JUMLAH]]-NOTA[[#This Row],[DISC]])</f>
        <v>4935360</v>
      </c>
      <c r="AB26" s="15"/>
      <c r="AC2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152640</v>
      </c>
      <c r="AD2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4935360</v>
      </c>
      <c r="AE26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15">
        <f>IF(OR(NOTA[[#This Row],[QTY]]="",NOTA[[#This Row],[HARGA SATUAN]]="",),"",NOTA[[#This Row],[QTY]]*NOTA[[#This Row],[HARGA SATUAN]])</f>
        <v>5088000</v>
      </c>
      <c r="AG26" s="4">
        <f ca="1">IF(NOTA[[#This Row],[ID_H]]="","",INDEX(NOTA[TANGGAL],MATCH(,INDIRECT(ADDRESS(ROW(NOTA[TANGGAL]),COLUMN(NOTA[TANGGAL]))&amp;":"&amp;ADDRESS(ROW(),COLUMN(NOTA[TANGGAL]))),-1)))</f>
        <v>45537</v>
      </c>
      <c r="AH26" s="4">
        <f ca="1">IF(NOTA[[#This Row],[ID_H]]="","",INDEX(NOTA[TGL.NOTA],MATCH(,INDIRECT(ADDRESS(ROW(NOTA[TGL.NOTA]),COLUMN(NOTA[TGL.NOTA]))&amp;":"&amp;ADDRESS(ROW(),COLUMN(NOTA[TGL.NOTA]))),-1)))</f>
        <v>45534</v>
      </c>
      <c r="AI26" s="4" t="str">
        <f ca="1">IF(NOTA[[#This Row],[ID_H]]="","",INDEX(NOTA[NO.NOTA],MATCH(NOTA[[#This Row],[ID_H]],NOTA[ID_H],0)))</f>
        <v>HM/181/08-24H</v>
      </c>
      <c r="AJ26" s="6" t="str">
        <f ca="1">IF(NOTA[[#This Row],[NAMA BARANG]]="","",INDEX(NOTA[SUPPLIER],MATCH(,INDIRECT(ADDRESS(ROW(NOTA[ID]),COLUMN(NOTA[ID]))&amp;":"&amp;ADDRESS(ROW(),COLUMN(NOTA[ID]))),-1)))</f>
        <v>DUTA BUANA</v>
      </c>
      <c r="AK26" s="6" t="str">
        <f ca="1">IF(NOTA[[#This Row],[ID_H]]="","",IF(NOTA[[#This Row],[FAKTUR]]="",INDIRECT(ADDRESS(ROW()-1,COLUMN())),NOTA[[#This Row],[FAKTUR]]))</f>
        <v>UNTANA</v>
      </c>
      <c r="AL26" s="3">
        <f ca="1">IF(NOTA[[#This Row],[ID]]="","",COUNTIF(NOTA[ID_H],NOTA[[#This Row],[ID_H]]))</f>
        <v>1</v>
      </c>
      <c r="AM26" s="3">
        <f>IF(NOTA[[#This Row],[TGL.NOTA]]="",IF(NOTA[[#This Row],[SUPPLIER_H]]="","",AM25),MONTH(NOTA[[#This Row],[TGL.NOTA]]))</f>
        <v>8</v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BUANAUNTANAHM/181/08-24H45534ballpengeltf1191bodywr03mmhightech</v>
      </c>
      <c r="AR26" s="3">
        <f>IF(NOTA[[#This Row],[CONCAT1]]="","",MATCH(NOTA[[#This Row],[CONCAT1]],[3]!db[NB NOTA_C],0))</f>
        <v>146</v>
      </c>
      <c r="AS26" s="3" t="b">
        <f>IF(NOTA[[#This Row],[Column5]]="","",TRUE)</f>
        <v>1</v>
      </c>
      <c r="AT26" s="3" t="str">
        <f ca="1">IF(NOTA[[#This Row],[ID_H]]="","",IF(NOTA[[#This Row],[Column3]]=TRUE,NOTA[[#This Row],[Column5]],INDEX([3]!db[QTY/ CTN],NOTA[[#This Row],[//DB]])))</f>
        <v>96 LSN</v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V26" s="3">
        <f ca="1">IF(NOTA[[#This Row],[ID_H]]="","",MATCH(NOTA[[#This Row],[NB NOTA_C_QTY]],[3]!db[NB NOTA_C_QTY+F],0))</f>
        <v>147</v>
      </c>
      <c r="AW26" s="16">
        <f ca="1">IF(NOTA[[#This Row],[NB NOTA_C_QTY]]="","",ROW()-2)</f>
        <v>24</v>
      </c>
    </row>
    <row r="27" spans="1:49" ht="20.100000000000001" customHeight="1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 t="str">
        <f ca="1">IF(NOTA[[#This Row],[NAMA BARANG]]="","",INDEX(NOTA[ID],MATCH(,INDIRECT(ADDRESS(ROW(NOTA[ID]),COLUMN(NOTA[ID]))&amp;":"&amp;ADDRESS(ROW(),COLUMN(NOTA[ID]))),-1)))</f>
        <v/>
      </c>
      <c r="C27" s="11"/>
      <c r="F27" s="12"/>
      <c r="G27" s="3"/>
      <c r="H27" s="4"/>
      <c r="I27" s="3"/>
      <c r="K27" s="5"/>
      <c r="L27" s="3"/>
      <c r="N27" s="6"/>
      <c r="O27" s="7"/>
      <c r="P27" s="13"/>
      <c r="R27" s="9"/>
      <c r="T27" s="15"/>
      <c r="U27" s="10"/>
      <c r="V27" s="15" t="str">
        <f>IF(NOTA[[#This Row],[HARGA/ CTN]]="",NOTA[[#This Row],[JUMLAH_H]],NOTA[[#This Row],[HARGA/ CTN]]*IF(NOTA[[#This Row],[C]]="",0,NOTA[[#This Row],[C]]))</f>
        <v/>
      </c>
      <c r="W27" s="15" t="str">
        <f>IF(NOTA[[#This Row],[JUMLAH]]="","",NOTA[[#This Row],[JUMLAH]]*NOTA[[#This Row],[Column6]])</f>
        <v/>
      </c>
      <c r="X27" s="15" t="str">
        <f>IF(NOTA[[#This Row],[JUMLAH]]="","",(NOTA[[#This Row],[JUMLAH]]-NOTA[[#This Row],[DISC 1-]])*NOTA[[#This Row],[Column7]])</f>
        <v/>
      </c>
      <c r="Y27" s="15" t="str">
        <f>IF(NOTA[[#This Row],[JUMLAH]]="","",(NOTA[[#This Row],[JUMLAH]]-NOTA[[#This Row],[DISC 1-]]-NOTA[[#This Row],[DISC 2-]])*NOTA[[#This Row],[Column8]])</f>
        <v/>
      </c>
      <c r="Z27" s="15" t="str">
        <f>IF(NOTA[[#This Row],[JUMLAH]]="","",NOTA[[#This Row],[DISC 1-]]+NOTA[[#This Row],[DISC 2-]]+NOTA[[#This Row],[DISC 3-]])</f>
        <v/>
      </c>
      <c r="AA27" s="15" t="str">
        <f>IF(NOTA[[#This Row],[JUMLAH]]="","",NOTA[[#This Row],[JUMLAH]]-NOTA[[#This Row],[DISC]])</f>
        <v/>
      </c>
      <c r="AB27" s="15"/>
      <c r="AC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" s="15" t="str">
        <f>IF(OR(NOTA[[#This Row],[QTY]]="",NOTA[[#This Row],[HARGA SATUAN]]="",),"",NOTA[[#This Row],[QTY]]*NOTA[[#This Row],[HARGA SATUAN]])</f>
        <v/>
      </c>
      <c r="AG27" s="4" t="str">
        <f ca="1">IF(NOTA[[#This Row],[ID_H]]="","",INDEX(NOTA[TANGGAL],MATCH(,INDIRECT(ADDRESS(ROW(NOTA[TANGGAL]),COLUMN(NOTA[TANGGAL]))&amp;":"&amp;ADDRESS(ROW(),COLUMN(NOTA[TANGGAL]))),-1)))</f>
        <v/>
      </c>
      <c r="AH27" s="4" t="str">
        <f ca="1">IF(NOTA[[#This Row],[ID_H]]="","",INDEX(NOTA[TGL.NOTA],MATCH(,INDIRECT(ADDRESS(ROW(NOTA[TGL.NOTA]),COLUMN(NOTA[TGL.NOTA]))&amp;":"&amp;ADDRESS(ROW(),COLUMN(NOTA[TGL.NOTA]))),-1)))</f>
        <v/>
      </c>
      <c r="AI27" s="4" t="str">
        <f ca="1">IF(NOTA[[#This Row],[ID_H]]="","",INDEX(NOTA[NO.NOTA],MATCH(NOTA[[#This Row],[ID_H]],NOTA[ID_H],0)))</f>
        <v/>
      </c>
      <c r="AJ27" s="6" t="str">
        <f ca="1">IF(NOTA[[#This Row],[NAMA BARANG]]="","",INDEX(NOTA[SUPPLIER],MATCH(,INDIRECT(ADDRESS(ROW(NOTA[ID]),COLUMN(NOTA[ID]))&amp;":"&amp;ADDRESS(ROW(),COLUMN(NOTA[ID]))),-1)))</f>
        <v/>
      </c>
      <c r="AK27" s="6" t="str">
        <f ca="1">IF(NOTA[[#This Row],[ID_H]]="","",IF(NOTA[[#This Row],[FAKTUR]]="",INDIRECT(ADDRESS(ROW()-1,COLUMN())),NOTA[[#This Row],[FAKTUR]]))</f>
        <v/>
      </c>
      <c r="AL27" s="3" t="str">
        <f ca="1">IF(NOTA[[#This Row],[ID]]="","",COUNTIF(NOTA[ID_H],NOTA[[#This Row],[ID_H]]))</f>
        <v/>
      </c>
      <c r="AM27" s="3" t="str">
        <f ca="1">IF(NOTA[[#This Row],[TGL.NOTA]]="",IF(NOTA[[#This Row],[SUPPLIER_H]]="","",AM26),MONTH(NOTA[[#This Row],[TGL.NOTA]]))</f>
        <v/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 t="str">
        <f>IF(NOTA[[#This Row],[CONCAT1]]="","",MATCH(NOTA[[#This Row],[CONCAT1]],[3]!db[NB NOTA_C],0))</f>
        <v/>
      </c>
      <c r="AS27" s="3" t="str">
        <f>IF(NOTA[[#This Row],[Column5]]="","",TRUE)</f>
        <v/>
      </c>
      <c r="AT27" s="3" t="str">
        <f ca="1">IF(NOTA[[#This Row],[ID_H]]="","",IF(NOTA[[#This Row],[Column3]]=TRUE,NOTA[[#This Row],[Column5]],INDEX([3]!db[QTY/ CTN],NOTA[[#This Row],[//DB]])))</f>
        <v/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" s="3" t="str">
        <f ca="1">IF(NOTA[[#This Row],[ID_H]]="","",MATCH(NOTA[[#This Row],[NB NOTA_C_QTY]],[3]!db[NB NOTA_C_QTY+F],0))</f>
        <v/>
      </c>
      <c r="AW27" s="16" t="str">
        <f ca="1">IF(NOTA[[#This Row],[NB NOTA_C_QTY]]="","",ROW()-2)</f>
        <v/>
      </c>
    </row>
    <row r="28" spans="1:49" ht="20.100000000000001" customHeight="1">
      <c r="A28" s="6">
        <f ca="1">IF(INDIRECT(ADDRESS(ROW()-1,COLUMN(NOTA[[#Headers],[ID]])))="ID",1,IF(NOTA[[#This Row],[FAKTUR]]="","",COUNT(INDIRECT(ADDRESS(ROW(NOTA[ID]),COLUMN(NOTA[ID]))&amp;":"&amp;ADDRESS(ROW()-1,COLUMN(NOTA[ID]))))+1))</f>
        <v>12</v>
      </c>
      <c r="B28" s="3">
        <f ca="1">IF(NOTA[[#This Row],[NAMA BARANG]]="","",INDEX(NOTA[ID],MATCH(,INDIRECT(ADDRESS(ROW(NOTA[ID]),COLUMN(NOTA[ID]))&amp;":"&amp;ADDRESS(ROW(),COLUMN(NOTA[ID]))),-1)))</f>
        <v>12</v>
      </c>
      <c r="C28" s="11"/>
      <c r="D28" s="3" t="s">
        <v>194</v>
      </c>
      <c r="E28" s="3" t="s">
        <v>49</v>
      </c>
      <c r="F28" s="12" t="s">
        <v>200</v>
      </c>
      <c r="G28" s="3"/>
      <c r="H28" s="4">
        <v>45534</v>
      </c>
      <c r="I28" s="3"/>
      <c r="J28" s="17" t="s">
        <v>201</v>
      </c>
      <c r="K28" s="5">
        <v>5</v>
      </c>
      <c r="L28" s="3">
        <v>480</v>
      </c>
      <c r="M28" s="3" t="s">
        <v>50</v>
      </c>
      <c r="N28" s="6">
        <v>26500</v>
      </c>
      <c r="O28" s="7"/>
      <c r="P28" s="13" t="s">
        <v>199</v>
      </c>
      <c r="Q28" s="14">
        <v>0.03</v>
      </c>
      <c r="R28" s="9"/>
      <c r="T28" s="15"/>
      <c r="U28" s="10"/>
      <c r="V28" s="15">
        <f>IF(NOTA[[#This Row],[HARGA/ CTN]]="",NOTA[[#This Row],[JUMLAH_H]],NOTA[[#This Row],[HARGA/ CTN]]*IF(NOTA[[#This Row],[C]]="",0,NOTA[[#This Row],[C]]))</f>
        <v>12720000</v>
      </c>
      <c r="W28" s="15">
        <f>IF(NOTA[[#This Row],[JUMLAH]]="","",NOTA[[#This Row],[JUMLAH]]*NOTA[[#This Row],[Column6]])</f>
        <v>381600</v>
      </c>
      <c r="X28" s="15">
        <f>IF(NOTA[[#This Row],[JUMLAH]]="","",(NOTA[[#This Row],[JUMLAH]]-NOTA[[#This Row],[DISC 1-]])*NOTA[[#This Row],[Column7]])</f>
        <v>0</v>
      </c>
      <c r="Y28" s="15">
        <f>IF(NOTA[[#This Row],[JUMLAH]]="","",(NOTA[[#This Row],[JUMLAH]]-NOTA[[#This Row],[DISC 1-]]-NOTA[[#This Row],[DISC 2-]])*NOTA[[#This Row],[Column8]])</f>
        <v>0</v>
      </c>
      <c r="Z28" s="15">
        <f>IF(NOTA[[#This Row],[JUMLAH]]="","",NOTA[[#This Row],[DISC 1-]]+NOTA[[#This Row],[DISC 2-]]+NOTA[[#This Row],[DISC 3-]])</f>
        <v>381600</v>
      </c>
      <c r="AA28" s="15">
        <f>IF(NOTA[[#This Row],[JUMLAH]]="","",NOTA[[#This Row],[JUMLAH]]-NOTA[[#This Row],[DISC]])</f>
        <v>12338400</v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8" s="15">
        <f>IF(OR(NOTA[[#This Row],[QTY]]="",NOTA[[#This Row],[HARGA SATUAN]]="",),"",NOTA[[#This Row],[QTY]]*NOTA[[#This Row],[HARGA SATUAN]])</f>
        <v>12720000</v>
      </c>
      <c r="AG28" s="4">
        <f ca="1">IF(NOTA[[#This Row],[ID_H]]="","",INDEX(NOTA[TANGGAL],MATCH(,INDIRECT(ADDRESS(ROW(NOTA[TANGGAL]),COLUMN(NOTA[TANGGAL]))&amp;":"&amp;ADDRESS(ROW(),COLUMN(NOTA[TANGGAL]))),-1)))</f>
        <v>45537</v>
      </c>
      <c r="AH28" s="4">
        <f ca="1">IF(NOTA[[#This Row],[ID_H]]="","",INDEX(NOTA[TGL.NOTA],MATCH(,INDIRECT(ADDRESS(ROW(NOTA[TGL.NOTA]),COLUMN(NOTA[TGL.NOTA]))&amp;":"&amp;ADDRESS(ROW(),COLUMN(NOTA[TGL.NOTA]))),-1)))</f>
        <v>45534</v>
      </c>
      <c r="AI28" s="4" t="str">
        <f ca="1">IF(NOTA[[#This Row],[ID_H]]="","",INDEX(NOTA[NO.NOTA],MATCH(NOTA[[#This Row],[ID_H]],NOTA[ID_H],0)))</f>
        <v>HM/178/08-24H</v>
      </c>
      <c r="AJ28" s="6" t="str">
        <f ca="1">IF(NOTA[[#This Row],[NAMA BARANG]]="","",INDEX(NOTA[SUPPLIER],MATCH(,INDIRECT(ADDRESS(ROW(NOTA[ID]),COLUMN(NOTA[ID]))&amp;":"&amp;ADDRESS(ROW(),COLUMN(NOTA[ID]))),-1)))</f>
        <v>DUTA BUANA</v>
      </c>
      <c r="AK28" s="6" t="str">
        <f ca="1">IF(NOTA[[#This Row],[ID_H]]="","",IF(NOTA[[#This Row],[FAKTUR]]="",INDIRECT(ADDRESS(ROW()-1,COLUMN())),NOTA[[#This Row],[FAKTUR]]))</f>
        <v>UNTANA</v>
      </c>
      <c r="AL28" s="3">
        <f ca="1">IF(NOTA[[#This Row],[ID]]="","",COUNTIF(NOTA[ID_H],NOTA[[#This Row],[ID_H]]))</f>
        <v>2</v>
      </c>
      <c r="AM28" s="3">
        <f>IF(NOTA[[#This Row],[TGL.NOTA]]="",IF(NOTA[[#This Row],[SUPPLIER_H]]="","",AM27),MONTH(NOTA[[#This Row],[TGL.NOTA]]))</f>
        <v>8</v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BUANAUNTANAHM/178/08-24H45534ballpengeltf1190htm03mmhightech</v>
      </c>
      <c r="AR28" s="3">
        <f>IF(NOTA[[#This Row],[CONCAT1]]="","",MATCH(NOTA[[#This Row],[CONCAT1]],[3]!db[NB NOTA_C],0))</f>
        <v>144</v>
      </c>
      <c r="AS28" s="3" t="b">
        <f>IF(NOTA[[#This Row],[Column5]]="","",TRUE)</f>
        <v>1</v>
      </c>
      <c r="AT28" s="3" t="str">
        <f ca="1">IF(NOTA[[#This Row],[ID_H]]="","",IF(NOTA[[#This Row],[Column3]]=TRUE,NOTA[[#This Row],[Column5]],INDEX([3]!db[QTY/ CTN],NOTA[[#This Row],[//DB]])))</f>
        <v>96 LSN</v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28" s="3">
        <f ca="1">IF(NOTA[[#This Row],[ID_H]]="","",MATCH(NOTA[[#This Row],[NB NOTA_C_QTY]],[3]!db[NB NOTA_C_QTY+F],0))</f>
        <v>145</v>
      </c>
      <c r="AW28" s="16">
        <f ca="1">IF(NOTA[[#This Row],[NB NOTA_C_QTY]]="","",ROW()-2)</f>
        <v>26</v>
      </c>
    </row>
    <row r="29" spans="1:49" ht="20.100000000000001" customHeight="1">
      <c r="A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">
        <f ca="1">IF(NOTA[[#This Row],[NAMA BARANG]]="","",INDEX(NOTA[ID],MATCH(,INDIRECT(ADDRESS(ROW(NOTA[ID]),COLUMN(NOTA[ID]))&amp;":"&amp;ADDRESS(ROW(),COLUMN(NOTA[ID]))),-1)))</f>
        <v>12</v>
      </c>
      <c r="C29" s="11"/>
      <c r="F29" s="12"/>
      <c r="G29" s="3"/>
      <c r="H29" s="4"/>
      <c r="I29" s="3"/>
      <c r="J29" s="17" t="s">
        <v>202</v>
      </c>
      <c r="K29" s="5">
        <v>2</v>
      </c>
      <c r="L29" s="3">
        <v>192</v>
      </c>
      <c r="M29" s="3" t="s">
        <v>50</v>
      </c>
      <c r="N29" s="6">
        <v>30500</v>
      </c>
      <c r="O29" s="7"/>
      <c r="P29" s="13" t="s">
        <v>199</v>
      </c>
      <c r="Q29" s="14">
        <v>0.03</v>
      </c>
      <c r="R29" s="9"/>
      <c r="T29" s="15"/>
      <c r="U29" s="10" t="s">
        <v>212</v>
      </c>
      <c r="V29" s="15">
        <f>IF(NOTA[[#This Row],[HARGA/ CTN]]="",NOTA[[#This Row],[JUMLAH_H]],NOTA[[#This Row],[HARGA/ CTN]]*IF(NOTA[[#This Row],[C]]="",0,NOTA[[#This Row],[C]]))</f>
        <v>5856000</v>
      </c>
      <c r="W29" s="15">
        <f>IF(NOTA[[#This Row],[JUMLAH]]="","",NOTA[[#This Row],[JUMLAH]]*NOTA[[#This Row],[Column6]])</f>
        <v>175680</v>
      </c>
      <c r="X29" s="15">
        <f>IF(NOTA[[#This Row],[JUMLAH]]="","",(NOTA[[#This Row],[JUMLAH]]-NOTA[[#This Row],[DISC 1-]])*NOTA[[#This Row],[Column7]])</f>
        <v>0</v>
      </c>
      <c r="Y29" s="15">
        <f>IF(NOTA[[#This Row],[JUMLAH]]="","",(NOTA[[#This Row],[JUMLAH]]-NOTA[[#This Row],[DISC 1-]]-NOTA[[#This Row],[DISC 2-]])*NOTA[[#This Row],[Column8]])</f>
        <v>0</v>
      </c>
      <c r="Z29" s="15">
        <f>IF(NOTA[[#This Row],[JUMLAH]]="","",NOTA[[#This Row],[DISC 1-]]+NOTA[[#This Row],[DISC 2-]]+NOTA[[#This Row],[DISC 3-]])</f>
        <v>175680</v>
      </c>
      <c r="AA29" s="15">
        <f>IF(NOTA[[#This Row],[JUMLAH]]="","",NOTA[[#This Row],[JUMLAH]]-NOTA[[#This Row],[DISC]])</f>
        <v>5680320</v>
      </c>
      <c r="AB29" s="15"/>
      <c r="AC2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557280</v>
      </c>
      <c r="AD2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18018720</v>
      </c>
      <c r="AE29" s="6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29" s="15">
        <f>IF(OR(NOTA[[#This Row],[QTY]]="",NOTA[[#This Row],[HARGA SATUAN]]="",),"",NOTA[[#This Row],[QTY]]*NOTA[[#This Row],[HARGA SATUAN]])</f>
        <v>5856000</v>
      </c>
      <c r="AG29" s="4">
        <f ca="1">IF(NOTA[[#This Row],[ID_H]]="","",INDEX(NOTA[TANGGAL],MATCH(,INDIRECT(ADDRESS(ROW(NOTA[TANGGAL]),COLUMN(NOTA[TANGGAL]))&amp;":"&amp;ADDRESS(ROW(),COLUMN(NOTA[TANGGAL]))),-1)))</f>
        <v>45537</v>
      </c>
      <c r="AH29" s="4">
        <f ca="1">IF(NOTA[[#This Row],[ID_H]]="","",INDEX(NOTA[TGL.NOTA],MATCH(,INDIRECT(ADDRESS(ROW(NOTA[TGL.NOTA]),COLUMN(NOTA[TGL.NOTA]))&amp;":"&amp;ADDRESS(ROW(),COLUMN(NOTA[TGL.NOTA]))),-1)))</f>
        <v>45534</v>
      </c>
      <c r="AI29" s="4" t="str">
        <f ca="1">IF(NOTA[[#This Row],[ID_H]]="","",INDEX(NOTA[NO.NOTA],MATCH(NOTA[[#This Row],[ID_H]],NOTA[ID_H],0)))</f>
        <v>HM/178/08-24H</v>
      </c>
      <c r="AJ29" s="6" t="str">
        <f ca="1">IF(NOTA[[#This Row],[NAMA BARANG]]="","",INDEX(NOTA[SUPPLIER],MATCH(,INDIRECT(ADDRESS(ROW(NOTA[ID]),COLUMN(NOTA[ID]))&amp;":"&amp;ADDRESS(ROW(),COLUMN(NOTA[ID]))),-1)))</f>
        <v>DUTA BUANA</v>
      </c>
      <c r="AK29" s="6" t="str">
        <f ca="1">IF(NOTA[[#This Row],[ID_H]]="","",IF(NOTA[[#This Row],[FAKTUR]]="",INDIRECT(ADDRESS(ROW()-1,COLUMN())),NOTA[[#This Row],[FAKTUR]]))</f>
        <v>UNTANA</v>
      </c>
      <c r="AL29" s="3" t="str">
        <f ca="1">IF(NOTA[[#This Row],[ID]]="","",COUNTIF(NOTA[ID_H],NOTA[[#This Row],[ID_H]]))</f>
        <v/>
      </c>
      <c r="AM29" s="3">
        <f ca="1">IF(NOTA[[#This Row],[TGL.NOTA]]="",IF(NOTA[[#This Row],[SUPPLIER_H]]="","",AM28),MONTH(NOTA[[#This Row],[TGL.NOTA]]))</f>
        <v>8</v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">
        <f>IF(NOTA[[#This Row],[CONCAT1]]="","",MATCH(NOTA[[#This Row],[CONCAT1]],[3]!db[NB NOTA_C],0))</f>
        <v>149</v>
      </c>
      <c r="AS29" s="3" t="b">
        <f>IF(NOTA[[#This Row],[Column5]]="","",TRUE)</f>
        <v>1</v>
      </c>
      <c r="AT29" s="3" t="str">
        <f ca="1">IF(NOTA[[#This Row],[ID_H]]="","",IF(NOTA[[#This Row],[Column3]]=TRUE,NOTA[[#This Row],[Column5]],INDEX([3]!db[QTY/ CTN],NOTA[[#This Row],[//DB]])))</f>
        <v>96 LSN</v>
      </c>
      <c r="AU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V29" s="3">
        <f ca="1">IF(NOTA[[#This Row],[ID_H]]="","",MATCH(NOTA[[#This Row],[NB NOTA_C_QTY]],[3]!db[NB NOTA_C_QTY+F],0))</f>
        <v>149</v>
      </c>
      <c r="AW29" s="16">
        <f ca="1">IF(NOTA[[#This Row],[NB NOTA_C_QTY]]="","",ROW()-2)</f>
        <v>27</v>
      </c>
    </row>
    <row r="30" spans="1:49" ht="20.100000000000001" customHeight="1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 t="str">
        <f ca="1">IF(NOTA[[#This Row],[NAMA BARANG]]="","",INDEX(NOTA[ID],MATCH(,INDIRECT(ADDRESS(ROW(NOTA[ID]),COLUMN(NOTA[ID]))&amp;":"&amp;ADDRESS(ROW(),COLUMN(NOTA[ID]))),-1)))</f>
        <v/>
      </c>
      <c r="C30" s="11"/>
      <c r="F30" s="12"/>
      <c r="G30" s="3"/>
      <c r="H30" s="4"/>
      <c r="I30" s="3"/>
      <c r="K30" s="5"/>
      <c r="L30" s="3"/>
      <c r="N30" s="6"/>
      <c r="O30" s="7"/>
      <c r="P30" s="13"/>
      <c r="R30" s="9"/>
      <c r="T30" s="15"/>
      <c r="U30" s="10"/>
      <c r="V30" s="15" t="str">
        <f>IF(NOTA[[#This Row],[HARGA/ CTN]]="",NOTA[[#This Row],[JUMLAH_H]],NOTA[[#This Row],[HARGA/ CTN]]*IF(NOTA[[#This Row],[C]]="",0,NOTA[[#This Row],[C]]))</f>
        <v/>
      </c>
      <c r="W30" s="15" t="str">
        <f>IF(NOTA[[#This Row],[JUMLAH]]="","",NOTA[[#This Row],[JUMLAH]]*NOTA[[#This Row],[Column6]])</f>
        <v/>
      </c>
      <c r="X30" s="15" t="str">
        <f>IF(NOTA[[#This Row],[JUMLAH]]="","",(NOTA[[#This Row],[JUMLAH]]-NOTA[[#This Row],[DISC 1-]])*NOTA[[#This Row],[Column7]])</f>
        <v/>
      </c>
      <c r="Y30" s="15" t="str">
        <f>IF(NOTA[[#This Row],[JUMLAH]]="","",(NOTA[[#This Row],[JUMLAH]]-NOTA[[#This Row],[DISC 1-]]-NOTA[[#This Row],[DISC 2-]])*NOTA[[#This Row],[Column8]])</f>
        <v/>
      </c>
      <c r="Z30" s="15" t="str">
        <f>IF(NOTA[[#This Row],[JUMLAH]]="","",NOTA[[#This Row],[DISC 1-]]+NOTA[[#This Row],[DISC 2-]]+NOTA[[#This Row],[DISC 3-]])</f>
        <v/>
      </c>
      <c r="AA30" s="15" t="str">
        <f>IF(NOTA[[#This Row],[JUMLAH]]="","",NOTA[[#This Row],[JUMLAH]]-NOTA[[#This Row],[DISC]])</f>
        <v/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15" t="str">
        <f>IF(OR(NOTA[[#This Row],[QTY]]="",NOTA[[#This Row],[HARGA SATUAN]]="",),"",NOTA[[#This Row],[QTY]]*NOTA[[#This Row],[HARGA SATUAN]])</f>
        <v/>
      </c>
      <c r="AG30" s="4" t="str">
        <f ca="1">IF(NOTA[[#This Row],[ID_H]]="","",INDEX(NOTA[TANGGAL],MATCH(,INDIRECT(ADDRESS(ROW(NOTA[TANGGAL]),COLUMN(NOTA[TANGGAL]))&amp;":"&amp;ADDRESS(ROW(),COLUMN(NOTA[TANGGAL]))),-1)))</f>
        <v/>
      </c>
      <c r="AH30" s="4" t="str">
        <f ca="1">IF(NOTA[[#This Row],[ID_H]]="","",INDEX(NOTA[TGL.NOTA],MATCH(,INDIRECT(ADDRESS(ROW(NOTA[TGL.NOTA]),COLUMN(NOTA[TGL.NOTA]))&amp;":"&amp;ADDRESS(ROW(),COLUMN(NOTA[TGL.NOTA]))),-1)))</f>
        <v/>
      </c>
      <c r="AI30" s="4" t="str">
        <f ca="1">IF(NOTA[[#This Row],[ID_H]]="","",INDEX(NOTA[NO.NOTA],MATCH(NOTA[[#This Row],[ID_H]],NOTA[ID_H],0)))</f>
        <v/>
      </c>
      <c r="AJ30" s="6" t="str">
        <f ca="1">IF(NOTA[[#This Row],[NAMA BARANG]]="","",INDEX(NOTA[SUPPLIER],MATCH(,INDIRECT(ADDRESS(ROW(NOTA[ID]),COLUMN(NOTA[ID]))&amp;":"&amp;ADDRESS(ROW(),COLUMN(NOTA[ID]))),-1)))</f>
        <v/>
      </c>
      <c r="AK30" s="6" t="str">
        <f ca="1">IF(NOTA[[#This Row],[ID_H]]="","",IF(NOTA[[#This Row],[FAKTUR]]="",INDIRECT(ADDRESS(ROW()-1,COLUMN())),NOTA[[#This Row],[FAKTUR]]))</f>
        <v/>
      </c>
      <c r="AL30" s="3" t="str">
        <f ca="1">IF(NOTA[[#This Row],[ID]]="","",COUNTIF(NOTA[ID_H],NOTA[[#This Row],[ID_H]]))</f>
        <v/>
      </c>
      <c r="AM30" s="3" t="str">
        <f ca="1">IF(NOTA[[#This Row],[TGL.NOTA]]="",IF(NOTA[[#This Row],[SUPPLIER_H]]="","",AM29),MONTH(NOTA[[#This Row],[TGL.NOTA]]))</f>
        <v/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 t="str">
        <f>IF(NOTA[[#This Row],[CONCAT1]]="","",MATCH(NOTA[[#This Row],[CONCAT1]],[3]!db[NB NOTA_C],0))</f>
        <v/>
      </c>
      <c r="AS30" s="3" t="str">
        <f>IF(NOTA[[#This Row],[Column5]]="","",TRUE)</f>
        <v/>
      </c>
      <c r="AT30" s="3" t="str">
        <f ca="1">IF(NOTA[[#This Row],[ID_H]]="","",IF(NOTA[[#This Row],[Column3]]=TRUE,NOTA[[#This Row],[Column5]],INDEX([3]!db[QTY/ CTN],NOTA[[#This Row],[//DB]])))</f>
        <v/>
      </c>
      <c r="AU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" s="3" t="str">
        <f ca="1">IF(NOTA[[#This Row],[ID_H]]="","",MATCH(NOTA[[#This Row],[NB NOTA_C_QTY]],[3]!db[NB NOTA_C_QTY+F],0))</f>
        <v/>
      </c>
      <c r="AW30" s="16" t="str">
        <f ca="1">IF(NOTA[[#This Row],[NB NOTA_C_QTY]]="","",ROW()-2)</f>
        <v/>
      </c>
    </row>
    <row r="31" spans="1:49" ht="20.100000000000001" customHeight="1">
      <c r="A31" s="6">
        <f ca="1">IF(INDIRECT(ADDRESS(ROW()-1,COLUMN(NOTA[[#Headers],[ID]])))="ID",1,IF(NOTA[[#This Row],[FAKTUR]]="","",COUNT(INDIRECT(ADDRESS(ROW(NOTA[ID]),COLUMN(NOTA[ID]))&amp;":"&amp;ADDRESS(ROW()-1,COLUMN(NOTA[ID]))))+1))</f>
        <v>13</v>
      </c>
      <c r="B31" s="3">
        <f ca="1">IF(NOTA[[#This Row],[NAMA BARANG]]="","",INDEX(NOTA[ID],MATCH(,INDIRECT(ADDRESS(ROW(NOTA[ID]),COLUMN(NOTA[ID]))&amp;":"&amp;ADDRESS(ROW(),COLUMN(NOTA[ID]))),-1)))</f>
        <v>13</v>
      </c>
      <c r="C31" s="11">
        <v>45537</v>
      </c>
      <c r="D31" s="3" t="s">
        <v>203</v>
      </c>
      <c r="E31" s="3" t="s">
        <v>49</v>
      </c>
      <c r="F31" s="12" t="s">
        <v>204</v>
      </c>
      <c r="G31" s="3"/>
      <c r="H31" s="4">
        <v>45533</v>
      </c>
      <c r="I31" s="3" t="s">
        <v>45</v>
      </c>
      <c r="J31" s="17" t="s">
        <v>206</v>
      </c>
      <c r="K31" s="5">
        <v>1</v>
      </c>
      <c r="L31" s="3">
        <v>240</v>
      </c>
      <c r="M31" s="3" t="s">
        <v>51</v>
      </c>
      <c r="N31" s="6">
        <v>6000</v>
      </c>
      <c r="O31" s="7"/>
      <c r="P31" s="13" t="s">
        <v>210</v>
      </c>
      <c r="Q31" s="14">
        <v>0.03</v>
      </c>
      <c r="R31" s="9"/>
      <c r="T31" s="15"/>
      <c r="U31" s="10"/>
      <c r="V31" s="15">
        <f>IF(NOTA[[#This Row],[HARGA/ CTN]]="",NOTA[[#This Row],[JUMLAH_H]],NOTA[[#This Row],[HARGA/ CTN]]*IF(NOTA[[#This Row],[C]]="",0,NOTA[[#This Row],[C]]))</f>
        <v>1440000</v>
      </c>
      <c r="W31" s="15">
        <f>IF(NOTA[[#This Row],[JUMLAH]]="","",NOTA[[#This Row],[JUMLAH]]*NOTA[[#This Row],[Column6]])</f>
        <v>43200</v>
      </c>
      <c r="X31" s="15">
        <f>IF(NOTA[[#This Row],[JUMLAH]]="","",(NOTA[[#This Row],[JUMLAH]]-NOTA[[#This Row],[DISC 1-]])*NOTA[[#This Row],[Column7]])</f>
        <v>0</v>
      </c>
      <c r="Y31" s="15">
        <f>IF(NOTA[[#This Row],[JUMLAH]]="","",(NOTA[[#This Row],[JUMLAH]]-NOTA[[#This Row],[DISC 1-]]-NOTA[[#This Row],[DISC 2-]])*NOTA[[#This Row],[Column8]])</f>
        <v>0</v>
      </c>
      <c r="Z31" s="15">
        <f>IF(NOTA[[#This Row],[JUMLAH]]="","",NOTA[[#This Row],[DISC 1-]]+NOTA[[#This Row],[DISC 2-]]+NOTA[[#This Row],[DISC 3-]])</f>
        <v>43200</v>
      </c>
      <c r="AA31" s="15">
        <f>IF(NOTA[[#This Row],[JUMLAH]]="","",NOTA[[#This Row],[JUMLAH]]-NOTA[[#This Row],[DISC]])</f>
        <v>1396800</v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31" s="15">
        <f>IF(OR(NOTA[[#This Row],[QTY]]="",NOTA[[#This Row],[HARGA SATUAN]]="",),"",NOTA[[#This Row],[QTY]]*NOTA[[#This Row],[HARGA SATUAN]])</f>
        <v>1440000</v>
      </c>
      <c r="AG31" s="4">
        <f ca="1">IF(NOTA[[#This Row],[ID_H]]="","",INDEX(NOTA[TANGGAL],MATCH(,INDIRECT(ADDRESS(ROW(NOTA[TANGGAL]),COLUMN(NOTA[TANGGAL]))&amp;":"&amp;ADDRESS(ROW(),COLUMN(NOTA[TANGGAL]))),-1)))</f>
        <v>45537</v>
      </c>
      <c r="AH31" s="4">
        <f ca="1">IF(NOTA[[#This Row],[ID_H]]="","",INDEX(NOTA[TGL.NOTA],MATCH(,INDIRECT(ADDRESS(ROW(NOTA[TGL.NOTA]),COLUMN(NOTA[TGL.NOTA]))&amp;":"&amp;ADDRESS(ROW(),COLUMN(NOTA[TGL.NOTA]))),-1)))</f>
        <v>45533</v>
      </c>
      <c r="AI31" s="4" t="str">
        <f ca="1">IF(NOTA[[#This Row],[ID_H]]="","",INDEX(NOTA[NO.NOTA],MATCH(NOTA[[#This Row],[ID_H]],NOTA[ID_H],0)))</f>
        <v>SIW/0835/08-24</v>
      </c>
      <c r="AJ31" s="6" t="str">
        <f ca="1">IF(NOTA[[#This Row],[NAMA BARANG]]="","",INDEX(NOTA[SUPPLIER],MATCH(,INDIRECT(ADDRESS(ROW(NOTA[ID]),COLUMN(NOTA[ID]))&amp;":"&amp;ADDRESS(ROW(),COLUMN(NOTA[ID]))),-1)))</f>
        <v>SAHABAT REJEKI</v>
      </c>
      <c r="AK31" s="6" t="str">
        <f ca="1">IF(NOTA[[#This Row],[ID_H]]="","",IF(NOTA[[#This Row],[FAKTUR]]="",INDIRECT(ADDRESS(ROW()-1,COLUMN())),NOTA[[#This Row],[FAKTUR]]))</f>
        <v>UNTANA</v>
      </c>
      <c r="AL31" s="3">
        <f ca="1">IF(NOTA[[#This Row],[ID]]="","",COUNTIF(NOTA[ID_H],NOTA[[#This Row],[ID_H]]))</f>
        <v>5</v>
      </c>
      <c r="AM31" s="3">
        <f>IF(NOTA[[#This Row],[TGL.NOTA]]="",IF(NOTA[[#This Row],[SUPPLIER_H]]="","",AM30),MONTH(NOTA[[#This Row],[TGL.NOTA]]))</f>
        <v>8</v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>notebookspiral64kwb95649cachorro</v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notebookspiral64kwb95649cachorro14400000,03</v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notebookspiral64kwb95649cachorro14400000,03</v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REJEKIUNTANASIW/0835/08-2445533notebookspiral64kwb95649cachorro</v>
      </c>
      <c r="AR31" s="3">
        <f>IF(NOTA[[#This Row],[CONCAT1]]="","",MATCH(NOTA[[#This Row],[CONCAT1]],[3]!db[NB NOTA_C],0))</f>
        <v>3485</v>
      </c>
      <c r="AS31" s="3" t="b">
        <f>IF(NOTA[[#This Row],[Column5]]="","",TRUE)</f>
        <v>1</v>
      </c>
      <c r="AT31" s="3" t="str">
        <f ca="1">IF(NOTA[[#This Row],[ID_H]]="","",IF(NOTA[[#This Row],[Column3]]=TRUE,NOTA[[#This Row],[Column5]],INDEX([3]!db[QTY/ CTN],NOTA[[#This Row],[//DB]])))</f>
        <v>240 PCS</v>
      </c>
      <c r="AU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notebookspiral64kwb95649cachorro240pcsuntana</v>
      </c>
      <c r="AV31" s="3">
        <f ca="1">IF(NOTA[[#This Row],[ID_H]]="","",MATCH(NOTA[[#This Row],[NB NOTA_C_QTY]],[3]!db[NB NOTA_C_QTY+F],0))</f>
        <v>3485</v>
      </c>
      <c r="AW31" s="16">
        <f ca="1">IF(NOTA[[#This Row],[NB NOTA_C_QTY]]="","",ROW()-2)</f>
        <v>29</v>
      </c>
    </row>
    <row r="32" spans="1:49" ht="20.100000000000001" customHeight="1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>
        <f ca="1">IF(NOTA[[#This Row],[NAMA BARANG]]="","",INDEX(NOTA[ID],MATCH(,INDIRECT(ADDRESS(ROW(NOTA[ID]),COLUMN(NOTA[ID]))&amp;":"&amp;ADDRESS(ROW(),COLUMN(NOTA[ID]))),-1)))</f>
        <v>13</v>
      </c>
      <c r="C32" s="11"/>
      <c r="F32" s="12"/>
      <c r="G32" s="3"/>
      <c r="H32" s="4"/>
      <c r="I32" s="3" t="s">
        <v>45</v>
      </c>
      <c r="J32" s="17" t="s">
        <v>205</v>
      </c>
      <c r="K32" s="5">
        <v>1</v>
      </c>
      <c r="L32" s="3">
        <v>240</v>
      </c>
      <c r="M32" s="3" t="s">
        <v>51</v>
      </c>
      <c r="N32" s="6">
        <v>6000</v>
      </c>
      <c r="O32" s="7"/>
      <c r="P32" s="13" t="s">
        <v>210</v>
      </c>
      <c r="Q32" s="14">
        <v>0.03</v>
      </c>
      <c r="R32" s="9"/>
      <c r="T32" s="15"/>
      <c r="U32" s="10"/>
      <c r="V32" s="15">
        <f>IF(NOTA[[#This Row],[HARGA/ CTN]]="",NOTA[[#This Row],[JUMLAH_H]],NOTA[[#This Row],[HARGA/ CTN]]*IF(NOTA[[#This Row],[C]]="",0,NOTA[[#This Row],[C]]))</f>
        <v>1440000</v>
      </c>
      <c r="W32" s="15">
        <f>IF(NOTA[[#This Row],[JUMLAH]]="","",NOTA[[#This Row],[JUMLAH]]*NOTA[[#This Row],[Column6]])</f>
        <v>43200</v>
      </c>
      <c r="X32" s="15">
        <f>IF(NOTA[[#This Row],[JUMLAH]]="","",(NOTA[[#This Row],[JUMLAH]]-NOTA[[#This Row],[DISC 1-]])*NOTA[[#This Row],[Column7]])</f>
        <v>0</v>
      </c>
      <c r="Y32" s="15">
        <f>IF(NOTA[[#This Row],[JUMLAH]]="","",(NOTA[[#This Row],[JUMLAH]]-NOTA[[#This Row],[DISC 1-]]-NOTA[[#This Row],[DISC 2-]])*NOTA[[#This Row],[Column8]])</f>
        <v>0</v>
      </c>
      <c r="Z32" s="15">
        <f>IF(NOTA[[#This Row],[JUMLAH]]="","",NOTA[[#This Row],[DISC 1-]]+NOTA[[#This Row],[DISC 2-]]+NOTA[[#This Row],[DISC 3-]])</f>
        <v>43200</v>
      </c>
      <c r="AA32" s="15">
        <f>IF(NOTA[[#This Row],[JUMLAH]]="","",NOTA[[#This Row],[JUMLAH]]-NOTA[[#This Row],[DISC]])</f>
        <v>1396800</v>
      </c>
      <c r="AB32" s="15"/>
      <c r="AC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32" s="15">
        <f>IF(OR(NOTA[[#This Row],[QTY]]="",NOTA[[#This Row],[HARGA SATUAN]]="",),"",NOTA[[#This Row],[QTY]]*NOTA[[#This Row],[HARGA SATUAN]])</f>
        <v>1440000</v>
      </c>
      <c r="AG32" s="4">
        <f ca="1">IF(NOTA[[#This Row],[ID_H]]="","",INDEX(NOTA[TANGGAL],MATCH(,INDIRECT(ADDRESS(ROW(NOTA[TANGGAL]),COLUMN(NOTA[TANGGAL]))&amp;":"&amp;ADDRESS(ROW(),COLUMN(NOTA[TANGGAL]))),-1)))</f>
        <v>45537</v>
      </c>
      <c r="AH32" s="4">
        <f ca="1">IF(NOTA[[#This Row],[ID_H]]="","",INDEX(NOTA[TGL.NOTA],MATCH(,INDIRECT(ADDRESS(ROW(NOTA[TGL.NOTA]),COLUMN(NOTA[TGL.NOTA]))&amp;":"&amp;ADDRESS(ROW(),COLUMN(NOTA[TGL.NOTA]))),-1)))</f>
        <v>45533</v>
      </c>
      <c r="AI32" s="4" t="str">
        <f ca="1">IF(NOTA[[#This Row],[ID_H]]="","",INDEX(NOTA[NO.NOTA],MATCH(NOTA[[#This Row],[ID_H]],NOTA[ID_H],0)))</f>
        <v>SIW/0835/08-24</v>
      </c>
      <c r="AJ32" s="6" t="str">
        <f ca="1">IF(NOTA[[#This Row],[NAMA BARANG]]="","",INDEX(NOTA[SUPPLIER],MATCH(,INDIRECT(ADDRESS(ROW(NOTA[ID]),COLUMN(NOTA[ID]))&amp;":"&amp;ADDRESS(ROW(),COLUMN(NOTA[ID]))),-1)))</f>
        <v>SAHABAT REJEKI</v>
      </c>
      <c r="AK32" s="6" t="str">
        <f ca="1">IF(NOTA[[#This Row],[ID_H]]="","",IF(NOTA[[#This Row],[FAKTUR]]="",INDIRECT(ADDRESS(ROW()-1,COLUMN())),NOTA[[#This Row],[FAKTUR]]))</f>
        <v>UNTANA</v>
      </c>
      <c r="AL32" s="3" t="str">
        <f ca="1">IF(NOTA[[#This Row],[ID]]="","",COUNTIF(NOTA[ID_H],NOTA[[#This Row],[ID_H]]))</f>
        <v/>
      </c>
      <c r="AM32" s="3">
        <f ca="1">IF(NOTA[[#This Row],[TGL.NOTA]]="",IF(NOTA[[#This Row],[SUPPLIER_H]]="","",AM31),MONTH(NOTA[[#This Row],[TGL.NOTA]]))</f>
        <v>8</v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>notebookspiral64kwb95598meow</v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notebookspiral64kwb95598meow14400000,03</v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notebookspiral64kwb95598meow14400000,03</v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>
        <f>IF(NOTA[[#This Row],[CONCAT1]]="","",MATCH(NOTA[[#This Row],[CONCAT1]],[3]!db[NB NOTA_C],0))</f>
        <v>3486</v>
      </c>
      <c r="AS32" s="3" t="b">
        <f>IF(NOTA[[#This Row],[Column5]]="","",TRUE)</f>
        <v>1</v>
      </c>
      <c r="AT32" s="3" t="str">
        <f ca="1">IF(NOTA[[#This Row],[ID_H]]="","",IF(NOTA[[#This Row],[Column3]]=TRUE,NOTA[[#This Row],[Column5]],INDEX([3]!db[QTY/ CTN],NOTA[[#This Row],[//DB]])))</f>
        <v>240 PCS</v>
      </c>
      <c r="AU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notebookspiral64kwb95598meow240pcsuntana</v>
      </c>
      <c r="AV32" s="3">
        <f ca="1">IF(NOTA[[#This Row],[ID_H]]="","",MATCH(NOTA[[#This Row],[NB NOTA_C_QTY]],[3]!db[NB NOTA_C_QTY+F],0))</f>
        <v>3486</v>
      </c>
      <c r="AW32" s="16">
        <f ca="1">IF(NOTA[[#This Row],[NB NOTA_C_QTY]]="","",ROW()-2)</f>
        <v>30</v>
      </c>
    </row>
    <row r="33" spans="1:49" ht="20.100000000000001" customHeight="1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>
        <f ca="1">IF(NOTA[[#This Row],[NAMA BARANG]]="","",INDEX(NOTA[ID],MATCH(,INDIRECT(ADDRESS(ROW(NOTA[ID]),COLUMN(NOTA[ID]))&amp;":"&amp;ADDRESS(ROW(),COLUMN(NOTA[ID]))),-1)))</f>
        <v>13</v>
      </c>
      <c r="C33" s="11"/>
      <c r="F33" s="12"/>
      <c r="G33" s="3"/>
      <c r="H33" s="4"/>
      <c r="I33" s="3" t="s">
        <v>45</v>
      </c>
      <c r="J33" s="17" t="s">
        <v>207</v>
      </c>
      <c r="K33" s="5">
        <v>1</v>
      </c>
      <c r="L33" s="3">
        <v>600</v>
      </c>
      <c r="M33" s="3" t="s">
        <v>51</v>
      </c>
      <c r="N33" s="6">
        <v>6000</v>
      </c>
      <c r="O33" s="7"/>
      <c r="P33" s="13" t="s">
        <v>211</v>
      </c>
      <c r="Q33" s="14">
        <v>0.03</v>
      </c>
      <c r="R33" s="9"/>
      <c r="T33" s="15"/>
      <c r="U33" s="10"/>
      <c r="V33" s="15">
        <f>IF(NOTA[[#This Row],[HARGA/ CTN]]="",NOTA[[#This Row],[JUMLAH_H]],NOTA[[#This Row],[HARGA/ CTN]]*IF(NOTA[[#This Row],[C]]="",0,NOTA[[#This Row],[C]]))</f>
        <v>3600000</v>
      </c>
      <c r="W33" s="15">
        <f>IF(NOTA[[#This Row],[JUMLAH]]="","",NOTA[[#This Row],[JUMLAH]]*NOTA[[#This Row],[Column6]])</f>
        <v>108000</v>
      </c>
      <c r="X33" s="15">
        <f>IF(NOTA[[#This Row],[JUMLAH]]="","",(NOTA[[#This Row],[JUMLAH]]-NOTA[[#This Row],[DISC 1-]])*NOTA[[#This Row],[Column7]])</f>
        <v>0</v>
      </c>
      <c r="Y33" s="15">
        <f>IF(NOTA[[#This Row],[JUMLAH]]="","",(NOTA[[#This Row],[JUMLAH]]-NOTA[[#This Row],[DISC 1-]]-NOTA[[#This Row],[DISC 2-]])*NOTA[[#This Row],[Column8]])</f>
        <v>0</v>
      </c>
      <c r="Z33" s="15">
        <f>IF(NOTA[[#This Row],[JUMLAH]]="","",NOTA[[#This Row],[DISC 1-]]+NOTA[[#This Row],[DISC 2-]]+NOTA[[#This Row],[DISC 3-]])</f>
        <v>108000</v>
      </c>
      <c r="AA33" s="15">
        <f>IF(NOTA[[#This Row],[JUMLAH]]="","",NOTA[[#This Row],[JUMLAH]]-NOTA[[#This Row],[DISC]])</f>
        <v>3492000</v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33" s="15">
        <f>IF(OR(NOTA[[#This Row],[QTY]]="",NOTA[[#This Row],[HARGA SATUAN]]="",),"",NOTA[[#This Row],[QTY]]*NOTA[[#This Row],[HARGA SATUAN]])</f>
        <v>3600000</v>
      </c>
      <c r="AG33" s="4">
        <f ca="1">IF(NOTA[[#This Row],[ID_H]]="","",INDEX(NOTA[TANGGAL],MATCH(,INDIRECT(ADDRESS(ROW(NOTA[TANGGAL]),COLUMN(NOTA[TANGGAL]))&amp;":"&amp;ADDRESS(ROW(),COLUMN(NOTA[TANGGAL]))),-1)))</f>
        <v>45537</v>
      </c>
      <c r="AH33" s="4">
        <f ca="1">IF(NOTA[[#This Row],[ID_H]]="","",INDEX(NOTA[TGL.NOTA],MATCH(,INDIRECT(ADDRESS(ROW(NOTA[TGL.NOTA]),COLUMN(NOTA[TGL.NOTA]))&amp;":"&amp;ADDRESS(ROW(),COLUMN(NOTA[TGL.NOTA]))),-1)))</f>
        <v>45533</v>
      </c>
      <c r="AI33" s="4" t="str">
        <f ca="1">IF(NOTA[[#This Row],[ID_H]]="","",INDEX(NOTA[NO.NOTA],MATCH(NOTA[[#This Row],[ID_H]],NOTA[ID_H],0)))</f>
        <v>SIW/0835/08-24</v>
      </c>
      <c r="AJ33" s="6" t="str">
        <f ca="1">IF(NOTA[[#This Row],[NAMA BARANG]]="","",INDEX(NOTA[SUPPLIER],MATCH(,INDIRECT(ADDRESS(ROW(NOTA[ID]),COLUMN(NOTA[ID]))&amp;":"&amp;ADDRESS(ROW(),COLUMN(NOTA[ID]))),-1)))</f>
        <v>SAHABAT REJEKI</v>
      </c>
      <c r="AK33" s="6" t="str">
        <f ca="1">IF(NOTA[[#This Row],[ID_H]]="","",IF(NOTA[[#This Row],[FAKTUR]]="",INDIRECT(ADDRESS(ROW()-1,COLUMN())),NOTA[[#This Row],[FAKTUR]]))</f>
        <v>UNTANA</v>
      </c>
      <c r="AL33" s="3" t="str">
        <f ca="1">IF(NOTA[[#This Row],[ID]]="","",COUNTIF(NOTA[ID_H],NOTA[[#This Row],[ID_H]]))</f>
        <v/>
      </c>
      <c r="AM33" s="3">
        <f ca="1">IF(NOTA[[#This Row],[TGL.NOTA]]="",IF(NOTA[[#This Row],[SUPPLIER_H]]="","",AM32),MONTH(NOTA[[#This Row],[TGL.NOTA]]))</f>
        <v>8</v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>pocketfilea5sr055dinoworld</v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pocketfilea5sr055dinoworld36000000,03</v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pocketfilea5sr055dinoworld36000000,03</v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>
        <f>IF(NOTA[[#This Row],[CONCAT1]]="","",MATCH(NOTA[[#This Row],[CONCAT1]],[3]!db[NB NOTA_C],0))</f>
        <v>3487</v>
      </c>
      <c r="AS33" s="3" t="b">
        <f>IF(NOTA[[#This Row],[Column5]]="","",TRUE)</f>
        <v>1</v>
      </c>
      <c r="AT33" s="3" t="str">
        <f ca="1">IF(NOTA[[#This Row],[ID_H]]="","",IF(NOTA[[#This Row],[Column3]]=TRUE,NOTA[[#This Row],[Column5]],INDEX([3]!db[QTY/ CTN],NOTA[[#This Row],[//DB]])))</f>
        <v>600 PCS</v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pocketfilea5sr055dinoworld600pcsuntana</v>
      </c>
      <c r="AV33" s="3">
        <f ca="1">IF(NOTA[[#This Row],[ID_H]]="","",MATCH(NOTA[[#This Row],[NB NOTA_C_QTY]],[3]!db[NB NOTA_C_QTY+F],0))</f>
        <v>3487</v>
      </c>
      <c r="AW33" s="16">
        <f ca="1">IF(NOTA[[#This Row],[NB NOTA_C_QTY]]="","",ROW()-2)</f>
        <v>31</v>
      </c>
    </row>
    <row r="34" spans="1:49" ht="20.100000000000001" customHeight="1">
      <c r="A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">
        <f ca="1">IF(NOTA[[#This Row],[NAMA BARANG]]="","",INDEX(NOTA[ID],MATCH(,INDIRECT(ADDRESS(ROW(NOTA[ID]),COLUMN(NOTA[ID]))&amp;":"&amp;ADDRESS(ROW(),COLUMN(NOTA[ID]))),-1)))</f>
        <v>13</v>
      </c>
      <c r="C34" s="11"/>
      <c r="F34" s="12"/>
      <c r="G34" s="3"/>
      <c r="H34" s="4"/>
      <c r="I34" s="3" t="s">
        <v>45</v>
      </c>
      <c r="J34" s="17" t="s">
        <v>208</v>
      </c>
      <c r="K34" s="5"/>
      <c r="L34" s="3">
        <v>360</v>
      </c>
      <c r="M34" s="3" t="s">
        <v>51</v>
      </c>
      <c r="N34" s="6">
        <v>9250</v>
      </c>
      <c r="O34" s="7"/>
      <c r="P34" s="13"/>
      <c r="Q34" s="14">
        <v>0.03</v>
      </c>
      <c r="R34" s="9"/>
      <c r="T34" s="15"/>
      <c r="U34" s="10"/>
      <c r="V34" s="15">
        <f>IF(NOTA[[#This Row],[HARGA/ CTN]]="",NOTA[[#This Row],[JUMLAH_H]],NOTA[[#This Row],[HARGA/ CTN]]*IF(NOTA[[#This Row],[C]]="",0,NOTA[[#This Row],[C]]))</f>
        <v>3330000</v>
      </c>
      <c r="W34" s="15">
        <f>IF(NOTA[[#This Row],[JUMLAH]]="","",NOTA[[#This Row],[JUMLAH]]*NOTA[[#This Row],[Column6]])</f>
        <v>99900</v>
      </c>
      <c r="X34" s="15">
        <f>IF(NOTA[[#This Row],[JUMLAH]]="","",(NOTA[[#This Row],[JUMLAH]]-NOTA[[#This Row],[DISC 1-]])*NOTA[[#This Row],[Column7]])</f>
        <v>0</v>
      </c>
      <c r="Y34" s="15">
        <f>IF(NOTA[[#This Row],[JUMLAH]]="","",(NOTA[[#This Row],[JUMLAH]]-NOTA[[#This Row],[DISC 1-]]-NOTA[[#This Row],[DISC 2-]])*NOTA[[#This Row],[Column8]])</f>
        <v>0</v>
      </c>
      <c r="Z34" s="15">
        <f>IF(NOTA[[#This Row],[JUMLAH]]="","",NOTA[[#This Row],[DISC 1-]]+NOTA[[#This Row],[DISC 2-]]+NOTA[[#This Row],[DISC 3-]])</f>
        <v>99900</v>
      </c>
      <c r="AA34" s="15">
        <f>IF(NOTA[[#This Row],[JUMLAH]]="","",NOTA[[#This Row],[JUMLAH]]-NOTA[[#This Row],[DISC]])</f>
        <v>3230100</v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>
        <f>IF(NOTA[[#This Row],[NAMA BARANG]]="","",IF(NOTA[[#This Row],[JUMLAH_H]]="",NOTA[[#This Row],[HARGA/ CTN]],NOTA[[#This Row],[QTY]]*NOTA[[#This Row],[HARGA SATUAN]]/IF(ISNUMBER(NOTA[[#This Row],[C]]),NOTA[[#This Row],[C]],1)))</f>
        <v>3330000</v>
      </c>
      <c r="AF34" s="15">
        <f>IF(OR(NOTA[[#This Row],[QTY]]="",NOTA[[#This Row],[HARGA SATUAN]]="",),"",NOTA[[#This Row],[QTY]]*NOTA[[#This Row],[HARGA SATUAN]])</f>
        <v>3330000</v>
      </c>
      <c r="AG34" s="4">
        <f ca="1">IF(NOTA[[#This Row],[ID_H]]="","",INDEX(NOTA[TANGGAL],MATCH(,INDIRECT(ADDRESS(ROW(NOTA[TANGGAL]),COLUMN(NOTA[TANGGAL]))&amp;":"&amp;ADDRESS(ROW(),COLUMN(NOTA[TANGGAL]))),-1)))</f>
        <v>45537</v>
      </c>
      <c r="AH34" s="4">
        <f ca="1">IF(NOTA[[#This Row],[ID_H]]="","",INDEX(NOTA[TGL.NOTA],MATCH(,INDIRECT(ADDRESS(ROW(NOTA[TGL.NOTA]),COLUMN(NOTA[TGL.NOTA]))&amp;":"&amp;ADDRESS(ROW(),COLUMN(NOTA[TGL.NOTA]))),-1)))</f>
        <v>45533</v>
      </c>
      <c r="AI34" s="4" t="str">
        <f ca="1">IF(NOTA[[#This Row],[ID_H]]="","",INDEX(NOTA[NO.NOTA],MATCH(NOTA[[#This Row],[ID_H]],NOTA[ID_H],0)))</f>
        <v>SIW/0835/08-24</v>
      </c>
      <c r="AJ34" s="6" t="str">
        <f ca="1">IF(NOTA[[#This Row],[NAMA BARANG]]="","",INDEX(NOTA[SUPPLIER],MATCH(,INDIRECT(ADDRESS(ROW(NOTA[ID]),COLUMN(NOTA[ID]))&amp;":"&amp;ADDRESS(ROW(),COLUMN(NOTA[ID]))),-1)))</f>
        <v>SAHABAT REJEKI</v>
      </c>
      <c r="AK34" s="6" t="str">
        <f ca="1">IF(NOTA[[#This Row],[ID_H]]="","",IF(NOTA[[#This Row],[FAKTUR]]="",INDIRECT(ADDRESS(ROW()-1,COLUMN())),NOTA[[#This Row],[FAKTUR]]))</f>
        <v>UNTANA</v>
      </c>
      <c r="AL34" s="3" t="str">
        <f ca="1">IF(NOTA[[#This Row],[ID]]="","",COUNTIF(NOTA[ID_H],NOTA[[#This Row],[ID_H]]))</f>
        <v/>
      </c>
      <c r="AM34" s="3">
        <f ca="1">IF(NOTA[[#This Row],[TGL.NOTA]]="",IF(NOTA[[#This Row],[SUPPLIER_H]]="","",AM33),MONTH(NOTA[[#This Row],[TGL.NOTA]]))</f>
        <v>8</v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>pocketfilea5mw76221</v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pocketfilea5mw7622133300000,03</v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pocketfilea5mw7622192500,03</v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" s="3">
        <f>IF(NOTA[[#This Row],[CONCAT1]]="","",MATCH(NOTA[[#This Row],[CONCAT1]],[3]!db[NB NOTA_C],0))</f>
        <v>3488</v>
      </c>
      <c r="AS34" s="3" t="str">
        <f>IF(NOTA[[#This Row],[Column5]]="","",TRUE)</f>
        <v/>
      </c>
      <c r="AT34" s="3" t="str">
        <f ca="1">IF(NOTA[[#This Row],[ID_H]]="","",IF(NOTA[[#This Row],[Column3]]=TRUE,NOTA[[#This Row],[Column5]],INDEX([3]!db[QTY/ CTN],NOTA[[#This Row],[//DB]])))</f>
        <v>360 PCS</v>
      </c>
      <c r="AU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pocketfilea5mw76221360pcsuntana</v>
      </c>
      <c r="AV34" s="3">
        <f ca="1">IF(NOTA[[#This Row],[ID_H]]="","",MATCH(NOTA[[#This Row],[NB NOTA_C_QTY]],[3]!db[NB NOTA_C_QTY+F],0))</f>
        <v>3488</v>
      </c>
      <c r="AW34" s="16">
        <f ca="1">IF(NOTA[[#This Row],[NB NOTA_C_QTY]]="","",ROW()-2)</f>
        <v>32</v>
      </c>
    </row>
    <row r="35" spans="1:49" ht="20.100000000000001" customHeight="1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>
        <f ca="1">IF(NOTA[[#This Row],[NAMA BARANG]]="","",INDEX(NOTA[ID],MATCH(,INDIRECT(ADDRESS(ROW(NOTA[ID]),COLUMN(NOTA[ID]))&amp;":"&amp;ADDRESS(ROW(),COLUMN(NOTA[ID]))),-1)))</f>
        <v>13</v>
      </c>
      <c r="C35" s="11"/>
      <c r="F35" s="12"/>
      <c r="G35" s="3"/>
      <c r="H35" s="4"/>
      <c r="I35" s="3" t="s">
        <v>45</v>
      </c>
      <c r="J35" s="17" t="s">
        <v>209</v>
      </c>
      <c r="K35" s="5">
        <v>1</v>
      </c>
      <c r="L35" s="3">
        <v>96</v>
      </c>
      <c r="M35" s="3" t="s">
        <v>51</v>
      </c>
      <c r="N35" s="6">
        <v>15500</v>
      </c>
      <c r="O35" s="7"/>
      <c r="P35" s="13" t="s">
        <v>192</v>
      </c>
      <c r="Q35" s="14">
        <v>0.03</v>
      </c>
      <c r="R35" s="9"/>
      <c r="T35" s="15"/>
      <c r="U35" s="10"/>
      <c r="V35" s="15">
        <f>IF(NOTA[[#This Row],[HARGA/ CTN]]="",NOTA[[#This Row],[JUMLAH_H]],NOTA[[#This Row],[HARGA/ CTN]]*IF(NOTA[[#This Row],[C]]="",0,NOTA[[#This Row],[C]]))</f>
        <v>1488000</v>
      </c>
      <c r="W35" s="15">
        <f>IF(NOTA[[#This Row],[JUMLAH]]="","",NOTA[[#This Row],[JUMLAH]]*NOTA[[#This Row],[Column6]])</f>
        <v>44640</v>
      </c>
      <c r="X35" s="15">
        <f>IF(NOTA[[#This Row],[JUMLAH]]="","",(NOTA[[#This Row],[JUMLAH]]-NOTA[[#This Row],[DISC 1-]])*NOTA[[#This Row],[Column7]])</f>
        <v>0</v>
      </c>
      <c r="Y35" s="15">
        <f>IF(NOTA[[#This Row],[JUMLAH]]="","",(NOTA[[#This Row],[JUMLAH]]-NOTA[[#This Row],[DISC 1-]]-NOTA[[#This Row],[DISC 2-]])*NOTA[[#This Row],[Column8]])</f>
        <v>0</v>
      </c>
      <c r="Z35" s="15">
        <f>IF(NOTA[[#This Row],[JUMLAH]]="","",NOTA[[#This Row],[DISC 1-]]+NOTA[[#This Row],[DISC 2-]]+NOTA[[#This Row],[DISC 3-]])</f>
        <v>44640</v>
      </c>
      <c r="AA35" s="15">
        <f>IF(NOTA[[#This Row],[JUMLAH]]="","",NOTA[[#This Row],[JUMLAH]]-NOTA[[#This Row],[DISC]])</f>
        <v>1443360</v>
      </c>
      <c r="AB35" s="15"/>
      <c r="AC3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338940</v>
      </c>
      <c r="AD3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10959060</v>
      </c>
      <c r="AE35" s="6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F35" s="15">
        <f>IF(OR(NOTA[[#This Row],[QTY]]="",NOTA[[#This Row],[HARGA SATUAN]]="",),"",NOTA[[#This Row],[QTY]]*NOTA[[#This Row],[HARGA SATUAN]])</f>
        <v>1488000</v>
      </c>
      <c r="AG35" s="4">
        <f ca="1">IF(NOTA[[#This Row],[ID_H]]="","",INDEX(NOTA[TANGGAL],MATCH(,INDIRECT(ADDRESS(ROW(NOTA[TANGGAL]),COLUMN(NOTA[TANGGAL]))&amp;":"&amp;ADDRESS(ROW(),COLUMN(NOTA[TANGGAL]))),-1)))</f>
        <v>45537</v>
      </c>
      <c r="AH35" s="4">
        <f ca="1">IF(NOTA[[#This Row],[ID_H]]="","",INDEX(NOTA[TGL.NOTA],MATCH(,INDIRECT(ADDRESS(ROW(NOTA[TGL.NOTA]),COLUMN(NOTA[TGL.NOTA]))&amp;":"&amp;ADDRESS(ROW(),COLUMN(NOTA[TGL.NOTA]))),-1)))</f>
        <v>45533</v>
      </c>
      <c r="AI35" s="4" t="str">
        <f ca="1">IF(NOTA[[#This Row],[ID_H]]="","",INDEX(NOTA[NO.NOTA],MATCH(NOTA[[#This Row],[ID_H]],NOTA[ID_H],0)))</f>
        <v>SIW/0835/08-24</v>
      </c>
      <c r="AJ35" s="6" t="str">
        <f ca="1">IF(NOTA[[#This Row],[NAMA BARANG]]="","",INDEX(NOTA[SUPPLIER],MATCH(,INDIRECT(ADDRESS(ROW(NOTA[ID]),COLUMN(NOTA[ID]))&amp;":"&amp;ADDRESS(ROW(),COLUMN(NOTA[ID]))),-1)))</f>
        <v>SAHABAT REJEKI</v>
      </c>
      <c r="AK35" s="6" t="str">
        <f ca="1">IF(NOTA[[#This Row],[ID_H]]="","",IF(NOTA[[#This Row],[FAKTUR]]="",INDIRECT(ADDRESS(ROW()-1,COLUMN())),NOTA[[#This Row],[FAKTUR]]))</f>
        <v>UNTANA</v>
      </c>
      <c r="AL35" s="3" t="str">
        <f ca="1">IF(NOTA[[#This Row],[ID]]="","",COUNTIF(NOTA[ID_H],NOTA[[#This Row],[ID_H]]))</f>
        <v/>
      </c>
      <c r="AM35" s="3">
        <f ca="1">IF(NOTA[[#This Row],[TGL.NOTA]]="",IF(NOTA[[#This Row],[SUPPLIER_H]]="","",AM34),MONTH(NOTA[[#This Row],[TGL.NOTA]]))</f>
        <v>8</v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>diaryhl323064touristtown32k128lbr</v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diaryhl323064touristtown32k128lbr14880000,03</v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diaryhl323064touristtown32k128lbr14880000,03</v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>
        <f>IF(NOTA[[#This Row],[CONCAT1]]="","",MATCH(NOTA[[#This Row],[CONCAT1]],[3]!db[NB NOTA_C],0))</f>
        <v>3489</v>
      </c>
      <c r="AS35" s="3" t="b">
        <f>IF(NOTA[[#This Row],[Column5]]="","",TRUE)</f>
        <v>1</v>
      </c>
      <c r="AT35" s="3" t="str">
        <f ca="1">IF(NOTA[[#This Row],[ID_H]]="","",IF(NOTA[[#This Row],[Column3]]=TRUE,NOTA[[#This Row],[Column5]],INDEX([3]!db[QTY/ CTN],NOTA[[#This Row],[//DB]])))</f>
        <v>96 PCS</v>
      </c>
      <c r="AU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diaryhl323064touristtown32k128lbr96pcsuntana</v>
      </c>
      <c r="AV35" s="3">
        <f ca="1">IF(NOTA[[#This Row],[ID_H]]="","",MATCH(NOTA[[#This Row],[NB NOTA_C_QTY]],[3]!db[NB NOTA_C_QTY+F],0))</f>
        <v>3489</v>
      </c>
      <c r="AW35" s="16">
        <f ca="1">IF(NOTA[[#This Row],[NB NOTA_C_QTY]]="","",ROW()-2)</f>
        <v>33</v>
      </c>
    </row>
    <row r="36" spans="1:49" ht="20.100000000000001" customHeight="1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 t="str">
        <f ca="1">IF(NOTA[[#This Row],[NAMA BARANG]]="","",INDEX(NOTA[ID],MATCH(,INDIRECT(ADDRESS(ROW(NOTA[ID]),COLUMN(NOTA[ID]))&amp;":"&amp;ADDRESS(ROW(),COLUMN(NOTA[ID]))),-1)))</f>
        <v/>
      </c>
      <c r="C36" s="11"/>
      <c r="F36" s="12"/>
      <c r="G36" s="3"/>
      <c r="H36" s="4"/>
      <c r="I36" s="3"/>
      <c r="K36" s="5"/>
      <c r="L36" s="3"/>
      <c r="N36" s="6"/>
      <c r="O36" s="7"/>
      <c r="P36" s="13"/>
      <c r="R36" s="9"/>
      <c r="T36" s="15"/>
      <c r="U36" s="10"/>
      <c r="V36" s="15" t="str">
        <f>IF(NOTA[[#This Row],[HARGA/ CTN]]="",NOTA[[#This Row],[JUMLAH_H]],NOTA[[#This Row],[HARGA/ CTN]]*IF(NOTA[[#This Row],[C]]="",0,NOTA[[#This Row],[C]]))</f>
        <v/>
      </c>
      <c r="W36" s="15" t="str">
        <f>IF(NOTA[[#This Row],[JUMLAH]]="","",NOTA[[#This Row],[JUMLAH]]*NOTA[[#This Row],[Column6]])</f>
        <v/>
      </c>
      <c r="X36" s="15" t="str">
        <f>IF(NOTA[[#This Row],[JUMLAH]]="","",(NOTA[[#This Row],[JUMLAH]]-NOTA[[#This Row],[DISC 1-]])*NOTA[[#This Row],[Column7]])</f>
        <v/>
      </c>
      <c r="Y36" s="15" t="str">
        <f>IF(NOTA[[#This Row],[JUMLAH]]="","",(NOTA[[#This Row],[JUMLAH]]-NOTA[[#This Row],[DISC 1-]]-NOTA[[#This Row],[DISC 2-]])*NOTA[[#This Row],[Column8]])</f>
        <v/>
      </c>
      <c r="Z36" s="15" t="str">
        <f>IF(NOTA[[#This Row],[JUMLAH]]="","",NOTA[[#This Row],[DISC 1-]]+NOTA[[#This Row],[DISC 2-]]+NOTA[[#This Row],[DISC 3-]])</f>
        <v/>
      </c>
      <c r="AA36" s="15" t="str">
        <f>IF(NOTA[[#This Row],[JUMLAH]]="","",NOTA[[#This Row],[JUMLAH]]-NOTA[[#This Row],[DISC]])</f>
        <v/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15" t="str">
        <f>IF(OR(NOTA[[#This Row],[QTY]]="",NOTA[[#This Row],[HARGA SATUAN]]="",),"",NOTA[[#This Row],[QTY]]*NOTA[[#This Row],[HARGA SATUAN]])</f>
        <v/>
      </c>
      <c r="AG36" s="4" t="str">
        <f ca="1">IF(NOTA[[#This Row],[ID_H]]="","",INDEX(NOTA[TANGGAL],MATCH(,INDIRECT(ADDRESS(ROW(NOTA[TANGGAL]),COLUMN(NOTA[TANGGAL]))&amp;":"&amp;ADDRESS(ROW(),COLUMN(NOTA[TANGGAL]))),-1)))</f>
        <v/>
      </c>
      <c r="AH36" s="4" t="str">
        <f ca="1">IF(NOTA[[#This Row],[ID_H]]="","",INDEX(NOTA[TGL.NOTA],MATCH(,INDIRECT(ADDRESS(ROW(NOTA[TGL.NOTA]),COLUMN(NOTA[TGL.NOTA]))&amp;":"&amp;ADDRESS(ROW(),COLUMN(NOTA[TGL.NOTA]))),-1)))</f>
        <v/>
      </c>
      <c r="AI36" s="4" t="str">
        <f ca="1">IF(NOTA[[#This Row],[ID_H]]="","",INDEX(NOTA[NO.NOTA],MATCH(NOTA[[#This Row],[ID_H]],NOTA[ID_H],0)))</f>
        <v/>
      </c>
      <c r="AJ36" s="6" t="str">
        <f ca="1">IF(NOTA[[#This Row],[NAMA BARANG]]="","",INDEX(NOTA[SUPPLIER],MATCH(,INDIRECT(ADDRESS(ROW(NOTA[ID]),COLUMN(NOTA[ID]))&amp;":"&amp;ADDRESS(ROW(),COLUMN(NOTA[ID]))),-1)))</f>
        <v/>
      </c>
      <c r="AK36" s="6" t="str">
        <f ca="1">IF(NOTA[[#This Row],[ID_H]]="","",IF(NOTA[[#This Row],[FAKTUR]]="",INDIRECT(ADDRESS(ROW()-1,COLUMN())),NOTA[[#This Row],[FAKTUR]]))</f>
        <v/>
      </c>
      <c r="AL36" s="3" t="str">
        <f ca="1">IF(NOTA[[#This Row],[ID]]="","",COUNTIF(NOTA[ID_H],NOTA[[#This Row],[ID_H]]))</f>
        <v/>
      </c>
      <c r="AM36" s="3" t="str">
        <f ca="1">IF(NOTA[[#This Row],[TGL.NOTA]]="",IF(NOTA[[#This Row],[SUPPLIER_H]]="","",AM35),MONTH(NOTA[[#This Row],[TGL.NOTA]]))</f>
        <v/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 t="str">
        <f>IF(NOTA[[#This Row],[CONCAT1]]="","",MATCH(NOTA[[#This Row],[CONCAT1]],[3]!db[NB NOTA_C],0))</f>
        <v/>
      </c>
      <c r="AS36" s="3" t="str">
        <f>IF(NOTA[[#This Row],[Column5]]="","",TRUE)</f>
        <v/>
      </c>
      <c r="AT36" s="3" t="str">
        <f ca="1">IF(NOTA[[#This Row],[ID_H]]="","",IF(NOTA[[#This Row],[Column3]]=TRUE,NOTA[[#This Row],[Column5]],INDEX([3]!db[QTY/ CTN],NOTA[[#This Row],[//DB]])))</f>
        <v/>
      </c>
      <c r="AU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" s="3" t="str">
        <f ca="1">IF(NOTA[[#This Row],[ID_H]]="","",MATCH(NOTA[[#This Row],[NB NOTA_C_QTY]],[3]!db[NB NOTA_C_QTY+F],0))</f>
        <v/>
      </c>
      <c r="AW36" s="16" t="str">
        <f ca="1">IF(NOTA[[#This Row],[NB NOTA_C_QTY]]="","",ROW()-2)</f>
        <v/>
      </c>
    </row>
    <row r="37" spans="1:49" ht="20.100000000000001" customHeight="1">
      <c r="A37" s="6">
        <f ca="1">IF(INDIRECT(ADDRESS(ROW()-1,COLUMN(NOTA[[#Headers],[ID]])))="ID",1,IF(NOTA[[#This Row],[FAKTUR]]="","",COUNT(INDIRECT(ADDRESS(ROW(NOTA[ID]),COLUMN(NOTA[ID]))&amp;":"&amp;ADDRESS(ROW()-1,COLUMN(NOTA[ID]))))+1))</f>
        <v>14</v>
      </c>
      <c r="B37" s="3">
        <f ca="1">IF(NOTA[[#This Row],[NAMA BARANG]]="","",INDEX(NOTA[ID],MATCH(,INDIRECT(ADDRESS(ROW(NOTA[ID]),COLUMN(NOTA[ID]))&amp;":"&amp;ADDRESS(ROW(),COLUMN(NOTA[ID]))),-1)))</f>
        <v>14</v>
      </c>
      <c r="C37" s="11">
        <v>45539</v>
      </c>
      <c r="D37" s="3" t="s">
        <v>229</v>
      </c>
      <c r="E37" s="3" t="s">
        <v>49</v>
      </c>
      <c r="F37" s="12" t="s">
        <v>230</v>
      </c>
      <c r="G37" s="3"/>
      <c r="H37" s="4">
        <v>45539</v>
      </c>
      <c r="I37" s="3"/>
      <c r="J37" s="17" t="s">
        <v>231</v>
      </c>
      <c r="K37" s="5"/>
      <c r="L37" s="3">
        <v>5</v>
      </c>
      <c r="M37" s="3" t="s">
        <v>50</v>
      </c>
      <c r="N37" s="6">
        <v>213000</v>
      </c>
      <c r="O37" s="7"/>
      <c r="P37" s="13" t="s">
        <v>232</v>
      </c>
      <c r="R37" s="9"/>
      <c r="T37" s="15"/>
      <c r="U37" s="10"/>
      <c r="V37" s="15">
        <f>IF(NOTA[[#This Row],[HARGA/ CTN]]="",NOTA[[#This Row],[JUMLAH_H]],NOTA[[#This Row],[HARGA/ CTN]]*IF(NOTA[[#This Row],[C]]="",0,NOTA[[#This Row],[C]]))</f>
        <v>1065000</v>
      </c>
      <c r="W37" s="15">
        <f>IF(NOTA[[#This Row],[JUMLAH]]="","",NOTA[[#This Row],[JUMLAH]]*NOTA[[#This Row],[Column6]])</f>
        <v>0</v>
      </c>
      <c r="X37" s="15">
        <f>IF(NOTA[[#This Row],[JUMLAH]]="","",(NOTA[[#This Row],[JUMLAH]]-NOTA[[#This Row],[DISC 1-]])*NOTA[[#This Row],[Column7]])</f>
        <v>0</v>
      </c>
      <c r="Y37" s="15">
        <f>IF(NOTA[[#This Row],[JUMLAH]]="","",(NOTA[[#This Row],[JUMLAH]]-NOTA[[#This Row],[DISC 1-]]-NOTA[[#This Row],[DISC 2-]])*NOTA[[#This Row],[Column8]])</f>
        <v>0</v>
      </c>
      <c r="Z37" s="15">
        <f>IF(NOTA[[#This Row],[JUMLAH]]="","",NOTA[[#This Row],[DISC 1-]]+NOTA[[#This Row],[DISC 2-]]+NOTA[[#This Row],[DISC 3-]])</f>
        <v>0</v>
      </c>
      <c r="AA37" s="15">
        <f>IF(NOTA[[#This Row],[JUMLAH]]="","",NOTA[[#This Row],[JUMLAH]]-NOTA[[#This Row],[DISC]])</f>
        <v>1065000</v>
      </c>
      <c r="AB37" s="15"/>
      <c r="AC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1065000</v>
      </c>
      <c r="AE37" s="6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37" s="15">
        <f>IF(OR(NOTA[[#This Row],[QTY]]="",NOTA[[#This Row],[HARGA SATUAN]]="",),"",NOTA[[#This Row],[QTY]]*NOTA[[#This Row],[HARGA SATUAN]])</f>
        <v>1065000</v>
      </c>
      <c r="AG37" s="4">
        <f ca="1">IF(NOTA[[#This Row],[ID_H]]="","",INDEX(NOTA[TANGGAL],MATCH(,INDIRECT(ADDRESS(ROW(NOTA[TANGGAL]),COLUMN(NOTA[TANGGAL]))&amp;":"&amp;ADDRESS(ROW(),COLUMN(NOTA[TANGGAL]))),-1)))</f>
        <v>45539</v>
      </c>
      <c r="AH37" s="4">
        <f ca="1">IF(NOTA[[#This Row],[ID_H]]="","",INDEX(NOTA[TGL.NOTA],MATCH(,INDIRECT(ADDRESS(ROW(NOTA[TGL.NOTA]),COLUMN(NOTA[TGL.NOTA]))&amp;":"&amp;ADDRESS(ROW(),COLUMN(NOTA[TGL.NOTA]))),-1)))</f>
        <v>45539</v>
      </c>
      <c r="AI37" s="4" t="str">
        <f ca="1">IF(NOTA[[#This Row],[ID_H]]="","",INDEX(NOTA[NO.NOTA],MATCH(NOTA[[#This Row],[ID_H]],NOTA[ID_H],0)))</f>
        <v>0903</v>
      </c>
      <c r="AJ37" s="6" t="str">
        <f ca="1">IF(NOTA[[#This Row],[NAMA BARANG]]="","",INDEX(NOTA[SUPPLIER],MATCH(,INDIRECT(ADDRESS(ROW(NOTA[ID]),COLUMN(NOTA[ID]))&amp;":"&amp;ADDRESS(ROW(),COLUMN(NOTA[ID]))),-1)))</f>
        <v>COMBI</v>
      </c>
      <c r="AK37" s="6" t="str">
        <f ca="1">IF(NOTA[[#This Row],[ID_H]]="","",IF(NOTA[[#This Row],[FAKTUR]]="",INDIRECT(ADDRESS(ROW()-1,COLUMN())),NOTA[[#This Row],[FAKTUR]]))</f>
        <v>UNTANA</v>
      </c>
      <c r="AL37" s="3">
        <f ca="1">IF(NOTA[[#This Row],[ID]]="","",COUNTIF(NOTA[ID_H],NOTA[[#This Row],[ID_H]]))</f>
        <v>1</v>
      </c>
      <c r="AM37" s="3">
        <f>IF(NOTA[[#This Row],[TGL.NOTA]]="",IF(NOTA[[#This Row],[SUPPLIER_H]]="","",AM34),MONTH(NOTA[[#This Row],[TGL.NOTA]]))</f>
        <v>9</v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docritbrilliant1065000</v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COMBIUNTANA090345539docritbrilliant</v>
      </c>
      <c r="AR37" s="3">
        <f>IF(NOTA[[#This Row],[CONCAT1]]="","",MATCH(NOTA[[#This Row],[CONCAT1]],[3]!db[NB NOTA_C],0))</f>
        <v>857</v>
      </c>
      <c r="AS37" s="3" t="b">
        <f>IF(NOTA[[#This Row],[Column5]]="","",TRUE)</f>
        <v>1</v>
      </c>
      <c r="AT37" s="3" t="str">
        <f ca="1">IF(NOTA[[#This Row],[ID_H]]="","",IF(NOTA[[#This Row],[Column3]]=TRUE,NOTA[[#This Row],[Column5]],INDEX([3]!db[QTY/ CTN],NOTA[[#This Row],[//DB]])))</f>
        <v>8 LSN</v>
      </c>
      <c r="AU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V37" s="3">
        <f ca="1">IF(NOTA[[#This Row],[ID_H]]="","",MATCH(NOTA[[#This Row],[NB NOTA_C_QTY]],[3]!db[NB NOTA_C_QTY+F],0))</f>
        <v>857</v>
      </c>
      <c r="AW37" s="16">
        <f ca="1">IF(NOTA[[#This Row],[NB NOTA_C_QTY]]="","",ROW()-2)</f>
        <v>35</v>
      </c>
    </row>
    <row r="38" spans="1:49" ht="20.100000000000001" customHeight="1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>
      <c r="A39" s="6">
        <f ca="1">IF(INDIRECT(ADDRESS(ROW()-1,COLUMN(NOTA[[#Headers],[ID]])))="ID",1,IF(NOTA[[#This Row],[FAKTUR]]="","",COUNT(INDIRECT(ADDRESS(ROW(NOTA[ID]),COLUMN(NOTA[ID]))&amp;":"&amp;ADDRESS(ROW()-1,COLUMN(NOTA[ID]))))+1))</f>
        <v>15</v>
      </c>
      <c r="B39" s="3">
        <f ca="1">IF(NOTA[[#This Row],[NAMA BARANG]]="","",INDEX(NOTA[ID],MATCH(,INDIRECT(ADDRESS(ROW(NOTA[ID]),COLUMN(NOTA[ID]))&amp;":"&amp;ADDRESS(ROW(),COLUMN(NOTA[ID]))),-1)))</f>
        <v>15</v>
      </c>
      <c r="C39" s="11">
        <v>45540</v>
      </c>
      <c r="D39" s="3" t="s">
        <v>229</v>
      </c>
      <c r="E39" s="3" t="s">
        <v>49</v>
      </c>
      <c r="F39" s="12" t="s">
        <v>233</v>
      </c>
      <c r="G39" s="3"/>
      <c r="H39" s="4">
        <v>45540</v>
      </c>
      <c r="I39" s="3"/>
      <c r="J39" s="17" t="s">
        <v>234</v>
      </c>
      <c r="K39" s="5"/>
      <c r="L39" s="3">
        <v>5</v>
      </c>
      <c r="M39" s="3" t="s">
        <v>50</v>
      </c>
      <c r="N39" s="6">
        <v>195000</v>
      </c>
      <c r="O39" s="7"/>
      <c r="P39" s="13"/>
      <c r="R39" s="9"/>
      <c r="T39" s="15"/>
      <c r="U39" s="10"/>
      <c r="V39" s="15">
        <f>IF(NOTA[[#This Row],[HARGA/ CTN]]="",NOTA[[#This Row],[JUMLAH_H]],NOTA[[#This Row],[HARGA/ CTN]]*IF(NOTA[[#This Row],[C]]="",0,NOTA[[#This Row],[C]]))</f>
        <v>975000</v>
      </c>
      <c r="W39" s="15">
        <f>IF(NOTA[[#This Row],[JUMLAH]]="","",NOTA[[#This Row],[JUMLAH]]*NOTA[[#This Row],[Column6]])</f>
        <v>0</v>
      </c>
      <c r="X39" s="15">
        <f>IF(NOTA[[#This Row],[JUMLAH]]="","",(NOTA[[#This Row],[JUMLAH]]-NOTA[[#This Row],[DISC 1-]])*NOTA[[#This Row],[Column7]])</f>
        <v>0</v>
      </c>
      <c r="Y39" s="15">
        <f>IF(NOTA[[#This Row],[JUMLAH]]="","",(NOTA[[#This Row],[JUMLAH]]-NOTA[[#This Row],[DISC 1-]]-NOTA[[#This Row],[DISC 2-]])*NOTA[[#This Row],[Column8]])</f>
        <v>0</v>
      </c>
      <c r="Z39" s="15">
        <f>IF(NOTA[[#This Row],[JUMLAH]]="","",NOTA[[#This Row],[DISC 1-]]+NOTA[[#This Row],[DISC 2-]]+NOTA[[#This Row],[DISC 3-]])</f>
        <v>0</v>
      </c>
      <c r="AA39" s="15">
        <f>IF(NOTA[[#This Row],[JUMLAH]]="","",NOTA[[#This Row],[JUMLAH]]-NOTA[[#This Row],[DISC]])</f>
        <v>975000</v>
      </c>
      <c r="AB39" s="15"/>
      <c r="AC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975000</v>
      </c>
      <c r="AE39" s="6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39" s="15">
        <f>IF(OR(NOTA[[#This Row],[QTY]]="",NOTA[[#This Row],[HARGA SATUAN]]="",),"",NOTA[[#This Row],[QTY]]*NOTA[[#This Row],[HARGA SATUAN]])</f>
        <v>975000</v>
      </c>
      <c r="AG39" s="4">
        <f ca="1">IF(NOTA[[#This Row],[ID_H]]="","",INDEX(NOTA[TANGGAL],MATCH(,INDIRECT(ADDRESS(ROW(NOTA[TANGGAL]),COLUMN(NOTA[TANGGAL]))&amp;":"&amp;ADDRESS(ROW(),COLUMN(NOTA[TANGGAL]))),-1)))</f>
        <v>45540</v>
      </c>
      <c r="AH39" s="4">
        <f ca="1">IF(NOTA[[#This Row],[ID_H]]="","",INDEX(NOTA[TGL.NOTA],MATCH(,INDIRECT(ADDRESS(ROW(NOTA[TGL.NOTA]),COLUMN(NOTA[TGL.NOTA]))&amp;":"&amp;ADDRESS(ROW(),COLUMN(NOTA[TGL.NOTA]))),-1)))</f>
        <v>45540</v>
      </c>
      <c r="AI39" s="4" t="str">
        <f ca="1">IF(NOTA[[#This Row],[ID_H]]="","",INDEX(NOTA[NO.NOTA],MATCH(NOTA[[#This Row],[ID_H]],NOTA[ID_H],0)))</f>
        <v>0905</v>
      </c>
      <c r="AJ39" s="6" t="str">
        <f ca="1">IF(NOTA[[#This Row],[NAMA BARANG]]="","",INDEX(NOTA[SUPPLIER],MATCH(,INDIRECT(ADDRESS(ROW(NOTA[ID]),COLUMN(NOTA[ID]))&amp;":"&amp;ADDRESS(ROW(),COLUMN(NOTA[ID]))),-1)))</f>
        <v>COMBI</v>
      </c>
      <c r="AK39" s="6" t="str">
        <f ca="1">IF(NOTA[[#This Row],[ID_H]]="","",IF(NOTA[[#This Row],[FAKTUR]]="",INDIRECT(ADDRESS(ROW()-1,COLUMN())),NOTA[[#This Row],[FAKTUR]]))</f>
        <v>UNTANA</v>
      </c>
      <c r="AL39" s="3">
        <f ca="1">IF(NOTA[[#This Row],[ID]]="","",COUNTIF(NOTA[ID_H],NOTA[[#This Row],[ID_H]]))</f>
        <v>1</v>
      </c>
      <c r="AM39" s="3">
        <f>IF(NOTA[[#This Row],[TGL.NOTA]]="",IF(NOTA[[#This Row],[SUPPLIER_H]]="","",#REF!),MONTH(NOTA[[#This Row],[TGL.NOTA]]))</f>
        <v>9</v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docritprestige975000</v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docritprestige195000</v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COMBIUNTANA090545540docritprestige</v>
      </c>
      <c r="AR39" s="3">
        <f>IF(NOTA[[#This Row],[CONCAT1]]="","",MATCH(NOTA[[#This Row],[CONCAT1]],[3]!db[NB NOTA_C],0))</f>
        <v>874</v>
      </c>
      <c r="AS39" s="3" t="str">
        <f>IF(NOTA[[#This Row],[Column5]]="","",TRUE)</f>
        <v/>
      </c>
      <c r="AT39" s="3" t="str">
        <f ca="1">IF(NOTA[[#This Row],[ID_H]]="","",IF(NOTA[[#This Row],[Column3]]=TRUE,NOTA[[#This Row],[Column5]],INDEX([3]!db[QTY/ CTN],NOTA[[#This Row],[//DB]])))</f>
        <v>8 LSN</v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V39" s="3">
        <f ca="1">IF(NOTA[[#This Row],[ID_H]]="","",MATCH(NOTA[[#This Row],[NB NOTA_C_QTY]],[3]!db[NB NOTA_C_QTY+F],0))</f>
        <v>874</v>
      </c>
      <c r="AW39" s="16">
        <f ca="1">IF(NOTA[[#This Row],[NB NOTA_C_QTY]]="","",ROW()-2)</f>
        <v>37</v>
      </c>
    </row>
    <row r="40" spans="1:49" ht="20.100000000000001" customHeight="1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K40" s="5"/>
      <c r="L40" s="3"/>
      <c r="N40" s="6"/>
      <c r="O40" s="7"/>
      <c r="P40" s="13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>
      <c r="A41" s="6">
        <f ca="1">IF(INDIRECT(ADDRESS(ROW()-1,COLUMN(NOTA[[#Headers],[ID]])))="ID",1,IF(NOTA[[#This Row],[FAKTUR]]="","",COUNT(INDIRECT(ADDRESS(ROW(NOTA[ID]),COLUMN(NOTA[ID]))&amp;":"&amp;ADDRESS(ROW()-1,COLUMN(NOTA[ID]))))+1))</f>
        <v>16</v>
      </c>
      <c r="B41" s="3">
        <f ca="1">IF(NOTA[[#This Row],[NAMA BARANG]]="","",INDEX(NOTA[ID],MATCH(,INDIRECT(ADDRESS(ROW(NOTA[ID]),COLUMN(NOTA[ID]))&amp;":"&amp;ADDRESS(ROW(),COLUMN(NOTA[ID]))),-1)))</f>
        <v>16</v>
      </c>
      <c r="C41" s="11">
        <v>45539</v>
      </c>
      <c r="D41" s="3" t="s">
        <v>171</v>
      </c>
      <c r="E41" s="3" t="s">
        <v>49</v>
      </c>
      <c r="F41" s="12" t="s">
        <v>235</v>
      </c>
      <c r="G41" s="3"/>
      <c r="H41" s="4">
        <v>45535</v>
      </c>
      <c r="I41" s="3"/>
      <c r="J41" s="17" t="s">
        <v>243</v>
      </c>
      <c r="K41" s="5">
        <v>1</v>
      </c>
      <c r="L41" s="3">
        <v>20</v>
      </c>
      <c r="M41" s="3" t="s">
        <v>98</v>
      </c>
      <c r="N41" s="6">
        <v>72500</v>
      </c>
      <c r="O41" s="7"/>
      <c r="P41" s="13" t="s">
        <v>236</v>
      </c>
      <c r="Q41" s="14">
        <v>0.03</v>
      </c>
      <c r="R41" s="9"/>
      <c r="T41" s="15"/>
      <c r="U41" s="10"/>
      <c r="V41" s="15">
        <f>IF(NOTA[[#This Row],[HARGA/ CTN]]="",NOTA[[#This Row],[JUMLAH_H]],NOTA[[#This Row],[HARGA/ CTN]]*IF(NOTA[[#This Row],[C]]="",0,NOTA[[#This Row],[C]]))</f>
        <v>1450000</v>
      </c>
      <c r="W41" s="15">
        <f>IF(NOTA[[#This Row],[JUMLAH]]="","",NOTA[[#This Row],[JUMLAH]]*NOTA[[#This Row],[Column6]])</f>
        <v>43500</v>
      </c>
      <c r="X41" s="15">
        <f>IF(NOTA[[#This Row],[JUMLAH]]="","",(NOTA[[#This Row],[JUMLAH]]-NOTA[[#This Row],[DISC 1-]])*NOTA[[#This Row],[Column7]])</f>
        <v>0</v>
      </c>
      <c r="Y41" s="15">
        <f>IF(NOTA[[#This Row],[JUMLAH]]="","",(NOTA[[#This Row],[JUMLAH]]-NOTA[[#This Row],[DISC 1-]]-NOTA[[#This Row],[DISC 2-]])*NOTA[[#This Row],[Column8]])</f>
        <v>0</v>
      </c>
      <c r="Z41" s="15">
        <f>IF(NOTA[[#This Row],[JUMLAH]]="","",NOTA[[#This Row],[DISC 1-]]+NOTA[[#This Row],[DISC 2-]]+NOTA[[#This Row],[DISC 3-]])</f>
        <v>43500</v>
      </c>
      <c r="AA41" s="15">
        <f>IF(NOTA[[#This Row],[JUMLAH]]="","",NOTA[[#This Row],[JUMLAH]]-NOTA[[#This Row],[DISC]])</f>
        <v>1406500</v>
      </c>
      <c r="AB41" s="15"/>
      <c r="AC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" s="6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41" s="15">
        <f>IF(OR(NOTA[[#This Row],[QTY]]="",NOTA[[#This Row],[HARGA SATUAN]]="",),"",NOTA[[#This Row],[QTY]]*NOTA[[#This Row],[HARGA SATUAN]])</f>
        <v>1450000</v>
      </c>
      <c r="AG41" s="4">
        <f ca="1">IF(NOTA[[#This Row],[ID_H]]="","",INDEX(NOTA[TANGGAL],MATCH(,INDIRECT(ADDRESS(ROW(NOTA[TANGGAL]),COLUMN(NOTA[TANGGAL]))&amp;":"&amp;ADDRESS(ROW(),COLUMN(NOTA[TANGGAL]))),-1)))</f>
        <v>45539</v>
      </c>
      <c r="AH41" s="4">
        <f ca="1">IF(NOTA[[#This Row],[ID_H]]="","",INDEX(NOTA[TGL.NOTA],MATCH(,INDIRECT(ADDRESS(ROW(NOTA[TGL.NOTA]),COLUMN(NOTA[TGL.NOTA]))&amp;":"&amp;ADDRESS(ROW(),COLUMN(NOTA[TGL.NOTA]))),-1)))</f>
        <v>45535</v>
      </c>
      <c r="AI41" s="4" t="str">
        <f ca="1">IF(NOTA[[#This Row],[ID_H]]="","",INDEX(NOTA[NO.NOTA],MATCH(NOTA[[#This Row],[ID_H]],NOTA[ID_H],0)))</f>
        <v>DHM/091/08-24C</v>
      </c>
      <c r="AJ41" s="6" t="str">
        <f ca="1">IF(NOTA[[#This Row],[NAMA BARANG]]="","",INDEX(NOTA[SUPPLIER],MATCH(,INDIRECT(ADDRESS(ROW(NOTA[ID]),COLUMN(NOTA[ID]))&amp;":"&amp;ADDRESS(ROW(),COLUMN(NOTA[ID]))),-1)))</f>
        <v>DUTA BAHAGIA</v>
      </c>
      <c r="AK41" s="6" t="str">
        <f ca="1">IF(NOTA[[#This Row],[ID_H]]="","",IF(NOTA[[#This Row],[FAKTUR]]="",INDIRECT(ADDRESS(ROW()-1,COLUMN())),NOTA[[#This Row],[FAKTUR]]))</f>
        <v>UNTANA</v>
      </c>
      <c r="AL41" s="3">
        <f ca="1">IF(NOTA[[#This Row],[ID]]="","",COUNTIF(NOTA[ID_H],NOTA[[#This Row],[ID_H]]))</f>
        <v>5</v>
      </c>
      <c r="AM41" s="3">
        <f>IF(NOTA[[#This Row],[TGL.NOTA]]="",IF(NOTA[[#This Row],[SUPPLIER_H]]="","",AM40),MONTH(NOTA[[#This Row],[TGL.NOTA]]))</f>
        <v>8</v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>garisansetzx0131pak=50set</v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garisansetzx0131pak=50set14500000,03</v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garisansetzx0131pak=50set14500000,03</v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BAHAGIAUNTANADHM/091/08-24C45535garisansetzx0131pak=50set</v>
      </c>
      <c r="AR41" s="3">
        <f>IF(NOTA[[#This Row],[CONCAT1]]="","",MATCH(NOTA[[#This Row],[CONCAT1]],[3]!db[NB NOTA_C],0))</f>
        <v>3490</v>
      </c>
      <c r="AS41" s="3" t="b">
        <f>IF(NOTA[[#This Row],[Column5]]="","",TRUE)</f>
        <v>1</v>
      </c>
      <c r="AT41" s="3" t="str">
        <f ca="1">IF(NOTA[[#This Row],[ID_H]]="","",IF(NOTA[[#This Row],[Column3]]=TRUE,NOTA[[#This Row],[Column5]],INDEX([3]!db[QTY/ CTN],NOTA[[#This Row],[//DB]])))</f>
        <v>20 PAK</v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garisansetzx0131pak=50set20pakuntana</v>
      </c>
      <c r="AV41" s="3">
        <f ca="1">IF(NOTA[[#This Row],[ID_H]]="","",MATCH(NOTA[[#This Row],[NB NOTA_C_QTY]],[3]!db[NB NOTA_C_QTY+F],0))</f>
        <v>3490</v>
      </c>
      <c r="AW41" s="16">
        <f ca="1">IF(NOTA[[#This Row],[NB NOTA_C_QTY]]="","",ROW()-2)</f>
        <v>39</v>
      </c>
    </row>
    <row r="42" spans="1:49" ht="20.100000000000001" customHeight="1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>
        <f ca="1">IF(NOTA[[#This Row],[NAMA BARANG]]="","",INDEX(NOTA[ID],MATCH(,INDIRECT(ADDRESS(ROW(NOTA[ID]),COLUMN(NOTA[ID]))&amp;":"&amp;ADDRESS(ROW(),COLUMN(NOTA[ID]))),-1)))</f>
        <v>16</v>
      </c>
      <c r="C42" s="11"/>
      <c r="F42" s="12"/>
      <c r="G42" s="3"/>
      <c r="H42" s="4"/>
      <c r="I42" s="3"/>
      <c r="J42" s="17" t="s">
        <v>244</v>
      </c>
      <c r="K42" s="5">
        <v>1</v>
      </c>
      <c r="L42" s="3">
        <v>20</v>
      </c>
      <c r="M42" s="3" t="s">
        <v>98</v>
      </c>
      <c r="N42" s="6">
        <v>72500</v>
      </c>
      <c r="O42" s="7"/>
      <c r="P42" s="13" t="s">
        <v>236</v>
      </c>
      <c r="Q42" s="14">
        <v>0.03</v>
      </c>
      <c r="R42" s="9"/>
      <c r="T42" s="15"/>
      <c r="U42" s="10"/>
      <c r="V42" s="15">
        <f>IF(NOTA[[#This Row],[HARGA/ CTN]]="",NOTA[[#This Row],[JUMLAH_H]],NOTA[[#This Row],[HARGA/ CTN]]*IF(NOTA[[#This Row],[C]]="",0,NOTA[[#This Row],[C]]))</f>
        <v>1450000</v>
      </c>
      <c r="W42" s="15">
        <f>IF(NOTA[[#This Row],[JUMLAH]]="","",NOTA[[#This Row],[JUMLAH]]*NOTA[[#This Row],[Column6]])</f>
        <v>43500</v>
      </c>
      <c r="X42" s="15">
        <f>IF(NOTA[[#This Row],[JUMLAH]]="","",(NOTA[[#This Row],[JUMLAH]]-NOTA[[#This Row],[DISC 1-]])*NOTA[[#This Row],[Column7]])</f>
        <v>0</v>
      </c>
      <c r="Y42" s="15">
        <f>IF(NOTA[[#This Row],[JUMLAH]]="","",(NOTA[[#This Row],[JUMLAH]]-NOTA[[#This Row],[DISC 1-]]-NOTA[[#This Row],[DISC 2-]])*NOTA[[#This Row],[Column8]])</f>
        <v>0</v>
      </c>
      <c r="Z42" s="15">
        <f>IF(NOTA[[#This Row],[JUMLAH]]="","",NOTA[[#This Row],[DISC 1-]]+NOTA[[#This Row],[DISC 2-]]+NOTA[[#This Row],[DISC 3-]])</f>
        <v>43500</v>
      </c>
      <c r="AA42" s="15">
        <f>IF(NOTA[[#This Row],[JUMLAH]]="","",NOTA[[#This Row],[JUMLAH]]-NOTA[[#This Row],[DISC]])</f>
        <v>1406500</v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42" s="15">
        <f>IF(OR(NOTA[[#This Row],[QTY]]="",NOTA[[#This Row],[HARGA SATUAN]]="",),"",NOTA[[#This Row],[QTY]]*NOTA[[#This Row],[HARGA SATUAN]])</f>
        <v>1450000</v>
      </c>
      <c r="AG42" s="4">
        <f ca="1">IF(NOTA[[#This Row],[ID_H]]="","",INDEX(NOTA[TANGGAL],MATCH(,INDIRECT(ADDRESS(ROW(NOTA[TANGGAL]),COLUMN(NOTA[TANGGAL]))&amp;":"&amp;ADDRESS(ROW(),COLUMN(NOTA[TANGGAL]))),-1)))</f>
        <v>45539</v>
      </c>
      <c r="AH42" s="4">
        <f ca="1">IF(NOTA[[#This Row],[ID_H]]="","",INDEX(NOTA[TGL.NOTA],MATCH(,INDIRECT(ADDRESS(ROW(NOTA[TGL.NOTA]),COLUMN(NOTA[TGL.NOTA]))&amp;":"&amp;ADDRESS(ROW(),COLUMN(NOTA[TGL.NOTA]))),-1)))</f>
        <v>45535</v>
      </c>
      <c r="AI42" s="4" t="str">
        <f ca="1">IF(NOTA[[#This Row],[ID_H]]="","",INDEX(NOTA[NO.NOTA],MATCH(NOTA[[#This Row],[ID_H]],NOTA[ID_H],0)))</f>
        <v>DHM/091/08-24C</v>
      </c>
      <c r="AJ42" s="6" t="str">
        <f ca="1">IF(NOTA[[#This Row],[NAMA BARANG]]="","",INDEX(NOTA[SUPPLIER],MATCH(,INDIRECT(ADDRESS(ROW(NOTA[ID]),COLUMN(NOTA[ID]))&amp;":"&amp;ADDRESS(ROW(),COLUMN(NOTA[ID]))),-1)))</f>
        <v>DUTA BAHAGIA</v>
      </c>
      <c r="AK42" s="6" t="str">
        <f ca="1">IF(NOTA[[#This Row],[ID_H]]="","",IF(NOTA[[#This Row],[FAKTUR]]="",INDIRECT(ADDRESS(ROW()-1,COLUMN())),NOTA[[#This Row],[FAKTUR]]))</f>
        <v>UNTANA</v>
      </c>
      <c r="AL42" s="3" t="str">
        <f ca="1">IF(NOTA[[#This Row],[ID]]="","",COUNTIF(NOTA[ID_H],NOTA[[#This Row],[ID_H]]))</f>
        <v/>
      </c>
      <c r="AM42" s="3">
        <f ca="1">IF(NOTA[[#This Row],[TGL.NOTA]]="",IF(NOTA[[#This Row],[SUPPLIER_H]]="","",AM41),MONTH(NOTA[[#This Row],[TGL.NOTA]]))</f>
        <v>8</v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>garisansetsdm60641pak=50set</v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garisansetsdm60641pak=50set14500000,03</v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garisansetsdm60641pak=50set14500000,03</v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>
        <f>IF(NOTA[[#This Row],[CONCAT1]]="","",MATCH(NOTA[[#This Row],[CONCAT1]],[3]!db[NB NOTA_C],0))</f>
        <v>3491</v>
      </c>
      <c r="AS42" s="3" t="b">
        <f>IF(NOTA[[#This Row],[Column5]]="","",TRUE)</f>
        <v>1</v>
      </c>
      <c r="AT42" s="3" t="str">
        <f ca="1">IF(NOTA[[#This Row],[ID_H]]="","",IF(NOTA[[#This Row],[Column3]]=TRUE,NOTA[[#This Row],[Column5]],INDEX([3]!db[QTY/ CTN],NOTA[[#This Row],[//DB]])))</f>
        <v>20 PAK</v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garisansetsdm60641pak=50set20pakuntana</v>
      </c>
      <c r="AV42" s="3">
        <f ca="1">IF(NOTA[[#This Row],[ID_H]]="","",MATCH(NOTA[[#This Row],[NB NOTA_C_QTY]],[3]!db[NB NOTA_C_QTY+F],0))</f>
        <v>3491</v>
      </c>
      <c r="AW42" s="16">
        <f ca="1">IF(NOTA[[#This Row],[NB NOTA_C_QTY]]="","",ROW()-2)</f>
        <v>40</v>
      </c>
    </row>
    <row r="43" spans="1:49" ht="20.100000000000001" customHeight="1">
      <c r="A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">
        <f ca="1">IF(NOTA[[#This Row],[NAMA BARANG]]="","",INDEX(NOTA[ID],MATCH(,INDIRECT(ADDRESS(ROW(NOTA[ID]),COLUMN(NOTA[ID]))&amp;":"&amp;ADDRESS(ROW(),COLUMN(NOTA[ID]))),-1)))</f>
        <v>16</v>
      </c>
      <c r="C43" s="11"/>
      <c r="F43" s="12"/>
      <c r="G43" s="3"/>
      <c r="H43" s="4"/>
      <c r="I43" s="3"/>
      <c r="J43" s="17" t="s">
        <v>245</v>
      </c>
      <c r="K43" s="5">
        <v>1</v>
      </c>
      <c r="L43" s="3">
        <v>20</v>
      </c>
      <c r="M43" s="3" t="s">
        <v>98</v>
      </c>
      <c r="N43" s="6">
        <v>72500</v>
      </c>
      <c r="O43" s="7"/>
      <c r="P43" s="13" t="s">
        <v>236</v>
      </c>
      <c r="Q43" s="14">
        <v>0.03</v>
      </c>
      <c r="R43" s="9"/>
      <c r="T43" s="15"/>
      <c r="U43" s="10"/>
      <c r="V43" s="15">
        <f>IF(NOTA[[#This Row],[HARGA/ CTN]]="",NOTA[[#This Row],[JUMLAH_H]],NOTA[[#This Row],[HARGA/ CTN]]*IF(NOTA[[#This Row],[C]]="",0,NOTA[[#This Row],[C]]))</f>
        <v>1450000</v>
      </c>
      <c r="W43" s="15">
        <f>IF(NOTA[[#This Row],[JUMLAH]]="","",NOTA[[#This Row],[JUMLAH]]*NOTA[[#This Row],[Column6]])</f>
        <v>43500</v>
      </c>
      <c r="X43" s="15">
        <f>IF(NOTA[[#This Row],[JUMLAH]]="","",(NOTA[[#This Row],[JUMLAH]]-NOTA[[#This Row],[DISC 1-]])*NOTA[[#This Row],[Column7]])</f>
        <v>0</v>
      </c>
      <c r="Y43" s="15">
        <f>IF(NOTA[[#This Row],[JUMLAH]]="","",(NOTA[[#This Row],[JUMLAH]]-NOTA[[#This Row],[DISC 1-]]-NOTA[[#This Row],[DISC 2-]])*NOTA[[#This Row],[Column8]])</f>
        <v>0</v>
      </c>
      <c r="Z43" s="15">
        <f>IF(NOTA[[#This Row],[JUMLAH]]="","",NOTA[[#This Row],[DISC 1-]]+NOTA[[#This Row],[DISC 2-]]+NOTA[[#This Row],[DISC 3-]])</f>
        <v>43500</v>
      </c>
      <c r="AA43" s="15">
        <f>IF(NOTA[[#This Row],[JUMLAH]]="","",NOTA[[#This Row],[JUMLAH]]-NOTA[[#This Row],[DISC]])</f>
        <v>1406500</v>
      </c>
      <c r="AB43" s="15"/>
      <c r="AC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" s="6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43" s="15">
        <f>IF(OR(NOTA[[#This Row],[QTY]]="",NOTA[[#This Row],[HARGA SATUAN]]="",),"",NOTA[[#This Row],[QTY]]*NOTA[[#This Row],[HARGA SATUAN]])</f>
        <v>1450000</v>
      </c>
      <c r="AG43" s="4">
        <f ca="1">IF(NOTA[[#This Row],[ID_H]]="","",INDEX(NOTA[TANGGAL],MATCH(,INDIRECT(ADDRESS(ROW(NOTA[TANGGAL]),COLUMN(NOTA[TANGGAL]))&amp;":"&amp;ADDRESS(ROW(),COLUMN(NOTA[TANGGAL]))),-1)))</f>
        <v>45539</v>
      </c>
      <c r="AH43" s="4">
        <f ca="1">IF(NOTA[[#This Row],[ID_H]]="","",INDEX(NOTA[TGL.NOTA],MATCH(,INDIRECT(ADDRESS(ROW(NOTA[TGL.NOTA]),COLUMN(NOTA[TGL.NOTA]))&amp;":"&amp;ADDRESS(ROW(),COLUMN(NOTA[TGL.NOTA]))),-1)))</f>
        <v>45535</v>
      </c>
      <c r="AI43" s="4" t="str">
        <f ca="1">IF(NOTA[[#This Row],[ID_H]]="","",INDEX(NOTA[NO.NOTA],MATCH(NOTA[[#This Row],[ID_H]],NOTA[ID_H],0)))</f>
        <v>DHM/091/08-24C</v>
      </c>
      <c r="AJ43" s="6" t="str">
        <f ca="1">IF(NOTA[[#This Row],[NAMA BARANG]]="","",INDEX(NOTA[SUPPLIER],MATCH(,INDIRECT(ADDRESS(ROW(NOTA[ID]),COLUMN(NOTA[ID]))&amp;":"&amp;ADDRESS(ROW(),COLUMN(NOTA[ID]))),-1)))</f>
        <v>DUTA BAHAGIA</v>
      </c>
      <c r="AK43" s="6" t="str">
        <f ca="1">IF(NOTA[[#This Row],[ID_H]]="","",IF(NOTA[[#This Row],[FAKTUR]]="",INDIRECT(ADDRESS(ROW()-1,COLUMN())),NOTA[[#This Row],[FAKTUR]]))</f>
        <v>UNTANA</v>
      </c>
      <c r="AL43" s="3" t="str">
        <f ca="1">IF(NOTA[[#This Row],[ID]]="","",COUNTIF(NOTA[ID_H],NOTA[[#This Row],[ID_H]]))</f>
        <v/>
      </c>
      <c r="AM43" s="3">
        <f ca="1">IF(NOTA[[#This Row],[TGL.NOTA]]="",IF(NOTA[[#This Row],[SUPPLIER_H]]="","",AM42),MONTH(NOTA[[#This Row],[TGL.NOTA]]))</f>
        <v>8</v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>garisansetsdm60711pak=50set</v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garisansetsdm60711pak=50set14500000,03</v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garisansetsdm60711pak=50set14500000,03</v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" s="3">
        <f>IF(NOTA[[#This Row],[CONCAT1]]="","",MATCH(NOTA[[#This Row],[CONCAT1]],[3]!db[NB NOTA_C],0))</f>
        <v>3492</v>
      </c>
      <c r="AS43" s="3" t="b">
        <f>IF(NOTA[[#This Row],[Column5]]="","",TRUE)</f>
        <v>1</v>
      </c>
      <c r="AT43" s="3" t="str">
        <f ca="1">IF(NOTA[[#This Row],[ID_H]]="","",IF(NOTA[[#This Row],[Column3]]=TRUE,NOTA[[#This Row],[Column5]],INDEX([3]!db[QTY/ CTN],NOTA[[#This Row],[//DB]])))</f>
        <v>20 PAK</v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garisansetsdm60711pak=50set20pakuntana</v>
      </c>
      <c r="AV43" s="3">
        <f ca="1">IF(NOTA[[#This Row],[ID_H]]="","",MATCH(NOTA[[#This Row],[NB NOTA_C_QTY]],[3]!db[NB NOTA_C_QTY+F],0))</f>
        <v>3492</v>
      </c>
      <c r="AW43" s="16">
        <f ca="1">IF(NOTA[[#This Row],[NB NOTA_C_QTY]]="","",ROW()-2)</f>
        <v>41</v>
      </c>
    </row>
    <row r="44" spans="1:49" ht="20.100000000000001" customHeight="1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>
        <f ca="1">IF(NOTA[[#This Row],[NAMA BARANG]]="","",INDEX(NOTA[ID],MATCH(,INDIRECT(ADDRESS(ROW(NOTA[ID]),COLUMN(NOTA[ID]))&amp;":"&amp;ADDRESS(ROW(),COLUMN(NOTA[ID]))),-1)))</f>
        <v>16</v>
      </c>
      <c r="C44" s="11"/>
      <c r="F44" s="12"/>
      <c r="G44" s="3"/>
      <c r="H44" s="4"/>
      <c r="I44" s="3"/>
      <c r="J44" s="17" t="s">
        <v>246</v>
      </c>
      <c r="K44" s="5">
        <v>1</v>
      </c>
      <c r="L44" s="3">
        <v>20</v>
      </c>
      <c r="M44" s="3" t="s">
        <v>98</v>
      </c>
      <c r="N44" s="6">
        <v>72500</v>
      </c>
      <c r="O44" s="7"/>
      <c r="P44" s="13" t="s">
        <v>236</v>
      </c>
      <c r="Q44" s="14">
        <v>0.03</v>
      </c>
      <c r="R44" s="9"/>
      <c r="T44" s="15"/>
      <c r="U44" s="10"/>
      <c r="V44" s="15">
        <f>IF(NOTA[[#This Row],[HARGA/ CTN]]="",NOTA[[#This Row],[JUMLAH_H]],NOTA[[#This Row],[HARGA/ CTN]]*IF(NOTA[[#This Row],[C]]="",0,NOTA[[#This Row],[C]]))</f>
        <v>1450000</v>
      </c>
      <c r="W44" s="15">
        <f>IF(NOTA[[#This Row],[JUMLAH]]="","",NOTA[[#This Row],[JUMLAH]]*NOTA[[#This Row],[Column6]])</f>
        <v>43500</v>
      </c>
      <c r="X44" s="15">
        <f>IF(NOTA[[#This Row],[JUMLAH]]="","",(NOTA[[#This Row],[JUMLAH]]-NOTA[[#This Row],[DISC 1-]])*NOTA[[#This Row],[Column7]])</f>
        <v>0</v>
      </c>
      <c r="Y44" s="15">
        <f>IF(NOTA[[#This Row],[JUMLAH]]="","",(NOTA[[#This Row],[JUMLAH]]-NOTA[[#This Row],[DISC 1-]]-NOTA[[#This Row],[DISC 2-]])*NOTA[[#This Row],[Column8]])</f>
        <v>0</v>
      </c>
      <c r="Z44" s="15">
        <f>IF(NOTA[[#This Row],[JUMLAH]]="","",NOTA[[#This Row],[DISC 1-]]+NOTA[[#This Row],[DISC 2-]]+NOTA[[#This Row],[DISC 3-]])</f>
        <v>43500</v>
      </c>
      <c r="AA44" s="15">
        <f>IF(NOTA[[#This Row],[JUMLAH]]="","",NOTA[[#This Row],[JUMLAH]]-NOTA[[#This Row],[DISC]])</f>
        <v>1406500</v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44" s="15">
        <f>IF(OR(NOTA[[#This Row],[QTY]]="",NOTA[[#This Row],[HARGA SATUAN]]="",),"",NOTA[[#This Row],[QTY]]*NOTA[[#This Row],[HARGA SATUAN]])</f>
        <v>1450000</v>
      </c>
      <c r="AG44" s="4">
        <f ca="1">IF(NOTA[[#This Row],[ID_H]]="","",INDEX(NOTA[TANGGAL],MATCH(,INDIRECT(ADDRESS(ROW(NOTA[TANGGAL]),COLUMN(NOTA[TANGGAL]))&amp;":"&amp;ADDRESS(ROW(),COLUMN(NOTA[TANGGAL]))),-1)))</f>
        <v>45539</v>
      </c>
      <c r="AH44" s="4">
        <f ca="1">IF(NOTA[[#This Row],[ID_H]]="","",INDEX(NOTA[TGL.NOTA],MATCH(,INDIRECT(ADDRESS(ROW(NOTA[TGL.NOTA]),COLUMN(NOTA[TGL.NOTA]))&amp;":"&amp;ADDRESS(ROW(),COLUMN(NOTA[TGL.NOTA]))),-1)))</f>
        <v>45535</v>
      </c>
      <c r="AI44" s="4" t="str">
        <f ca="1">IF(NOTA[[#This Row],[ID_H]]="","",INDEX(NOTA[NO.NOTA],MATCH(NOTA[[#This Row],[ID_H]],NOTA[ID_H],0)))</f>
        <v>DHM/091/08-24C</v>
      </c>
      <c r="AJ44" s="6" t="str">
        <f ca="1">IF(NOTA[[#This Row],[NAMA BARANG]]="","",INDEX(NOTA[SUPPLIER],MATCH(,INDIRECT(ADDRESS(ROW(NOTA[ID]),COLUMN(NOTA[ID]))&amp;":"&amp;ADDRESS(ROW(),COLUMN(NOTA[ID]))),-1)))</f>
        <v>DUTA BAHAGIA</v>
      </c>
      <c r="AK44" s="6" t="str">
        <f ca="1">IF(NOTA[[#This Row],[ID_H]]="","",IF(NOTA[[#This Row],[FAKTUR]]="",INDIRECT(ADDRESS(ROW()-1,COLUMN())),NOTA[[#This Row],[FAKTUR]]))</f>
        <v>UNTANA</v>
      </c>
      <c r="AL44" s="3" t="str">
        <f ca="1">IF(NOTA[[#This Row],[ID]]="","",COUNTIF(NOTA[ID_H],NOTA[[#This Row],[ID_H]]))</f>
        <v/>
      </c>
      <c r="AM44" s="3">
        <f ca="1">IF(NOTA[[#This Row],[TGL.NOTA]]="",IF(NOTA[[#This Row],[SUPPLIER_H]]="","",AM43),MONTH(NOTA[[#This Row],[TGL.NOTA]]))</f>
        <v>8</v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>garisansethz63011pak=50set</v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garisansethz63011pak=50set14500000,03</v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garisansethz63011pak=50set14500000,03</v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>
        <f>IF(NOTA[[#This Row],[CONCAT1]]="","",MATCH(NOTA[[#This Row],[CONCAT1]],[3]!db[NB NOTA_C],0))</f>
        <v>3493</v>
      </c>
      <c r="AS44" s="3" t="b">
        <f>IF(NOTA[[#This Row],[Column5]]="","",TRUE)</f>
        <v>1</v>
      </c>
      <c r="AT44" s="3" t="str">
        <f ca="1">IF(NOTA[[#This Row],[ID_H]]="","",IF(NOTA[[#This Row],[Column3]]=TRUE,NOTA[[#This Row],[Column5]],INDEX([3]!db[QTY/ CTN],NOTA[[#This Row],[//DB]])))</f>
        <v>20 PAK</v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garisansethz63011pak=50set20pakuntana</v>
      </c>
      <c r="AV44" s="3">
        <f ca="1">IF(NOTA[[#This Row],[ID_H]]="","",MATCH(NOTA[[#This Row],[NB NOTA_C_QTY]],[3]!db[NB NOTA_C_QTY+F],0))</f>
        <v>3493</v>
      </c>
      <c r="AW44" s="16">
        <f ca="1">IF(NOTA[[#This Row],[NB NOTA_C_QTY]]="","",ROW()-2)</f>
        <v>42</v>
      </c>
    </row>
    <row r="45" spans="1:49" ht="20.100000000000001" customHeight="1">
      <c r="A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">
        <f ca="1">IF(NOTA[[#This Row],[NAMA BARANG]]="","",INDEX(NOTA[ID],MATCH(,INDIRECT(ADDRESS(ROW(NOTA[ID]),COLUMN(NOTA[ID]))&amp;":"&amp;ADDRESS(ROW(),COLUMN(NOTA[ID]))),-1)))</f>
        <v>16</v>
      </c>
      <c r="C45" s="11"/>
      <c r="F45" s="12"/>
      <c r="G45" s="3"/>
      <c r="H45" s="4"/>
      <c r="I45" s="3"/>
      <c r="J45" s="17" t="s">
        <v>247</v>
      </c>
      <c r="K45" s="5">
        <v>1</v>
      </c>
      <c r="L45" s="3">
        <v>20</v>
      </c>
      <c r="M45" s="3" t="s">
        <v>98</v>
      </c>
      <c r="N45" s="6">
        <v>72500</v>
      </c>
      <c r="O45" s="7"/>
      <c r="P45" s="13" t="s">
        <v>236</v>
      </c>
      <c r="Q45" s="14">
        <v>0.03</v>
      </c>
      <c r="R45" s="9"/>
      <c r="T45" s="15"/>
      <c r="U45" s="10"/>
      <c r="V45" s="15">
        <f>IF(NOTA[[#This Row],[HARGA/ CTN]]="",NOTA[[#This Row],[JUMLAH_H]],NOTA[[#This Row],[HARGA/ CTN]]*IF(NOTA[[#This Row],[C]]="",0,NOTA[[#This Row],[C]]))</f>
        <v>1450000</v>
      </c>
      <c r="W45" s="15">
        <f>IF(NOTA[[#This Row],[JUMLAH]]="","",NOTA[[#This Row],[JUMLAH]]*NOTA[[#This Row],[Column6]])</f>
        <v>43500</v>
      </c>
      <c r="X45" s="15">
        <f>IF(NOTA[[#This Row],[JUMLAH]]="","",(NOTA[[#This Row],[JUMLAH]]-NOTA[[#This Row],[DISC 1-]])*NOTA[[#This Row],[Column7]])</f>
        <v>0</v>
      </c>
      <c r="Y45" s="15">
        <f>IF(NOTA[[#This Row],[JUMLAH]]="","",(NOTA[[#This Row],[JUMLAH]]-NOTA[[#This Row],[DISC 1-]]-NOTA[[#This Row],[DISC 2-]])*NOTA[[#This Row],[Column8]])</f>
        <v>0</v>
      </c>
      <c r="Z45" s="15">
        <f>IF(NOTA[[#This Row],[JUMLAH]]="","",NOTA[[#This Row],[DISC 1-]]+NOTA[[#This Row],[DISC 2-]]+NOTA[[#This Row],[DISC 3-]])</f>
        <v>43500</v>
      </c>
      <c r="AA45" s="15">
        <f>IF(NOTA[[#This Row],[JUMLAH]]="","",NOTA[[#This Row],[JUMLAH]]-NOTA[[#This Row],[DISC]])</f>
        <v>1406500</v>
      </c>
      <c r="AB45" s="15"/>
      <c r="AC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217500</v>
      </c>
      <c r="AD4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7032500</v>
      </c>
      <c r="AE45" s="6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45" s="15">
        <f>IF(OR(NOTA[[#This Row],[QTY]]="",NOTA[[#This Row],[HARGA SATUAN]]="",),"",NOTA[[#This Row],[QTY]]*NOTA[[#This Row],[HARGA SATUAN]])</f>
        <v>1450000</v>
      </c>
      <c r="AG45" s="4">
        <f ca="1">IF(NOTA[[#This Row],[ID_H]]="","",INDEX(NOTA[TANGGAL],MATCH(,INDIRECT(ADDRESS(ROW(NOTA[TANGGAL]),COLUMN(NOTA[TANGGAL]))&amp;":"&amp;ADDRESS(ROW(),COLUMN(NOTA[TANGGAL]))),-1)))</f>
        <v>45539</v>
      </c>
      <c r="AH45" s="4">
        <f ca="1">IF(NOTA[[#This Row],[ID_H]]="","",INDEX(NOTA[TGL.NOTA],MATCH(,INDIRECT(ADDRESS(ROW(NOTA[TGL.NOTA]),COLUMN(NOTA[TGL.NOTA]))&amp;":"&amp;ADDRESS(ROW(),COLUMN(NOTA[TGL.NOTA]))),-1)))</f>
        <v>45535</v>
      </c>
      <c r="AI45" s="4" t="str">
        <f ca="1">IF(NOTA[[#This Row],[ID_H]]="","",INDEX(NOTA[NO.NOTA],MATCH(NOTA[[#This Row],[ID_H]],NOTA[ID_H],0)))</f>
        <v>DHM/091/08-24C</v>
      </c>
      <c r="AJ45" s="6" t="str">
        <f ca="1">IF(NOTA[[#This Row],[NAMA BARANG]]="","",INDEX(NOTA[SUPPLIER],MATCH(,INDIRECT(ADDRESS(ROW(NOTA[ID]),COLUMN(NOTA[ID]))&amp;":"&amp;ADDRESS(ROW(),COLUMN(NOTA[ID]))),-1)))</f>
        <v>DUTA BAHAGIA</v>
      </c>
      <c r="AK45" s="6" t="str">
        <f ca="1">IF(NOTA[[#This Row],[ID_H]]="","",IF(NOTA[[#This Row],[FAKTUR]]="",INDIRECT(ADDRESS(ROW()-1,COLUMN())),NOTA[[#This Row],[FAKTUR]]))</f>
        <v>UNTANA</v>
      </c>
      <c r="AL45" s="3" t="str">
        <f ca="1">IF(NOTA[[#This Row],[ID]]="","",COUNTIF(NOTA[ID_H],NOTA[[#This Row],[ID_H]]))</f>
        <v/>
      </c>
      <c r="AM45" s="3">
        <f ca="1">IF(NOTA[[#This Row],[TGL.NOTA]]="",IF(NOTA[[#This Row],[SUPPLIER_H]]="","",AM44),MONTH(NOTA[[#This Row],[TGL.NOTA]]))</f>
        <v>8</v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>garisansethz8431pak=50set</v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garisansethz8431pak=50set14500000,03</v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garisansethz8431pak=50set14500000,03</v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" s="3">
        <f>IF(NOTA[[#This Row],[CONCAT1]]="","",MATCH(NOTA[[#This Row],[CONCAT1]],[3]!db[NB NOTA_C],0))</f>
        <v>3494</v>
      </c>
      <c r="AS45" s="3" t="b">
        <f>IF(NOTA[[#This Row],[Column5]]="","",TRUE)</f>
        <v>1</v>
      </c>
      <c r="AT45" s="3" t="str">
        <f ca="1">IF(NOTA[[#This Row],[ID_H]]="","",IF(NOTA[[#This Row],[Column3]]=TRUE,NOTA[[#This Row],[Column5]],INDEX([3]!db[QTY/ CTN],NOTA[[#This Row],[//DB]])))</f>
        <v>20 PAK</v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garisansethz8431pak=50set20pakuntana</v>
      </c>
      <c r="AV45" s="3">
        <f ca="1">IF(NOTA[[#This Row],[ID_H]]="","",MATCH(NOTA[[#This Row],[NB NOTA_C_QTY]],[3]!db[NB NOTA_C_QTY+F],0))</f>
        <v>3494</v>
      </c>
      <c r="AW45" s="16">
        <f ca="1">IF(NOTA[[#This Row],[NB NOTA_C_QTY]]="","",ROW()-2)</f>
        <v>43</v>
      </c>
    </row>
    <row r="46" spans="1:49" ht="20.100000000000001" customHeight="1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 t="str">
        <f ca="1">IF(NOTA[[#This Row],[NAMA BARANG]]="","",INDEX(NOTA[ID],MATCH(,INDIRECT(ADDRESS(ROW(NOTA[ID]),COLUMN(NOTA[ID]))&amp;":"&amp;ADDRESS(ROW(),COLUMN(NOTA[ID]))),-1)))</f>
        <v/>
      </c>
      <c r="C46" s="11"/>
      <c r="F46" s="12"/>
      <c r="G46" s="3"/>
      <c r="H46" s="4"/>
      <c r="I46" s="3"/>
      <c r="K46" s="5"/>
      <c r="L46" s="3"/>
      <c r="N46" s="6"/>
      <c r="O46" s="7"/>
      <c r="P46" s="13"/>
      <c r="R46" s="9"/>
      <c r="T46" s="15"/>
      <c r="U46" s="10"/>
      <c r="V46" s="15" t="str">
        <f>IF(NOTA[[#This Row],[HARGA/ CTN]]="",NOTA[[#This Row],[JUMLAH_H]],NOTA[[#This Row],[HARGA/ CTN]]*IF(NOTA[[#This Row],[C]]="",0,NOTA[[#This Row],[C]]))</f>
        <v/>
      </c>
      <c r="W46" s="15" t="str">
        <f>IF(NOTA[[#This Row],[JUMLAH]]="","",NOTA[[#This Row],[JUMLAH]]*NOTA[[#This Row],[Column6]])</f>
        <v/>
      </c>
      <c r="X46" s="15" t="str">
        <f>IF(NOTA[[#This Row],[JUMLAH]]="","",(NOTA[[#This Row],[JUMLAH]]-NOTA[[#This Row],[DISC 1-]])*NOTA[[#This Row],[Column7]])</f>
        <v/>
      </c>
      <c r="Y46" s="15" t="str">
        <f>IF(NOTA[[#This Row],[JUMLAH]]="","",(NOTA[[#This Row],[JUMLAH]]-NOTA[[#This Row],[DISC 1-]]-NOTA[[#This Row],[DISC 2-]])*NOTA[[#This Row],[Column8]])</f>
        <v/>
      </c>
      <c r="Z46" s="15" t="str">
        <f>IF(NOTA[[#This Row],[JUMLAH]]="","",NOTA[[#This Row],[DISC 1-]]+NOTA[[#This Row],[DISC 2-]]+NOTA[[#This Row],[DISC 3-]])</f>
        <v/>
      </c>
      <c r="AA46" s="15" t="str">
        <f>IF(NOTA[[#This Row],[JUMLAH]]="","",NOTA[[#This Row],[JUMLAH]]-NOTA[[#This Row],[DISC]])</f>
        <v/>
      </c>
      <c r="AB46" s="15"/>
      <c r="AC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15" t="str">
        <f>IF(OR(NOTA[[#This Row],[QTY]]="",NOTA[[#This Row],[HARGA SATUAN]]="",),"",NOTA[[#This Row],[QTY]]*NOTA[[#This Row],[HARGA SATUAN]])</f>
        <v/>
      </c>
      <c r="AG46" s="4" t="str">
        <f ca="1">IF(NOTA[[#This Row],[ID_H]]="","",INDEX(NOTA[TANGGAL],MATCH(,INDIRECT(ADDRESS(ROW(NOTA[TANGGAL]),COLUMN(NOTA[TANGGAL]))&amp;":"&amp;ADDRESS(ROW(),COLUMN(NOTA[TANGGAL]))),-1)))</f>
        <v/>
      </c>
      <c r="AH46" s="4" t="str">
        <f ca="1">IF(NOTA[[#This Row],[ID_H]]="","",INDEX(NOTA[TGL.NOTA],MATCH(,INDIRECT(ADDRESS(ROW(NOTA[TGL.NOTA]),COLUMN(NOTA[TGL.NOTA]))&amp;":"&amp;ADDRESS(ROW(),COLUMN(NOTA[TGL.NOTA]))),-1)))</f>
        <v/>
      </c>
      <c r="AI46" s="4" t="str">
        <f ca="1">IF(NOTA[[#This Row],[ID_H]]="","",INDEX(NOTA[NO.NOTA],MATCH(NOTA[[#This Row],[ID_H]],NOTA[ID_H],0)))</f>
        <v/>
      </c>
      <c r="AJ46" s="6" t="str">
        <f ca="1">IF(NOTA[[#This Row],[NAMA BARANG]]="","",INDEX(NOTA[SUPPLIER],MATCH(,INDIRECT(ADDRESS(ROW(NOTA[ID]),COLUMN(NOTA[ID]))&amp;":"&amp;ADDRESS(ROW(),COLUMN(NOTA[ID]))),-1)))</f>
        <v/>
      </c>
      <c r="AK46" s="6" t="str">
        <f ca="1">IF(NOTA[[#This Row],[ID_H]]="","",IF(NOTA[[#This Row],[FAKTUR]]="",INDIRECT(ADDRESS(ROW()-1,COLUMN())),NOTA[[#This Row],[FAKTUR]]))</f>
        <v/>
      </c>
      <c r="AL46" s="3" t="str">
        <f ca="1">IF(NOTA[[#This Row],[ID]]="","",COUNTIF(NOTA[ID_H],NOTA[[#This Row],[ID_H]]))</f>
        <v/>
      </c>
      <c r="AM46" s="3" t="str">
        <f ca="1">IF(NOTA[[#This Row],[TGL.NOTA]]="",IF(NOTA[[#This Row],[SUPPLIER_H]]="","",AM45),MONTH(NOTA[[#This Row],[TGL.NOTA]]))</f>
        <v/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 t="str">
        <f>IF(NOTA[[#This Row],[CONCAT1]]="","",MATCH(NOTA[[#This Row],[CONCAT1]],[3]!db[NB NOTA_C],0))</f>
        <v/>
      </c>
      <c r="AS46" s="3" t="str">
        <f>IF(NOTA[[#This Row],[Column5]]="","",TRUE)</f>
        <v/>
      </c>
      <c r="AT46" s="3" t="str">
        <f ca="1">IF(NOTA[[#This Row],[ID_H]]="","",IF(NOTA[[#This Row],[Column3]]=TRUE,NOTA[[#This Row],[Column5]],INDEX([3]!db[QTY/ CTN],NOTA[[#This Row],[//DB]])))</f>
        <v/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" s="3" t="str">
        <f ca="1">IF(NOTA[[#This Row],[ID_H]]="","",MATCH(NOTA[[#This Row],[NB NOTA_C_QTY]],[3]!db[NB NOTA_C_QTY+F],0))</f>
        <v/>
      </c>
      <c r="AW46" s="16" t="str">
        <f ca="1">IF(NOTA[[#This Row],[NB NOTA_C_QTY]]="","",ROW()-2)</f>
        <v/>
      </c>
    </row>
    <row r="47" spans="1:49" ht="20.100000000000001" customHeight="1">
      <c r="A47" s="6">
        <f ca="1">IF(INDIRECT(ADDRESS(ROW()-1,COLUMN(NOTA[[#Headers],[ID]])))="ID",1,IF(NOTA[[#This Row],[FAKTUR]]="","",COUNT(INDIRECT(ADDRESS(ROW(NOTA[ID]),COLUMN(NOTA[ID]))&amp;":"&amp;ADDRESS(ROW()-1,COLUMN(NOTA[ID]))))+1))</f>
        <v>17</v>
      </c>
      <c r="B47" s="3">
        <f ca="1">IF(NOTA[[#This Row],[NAMA BARANG]]="","",INDEX(NOTA[ID],MATCH(,INDIRECT(ADDRESS(ROW(NOTA[ID]),COLUMN(NOTA[ID]))&amp;":"&amp;ADDRESS(ROW(),COLUMN(NOTA[ID]))),-1)))</f>
        <v>17</v>
      </c>
      <c r="C47" s="11"/>
      <c r="D47" s="3" t="s">
        <v>237</v>
      </c>
      <c r="E47" s="3" t="s">
        <v>49</v>
      </c>
      <c r="F47" s="12" t="s">
        <v>238</v>
      </c>
      <c r="G47" s="3"/>
      <c r="H47" s="4">
        <v>45539</v>
      </c>
      <c r="I47" s="3"/>
      <c r="J47" s="17" t="s">
        <v>239</v>
      </c>
      <c r="K47" s="5"/>
      <c r="L47" s="3">
        <v>2</v>
      </c>
      <c r="M47" s="3" t="s">
        <v>50</v>
      </c>
      <c r="N47" s="6">
        <v>13000</v>
      </c>
      <c r="O47" s="7"/>
      <c r="P47" s="13"/>
      <c r="R47" s="9"/>
      <c r="T47" s="15"/>
      <c r="U47" s="10"/>
      <c r="V47" s="15">
        <f>IF(NOTA[[#This Row],[HARGA/ CTN]]="",NOTA[[#This Row],[JUMLAH_H]],NOTA[[#This Row],[HARGA/ CTN]]*IF(NOTA[[#This Row],[C]]="",0,NOTA[[#This Row],[C]]))</f>
        <v>26000</v>
      </c>
      <c r="W47" s="15">
        <f>IF(NOTA[[#This Row],[JUMLAH]]="","",NOTA[[#This Row],[JUMLAH]]*NOTA[[#This Row],[Column6]])</f>
        <v>0</v>
      </c>
      <c r="X47" s="15">
        <f>IF(NOTA[[#This Row],[JUMLAH]]="","",(NOTA[[#This Row],[JUMLAH]]-NOTA[[#This Row],[DISC 1-]])*NOTA[[#This Row],[Column7]])</f>
        <v>0</v>
      </c>
      <c r="Y47" s="15">
        <f>IF(NOTA[[#This Row],[JUMLAH]]="","",(NOTA[[#This Row],[JUMLAH]]-NOTA[[#This Row],[DISC 1-]]-NOTA[[#This Row],[DISC 2-]])*NOTA[[#This Row],[Column8]])</f>
        <v>0</v>
      </c>
      <c r="Z47" s="15">
        <f>IF(NOTA[[#This Row],[JUMLAH]]="","",NOTA[[#This Row],[DISC 1-]]+NOTA[[#This Row],[DISC 2-]]+NOTA[[#This Row],[DISC 3-]])</f>
        <v>0</v>
      </c>
      <c r="AA47" s="15">
        <f>IF(NOTA[[#This Row],[JUMLAH]]="","",NOTA[[#This Row],[JUMLAH]]-NOTA[[#This Row],[DISC]])</f>
        <v>26000</v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47" s="15">
        <f>IF(OR(NOTA[[#This Row],[QTY]]="",NOTA[[#This Row],[HARGA SATUAN]]="",),"",NOTA[[#This Row],[QTY]]*NOTA[[#This Row],[HARGA SATUAN]])</f>
        <v>26000</v>
      </c>
      <c r="AG47" s="4">
        <f ca="1">IF(NOTA[[#This Row],[ID_H]]="","",INDEX(NOTA[TANGGAL],MATCH(,INDIRECT(ADDRESS(ROW(NOTA[TANGGAL]),COLUMN(NOTA[TANGGAL]))&amp;":"&amp;ADDRESS(ROW(),COLUMN(NOTA[TANGGAL]))),-1)))</f>
        <v>45539</v>
      </c>
      <c r="AH47" s="4">
        <f ca="1">IF(NOTA[[#This Row],[ID_H]]="","",INDEX(NOTA[TGL.NOTA],MATCH(,INDIRECT(ADDRESS(ROW(NOTA[TGL.NOTA]),COLUMN(NOTA[TGL.NOTA]))&amp;":"&amp;ADDRESS(ROW(),COLUMN(NOTA[TGL.NOTA]))),-1)))</f>
        <v>45539</v>
      </c>
      <c r="AI47" s="4" t="str">
        <f ca="1">IF(NOTA[[#This Row],[ID_H]]="","",INDEX(NOTA[NO.NOTA],MATCH(NOTA[[#This Row],[ID_H]],NOTA[ID_H],0)))</f>
        <v>HN092024052</v>
      </c>
      <c r="AJ47" s="6" t="str">
        <f ca="1">IF(NOTA[[#This Row],[NAMA BARANG]]="","",INDEX(NOTA[SUPPLIER],MATCH(,INDIRECT(ADDRESS(ROW(NOTA[ID]),COLUMN(NOTA[ID]))&amp;":"&amp;ADDRESS(ROW(),COLUMN(NOTA[ID]))),-1)))</f>
        <v>HANSA</v>
      </c>
      <c r="AK47" s="6" t="str">
        <f ca="1">IF(NOTA[[#This Row],[ID_H]]="","",IF(NOTA[[#This Row],[FAKTUR]]="",INDIRECT(ADDRESS(ROW()-1,COLUMN())),NOTA[[#This Row],[FAKTUR]]))</f>
        <v>UNTANA</v>
      </c>
      <c r="AL47" s="3">
        <f ca="1">IF(NOTA[[#This Row],[ID]]="","",COUNTIF(NOTA[ID_H],NOTA[[#This Row],[ID_H]]))</f>
        <v>4</v>
      </c>
      <c r="AM47" s="3">
        <f>IF(NOTA[[#This Row],[TGL.NOTA]]="",IF(NOTA[[#This Row],[SUPPLIER_H]]="","",AM46),MONTH(NOTA[[#This Row],[TGL.NOTA]]))</f>
        <v>9</v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lilinangkashintoengno126000</v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HANSAUNTANAHN09202405245539lilinangkashintoengno1</v>
      </c>
      <c r="AR47" s="3">
        <f>IF(NOTA[[#This Row],[CONCAT1]]="","",MATCH(NOTA[[#This Row],[CONCAT1]],[3]!db[NB NOTA_C],0))</f>
        <v>1970</v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>100 LSN</v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47" s="3">
        <f ca="1">IF(NOTA[[#This Row],[ID_H]]="","",MATCH(NOTA[[#This Row],[NB NOTA_C_QTY]],[3]!db[NB NOTA_C_QTY+F],0))</f>
        <v>1970</v>
      </c>
      <c r="AW47" s="16">
        <f ca="1">IF(NOTA[[#This Row],[NB NOTA_C_QTY]]="","",ROW()-2)</f>
        <v>45</v>
      </c>
    </row>
    <row r="48" spans="1:49" ht="20.100000000000001" customHeight="1">
      <c r="A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">
        <f ca="1">IF(NOTA[[#This Row],[NAMA BARANG]]="","",INDEX(NOTA[ID],MATCH(,INDIRECT(ADDRESS(ROW(NOTA[ID]),COLUMN(NOTA[ID]))&amp;":"&amp;ADDRESS(ROW(),COLUMN(NOTA[ID]))),-1)))</f>
        <v>17</v>
      </c>
      <c r="C48" s="11"/>
      <c r="F48" s="12"/>
      <c r="G48" s="3"/>
      <c r="H48" s="4"/>
      <c r="I48" s="3"/>
      <c r="J48" s="17" t="s">
        <v>240</v>
      </c>
      <c r="K48" s="5"/>
      <c r="L48" s="3">
        <v>1</v>
      </c>
      <c r="M48" s="3" t="s">
        <v>50</v>
      </c>
      <c r="N48" s="6">
        <v>13000</v>
      </c>
      <c r="O48" s="7"/>
      <c r="P48" s="13"/>
      <c r="R48" s="9"/>
      <c r="T48" s="15"/>
      <c r="U48" s="10"/>
      <c r="V48" s="15">
        <f>IF(NOTA[[#This Row],[HARGA/ CTN]]="",NOTA[[#This Row],[JUMLAH_H]],NOTA[[#This Row],[HARGA/ CTN]]*IF(NOTA[[#This Row],[C]]="",0,NOTA[[#This Row],[C]]))</f>
        <v>13000</v>
      </c>
      <c r="W48" s="15">
        <f>IF(NOTA[[#This Row],[JUMLAH]]="","",NOTA[[#This Row],[JUMLAH]]*NOTA[[#This Row],[Column6]])</f>
        <v>0</v>
      </c>
      <c r="X48" s="15">
        <f>IF(NOTA[[#This Row],[JUMLAH]]="","",(NOTA[[#This Row],[JUMLAH]]-NOTA[[#This Row],[DISC 1-]])*NOTA[[#This Row],[Column7]])</f>
        <v>0</v>
      </c>
      <c r="Y48" s="15">
        <f>IF(NOTA[[#This Row],[JUMLAH]]="","",(NOTA[[#This Row],[JUMLAH]]-NOTA[[#This Row],[DISC 1-]]-NOTA[[#This Row],[DISC 2-]])*NOTA[[#This Row],[Column8]])</f>
        <v>0</v>
      </c>
      <c r="Z48" s="15">
        <f>IF(NOTA[[#This Row],[JUMLAH]]="","",NOTA[[#This Row],[DISC 1-]]+NOTA[[#This Row],[DISC 2-]]+NOTA[[#This Row],[DISC 3-]])</f>
        <v>0</v>
      </c>
      <c r="AA48" s="15">
        <f>IF(NOTA[[#This Row],[JUMLAH]]="","",NOTA[[#This Row],[JUMLAH]]-NOTA[[#This Row],[DISC]])</f>
        <v>13000</v>
      </c>
      <c r="AB48" s="15"/>
      <c r="AC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48" s="15">
        <f>IF(OR(NOTA[[#This Row],[QTY]]="",NOTA[[#This Row],[HARGA SATUAN]]="",),"",NOTA[[#This Row],[QTY]]*NOTA[[#This Row],[HARGA SATUAN]])</f>
        <v>13000</v>
      </c>
      <c r="AG48" s="4">
        <f ca="1">IF(NOTA[[#This Row],[ID_H]]="","",INDEX(NOTA[TANGGAL],MATCH(,INDIRECT(ADDRESS(ROW(NOTA[TANGGAL]),COLUMN(NOTA[TANGGAL]))&amp;":"&amp;ADDRESS(ROW(),COLUMN(NOTA[TANGGAL]))),-1)))</f>
        <v>45539</v>
      </c>
      <c r="AH48" s="4">
        <f ca="1">IF(NOTA[[#This Row],[ID_H]]="","",INDEX(NOTA[TGL.NOTA],MATCH(,INDIRECT(ADDRESS(ROW(NOTA[TGL.NOTA]),COLUMN(NOTA[TGL.NOTA]))&amp;":"&amp;ADDRESS(ROW(),COLUMN(NOTA[TGL.NOTA]))),-1)))</f>
        <v>45539</v>
      </c>
      <c r="AI48" s="4" t="str">
        <f ca="1">IF(NOTA[[#This Row],[ID_H]]="","",INDEX(NOTA[NO.NOTA],MATCH(NOTA[[#This Row],[ID_H]],NOTA[ID_H],0)))</f>
        <v>HN092024052</v>
      </c>
      <c r="AJ48" s="6" t="str">
        <f ca="1">IF(NOTA[[#This Row],[NAMA BARANG]]="","",INDEX(NOTA[SUPPLIER],MATCH(,INDIRECT(ADDRESS(ROW(NOTA[ID]),COLUMN(NOTA[ID]))&amp;":"&amp;ADDRESS(ROW(),COLUMN(NOTA[ID]))),-1)))</f>
        <v>HANSA</v>
      </c>
      <c r="AK48" s="6" t="str">
        <f ca="1">IF(NOTA[[#This Row],[ID_H]]="","",IF(NOTA[[#This Row],[FAKTUR]]="",INDIRECT(ADDRESS(ROW()-1,COLUMN())),NOTA[[#This Row],[FAKTUR]]))</f>
        <v>UNTANA</v>
      </c>
      <c r="AL48" s="3" t="str">
        <f ca="1">IF(NOTA[[#This Row],[ID]]="","",COUNTIF(NOTA[ID_H],NOTA[[#This Row],[ID_H]]))</f>
        <v/>
      </c>
      <c r="AM48" s="3">
        <f ca="1">IF(NOTA[[#This Row],[TGL.NOTA]]="",IF(NOTA[[#This Row],[SUPPLIER_H]]="","",AM47),MONTH(NOTA[[#This Row],[TGL.NOTA]]))</f>
        <v>9</v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lilinangkashintoengno213000</v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">
        <f>IF(NOTA[[#This Row],[CONCAT1]]="","",MATCH(NOTA[[#This Row],[CONCAT1]],[3]!db[NB NOTA_C],0))</f>
        <v>1980</v>
      </c>
      <c r="AS48" s="3" t="str">
        <f>IF(NOTA[[#This Row],[Column5]]="","",TRUE)</f>
        <v/>
      </c>
      <c r="AT48" s="3" t="str">
        <f ca="1">IF(NOTA[[#This Row],[ID_H]]="","",IF(NOTA[[#This Row],[Column3]]=TRUE,NOTA[[#This Row],[Column5]],INDEX([3]!db[QTY/ CTN],NOTA[[#This Row],[//DB]])))</f>
        <v>100 LSN</v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48" s="3">
        <f ca="1">IF(NOTA[[#This Row],[ID_H]]="","",MATCH(NOTA[[#This Row],[NB NOTA_C_QTY]],[3]!db[NB NOTA_C_QTY+F],0))</f>
        <v>1980</v>
      </c>
      <c r="AW48" s="16">
        <f ca="1">IF(NOTA[[#This Row],[NB NOTA_C_QTY]]="","",ROW()-2)</f>
        <v>46</v>
      </c>
    </row>
    <row r="49" spans="1:49" ht="20.100000000000001" customHeight="1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>
        <f ca="1">IF(NOTA[[#This Row],[NAMA BARANG]]="","",INDEX(NOTA[ID],MATCH(,INDIRECT(ADDRESS(ROW(NOTA[ID]),COLUMN(NOTA[ID]))&amp;":"&amp;ADDRESS(ROW(),COLUMN(NOTA[ID]))),-1)))</f>
        <v>17</v>
      </c>
      <c r="C49" s="11"/>
      <c r="F49" s="12"/>
      <c r="G49" s="3"/>
      <c r="H49" s="4"/>
      <c r="I49" s="3"/>
      <c r="J49" s="17" t="s">
        <v>241</v>
      </c>
      <c r="K49" s="5"/>
      <c r="L49" s="3">
        <v>1</v>
      </c>
      <c r="M49" s="3" t="s">
        <v>50</v>
      </c>
      <c r="N49" s="6">
        <v>13000</v>
      </c>
      <c r="O49" s="7"/>
      <c r="P49" s="13"/>
      <c r="R49" s="9"/>
      <c r="T49" s="15"/>
      <c r="U49" s="10"/>
      <c r="V49" s="15">
        <f>IF(NOTA[[#This Row],[HARGA/ CTN]]="",NOTA[[#This Row],[JUMLAH_H]],NOTA[[#This Row],[HARGA/ CTN]]*IF(NOTA[[#This Row],[C]]="",0,NOTA[[#This Row],[C]]))</f>
        <v>13000</v>
      </c>
      <c r="W49" s="15">
        <f>IF(NOTA[[#This Row],[JUMLAH]]="","",NOTA[[#This Row],[JUMLAH]]*NOTA[[#This Row],[Column6]])</f>
        <v>0</v>
      </c>
      <c r="X49" s="15">
        <f>IF(NOTA[[#This Row],[JUMLAH]]="","",(NOTA[[#This Row],[JUMLAH]]-NOTA[[#This Row],[DISC 1-]])*NOTA[[#This Row],[Column7]])</f>
        <v>0</v>
      </c>
      <c r="Y49" s="15">
        <f>IF(NOTA[[#This Row],[JUMLAH]]="","",(NOTA[[#This Row],[JUMLAH]]-NOTA[[#This Row],[DISC 1-]]-NOTA[[#This Row],[DISC 2-]])*NOTA[[#This Row],[Column8]])</f>
        <v>0</v>
      </c>
      <c r="Z49" s="15">
        <f>IF(NOTA[[#This Row],[JUMLAH]]="","",NOTA[[#This Row],[DISC 1-]]+NOTA[[#This Row],[DISC 2-]]+NOTA[[#This Row],[DISC 3-]])</f>
        <v>0</v>
      </c>
      <c r="AA49" s="15">
        <f>IF(NOTA[[#This Row],[JUMLAH]]="","",NOTA[[#This Row],[JUMLAH]]-NOTA[[#This Row],[DISC]])</f>
        <v>13000</v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49" s="15">
        <f>IF(OR(NOTA[[#This Row],[QTY]]="",NOTA[[#This Row],[HARGA SATUAN]]="",),"",NOTA[[#This Row],[QTY]]*NOTA[[#This Row],[HARGA SATUAN]])</f>
        <v>13000</v>
      </c>
      <c r="AG49" s="4">
        <f ca="1">IF(NOTA[[#This Row],[ID_H]]="","",INDEX(NOTA[TANGGAL],MATCH(,INDIRECT(ADDRESS(ROW(NOTA[TANGGAL]),COLUMN(NOTA[TANGGAL]))&amp;":"&amp;ADDRESS(ROW(),COLUMN(NOTA[TANGGAL]))),-1)))</f>
        <v>45539</v>
      </c>
      <c r="AH49" s="4">
        <f ca="1">IF(NOTA[[#This Row],[ID_H]]="","",INDEX(NOTA[TGL.NOTA],MATCH(,INDIRECT(ADDRESS(ROW(NOTA[TGL.NOTA]),COLUMN(NOTA[TGL.NOTA]))&amp;":"&amp;ADDRESS(ROW(),COLUMN(NOTA[TGL.NOTA]))),-1)))</f>
        <v>45539</v>
      </c>
      <c r="AI49" s="4" t="str">
        <f ca="1">IF(NOTA[[#This Row],[ID_H]]="","",INDEX(NOTA[NO.NOTA],MATCH(NOTA[[#This Row],[ID_H]],NOTA[ID_H],0)))</f>
        <v>HN092024052</v>
      </c>
      <c r="AJ49" s="6" t="str">
        <f ca="1">IF(NOTA[[#This Row],[NAMA BARANG]]="","",INDEX(NOTA[SUPPLIER],MATCH(,INDIRECT(ADDRESS(ROW(NOTA[ID]),COLUMN(NOTA[ID]))&amp;":"&amp;ADDRESS(ROW(),COLUMN(NOTA[ID]))),-1)))</f>
        <v>HANSA</v>
      </c>
      <c r="AK49" s="6" t="str">
        <f ca="1">IF(NOTA[[#This Row],[ID_H]]="","",IF(NOTA[[#This Row],[FAKTUR]]="",INDIRECT(ADDRESS(ROW()-1,COLUMN())),NOTA[[#This Row],[FAKTUR]]))</f>
        <v>UNTANA</v>
      </c>
      <c r="AL49" s="3" t="str">
        <f ca="1">IF(NOTA[[#This Row],[ID]]="","",COUNTIF(NOTA[ID_H],NOTA[[#This Row],[ID_H]]))</f>
        <v/>
      </c>
      <c r="AM49" s="3">
        <f ca="1">IF(NOTA[[#This Row],[TGL.NOTA]]="",IF(NOTA[[#This Row],[SUPPLIER_H]]="","",AM48),MONTH(NOTA[[#This Row],[TGL.NOTA]]))</f>
        <v>9</v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>lilinangkashintoengno5</v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lilinangkashintoengno513000</v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lilinangkashintoengno513000</v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>
        <f>IF(NOTA[[#This Row],[CONCAT1]]="","",MATCH(NOTA[[#This Row],[CONCAT1]],[3]!db[NB NOTA_C],0))</f>
        <v>1982</v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>100 LSN</v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lilinangkashintoengno5100lsnuntana</v>
      </c>
      <c r="AV49" s="3">
        <f ca="1">IF(NOTA[[#This Row],[ID_H]]="","",MATCH(NOTA[[#This Row],[NB NOTA_C_QTY]],[3]!db[NB NOTA_C_QTY+F],0))</f>
        <v>1982</v>
      </c>
      <c r="AW49" s="16">
        <f ca="1">IF(NOTA[[#This Row],[NB NOTA_C_QTY]]="","",ROW()-2)</f>
        <v>47</v>
      </c>
    </row>
    <row r="50" spans="1:49" ht="20.100000000000001" customHeight="1">
      <c r="A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">
        <f ca="1">IF(NOTA[[#This Row],[NAMA BARANG]]="","",INDEX(NOTA[ID],MATCH(,INDIRECT(ADDRESS(ROW(NOTA[ID]),COLUMN(NOTA[ID]))&amp;":"&amp;ADDRESS(ROW(),COLUMN(NOTA[ID]))),-1)))</f>
        <v>17</v>
      </c>
      <c r="C50" s="11"/>
      <c r="F50" s="12"/>
      <c r="G50" s="3"/>
      <c r="H50" s="4"/>
      <c r="I50" s="3"/>
      <c r="J50" s="17" t="s">
        <v>242</v>
      </c>
      <c r="K50" s="5"/>
      <c r="L50" s="3">
        <v>1</v>
      </c>
      <c r="M50" s="3" t="s">
        <v>50</v>
      </c>
      <c r="N50" s="6">
        <v>13000</v>
      </c>
      <c r="O50" s="7"/>
      <c r="P50" s="13"/>
      <c r="R50" s="9"/>
      <c r="T50" s="15"/>
      <c r="U50" s="10"/>
      <c r="V50" s="15">
        <f>IF(NOTA[[#This Row],[HARGA/ CTN]]="",NOTA[[#This Row],[JUMLAH_H]],NOTA[[#This Row],[HARGA/ CTN]]*IF(NOTA[[#This Row],[C]]="",0,NOTA[[#This Row],[C]]))</f>
        <v>13000</v>
      </c>
      <c r="W50" s="15">
        <f>IF(NOTA[[#This Row],[JUMLAH]]="","",NOTA[[#This Row],[JUMLAH]]*NOTA[[#This Row],[Column6]])</f>
        <v>0</v>
      </c>
      <c r="X50" s="15">
        <f>IF(NOTA[[#This Row],[JUMLAH]]="","",(NOTA[[#This Row],[JUMLAH]]-NOTA[[#This Row],[DISC 1-]])*NOTA[[#This Row],[Column7]])</f>
        <v>0</v>
      </c>
      <c r="Y50" s="15">
        <f>IF(NOTA[[#This Row],[JUMLAH]]="","",(NOTA[[#This Row],[JUMLAH]]-NOTA[[#This Row],[DISC 1-]]-NOTA[[#This Row],[DISC 2-]])*NOTA[[#This Row],[Column8]])</f>
        <v>0</v>
      </c>
      <c r="Z50" s="15">
        <f>IF(NOTA[[#This Row],[JUMLAH]]="","",NOTA[[#This Row],[DISC 1-]]+NOTA[[#This Row],[DISC 2-]]+NOTA[[#This Row],[DISC 3-]])</f>
        <v>0</v>
      </c>
      <c r="AA50" s="15">
        <f>IF(NOTA[[#This Row],[JUMLAH]]="","",NOTA[[#This Row],[JUMLAH]]-NOTA[[#This Row],[DISC]])</f>
        <v>13000</v>
      </c>
      <c r="AB50" s="15"/>
      <c r="AC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65000</v>
      </c>
      <c r="AE5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50" s="15">
        <f>IF(OR(NOTA[[#This Row],[QTY]]="",NOTA[[#This Row],[HARGA SATUAN]]="",),"",NOTA[[#This Row],[QTY]]*NOTA[[#This Row],[HARGA SATUAN]])</f>
        <v>13000</v>
      </c>
      <c r="AG50" s="4">
        <f ca="1">IF(NOTA[[#This Row],[ID_H]]="","",INDEX(NOTA[TANGGAL],MATCH(,INDIRECT(ADDRESS(ROW(NOTA[TANGGAL]),COLUMN(NOTA[TANGGAL]))&amp;":"&amp;ADDRESS(ROW(),COLUMN(NOTA[TANGGAL]))),-1)))</f>
        <v>45539</v>
      </c>
      <c r="AH50" s="4">
        <f ca="1">IF(NOTA[[#This Row],[ID_H]]="","",INDEX(NOTA[TGL.NOTA],MATCH(,INDIRECT(ADDRESS(ROW(NOTA[TGL.NOTA]),COLUMN(NOTA[TGL.NOTA]))&amp;":"&amp;ADDRESS(ROW(),COLUMN(NOTA[TGL.NOTA]))),-1)))</f>
        <v>45539</v>
      </c>
      <c r="AI50" s="4" t="str">
        <f ca="1">IF(NOTA[[#This Row],[ID_H]]="","",INDEX(NOTA[NO.NOTA],MATCH(NOTA[[#This Row],[ID_H]],NOTA[ID_H],0)))</f>
        <v>HN092024052</v>
      </c>
      <c r="AJ50" s="6" t="str">
        <f ca="1">IF(NOTA[[#This Row],[NAMA BARANG]]="","",INDEX(NOTA[SUPPLIER],MATCH(,INDIRECT(ADDRESS(ROW(NOTA[ID]),COLUMN(NOTA[ID]))&amp;":"&amp;ADDRESS(ROW(),COLUMN(NOTA[ID]))),-1)))</f>
        <v>HANSA</v>
      </c>
      <c r="AK50" s="6" t="str">
        <f ca="1">IF(NOTA[[#This Row],[ID_H]]="","",IF(NOTA[[#This Row],[FAKTUR]]="",INDIRECT(ADDRESS(ROW()-1,COLUMN())),NOTA[[#This Row],[FAKTUR]]))</f>
        <v>UNTANA</v>
      </c>
      <c r="AL50" s="3" t="str">
        <f ca="1">IF(NOTA[[#This Row],[ID]]="","",COUNTIF(NOTA[ID_H],NOTA[[#This Row],[ID_H]]))</f>
        <v/>
      </c>
      <c r="AM50" s="3">
        <f ca="1">IF(NOTA[[#This Row],[TGL.NOTA]]="",IF(NOTA[[#This Row],[SUPPLIER_H]]="","",AM49),MONTH(NOTA[[#This Row],[TGL.NOTA]]))</f>
        <v>9</v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">
        <f>IF(NOTA[[#This Row],[CONCAT1]]="","",MATCH(NOTA[[#This Row],[CONCAT1]],[3]!db[NB NOTA_C],0))</f>
        <v>1971</v>
      </c>
      <c r="AS50" s="3" t="str">
        <f>IF(NOTA[[#This Row],[Column5]]="","",TRUE)</f>
        <v/>
      </c>
      <c r="AT50" s="3" t="str">
        <f ca="1">IF(NOTA[[#This Row],[ID_H]]="","",IF(NOTA[[#This Row],[Column3]]=TRUE,NOTA[[#This Row],[Column5]],INDEX([3]!db[QTY/ CTN],NOTA[[#This Row],[//DB]])))</f>
        <v>100 LSN</v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lilinangkashintoengno7100lsnuntana</v>
      </c>
      <c r="AV50" s="3">
        <f ca="1">IF(NOTA[[#This Row],[ID_H]]="","",MATCH(NOTA[[#This Row],[NB NOTA_C_QTY]],[3]!db[NB NOTA_C_QTY+F],0))</f>
        <v>1971</v>
      </c>
      <c r="AW50" s="16">
        <f ca="1">IF(NOTA[[#This Row],[NB NOTA_C_QTY]]="","",ROW()-2)</f>
        <v>48</v>
      </c>
    </row>
    <row r="51" spans="1:49" ht="20.100000000000001" customHeight="1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 t="str">
        <f ca="1">IF(NOTA[[#This Row],[NAMA BARANG]]="","",INDEX(NOTA[ID],MATCH(,INDIRECT(ADDRESS(ROW(NOTA[ID]),COLUMN(NOTA[ID]))&amp;":"&amp;ADDRESS(ROW(),COLUMN(NOTA[ID]))),-1)))</f>
        <v/>
      </c>
      <c r="C51" s="11"/>
      <c r="F51" s="12"/>
      <c r="G51" s="3"/>
      <c r="H51" s="4"/>
      <c r="I51" s="3"/>
      <c r="K51" s="5"/>
      <c r="L51" s="3"/>
      <c r="N51" s="6"/>
      <c r="O51" s="7"/>
      <c r="P51" s="13"/>
      <c r="R51" s="9"/>
      <c r="T51" s="15"/>
      <c r="U51" s="10"/>
      <c r="V51" s="15" t="str">
        <f>IF(NOTA[[#This Row],[HARGA/ CTN]]="",NOTA[[#This Row],[JUMLAH_H]],NOTA[[#This Row],[HARGA/ CTN]]*IF(NOTA[[#This Row],[C]]="",0,NOTA[[#This Row],[C]]))</f>
        <v/>
      </c>
      <c r="W51" s="15" t="str">
        <f>IF(NOTA[[#This Row],[JUMLAH]]="","",NOTA[[#This Row],[JUMLAH]]*NOTA[[#This Row],[Column6]])</f>
        <v/>
      </c>
      <c r="X51" s="15" t="str">
        <f>IF(NOTA[[#This Row],[JUMLAH]]="","",(NOTA[[#This Row],[JUMLAH]]-NOTA[[#This Row],[DISC 1-]])*NOTA[[#This Row],[Column7]])</f>
        <v/>
      </c>
      <c r="Y51" s="15" t="str">
        <f>IF(NOTA[[#This Row],[JUMLAH]]="","",(NOTA[[#This Row],[JUMLAH]]-NOTA[[#This Row],[DISC 1-]]-NOTA[[#This Row],[DISC 2-]])*NOTA[[#This Row],[Column8]])</f>
        <v/>
      </c>
      <c r="Z51" s="15" t="str">
        <f>IF(NOTA[[#This Row],[JUMLAH]]="","",NOTA[[#This Row],[DISC 1-]]+NOTA[[#This Row],[DISC 2-]]+NOTA[[#This Row],[DISC 3-]])</f>
        <v/>
      </c>
      <c r="AA51" s="15" t="str">
        <f>IF(NOTA[[#This Row],[JUMLAH]]="","",NOTA[[#This Row],[JUMLAH]]-NOTA[[#This Row],[DISC]])</f>
        <v/>
      </c>
      <c r="AB51" s="15"/>
      <c r="AC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15" t="str">
        <f>IF(OR(NOTA[[#This Row],[QTY]]="",NOTA[[#This Row],[HARGA SATUAN]]="",),"",NOTA[[#This Row],[QTY]]*NOTA[[#This Row],[HARGA SATUAN]])</f>
        <v/>
      </c>
      <c r="AG51" s="4" t="str">
        <f ca="1">IF(NOTA[[#This Row],[ID_H]]="","",INDEX(NOTA[TANGGAL],MATCH(,INDIRECT(ADDRESS(ROW(NOTA[TANGGAL]),COLUMN(NOTA[TANGGAL]))&amp;":"&amp;ADDRESS(ROW(),COLUMN(NOTA[TANGGAL]))),-1)))</f>
        <v/>
      </c>
      <c r="AH51" s="4" t="str">
        <f ca="1">IF(NOTA[[#This Row],[ID_H]]="","",INDEX(NOTA[TGL.NOTA],MATCH(,INDIRECT(ADDRESS(ROW(NOTA[TGL.NOTA]),COLUMN(NOTA[TGL.NOTA]))&amp;":"&amp;ADDRESS(ROW(),COLUMN(NOTA[TGL.NOTA]))),-1)))</f>
        <v/>
      </c>
      <c r="AI51" s="4" t="str">
        <f ca="1">IF(NOTA[[#This Row],[ID_H]]="","",INDEX(NOTA[NO.NOTA],MATCH(NOTA[[#This Row],[ID_H]],NOTA[ID_H],0)))</f>
        <v/>
      </c>
      <c r="AJ51" s="6" t="str">
        <f ca="1">IF(NOTA[[#This Row],[NAMA BARANG]]="","",INDEX(NOTA[SUPPLIER],MATCH(,INDIRECT(ADDRESS(ROW(NOTA[ID]),COLUMN(NOTA[ID]))&amp;":"&amp;ADDRESS(ROW(),COLUMN(NOTA[ID]))),-1)))</f>
        <v/>
      </c>
      <c r="AK51" s="6" t="str">
        <f ca="1">IF(NOTA[[#This Row],[ID_H]]="","",IF(NOTA[[#This Row],[FAKTUR]]="",INDIRECT(ADDRESS(ROW()-1,COLUMN())),NOTA[[#This Row],[FAKTUR]]))</f>
        <v/>
      </c>
      <c r="AL51" s="3" t="str">
        <f ca="1">IF(NOTA[[#This Row],[ID]]="","",COUNTIF(NOTA[ID_H],NOTA[[#This Row],[ID_H]]))</f>
        <v/>
      </c>
      <c r="AM51" s="3" t="str">
        <f ca="1">IF(NOTA[[#This Row],[TGL.NOTA]]="",IF(NOTA[[#This Row],[SUPPLIER_H]]="","",AM50),MONTH(NOTA[[#This Row],[TGL.NOTA]]))</f>
        <v/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 t="str">
        <f>IF(NOTA[[#This Row],[CONCAT1]]="","",MATCH(NOTA[[#This Row],[CONCAT1]],[3]!db[NB NOTA_C],0))</f>
        <v/>
      </c>
      <c r="AS51" s="3" t="str">
        <f>IF(NOTA[[#This Row],[Column5]]="","",TRUE)</f>
        <v/>
      </c>
      <c r="AT51" s="3" t="str">
        <f ca="1">IF(NOTA[[#This Row],[ID_H]]="","",IF(NOTA[[#This Row],[Column3]]=TRUE,NOTA[[#This Row],[Column5]],INDEX([3]!db[QTY/ CTN],NOTA[[#This Row],[//DB]])))</f>
        <v/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" s="3" t="str">
        <f ca="1">IF(NOTA[[#This Row],[ID_H]]="","",MATCH(NOTA[[#This Row],[NB NOTA_C_QTY]],[3]!db[NB NOTA_C_QTY+F],0))</f>
        <v/>
      </c>
      <c r="AW51" s="16" t="str">
        <f ca="1">IF(NOTA[[#This Row],[NB NOTA_C_QTY]]="","",ROW()-2)</f>
        <v/>
      </c>
    </row>
    <row r="52" spans="1:49" ht="20.100000000000001" customHeight="1">
      <c r="A52" s="6">
        <f ca="1">IF(INDIRECT(ADDRESS(ROW()-1,COLUMN(NOTA[[#Headers],[ID]])))="ID",1,IF(NOTA[[#This Row],[FAKTUR]]="","",COUNT(INDIRECT(ADDRESS(ROW(NOTA[ID]),COLUMN(NOTA[ID]))&amp;":"&amp;ADDRESS(ROW()-1,COLUMN(NOTA[ID]))))+1))</f>
        <v>18</v>
      </c>
      <c r="B52" s="3">
        <f ca="1">IF(NOTA[[#This Row],[NAMA BARANG]]="","",INDEX(NOTA[ID],MATCH(,INDIRECT(ADDRESS(ROW(NOTA[ID]),COLUMN(NOTA[ID]))&amp;":"&amp;ADDRESS(ROW(),COLUMN(NOTA[ID]))),-1)))</f>
        <v>18</v>
      </c>
      <c r="C52" s="11">
        <v>45542</v>
      </c>
      <c r="D52" s="3" t="s">
        <v>146</v>
      </c>
      <c r="E52" s="3" t="s">
        <v>49</v>
      </c>
      <c r="F52" s="12" t="s">
        <v>282</v>
      </c>
      <c r="G52" s="3"/>
      <c r="H52" s="4">
        <v>45538</v>
      </c>
      <c r="I52" s="3"/>
      <c r="J52" s="17" t="s">
        <v>283</v>
      </c>
      <c r="K52" s="5">
        <v>1</v>
      </c>
      <c r="L52" s="3">
        <v>80</v>
      </c>
      <c r="M52" s="3" t="s">
        <v>50</v>
      </c>
      <c r="N52" s="6">
        <v>23080</v>
      </c>
      <c r="O52" s="7"/>
      <c r="P52" s="13" t="s">
        <v>284</v>
      </c>
      <c r="Q52" s="14">
        <v>0.2</v>
      </c>
      <c r="R52" s="9">
        <v>0.04</v>
      </c>
      <c r="T52" s="15"/>
      <c r="U52" s="10"/>
      <c r="V52" s="15">
        <f>IF(NOTA[[#This Row],[HARGA/ CTN]]="",NOTA[[#This Row],[JUMLAH_H]],NOTA[[#This Row],[HARGA/ CTN]]*IF(NOTA[[#This Row],[C]]="",0,NOTA[[#This Row],[C]]))</f>
        <v>1846400</v>
      </c>
      <c r="W52" s="15">
        <f>IF(NOTA[[#This Row],[JUMLAH]]="","",NOTA[[#This Row],[JUMLAH]]*NOTA[[#This Row],[Column6]])</f>
        <v>369280</v>
      </c>
      <c r="X52" s="15">
        <f>IF(NOTA[[#This Row],[JUMLAH]]="","",(NOTA[[#This Row],[JUMLAH]]-NOTA[[#This Row],[DISC 1-]])*NOTA[[#This Row],[Column7]])</f>
        <v>59084.800000000003</v>
      </c>
      <c r="Y52" s="15">
        <f>IF(NOTA[[#This Row],[JUMLAH]]="","",(NOTA[[#This Row],[JUMLAH]]-NOTA[[#This Row],[DISC 1-]]-NOTA[[#This Row],[DISC 2-]])*NOTA[[#This Row],[Column8]])</f>
        <v>0</v>
      </c>
      <c r="Z52" s="15">
        <f>IF(NOTA[[#This Row],[JUMLAH]]="","",NOTA[[#This Row],[DISC 1-]]+NOTA[[#This Row],[DISC 2-]]+NOTA[[#This Row],[DISC 3-]])</f>
        <v>428364.79999999999</v>
      </c>
      <c r="AA52" s="15">
        <f>IF(NOTA[[#This Row],[JUMLAH]]="","",NOTA[[#This Row],[JUMLAH]]-NOTA[[#This Row],[DISC]])</f>
        <v>1418035.2</v>
      </c>
      <c r="AB52" s="15"/>
      <c r="AC5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428364.79999999999</v>
      </c>
      <c r="AD5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1418035.2</v>
      </c>
      <c r="AE52" s="6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52" s="15">
        <f>IF(OR(NOTA[[#This Row],[QTY]]="",NOTA[[#This Row],[HARGA SATUAN]]="",),"",NOTA[[#This Row],[QTY]]*NOTA[[#This Row],[HARGA SATUAN]])</f>
        <v>1846400</v>
      </c>
      <c r="AG52" s="4">
        <f ca="1">IF(NOTA[[#This Row],[ID_H]]="","",INDEX(NOTA[TANGGAL],MATCH(,INDIRECT(ADDRESS(ROW(NOTA[TANGGAL]),COLUMN(NOTA[TANGGAL]))&amp;":"&amp;ADDRESS(ROW(),COLUMN(NOTA[TANGGAL]))),-1)))</f>
        <v>45542</v>
      </c>
      <c r="AH52" s="4">
        <f ca="1">IF(NOTA[[#This Row],[ID_H]]="","",INDEX(NOTA[TGL.NOTA],MATCH(,INDIRECT(ADDRESS(ROW(NOTA[TGL.NOTA]),COLUMN(NOTA[TGL.NOTA]))&amp;":"&amp;ADDRESS(ROW(),COLUMN(NOTA[TGL.NOTA]))),-1)))</f>
        <v>45538</v>
      </c>
      <c r="AI52" s="4" t="str">
        <f ca="1">IF(NOTA[[#This Row],[ID_H]]="","",INDEX(NOTA[NO.NOTA],MATCH(NOTA[[#This Row],[ID_H]],NOTA[ID_H],0)))</f>
        <v>0028/HW/IX/24</v>
      </c>
      <c r="AJ52" s="6" t="str">
        <f ca="1">IF(NOTA[[#This Row],[NAMA BARANG]]="","",INDEX(NOTA[SUPPLIER],MATCH(,INDIRECT(ADDRESS(ROW(NOTA[ID]),COLUMN(NOTA[ID]))&amp;":"&amp;ADDRESS(ROW(),COLUMN(NOTA[ID]))),-1)))</f>
        <v>PPW</v>
      </c>
      <c r="AK52" s="6" t="str">
        <f ca="1">IF(NOTA[[#This Row],[ID_H]]="","",IF(NOTA[[#This Row],[FAKTUR]]="",INDIRECT(ADDRESS(ROW()-1,COLUMN())),NOTA[[#This Row],[FAKTUR]]))</f>
        <v>UNTANA</v>
      </c>
      <c r="AL52" s="3">
        <f ca="1">IF(NOTA[[#This Row],[ID]]="","",COUNTIF(NOTA[ID_H],NOTA[[#This Row],[ID_H]]))</f>
        <v>1</v>
      </c>
      <c r="AM52" s="3">
        <f>IF(NOTA[[#This Row],[TGL.NOTA]]="",IF(NOTA[[#This Row],[SUPPLIER_H]]="","",AM48),MONTH(NOTA[[#This Row],[TGL.NOTA]]))</f>
        <v>9</v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>bsr180'10cm</v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bsr180'10cm18464000,20,04</v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bsr180'10cm18464000,20,04</v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>PPWUNTANA0028/HW/IX/2445538bsr180'10cm</v>
      </c>
      <c r="AR52" s="3">
        <f>IF(NOTA[[#This Row],[CONCAT1]]="","",MATCH(NOTA[[#This Row],[CONCAT1]],[3]!db[NB NOTA_C],0))</f>
        <v>507</v>
      </c>
      <c r="AS52" s="3" t="b">
        <f>IF(NOTA[[#This Row],[Column5]]="","",TRUE)</f>
        <v>1</v>
      </c>
      <c r="AT52" s="3" t="str">
        <f ca="1">IF(NOTA[[#This Row],[ID_H]]="","",IF(NOTA[[#This Row],[Column3]]=TRUE,NOTA[[#This Row],[Column5]],INDEX([3]!db[QTY/ CTN],NOTA[[#This Row],[//DB]])))</f>
        <v>80 LSN</v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bsr180'10cm80lsnuntana</v>
      </c>
      <c r="AV52" s="3">
        <f ca="1">IF(NOTA[[#This Row],[ID_H]]="","",MATCH(NOTA[[#This Row],[NB NOTA_C_QTY]],[3]!db[NB NOTA_C_QTY+F],0))</f>
        <v>507</v>
      </c>
      <c r="AW52" s="16">
        <f ca="1">IF(NOTA[[#This Row],[NB NOTA_C_QTY]]="","",ROW()-2)</f>
        <v>50</v>
      </c>
    </row>
    <row r="53" spans="1:49" ht="20.100000000000001" customHeight="1">
      <c r="A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" t="str">
        <f ca="1">IF(NOTA[[#This Row],[NAMA BARANG]]="","",INDEX(NOTA[ID],MATCH(,INDIRECT(ADDRESS(ROW(NOTA[ID]),COLUMN(NOTA[ID]))&amp;":"&amp;ADDRESS(ROW(),COLUMN(NOTA[ID]))),-1)))</f>
        <v/>
      </c>
      <c r="C53" s="11"/>
      <c r="F53" s="12"/>
      <c r="G53" s="3"/>
      <c r="H53" s="4"/>
      <c r="I53" s="3"/>
      <c r="K53" s="5"/>
      <c r="L53" s="3"/>
      <c r="N53" s="6"/>
      <c r="O53" s="7"/>
      <c r="P53" s="13"/>
      <c r="R53" s="9"/>
      <c r="T53" s="15"/>
      <c r="U53" s="10"/>
      <c r="V53" s="15" t="str">
        <f>IF(NOTA[[#This Row],[HARGA/ CTN]]="",NOTA[[#This Row],[JUMLAH_H]],NOTA[[#This Row],[HARGA/ CTN]]*IF(NOTA[[#This Row],[C]]="",0,NOTA[[#This Row],[C]]))</f>
        <v/>
      </c>
      <c r="W53" s="15" t="str">
        <f>IF(NOTA[[#This Row],[JUMLAH]]="","",NOTA[[#This Row],[JUMLAH]]*NOTA[[#This Row],[Column6]])</f>
        <v/>
      </c>
      <c r="X53" s="15" t="str">
        <f>IF(NOTA[[#This Row],[JUMLAH]]="","",(NOTA[[#This Row],[JUMLAH]]-NOTA[[#This Row],[DISC 1-]])*NOTA[[#This Row],[Column7]])</f>
        <v/>
      </c>
      <c r="Y53" s="15" t="str">
        <f>IF(NOTA[[#This Row],[JUMLAH]]="","",(NOTA[[#This Row],[JUMLAH]]-NOTA[[#This Row],[DISC 1-]]-NOTA[[#This Row],[DISC 2-]])*NOTA[[#This Row],[Column8]])</f>
        <v/>
      </c>
      <c r="Z53" s="15" t="str">
        <f>IF(NOTA[[#This Row],[JUMLAH]]="","",NOTA[[#This Row],[DISC 1-]]+NOTA[[#This Row],[DISC 2-]]+NOTA[[#This Row],[DISC 3-]])</f>
        <v/>
      </c>
      <c r="AA53" s="15" t="str">
        <f>IF(NOTA[[#This Row],[JUMLAH]]="","",NOTA[[#This Row],[JUMLAH]]-NOTA[[#This Row],[DISC]])</f>
        <v/>
      </c>
      <c r="AB53" s="15"/>
      <c r="AC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15" t="str">
        <f>IF(OR(NOTA[[#This Row],[QTY]]="",NOTA[[#This Row],[HARGA SATUAN]]="",),"",NOTA[[#This Row],[QTY]]*NOTA[[#This Row],[HARGA SATUAN]])</f>
        <v/>
      </c>
      <c r="AG53" s="4" t="str">
        <f ca="1">IF(NOTA[[#This Row],[ID_H]]="","",INDEX(NOTA[TANGGAL],MATCH(,INDIRECT(ADDRESS(ROW(NOTA[TANGGAL]),COLUMN(NOTA[TANGGAL]))&amp;":"&amp;ADDRESS(ROW(),COLUMN(NOTA[TANGGAL]))),-1)))</f>
        <v/>
      </c>
      <c r="AH53" s="4" t="str">
        <f ca="1">IF(NOTA[[#This Row],[ID_H]]="","",INDEX(NOTA[TGL.NOTA],MATCH(,INDIRECT(ADDRESS(ROW(NOTA[TGL.NOTA]),COLUMN(NOTA[TGL.NOTA]))&amp;":"&amp;ADDRESS(ROW(),COLUMN(NOTA[TGL.NOTA]))),-1)))</f>
        <v/>
      </c>
      <c r="AI53" s="4" t="str">
        <f ca="1">IF(NOTA[[#This Row],[ID_H]]="","",INDEX(NOTA[NO.NOTA],MATCH(NOTA[[#This Row],[ID_H]],NOTA[ID_H],0)))</f>
        <v/>
      </c>
      <c r="AJ53" s="6" t="str">
        <f ca="1">IF(NOTA[[#This Row],[NAMA BARANG]]="","",INDEX(NOTA[SUPPLIER],MATCH(,INDIRECT(ADDRESS(ROW(NOTA[ID]),COLUMN(NOTA[ID]))&amp;":"&amp;ADDRESS(ROW(),COLUMN(NOTA[ID]))),-1)))</f>
        <v/>
      </c>
      <c r="AK53" s="6" t="str">
        <f ca="1">IF(NOTA[[#This Row],[ID_H]]="","",IF(NOTA[[#This Row],[FAKTUR]]="",INDIRECT(ADDRESS(ROW()-1,COLUMN())),NOTA[[#This Row],[FAKTUR]]))</f>
        <v/>
      </c>
      <c r="AL53" s="3" t="str">
        <f ca="1">IF(NOTA[[#This Row],[ID]]="","",COUNTIF(NOTA[ID_H],NOTA[[#This Row],[ID_H]]))</f>
        <v/>
      </c>
      <c r="AM53" s="3" t="str">
        <f ca="1">IF(NOTA[[#This Row],[TGL.NOTA]]="",IF(NOTA[[#This Row],[SUPPLIER_H]]="","",AM52),MONTH(NOTA[[#This Row],[TGL.NOTA]]))</f>
        <v/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" t="str">
        <f>IF(NOTA[[#This Row],[CONCAT1]]="","",MATCH(NOTA[[#This Row],[CONCAT1]],[3]!db[NB NOTA_C],0))</f>
        <v/>
      </c>
      <c r="AS53" s="3" t="str">
        <f>IF(NOTA[[#This Row],[Column5]]="","",TRUE)</f>
        <v/>
      </c>
      <c r="AT53" s="3" t="str">
        <f ca="1">IF(NOTA[[#This Row],[ID_H]]="","",IF(NOTA[[#This Row],[Column3]]=TRUE,NOTA[[#This Row],[Column5]],INDEX([3]!db[QTY/ CTN],NOTA[[#This Row],[//DB]])))</f>
        <v/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" s="3" t="str">
        <f ca="1">IF(NOTA[[#This Row],[ID_H]]="","",MATCH(NOTA[[#This Row],[NB NOTA_C_QTY]],[3]!db[NB NOTA_C_QTY+F],0))</f>
        <v/>
      </c>
      <c r="AW53" s="16" t="str">
        <f ca="1">IF(NOTA[[#This Row],[NB NOTA_C_QTY]]="","",ROW()-2)</f>
        <v/>
      </c>
    </row>
    <row r="54" spans="1:49" ht="20.100000000000001" customHeight="1">
      <c r="A54" s="6">
        <f ca="1">IF(INDIRECT(ADDRESS(ROW()-1,COLUMN(NOTA[[#Headers],[ID]])))="ID",1,IF(NOTA[[#This Row],[FAKTUR]]="","",COUNT(INDIRECT(ADDRESS(ROW(NOTA[ID]),COLUMN(NOTA[ID]))&amp;":"&amp;ADDRESS(ROW()-1,COLUMN(NOTA[ID]))))+1))</f>
        <v>19</v>
      </c>
      <c r="B54" s="3">
        <f ca="1">IF(NOTA[[#This Row],[NAMA BARANG]]="","",INDEX(NOTA[ID],MATCH(,INDIRECT(ADDRESS(ROW(NOTA[ID]),COLUMN(NOTA[ID]))&amp;":"&amp;ADDRESS(ROW(),COLUMN(NOTA[ID]))),-1)))</f>
        <v>19</v>
      </c>
      <c r="C54" s="11">
        <v>45541</v>
      </c>
      <c r="D54" s="3" t="s">
        <v>237</v>
      </c>
      <c r="E54" s="3" t="s">
        <v>49</v>
      </c>
      <c r="F54" s="3" t="s">
        <v>285</v>
      </c>
      <c r="G54" s="85"/>
      <c r="H54" s="4">
        <v>45541</v>
      </c>
      <c r="I54" s="3"/>
      <c r="J54" s="17" t="s">
        <v>286</v>
      </c>
      <c r="K54" s="5"/>
      <c r="L54" s="3">
        <v>6</v>
      </c>
      <c r="M54" s="3" t="s">
        <v>50</v>
      </c>
      <c r="N54" s="6">
        <v>39000</v>
      </c>
      <c r="O54" s="7"/>
      <c r="P54" s="13"/>
      <c r="R54" s="9"/>
      <c r="T54" s="15"/>
      <c r="U54" s="10"/>
      <c r="V54" s="15">
        <f>IF(NOTA[[#This Row],[HARGA/ CTN]]="",NOTA[[#This Row],[JUMLAH_H]],NOTA[[#This Row],[HARGA/ CTN]]*IF(NOTA[[#This Row],[C]]="",0,NOTA[[#This Row],[C]]))</f>
        <v>234000</v>
      </c>
      <c r="W54" s="15">
        <f>IF(NOTA[[#This Row],[JUMLAH]]="","",NOTA[[#This Row],[JUMLAH]]*NOTA[[#This Row],[Column6]])</f>
        <v>0</v>
      </c>
      <c r="X54" s="15">
        <f>IF(NOTA[[#This Row],[JUMLAH]]="","",(NOTA[[#This Row],[JUMLAH]]-NOTA[[#This Row],[DISC 1-]])*NOTA[[#This Row],[Column7]])</f>
        <v>0</v>
      </c>
      <c r="Y54" s="15">
        <f>IF(NOTA[[#This Row],[JUMLAH]]="","",(NOTA[[#This Row],[JUMLAH]]-NOTA[[#This Row],[DISC 1-]]-NOTA[[#This Row],[DISC 2-]])*NOTA[[#This Row],[Column8]])</f>
        <v>0</v>
      </c>
      <c r="Z54" s="15">
        <f>IF(NOTA[[#This Row],[JUMLAH]]="","",NOTA[[#This Row],[DISC 1-]]+NOTA[[#This Row],[DISC 2-]]+NOTA[[#This Row],[DISC 3-]])</f>
        <v>0</v>
      </c>
      <c r="AA54" s="15">
        <f>IF(NOTA[[#This Row],[JUMLAH]]="","",NOTA[[#This Row],[JUMLAH]]-NOTA[[#This Row],[DISC]])</f>
        <v>234000</v>
      </c>
      <c r="AB54" s="15"/>
      <c r="AC5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234000</v>
      </c>
      <c r="AE54" s="6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4" s="15">
        <f>IF(OR(NOTA[[#This Row],[QTY]]="",NOTA[[#This Row],[HARGA SATUAN]]="",),"",NOTA[[#This Row],[QTY]]*NOTA[[#This Row],[HARGA SATUAN]])</f>
        <v>234000</v>
      </c>
      <c r="AG54" s="4">
        <f ca="1">IF(NOTA[[#This Row],[ID_H]]="","",INDEX(NOTA[TANGGAL],MATCH(,INDIRECT(ADDRESS(ROW(NOTA[TANGGAL]),COLUMN(NOTA[TANGGAL]))&amp;":"&amp;ADDRESS(ROW(),COLUMN(NOTA[TANGGAL]))),-1)))</f>
        <v>45541</v>
      </c>
      <c r="AH54" s="4">
        <f ca="1">IF(NOTA[[#This Row],[ID_H]]="","",INDEX(NOTA[TGL.NOTA],MATCH(,INDIRECT(ADDRESS(ROW(NOTA[TGL.NOTA]),COLUMN(NOTA[TGL.NOTA]))&amp;":"&amp;ADDRESS(ROW(),COLUMN(NOTA[TGL.NOTA]))),-1)))</f>
        <v>45541</v>
      </c>
      <c r="AI54" s="4" t="str">
        <f ca="1">IF(NOTA[[#This Row],[ID_H]]="","",INDEX(NOTA[NO.NOTA],MATCH(NOTA[[#This Row],[ID_H]],NOTA[ID_H],0)))</f>
        <v>HN092024063</v>
      </c>
      <c r="AJ54" s="6" t="str">
        <f ca="1">IF(NOTA[[#This Row],[NAMA BARANG]]="","",INDEX(NOTA[SUPPLIER],MATCH(,INDIRECT(ADDRESS(ROW(NOTA[ID]),COLUMN(NOTA[ID]))&amp;":"&amp;ADDRESS(ROW(),COLUMN(NOTA[ID]))),-1)))</f>
        <v>HANSA</v>
      </c>
      <c r="AK54" s="6" t="str">
        <f ca="1">IF(NOTA[[#This Row],[ID_H]]="","",IF(NOTA[[#This Row],[FAKTUR]]="",INDIRECT(ADDRESS(ROW()-1,COLUMN())),NOTA[[#This Row],[FAKTUR]]))</f>
        <v>UNTANA</v>
      </c>
      <c r="AL54" s="3">
        <f ca="1">IF(NOTA[[#This Row],[ID]]="","",COUNTIF(NOTA[ID_H],NOTA[[#This Row],[ID_H]]))</f>
        <v>1</v>
      </c>
      <c r="AM54" s="3">
        <f>IF(NOTA[[#This Row],[TGL.NOTA]]="",IF(NOTA[[#This Row],[SUPPLIER_H]]="","",AM53),MONTH(NOTA[[#This Row],[TGL.NOTA]]))</f>
        <v>9</v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lilinshintoeng12btg234000</v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lilinshintoeng12btg39000</v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HANSAUNTANAHN09202406345541lilinshintoeng12btg</v>
      </c>
      <c r="AR54" s="3">
        <f>IF(NOTA[[#This Row],[CONCAT1]]="","",MATCH(NOTA[[#This Row],[CONCAT1]],[3]!db[NB NOTA_C],0))</f>
        <v>1994</v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>50 LSN</v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V54" s="3">
        <f ca="1">IF(NOTA[[#This Row],[ID_H]]="","",MATCH(NOTA[[#This Row],[NB NOTA_C_QTY]],[3]!db[NB NOTA_C_QTY+F],0))</f>
        <v>1994</v>
      </c>
      <c r="AW54" s="16">
        <f ca="1">IF(NOTA[[#This Row],[NB NOTA_C_QTY]]="","",ROW()-2)</f>
        <v>52</v>
      </c>
    </row>
    <row r="55" spans="1:49" ht="20.100000000000001" customHeight="1">
      <c r="A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" t="str">
        <f ca="1">IF(NOTA[[#This Row],[NAMA BARANG]]="","",INDEX(NOTA[ID],MATCH(,INDIRECT(ADDRESS(ROW(NOTA[ID]),COLUMN(NOTA[ID]))&amp;":"&amp;ADDRESS(ROW(),COLUMN(NOTA[ID]))),-1)))</f>
        <v/>
      </c>
      <c r="C55" s="11"/>
      <c r="F55" s="12"/>
      <c r="G55" s="3"/>
      <c r="H55" s="4"/>
      <c r="I55" s="3"/>
      <c r="K55" s="5"/>
      <c r="L55" s="3"/>
      <c r="N55" s="6"/>
      <c r="O55" s="7"/>
      <c r="P55" s="13"/>
      <c r="R55" s="9"/>
      <c r="T55" s="15"/>
      <c r="U55" s="10"/>
      <c r="V55" s="15" t="str">
        <f>IF(NOTA[[#This Row],[HARGA/ CTN]]="",NOTA[[#This Row],[JUMLAH_H]],NOTA[[#This Row],[HARGA/ CTN]]*IF(NOTA[[#This Row],[C]]="",0,NOTA[[#This Row],[C]]))</f>
        <v/>
      </c>
      <c r="W55" s="15" t="str">
        <f>IF(NOTA[[#This Row],[JUMLAH]]="","",NOTA[[#This Row],[JUMLAH]]*NOTA[[#This Row],[Column6]])</f>
        <v/>
      </c>
      <c r="X55" s="15" t="str">
        <f>IF(NOTA[[#This Row],[JUMLAH]]="","",(NOTA[[#This Row],[JUMLAH]]-NOTA[[#This Row],[DISC 1-]])*NOTA[[#This Row],[Column7]])</f>
        <v/>
      </c>
      <c r="Y55" s="15" t="str">
        <f>IF(NOTA[[#This Row],[JUMLAH]]="","",(NOTA[[#This Row],[JUMLAH]]-NOTA[[#This Row],[DISC 1-]]-NOTA[[#This Row],[DISC 2-]])*NOTA[[#This Row],[Column8]])</f>
        <v/>
      </c>
      <c r="Z55" s="15" t="str">
        <f>IF(NOTA[[#This Row],[JUMLAH]]="","",NOTA[[#This Row],[DISC 1-]]+NOTA[[#This Row],[DISC 2-]]+NOTA[[#This Row],[DISC 3-]])</f>
        <v/>
      </c>
      <c r="AA55" s="15" t="str">
        <f>IF(NOTA[[#This Row],[JUMLAH]]="","",NOTA[[#This Row],[JUMLAH]]-NOTA[[#This Row],[DISC]])</f>
        <v/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" s="15" t="str">
        <f>IF(OR(NOTA[[#This Row],[QTY]]="",NOTA[[#This Row],[HARGA SATUAN]]="",),"",NOTA[[#This Row],[QTY]]*NOTA[[#This Row],[HARGA SATUAN]])</f>
        <v/>
      </c>
      <c r="AG55" s="4" t="str">
        <f ca="1">IF(NOTA[[#This Row],[ID_H]]="","",INDEX(NOTA[TANGGAL],MATCH(,INDIRECT(ADDRESS(ROW(NOTA[TANGGAL]),COLUMN(NOTA[TANGGAL]))&amp;":"&amp;ADDRESS(ROW(),COLUMN(NOTA[TANGGAL]))),-1)))</f>
        <v/>
      </c>
      <c r="AH55" s="4" t="str">
        <f ca="1">IF(NOTA[[#This Row],[ID_H]]="","",INDEX(NOTA[TGL.NOTA],MATCH(,INDIRECT(ADDRESS(ROW(NOTA[TGL.NOTA]),COLUMN(NOTA[TGL.NOTA]))&amp;":"&amp;ADDRESS(ROW(),COLUMN(NOTA[TGL.NOTA]))),-1)))</f>
        <v/>
      </c>
      <c r="AI55" s="4" t="str">
        <f ca="1">IF(NOTA[[#This Row],[ID_H]]="","",INDEX(NOTA[NO.NOTA],MATCH(NOTA[[#This Row],[ID_H]],NOTA[ID_H],0)))</f>
        <v/>
      </c>
      <c r="AJ55" s="6" t="str">
        <f ca="1">IF(NOTA[[#This Row],[NAMA BARANG]]="","",INDEX(NOTA[SUPPLIER],MATCH(,INDIRECT(ADDRESS(ROW(NOTA[ID]),COLUMN(NOTA[ID]))&amp;":"&amp;ADDRESS(ROW(),COLUMN(NOTA[ID]))),-1)))</f>
        <v/>
      </c>
      <c r="AK55" s="6" t="str">
        <f ca="1">IF(NOTA[[#This Row],[ID_H]]="","",IF(NOTA[[#This Row],[FAKTUR]]="",INDIRECT(ADDRESS(ROW()-1,COLUMN())),NOTA[[#This Row],[FAKTUR]]))</f>
        <v/>
      </c>
      <c r="AL55" s="3" t="str">
        <f ca="1">IF(NOTA[[#This Row],[ID]]="","",COUNTIF(NOTA[ID_H],NOTA[[#This Row],[ID_H]]))</f>
        <v/>
      </c>
      <c r="AM55" s="3" t="str">
        <f ca="1">IF(NOTA[[#This Row],[TGL.NOTA]]="",IF(NOTA[[#This Row],[SUPPLIER_H]]="","",AM54),MONTH(NOTA[[#This Row],[TGL.NOTA]]))</f>
        <v/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" t="str">
        <f>IF(NOTA[[#This Row],[CONCAT1]]="","",MATCH(NOTA[[#This Row],[CONCAT1]],[3]!db[NB NOTA_C],0))</f>
        <v/>
      </c>
      <c r="AS55" s="3" t="str">
        <f>IF(NOTA[[#This Row],[Column5]]="","",TRUE)</f>
        <v/>
      </c>
      <c r="AT55" s="3" t="str">
        <f ca="1">IF(NOTA[[#This Row],[ID_H]]="","",IF(NOTA[[#This Row],[Column3]]=TRUE,NOTA[[#This Row],[Column5]],INDEX([3]!db[QTY/ CTN],NOTA[[#This Row],[//DB]])))</f>
        <v/>
      </c>
      <c r="AU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" s="3" t="str">
        <f ca="1">IF(NOTA[[#This Row],[ID_H]]="","",MATCH(NOTA[[#This Row],[NB NOTA_C_QTY]],[3]!db[NB NOTA_C_QTY+F],0))</f>
        <v/>
      </c>
      <c r="AW55" s="16" t="str">
        <f ca="1">IF(NOTA[[#This Row],[NB NOTA_C_QTY]]="","",ROW()-2)</f>
        <v/>
      </c>
    </row>
    <row r="56" spans="1:49" ht="20.100000000000001" customHeight="1">
      <c r="A56" s="6">
        <f ca="1">IF(INDIRECT(ADDRESS(ROW()-1,COLUMN(NOTA[[#Headers],[ID]])))="ID",1,IF(NOTA[[#This Row],[FAKTUR]]="","",COUNT(INDIRECT(ADDRESS(ROW(NOTA[ID]),COLUMN(NOTA[ID]))&amp;":"&amp;ADDRESS(ROW()-1,COLUMN(NOTA[ID]))))+1))</f>
        <v>20</v>
      </c>
      <c r="B56" s="3">
        <f ca="1">IF(NOTA[[#This Row],[NAMA BARANG]]="","",INDEX(NOTA[ID],MATCH(,INDIRECT(ADDRESS(ROW(NOTA[ID]),COLUMN(NOTA[ID]))&amp;":"&amp;ADDRESS(ROW(),COLUMN(NOTA[ID]))),-1)))</f>
        <v>20</v>
      </c>
      <c r="C56" s="11">
        <v>45542</v>
      </c>
      <c r="D56" s="3" t="s">
        <v>194</v>
      </c>
      <c r="E56" s="3" t="s">
        <v>49</v>
      </c>
      <c r="F56" s="12" t="s">
        <v>287</v>
      </c>
      <c r="G56" s="3"/>
      <c r="H56" s="4">
        <v>45539</v>
      </c>
      <c r="I56" s="3"/>
      <c r="J56" s="17" t="s">
        <v>288</v>
      </c>
      <c r="K56" s="5">
        <v>7</v>
      </c>
      <c r="L56" s="3">
        <v>504</v>
      </c>
      <c r="M56" s="3" t="s">
        <v>75</v>
      </c>
      <c r="N56" s="6">
        <v>14000</v>
      </c>
      <c r="O56" s="7"/>
      <c r="P56" s="13" t="s">
        <v>291</v>
      </c>
      <c r="R56" s="9"/>
      <c r="T56" s="15"/>
      <c r="U56" s="10"/>
      <c r="V56" s="15">
        <f>IF(NOTA[[#This Row],[HARGA/ CTN]]="",NOTA[[#This Row],[JUMLAH_H]],NOTA[[#This Row],[HARGA/ CTN]]*IF(NOTA[[#This Row],[C]]="",0,NOTA[[#This Row],[C]]))</f>
        <v>7056000</v>
      </c>
      <c r="W56" s="15">
        <f>IF(NOTA[[#This Row],[JUMLAH]]="","",NOTA[[#This Row],[JUMLAH]]*NOTA[[#This Row],[Column6]])</f>
        <v>0</v>
      </c>
      <c r="X56" s="15">
        <f>IF(NOTA[[#This Row],[JUMLAH]]="","",(NOTA[[#This Row],[JUMLAH]]-NOTA[[#This Row],[DISC 1-]])*NOTA[[#This Row],[Column7]])</f>
        <v>0</v>
      </c>
      <c r="Y56" s="15">
        <f>IF(NOTA[[#This Row],[JUMLAH]]="","",(NOTA[[#This Row],[JUMLAH]]-NOTA[[#This Row],[DISC 1-]]-NOTA[[#This Row],[DISC 2-]])*NOTA[[#This Row],[Column8]])</f>
        <v>0</v>
      </c>
      <c r="Z56" s="15">
        <f>IF(NOTA[[#This Row],[JUMLAH]]="","",NOTA[[#This Row],[DISC 1-]]+NOTA[[#This Row],[DISC 2-]]+NOTA[[#This Row],[DISC 3-]])</f>
        <v>0</v>
      </c>
      <c r="AA56" s="15">
        <f>IF(NOTA[[#This Row],[JUMLAH]]="","",NOTA[[#This Row],[JUMLAH]]-NOTA[[#This Row],[DISC]])</f>
        <v>7056000</v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F56" s="15">
        <f>IF(OR(NOTA[[#This Row],[QTY]]="",NOTA[[#This Row],[HARGA SATUAN]]="",),"",NOTA[[#This Row],[QTY]]*NOTA[[#This Row],[HARGA SATUAN]])</f>
        <v>7056000</v>
      </c>
      <c r="AG56" s="4">
        <f ca="1">IF(NOTA[[#This Row],[ID_H]]="","",INDEX(NOTA[TANGGAL],MATCH(,INDIRECT(ADDRESS(ROW(NOTA[TANGGAL]),COLUMN(NOTA[TANGGAL]))&amp;":"&amp;ADDRESS(ROW(),COLUMN(NOTA[TANGGAL]))),-1)))</f>
        <v>45542</v>
      </c>
      <c r="AH56" s="4">
        <f ca="1">IF(NOTA[[#This Row],[ID_H]]="","",INDEX(NOTA[TGL.NOTA],MATCH(,INDIRECT(ADDRESS(ROW(NOTA[TGL.NOTA]),COLUMN(NOTA[TGL.NOTA]))&amp;":"&amp;ADDRESS(ROW(),COLUMN(NOTA[TGL.NOTA]))),-1)))</f>
        <v>45539</v>
      </c>
      <c r="AI56" s="4" t="str">
        <f ca="1">IF(NOTA[[#This Row],[ID_H]]="","",INDEX(NOTA[NO.NOTA],MATCH(NOTA[[#This Row],[ID_H]],NOTA[ID_H],0)))</f>
        <v>HM/189/09-24H</v>
      </c>
      <c r="AJ56" s="6" t="str">
        <f ca="1">IF(NOTA[[#This Row],[NAMA BARANG]]="","",INDEX(NOTA[SUPPLIER],MATCH(,INDIRECT(ADDRESS(ROW(NOTA[ID]),COLUMN(NOTA[ID]))&amp;":"&amp;ADDRESS(ROW(),COLUMN(NOTA[ID]))),-1)))</f>
        <v>DUTA BUANA</v>
      </c>
      <c r="AK56" s="6" t="str">
        <f ca="1">IF(NOTA[[#This Row],[ID_H]]="","",IF(NOTA[[#This Row],[FAKTUR]]="",INDIRECT(ADDRESS(ROW()-1,COLUMN())),NOTA[[#This Row],[FAKTUR]]))</f>
        <v>UNTANA</v>
      </c>
      <c r="AL56" s="3">
        <f ca="1">IF(NOTA[[#This Row],[ID]]="","",COUNTIF(NOTA[ID_H],NOTA[[#This Row],[ID_H]]))</f>
        <v>3</v>
      </c>
      <c r="AM56" s="3">
        <f>IF(NOTA[[#This Row],[TGL.NOTA]]="",IF(NOTA[[#This Row],[SUPPLIER_H]]="","",AM55),MONTH(NOTA[[#This Row],[TGL.NOTA]]))</f>
        <v>9</v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>acryliccolourtfac00112x6ml</v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acryliccolourtfac00112x6ml1008000</v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acryliccolourtfac00112x6ml1008000</v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BUANAUNTANAHM/189/09-24H45539acryliccolourtfac00112x6ml</v>
      </c>
      <c r="AR56" s="3">
        <f>IF(NOTA[[#This Row],[CONCAT1]]="","",MATCH(NOTA[[#This Row],[CONCAT1]],[3]!db[NB NOTA_C],0))</f>
        <v>21</v>
      </c>
      <c r="AS56" s="3" t="b">
        <f>IF(NOTA[[#This Row],[Column5]]="","",TRUE)</f>
        <v>1</v>
      </c>
      <c r="AT56" s="3" t="str">
        <f ca="1">IF(NOTA[[#This Row],[ID_H]]="","",IF(NOTA[[#This Row],[Column3]]=TRUE,NOTA[[#This Row],[Column5]],INDEX([3]!db[QTY/ CTN],NOTA[[#This Row],[//DB]])))</f>
        <v>72 SET</v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acryliccolourtfac00112x6ml72setuntana</v>
      </c>
      <c r="AV56" s="3">
        <f ca="1">IF(NOTA[[#This Row],[ID_H]]="","",MATCH(NOTA[[#This Row],[NB NOTA_C_QTY]],[3]!db[NB NOTA_C_QTY+F],0))</f>
        <v>21</v>
      </c>
      <c r="AW56" s="16">
        <f ca="1">IF(NOTA[[#This Row],[NB NOTA_C_QTY]]="","",ROW()-2)</f>
        <v>54</v>
      </c>
    </row>
    <row r="57" spans="1:49" ht="20.100000000000001" customHeight="1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>
        <f ca="1">IF(NOTA[[#This Row],[NAMA BARANG]]="","",INDEX(NOTA[ID],MATCH(,INDIRECT(ADDRESS(ROW(NOTA[ID]),COLUMN(NOTA[ID]))&amp;":"&amp;ADDRESS(ROW(),COLUMN(NOTA[ID]))),-1)))</f>
        <v>20</v>
      </c>
      <c r="C57" s="11"/>
      <c r="F57" s="12"/>
      <c r="G57" s="3"/>
      <c r="H57" s="4"/>
      <c r="I57" s="3"/>
      <c r="J57" s="17" t="s">
        <v>289</v>
      </c>
      <c r="K57" s="5">
        <v>3</v>
      </c>
      <c r="L57" s="3">
        <v>180</v>
      </c>
      <c r="M57" s="3" t="s">
        <v>75</v>
      </c>
      <c r="N57" s="6">
        <v>19000</v>
      </c>
      <c r="O57" s="7"/>
      <c r="P57" s="13">
        <v>60</v>
      </c>
      <c r="R57" s="9"/>
      <c r="T57" s="15"/>
      <c r="U57" s="10"/>
      <c r="V57" s="15">
        <f>IF(NOTA[[#This Row],[HARGA/ CTN]]="",NOTA[[#This Row],[JUMLAH_H]],NOTA[[#This Row],[HARGA/ CTN]]*IF(NOTA[[#This Row],[C]]="",0,NOTA[[#This Row],[C]]))</f>
        <v>3420000</v>
      </c>
      <c r="W57" s="15">
        <f>IF(NOTA[[#This Row],[JUMLAH]]="","",NOTA[[#This Row],[JUMLAH]]*NOTA[[#This Row],[Column6]])</f>
        <v>0</v>
      </c>
      <c r="X57" s="15">
        <f>IF(NOTA[[#This Row],[JUMLAH]]="","",(NOTA[[#This Row],[JUMLAH]]-NOTA[[#This Row],[DISC 1-]])*NOTA[[#This Row],[Column7]])</f>
        <v>0</v>
      </c>
      <c r="Y57" s="15">
        <f>IF(NOTA[[#This Row],[JUMLAH]]="","",(NOTA[[#This Row],[JUMLAH]]-NOTA[[#This Row],[DISC 1-]]-NOTA[[#This Row],[DISC 2-]])*NOTA[[#This Row],[Column8]])</f>
        <v>0</v>
      </c>
      <c r="Z57" s="15">
        <f>IF(NOTA[[#This Row],[JUMLAH]]="","",NOTA[[#This Row],[DISC 1-]]+NOTA[[#This Row],[DISC 2-]]+NOTA[[#This Row],[DISC 3-]])</f>
        <v>0</v>
      </c>
      <c r="AA57" s="15">
        <f>IF(NOTA[[#This Row],[JUMLAH]]="","",NOTA[[#This Row],[JUMLAH]]-NOTA[[#This Row],[DISC]])</f>
        <v>3420000</v>
      </c>
      <c r="AB57" s="15"/>
      <c r="AC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" s="6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57" s="15">
        <f>IF(OR(NOTA[[#This Row],[QTY]]="",NOTA[[#This Row],[HARGA SATUAN]]="",),"",NOTA[[#This Row],[QTY]]*NOTA[[#This Row],[HARGA SATUAN]])</f>
        <v>3420000</v>
      </c>
      <c r="AG57" s="4">
        <f ca="1">IF(NOTA[[#This Row],[ID_H]]="","",INDEX(NOTA[TANGGAL],MATCH(,INDIRECT(ADDRESS(ROW(NOTA[TANGGAL]),COLUMN(NOTA[TANGGAL]))&amp;":"&amp;ADDRESS(ROW(),COLUMN(NOTA[TANGGAL]))),-1)))</f>
        <v>45542</v>
      </c>
      <c r="AH57" s="4">
        <f ca="1">IF(NOTA[[#This Row],[ID_H]]="","",INDEX(NOTA[TGL.NOTA],MATCH(,INDIRECT(ADDRESS(ROW(NOTA[TGL.NOTA]),COLUMN(NOTA[TGL.NOTA]))&amp;":"&amp;ADDRESS(ROW(),COLUMN(NOTA[TGL.NOTA]))),-1)))</f>
        <v>45539</v>
      </c>
      <c r="AI57" s="4" t="str">
        <f ca="1">IF(NOTA[[#This Row],[ID_H]]="","",INDEX(NOTA[NO.NOTA],MATCH(NOTA[[#This Row],[ID_H]],NOTA[ID_H],0)))</f>
        <v>HM/189/09-24H</v>
      </c>
      <c r="AJ57" s="6" t="str">
        <f ca="1">IF(NOTA[[#This Row],[NAMA BARANG]]="","",INDEX(NOTA[SUPPLIER],MATCH(,INDIRECT(ADDRESS(ROW(NOTA[ID]),COLUMN(NOTA[ID]))&amp;":"&amp;ADDRESS(ROW(),COLUMN(NOTA[ID]))),-1)))</f>
        <v>DUTA BUANA</v>
      </c>
      <c r="AK57" s="6" t="str">
        <f ca="1">IF(NOTA[[#This Row],[ID_H]]="","",IF(NOTA[[#This Row],[FAKTUR]]="",INDIRECT(ADDRESS(ROW()-1,COLUMN())),NOTA[[#This Row],[FAKTUR]]))</f>
        <v>UNTANA</v>
      </c>
      <c r="AL57" s="3" t="str">
        <f ca="1">IF(NOTA[[#This Row],[ID]]="","",COUNTIF(NOTA[ID_H],NOTA[[#This Row],[ID_H]]))</f>
        <v/>
      </c>
      <c r="AM57" s="3">
        <f ca="1">IF(NOTA[[#This Row],[TGL.NOTA]]="",IF(NOTA[[#This Row],[SUPPLIER_H]]="","",AM56),MONTH(NOTA[[#This Row],[TGL.NOTA]]))</f>
        <v>9</v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>acryliccolourtfac00212x12ml</v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acryliccolourtfac00212x12ml1140000</v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acryliccolourtfac00212x12ml1140000</v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>
        <f>IF(NOTA[[#This Row],[CONCAT1]]="","",MATCH(NOTA[[#This Row],[CONCAT1]],[3]!db[NB NOTA_C],0))</f>
        <v>23</v>
      </c>
      <c r="AS57" s="3" t="b">
        <f>IF(NOTA[[#This Row],[Column5]]="","",TRUE)</f>
        <v>1</v>
      </c>
      <c r="AT57" s="3">
        <f ca="1">IF(NOTA[[#This Row],[ID_H]]="","",IF(NOTA[[#This Row],[Column3]]=TRUE,NOTA[[#This Row],[Column5]],INDEX([3]!db[QTY/ CTN],NOTA[[#This Row],[//DB]])))</f>
        <v>60</v>
      </c>
      <c r="AU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acryliccolourtfac00212x12ml60untana</v>
      </c>
      <c r="AV57" s="3" t="e">
        <f ca="1">IF(NOTA[[#This Row],[ID_H]]="","",MATCH(NOTA[[#This Row],[NB NOTA_C_QTY]],[3]!db[NB NOTA_C_QTY+F],0))</f>
        <v>#N/A</v>
      </c>
      <c r="AW57" s="16">
        <f ca="1">IF(NOTA[[#This Row],[NB NOTA_C_QTY]]="","",ROW()-2)</f>
        <v>55</v>
      </c>
    </row>
    <row r="58" spans="1:49" ht="20.100000000000001" customHeight="1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>
        <f ca="1">IF(NOTA[[#This Row],[NAMA BARANG]]="","",INDEX(NOTA[ID],MATCH(,INDIRECT(ADDRESS(ROW(NOTA[ID]),COLUMN(NOTA[ID]))&amp;":"&amp;ADDRESS(ROW(),COLUMN(NOTA[ID]))),-1)))</f>
        <v>20</v>
      </c>
      <c r="C58" s="11"/>
      <c r="F58" s="12"/>
      <c r="G58" s="3"/>
      <c r="H58" s="4"/>
      <c r="I58" s="3"/>
      <c r="J58" s="17" t="s">
        <v>290</v>
      </c>
      <c r="K58" s="5"/>
      <c r="L58" s="3">
        <v>10</v>
      </c>
      <c r="M58" s="3" t="s">
        <v>74</v>
      </c>
      <c r="N58" s="6"/>
      <c r="O58" s="7"/>
      <c r="P58" s="13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10476000</v>
      </c>
      <c r="AE58" s="6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8" s="15" t="str">
        <f>IF(OR(NOTA[[#This Row],[QTY]]="",NOTA[[#This Row],[HARGA SATUAN]]="",),"",NOTA[[#This Row],[QTY]]*NOTA[[#This Row],[HARGA SATUAN]])</f>
        <v/>
      </c>
      <c r="AG58" s="4">
        <f ca="1">IF(NOTA[[#This Row],[ID_H]]="","",INDEX(NOTA[TANGGAL],MATCH(,INDIRECT(ADDRESS(ROW(NOTA[TANGGAL]),COLUMN(NOTA[TANGGAL]))&amp;":"&amp;ADDRESS(ROW(),COLUMN(NOTA[TANGGAL]))),-1)))</f>
        <v>45542</v>
      </c>
      <c r="AH58" s="4">
        <f ca="1">IF(NOTA[[#This Row],[ID_H]]="","",INDEX(NOTA[TGL.NOTA],MATCH(,INDIRECT(ADDRESS(ROW(NOTA[TGL.NOTA]),COLUMN(NOTA[TGL.NOTA]))&amp;":"&amp;ADDRESS(ROW(),COLUMN(NOTA[TGL.NOTA]))),-1)))</f>
        <v>45539</v>
      </c>
      <c r="AI58" s="4" t="str">
        <f ca="1">IF(NOTA[[#This Row],[ID_H]]="","",INDEX(NOTA[NO.NOTA],MATCH(NOTA[[#This Row],[ID_H]],NOTA[ID_H],0)))</f>
        <v>HM/189/09-24H</v>
      </c>
      <c r="AJ58" s="6" t="str">
        <f ca="1">IF(NOTA[[#This Row],[NAMA BARANG]]="","",INDEX(NOTA[SUPPLIER],MATCH(,INDIRECT(ADDRESS(ROW(NOTA[ID]),COLUMN(NOTA[ID]))&amp;":"&amp;ADDRESS(ROW(),COLUMN(NOTA[ID]))),-1)))</f>
        <v>DUTA BUANA</v>
      </c>
      <c r="AK58" s="6" t="str">
        <f ca="1">IF(NOTA[[#This Row],[ID_H]]="","",IF(NOTA[[#This Row],[FAKTUR]]="",INDIRECT(ADDRESS(ROW()-1,COLUMN())),NOTA[[#This Row],[FAKTUR]]))</f>
        <v>UNTANA</v>
      </c>
      <c r="AL58" s="3" t="str">
        <f ca="1">IF(NOTA[[#This Row],[ID]]="","",COUNTIF(NOTA[ID_H],NOTA[[#This Row],[ID_H]]))</f>
        <v/>
      </c>
      <c r="AM58" s="3">
        <f ca="1">IF(NOTA[[#This Row],[TGL.NOTA]]="",IF(NOTA[[#This Row],[SUPPLIER_H]]="","",AM57),MONTH(NOTA[[#This Row],[TGL.NOTA]]))</f>
        <v>9</v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>penciltf6151stiphbubonus</v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penciltf6151stiphbubonus0</v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penciltf6151stiphbubonus0</v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e">
        <f>IF(NOTA[[#This Row],[CONCAT1]]="","",MATCH(NOTA[[#This Row],[CONCAT1]],[3]!db[NB NOTA_C],0))</f>
        <v>#N/A</v>
      </c>
      <c r="AS58" s="3" t="str">
        <f>IF(NOTA[[#This Row],[Column5]]="","",TRUE)</f>
        <v/>
      </c>
      <c r="AT58" s="3" t="e">
        <f ca="1">IF(NOTA[[#This Row],[ID_H]]="","",IF(NOTA[[#This Row],[Column3]]=TRUE,NOTA[[#This Row],[Column5]],INDEX([3]!db[QTY/ CTN],NOTA[[#This Row],[//DB]])))</f>
        <v>#N/A</v>
      </c>
      <c r="AU58" s="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V58" s="3" t="e">
        <f ca="1">IF(NOTA[[#This Row],[ID_H]]="","",MATCH(NOTA[[#This Row],[NB NOTA_C_QTY]],[3]!db[NB NOTA_C_QTY+F],0))</f>
        <v>#N/A</v>
      </c>
      <c r="AW58" s="16" t="e">
        <f ca="1">IF(NOTA[[#This Row],[NB NOTA_C_QTY]]="","",ROW()-2)</f>
        <v>#N/A</v>
      </c>
    </row>
    <row r="59" spans="1:49" ht="20.100000000000001" customHeight="1">
      <c r="A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" t="str">
        <f ca="1">IF(NOTA[[#This Row],[NAMA BARANG]]="","",INDEX(NOTA[ID],MATCH(,INDIRECT(ADDRESS(ROW(NOTA[ID]),COLUMN(NOTA[ID]))&amp;":"&amp;ADDRESS(ROW(),COLUMN(NOTA[ID]))),-1)))</f>
        <v/>
      </c>
      <c r="C59" s="11"/>
      <c r="F59" s="12"/>
      <c r="G59" s="3"/>
      <c r="H59" s="4"/>
      <c r="I59" s="3"/>
      <c r="K59" s="5"/>
      <c r="L59" s="3"/>
      <c r="N59" s="6"/>
      <c r="O59" s="7"/>
      <c r="P59" s="13"/>
      <c r="R59" s="9"/>
      <c r="T59" s="15"/>
      <c r="U59" s="10"/>
      <c r="V59" s="15" t="str">
        <f>IF(NOTA[[#This Row],[HARGA/ CTN]]="",NOTA[[#This Row],[JUMLAH_H]],NOTA[[#This Row],[HARGA/ CTN]]*IF(NOTA[[#This Row],[C]]="",0,NOTA[[#This Row],[C]]))</f>
        <v/>
      </c>
      <c r="W59" s="15" t="str">
        <f>IF(NOTA[[#This Row],[JUMLAH]]="","",NOTA[[#This Row],[JUMLAH]]*NOTA[[#This Row],[Column6]])</f>
        <v/>
      </c>
      <c r="X59" s="15" t="str">
        <f>IF(NOTA[[#This Row],[JUMLAH]]="","",(NOTA[[#This Row],[JUMLAH]]-NOTA[[#This Row],[DISC 1-]])*NOTA[[#This Row],[Column7]])</f>
        <v/>
      </c>
      <c r="Y59" s="15" t="str">
        <f>IF(NOTA[[#This Row],[JUMLAH]]="","",(NOTA[[#This Row],[JUMLAH]]-NOTA[[#This Row],[DISC 1-]]-NOTA[[#This Row],[DISC 2-]])*NOTA[[#This Row],[Column8]])</f>
        <v/>
      </c>
      <c r="Z59" s="15" t="str">
        <f>IF(NOTA[[#This Row],[JUMLAH]]="","",NOTA[[#This Row],[DISC 1-]]+NOTA[[#This Row],[DISC 2-]]+NOTA[[#This Row],[DISC 3-]])</f>
        <v/>
      </c>
      <c r="AA59" s="15" t="str">
        <f>IF(NOTA[[#This Row],[JUMLAH]]="","",NOTA[[#This Row],[JUMLAH]]-NOTA[[#This Row],[DISC]])</f>
        <v/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" s="15" t="str">
        <f>IF(OR(NOTA[[#This Row],[QTY]]="",NOTA[[#This Row],[HARGA SATUAN]]="",),"",NOTA[[#This Row],[QTY]]*NOTA[[#This Row],[HARGA SATUAN]])</f>
        <v/>
      </c>
      <c r="AG59" s="4" t="str">
        <f ca="1">IF(NOTA[[#This Row],[ID_H]]="","",INDEX(NOTA[TANGGAL],MATCH(,INDIRECT(ADDRESS(ROW(NOTA[TANGGAL]),COLUMN(NOTA[TANGGAL]))&amp;":"&amp;ADDRESS(ROW(),COLUMN(NOTA[TANGGAL]))),-1)))</f>
        <v/>
      </c>
      <c r="AH59" s="4" t="str">
        <f ca="1">IF(NOTA[[#This Row],[ID_H]]="","",INDEX(NOTA[TGL.NOTA],MATCH(,INDIRECT(ADDRESS(ROW(NOTA[TGL.NOTA]),COLUMN(NOTA[TGL.NOTA]))&amp;":"&amp;ADDRESS(ROW(),COLUMN(NOTA[TGL.NOTA]))),-1)))</f>
        <v/>
      </c>
      <c r="AI59" s="4" t="str">
        <f ca="1">IF(NOTA[[#This Row],[ID_H]]="","",INDEX(NOTA[NO.NOTA],MATCH(NOTA[[#This Row],[ID_H]],NOTA[ID_H],0)))</f>
        <v/>
      </c>
      <c r="AJ59" s="6" t="str">
        <f ca="1">IF(NOTA[[#This Row],[NAMA BARANG]]="","",INDEX(NOTA[SUPPLIER],MATCH(,INDIRECT(ADDRESS(ROW(NOTA[ID]),COLUMN(NOTA[ID]))&amp;":"&amp;ADDRESS(ROW(),COLUMN(NOTA[ID]))),-1)))</f>
        <v/>
      </c>
      <c r="AK59" s="6" t="str">
        <f ca="1">IF(NOTA[[#This Row],[ID_H]]="","",IF(NOTA[[#This Row],[FAKTUR]]="",INDIRECT(ADDRESS(ROW()-1,COLUMN())),NOTA[[#This Row],[FAKTUR]]))</f>
        <v/>
      </c>
      <c r="AL59" s="3" t="str">
        <f ca="1">IF(NOTA[[#This Row],[ID]]="","",COUNTIF(NOTA[ID_H],NOTA[[#This Row],[ID_H]]))</f>
        <v/>
      </c>
      <c r="AM59" s="3" t="str">
        <f ca="1">IF(NOTA[[#This Row],[TGL.NOTA]]="",IF(NOTA[[#This Row],[SUPPLIER_H]]="","",AM58),MONTH(NOTA[[#This Row],[TGL.NOTA]]))</f>
        <v/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" s="3" t="str">
        <f>IF(NOTA[[#This Row],[CONCAT1]]="","",MATCH(NOTA[[#This Row],[CONCAT1]],[3]!db[NB NOTA_C],0))</f>
        <v/>
      </c>
      <c r="AS59" s="3" t="str">
        <f>IF(NOTA[[#This Row],[Column5]]="","",TRUE)</f>
        <v/>
      </c>
      <c r="AT59" s="3" t="str">
        <f ca="1">IF(NOTA[[#This Row],[ID_H]]="","",IF(NOTA[[#This Row],[Column3]]=TRUE,NOTA[[#This Row],[Column5]],INDEX([3]!db[QTY/ CTN],NOTA[[#This Row],[//DB]])))</f>
        <v/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" s="3" t="str">
        <f ca="1">IF(NOTA[[#This Row],[ID_H]]="","",MATCH(NOTA[[#This Row],[NB NOTA_C_QTY]],[3]!db[NB NOTA_C_QTY+F],0))</f>
        <v/>
      </c>
      <c r="AW59" s="16" t="str">
        <f ca="1">IF(NOTA[[#This Row],[NB NOTA_C_QTY]]="","",ROW()-2)</f>
        <v/>
      </c>
    </row>
    <row r="60" spans="1:49" ht="20.100000000000001" customHeight="1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 t="str">
        <f ca="1">IF(NOTA[[#This Row],[NAMA BARANG]]="","",INDEX(NOTA[ID],MATCH(,INDIRECT(ADDRESS(ROW(NOTA[ID]),COLUMN(NOTA[ID]))&amp;":"&amp;ADDRESS(ROW(),COLUMN(NOTA[ID]))),-1)))</f>
        <v/>
      </c>
      <c r="C60" s="11"/>
      <c r="F60" s="12"/>
      <c r="G60" s="3"/>
      <c r="H60" s="4"/>
      <c r="I60" s="3"/>
      <c r="K60" s="5"/>
      <c r="L60" s="3"/>
      <c r="N60" s="6"/>
      <c r="O60" s="7"/>
      <c r="P60" s="13"/>
      <c r="R60" s="9"/>
      <c r="T60" s="15"/>
      <c r="U60" s="10"/>
      <c r="V60" s="15" t="str">
        <f>IF(NOTA[[#This Row],[HARGA/ CTN]]="",NOTA[[#This Row],[JUMLAH_H]],NOTA[[#This Row],[HARGA/ CTN]]*IF(NOTA[[#This Row],[C]]="",0,NOTA[[#This Row],[C]]))</f>
        <v/>
      </c>
      <c r="W60" s="15" t="str">
        <f>IF(NOTA[[#This Row],[JUMLAH]]="","",NOTA[[#This Row],[JUMLAH]]*NOTA[[#This Row],[Column6]])</f>
        <v/>
      </c>
      <c r="X60" s="15" t="str">
        <f>IF(NOTA[[#This Row],[JUMLAH]]="","",(NOTA[[#This Row],[JUMLAH]]-NOTA[[#This Row],[DISC 1-]])*NOTA[[#This Row],[Column7]])</f>
        <v/>
      </c>
      <c r="Y60" s="15" t="str">
        <f>IF(NOTA[[#This Row],[JUMLAH]]="","",(NOTA[[#This Row],[JUMLAH]]-NOTA[[#This Row],[DISC 1-]]-NOTA[[#This Row],[DISC 2-]])*NOTA[[#This Row],[Column8]])</f>
        <v/>
      </c>
      <c r="Z60" s="15" t="str">
        <f>IF(NOTA[[#This Row],[JUMLAH]]="","",NOTA[[#This Row],[DISC 1-]]+NOTA[[#This Row],[DISC 2-]]+NOTA[[#This Row],[DISC 3-]])</f>
        <v/>
      </c>
      <c r="AA60" s="15" t="str">
        <f>IF(NOTA[[#This Row],[JUMLAH]]="","",NOTA[[#This Row],[JUMLAH]]-NOTA[[#This Row],[DISC]])</f>
        <v/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" s="15" t="str">
        <f>IF(OR(NOTA[[#This Row],[QTY]]="",NOTA[[#This Row],[HARGA SATUAN]]="",),"",NOTA[[#This Row],[QTY]]*NOTA[[#This Row],[HARGA SATUAN]])</f>
        <v/>
      </c>
      <c r="AG60" s="4" t="str">
        <f ca="1">IF(NOTA[[#This Row],[ID_H]]="","",INDEX(NOTA[TANGGAL],MATCH(,INDIRECT(ADDRESS(ROW(NOTA[TANGGAL]),COLUMN(NOTA[TANGGAL]))&amp;":"&amp;ADDRESS(ROW(),COLUMN(NOTA[TANGGAL]))),-1)))</f>
        <v/>
      </c>
      <c r="AH60" s="4" t="str">
        <f ca="1">IF(NOTA[[#This Row],[ID_H]]="","",INDEX(NOTA[TGL.NOTA],MATCH(,INDIRECT(ADDRESS(ROW(NOTA[TGL.NOTA]),COLUMN(NOTA[TGL.NOTA]))&amp;":"&amp;ADDRESS(ROW(),COLUMN(NOTA[TGL.NOTA]))),-1)))</f>
        <v/>
      </c>
      <c r="AI60" s="4" t="str">
        <f ca="1">IF(NOTA[[#This Row],[ID_H]]="","",INDEX(NOTA[NO.NOTA],MATCH(NOTA[[#This Row],[ID_H]],NOTA[ID_H],0)))</f>
        <v/>
      </c>
      <c r="AJ60" s="6" t="str">
        <f ca="1">IF(NOTA[[#This Row],[NAMA BARANG]]="","",INDEX(NOTA[SUPPLIER],MATCH(,INDIRECT(ADDRESS(ROW(NOTA[ID]),COLUMN(NOTA[ID]))&amp;":"&amp;ADDRESS(ROW(),COLUMN(NOTA[ID]))),-1)))</f>
        <v/>
      </c>
      <c r="AK60" s="6" t="str">
        <f ca="1">IF(NOTA[[#This Row],[ID_H]]="","",IF(NOTA[[#This Row],[FAKTUR]]="",INDIRECT(ADDRESS(ROW()-1,COLUMN())),NOTA[[#This Row],[FAKTUR]]))</f>
        <v/>
      </c>
      <c r="AL60" s="3" t="str">
        <f ca="1">IF(NOTA[[#This Row],[ID]]="","",COUNTIF(NOTA[ID_H],NOTA[[#This Row],[ID_H]]))</f>
        <v/>
      </c>
      <c r="AM60" s="3" t="str">
        <f ca="1">IF(NOTA[[#This Row],[TGL.NOTA]]="",IF(NOTA[[#This Row],[SUPPLIER_H]]="","",AM59),MONTH(NOTA[[#This Row],[TGL.NOTA]]))</f>
        <v/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 t="str">
        <f>IF(NOTA[[#This Row],[CONCAT1]]="","",MATCH(NOTA[[#This Row],[CONCAT1]],[3]!db[NB NOTA_C],0))</f>
        <v/>
      </c>
      <c r="AS60" s="3" t="str">
        <f>IF(NOTA[[#This Row],[Column5]]="","",TRUE)</f>
        <v/>
      </c>
      <c r="AT60" s="3" t="str">
        <f ca="1">IF(NOTA[[#This Row],[ID_H]]="","",IF(NOTA[[#This Row],[Column3]]=TRUE,NOTA[[#This Row],[Column5]],INDEX([3]!db[QTY/ CTN],NOTA[[#This Row],[//DB]])))</f>
        <v/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" s="3" t="str">
        <f ca="1">IF(NOTA[[#This Row],[ID_H]]="","",MATCH(NOTA[[#This Row],[NB NOTA_C_QTY]],[3]!db[NB NOTA_C_QTY+F],0))</f>
        <v/>
      </c>
      <c r="AW60" s="16" t="str">
        <f ca="1">IF(NOTA[[#This Row],[NB NOTA_C_QTY]]="","",ROW()-2)</f>
        <v/>
      </c>
    </row>
    <row r="61" spans="1:49" ht="20.100000000000001" customHeight="1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 t="str">
        <f ca="1">IF(NOTA[[#This Row],[NAMA BARANG]]="","",INDEX(NOTA[ID],MATCH(,INDIRECT(ADDRESS(ROW(NOTA[ID]),COLUMN(NOTA[ID]))&amp;":"&amp;ADDRESS(ROW(),COLUMN(NOTA[ID]))),-1)))</f>
        <v/>
      </c>
      <c r="C61" s="11"/>
      <c r="F61" s="12"/>
      <c r="G61" s="3"/>
      <c r="H61" s="4"/>
      <c r="I61" s="3"/>
      <c r="K61" s="5"/>
      <c r="L61" s="3"/>
      <c r="N61" s="6"/>
      <c r="O61" s="7"/>
      <c r="P61" s="13"/>
      <c r="R61" s="9"/>
      <c r="T61" s="15"/>
      <c r="U61" s="10"/>
      <c r="V61" s="15" t="str">
        <f>IF(NOTA[[#This Row],[HARGA/ CTN]]="",NOTA[[#This Row],[JUMLAH_H]],NOTA[[#This Row],[HARGA/ CTN]]*IF(NOTA[[#This Row],[C]]="",0,NOTA[[#This Row],[C]]))</f>
        <v/>
      </c>
      <c r="W61" s="15" t="str">
        <f>IF(NOTA[[#This Row],[JUMLAH]]="","",NOTA[[#This Row],[JUMLAH]]*NOTA[[#This Row],[Column6]])</f>
        <v/>
      </c>
      <c r="X61" s="15" t="str">
        <f>IF(NOTA[[#This Row],[JUMLAH]]="","",(NOTA[[#This Row],[JUMLAH]]-NOTA[[#This Row],[DISC 1-]])*NOTA[[#This Row],[Column7]])</f>
        <v/>
      </c>
      <c r="Y61" s="15" t="str">
        <f>IF(NOTA[[#This Row],[JUMLAH]]="","",(NOTA[[#This Row],[JUMLAH]]-NOTA[[#This Row],[DISC 1-]]-NOTA[[#This Row],[DISC 2-]])*NOTA[[#This Row],[Column8]])</f>
        <v/>
      </c>
      <c r="Z61" s="15" t="str">
        <f>IF(NOTA[[#This Row],[JUMLAH]]="","",NOTA[[#This Row],[DISC 1-]]+NOTA[[#This Row],[DISC 2-]]+NOTA[[#This Row],[DISC 3-]])</f>
        <v/>
      </c>
      <c r="AA61" s="15" t="str">
        <f>IF(NOTA[[#This Row],[JUMLAH]]="","",NOTA[[#This Row],[JUMLAH]]-NOTA[[#This Row],[DISC]])</f>
        <v/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15" t="str">
        <f>IF(OR(NOTA[[#This Row],[QTY]]="",NOTA[[#This Row],[HARGA SATUAN]]="",),"",NOTA[[#This Row],[QTY]]*NOTA[[#This Row],[HARGA SATUAN]])</f>
        <v/>
      </c>
      <c r="AG61" s="4" t="str">
        <f ca="1">IF(NOTA[[#This Row],[ID_H]]="","",INDEX(NOTA[TANGGAL],MATCH(,INDIRECT(ADDRESS(ROW(NOTA[TANGGAL]),COLUMN(NOTA[TANGGAL]))&amp;":"&amp;ADDRESS(ROW(),COLUMN(NOTA[TANGGAL]))),-1)))</f>
        <v/>
      </c>
      <c r="AH61" s="4" t="str">
        <f ca="1">IF(NOTA[[#This Row],[ID_H]]="","",INDEX(NOTA[TGL.NOTA],MATCH(,INDIRECT(ADDRESS(ROW(NOTA[TGL.NOTA]),COLUMN(NOTA[TGL.NOTA]))&amp;":"&amp;ADDRESS(ROW(),COLUMN(NOTA[TGL.NOTA]))),-1)))</f>
        <v/>
      </c>
      <c r="AI61" s="4" t="str">
        <f ca="1">IF(NOTA[[#This Row],[ID_H]]="","",INDEX(NOTA[NO.NOTA],MATCH(NOTA[[#This Row],[ID_H]],NOTA[ID_H],0)))</f>
        <v/>
      </c>
      <c r="AJ61" s="6" t="str">
        <f ca="1">IF(NOTA[[#This Row],[NAMA BARANG]]="","",INDEX(NOTA[SUPPLIER],MATCH(,INDIRECT(ADDRESS(ROW(NOTA[ID]),COLUMN(NOTA[ID]))&amp;":"&amp;ADDRESS(ROW(),COLUMN(NOTA[ID]))),-1)))</f>
        <v/>
      </c>
      <c r="AK61" s="6" t="str">
        <f ca="1">IF(NOTA[[#This Row],[ID_H]]="","",IF(NOTA[[#This Row],[FAKTUR]]="",INDIRECT(ADDRESS(ROW()-1,COLUMN())),NOTA[[#This Row],[FAKTUR]]))</f>
        <v/>
      </c>
      <c r="AL61" s="3" t="str">
        <f ca="1">IF(NOTA[[#This Row],[ID]]="","",COUNTIF(NOTA[ID_H],NOTA[[#This Row],[ID_H]]))</f>
        <v/>
      </c>
      <c r="AM61" s="3" t="str">
        <f ca="1">IF(NOTA[[#This Row],[TGL.NOTA]]="",IF(NOTA[[#This Row],[SUPPLIER_H]]="","",AM60),MONTH(NOTA[[#This Row],[TGL.NOTA]]))</f>
        <v/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 t="str">
        <f>IF(NOTA[[#This Row],[CONCAT1]]="","",MATCH(NOTA[[#This Row],[CONCAT1]],[3]!db[NB NOTA_C],0))</f>
        <v/>
      </c>
      <c r="AS61" s="3" t="str">
        <f>IF(NOTA[[#This Row],[Column5]]="","",TRUE)</f>
        <v/>
      </c>
      <c r="AT61" s="3" t="str">
        <f ca="1">IF(NOTA[[#This Row],[ID_H]]="","",IF(NOTA[[#This Row],[Column3]]=TRUE,NOTA[[#This Row],[Column5]],INDEX([3]!db[QTY/ CTN],NOTA[[#This Row],[//DB]])))</f>
        <v/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" s="3" t="str">
        <f ca="1">IF(NOTA[[#This Row],[ID_H]]="","",MATCH(NOTA[[#This Row],[NB NOTA_C_QTY]],[3]!db[NB NOTA_C_QTY+F],0))</f>
        <v/>
      </c>
      <c r="AW61" s="16" t="str">
        <f ca="1">IF(NOTA[[#This Row],[NB NOTA_C_QTY]]="","",ROW()-2)</f>
        <v/>
      </c>
    </row>
    <row r="62" spans="1:49" ht="20.100000000000001" customHeight="1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 t="str">
        <f ca="1">IF(NOTA[[#This Row],[NAMA BARANG]]="","",INDEX(NOTA[ID],MATCH(,INDIRECT(ADDRESS(ROW(NOTA[ID]),COLUMN(NOTA[ID]))&amp;":"&amp;ADDRESS(ROW(),COLUMN(NOTA[ID]))),-1)))</f>
        <v/>
      </c>
      <c r="C62" s="11"/>
      <c r="F62" s="12"/>
      <c r="G62" s="3"/>
      <c r="H62" s="4"/>
      <c r="I62" s="3"/>
      <c r="K62" s="5"/>
      <c r="L62" s="3"/>
      <c r="N62" s="6"/>
      <c r="O62" s="7"/>
      <c r="P62" s="13"/>
      <c r="R62" s="9"/>
      <c r="T62" s="15"/>
      <c r="U62" s="10"/>
      <c r="V62" s="15" t="str">
        <f>IF(NOTA[[#This Row],[HARGA/ CTN]]="",NOTA[[#This Row],[JUMLAH_H]],NOTA[[#This Row],[HARGA/ CTN]]*IF(NOTA[[#This Row],[C]]="",0,NOTA[[#This Row],[C]]))</f>
        <v/>
      </c>
      <c r="W62" s="15" t="str">
        <f>IF(NOTA[[#This Row],[JUMLAH]]="","",NOTA[[#This Row],[JUMLAH]]*NOTA[[#This Row],[Column6]])</f>
        <v/>
      </c>
      <c r="X62" s="15" t="str">
        <f>IF(NOTA[[#This Row],[JUMLAH]]="","",(NOTA[[#This Row],[JUMLAH]]-NOTA[[#This Row],[DISC 1-]])*NOTA[[#This Row],[Column7]])</f>
        <v/>
      </c>
      <c r="Y62" s="15" t="str">
        <f>IF(NOTA[[#This Row],[JUMLAH]]="","",(NOTA[[#This Row],[JUMLAH]]-NOTA[[#This Row],[DISC 1-]]-NOTA[[#This Row],[DISC 2-]])*NOTA[[#This Row],[Column8]])</f>
        <v/>
      </c>
      <c r="Z62" s="15" t="str">
        <f>IF(NOTA[[#This Row],[JUMLAH]]="","",NOTA[[#This Row],[DISC 1-]]+NOTA[[#This Row],[DISC 2-]]+NOTA[[#This Row],[DISC 3-]])</f>
        <v/>
      </c>
      <c r="AA62" s="15" t="str">
        <f>IF(NOTA[[#This Row],[JUMLAH]]="","",NOTA[[#This Row],[JUMLAH]]-NOTA[[#This Row],[DISC]])</f>
        <v/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" s="15" t="str">
        <f>IF(OR(NOTA[[#This Row],[QTY]]="",NOTA[[#This Row],[HARGA SATUAN]]="",),"",NOTA[[#This Row],[QTY]]*NOTA[[#This Row],[HARGA SATUAN]])</f>
        <v/>
      </c>
      <c r="AG62" s="4" t="str">
        <f ca="1">IF(NOTA[[#This Row],[ID_H]]="","",INDEX(NOTA[TANGGAL],MATCH(,INDIRECT(ADDRESS(ROW(NOTA[TANGGAL]),COLUMN(NOTA[TANGGAL]))&amp;":"&amp;ADDRESS(ROW(),COLUMN(NOTA[TANGGAL]))),-1)))</f>
        <v/>
      </c>
      <c r="AH62" s="4" t="str">
        <f ca="1">IF(NOTA[[#This Row],[ID_H]]="","",INDEX(NOTA[TGL.NOTA],MATCH(,INDIRECT(ADDRESS(ROW(NOTA[TGL.NOTA]),COLUMN(NOTA[TGL.NOTA]))&amp;":"&amp;ADDRESS(ROW(),COLUMN(NOTA[TGL.NOTA]))),-1)))</f>
        <v/>
      </c>
      <c r="AI62" s="4" t="str">
        <f ca="1">IF(NOTA[[#This Row],[ID_H]]="","",INDEX(NOTA[NO.NOTA],MATCH(NOTA[[#This Row],[ID_H]],NOTA[ID_H],0)))</f>
        <v/>
      </c>
      <c r="AJ62" s="6" t="str">
        <f ca="1">IF(NOTA[[#This Row],[NAMA BARANG]]="","",INDEX(NOTA[SUPPLIER],MATCH(,INDIRECT(ADDRESS(ROW(NOTA[ID]),COLUMN(NOTA[ID]))&amp;":"&amp;ADDRESS(ROW(),COLUMN(NOTA[ID]))),-1)))</f>
        <v/>
      </c>
      <c r="AK62" s="6" t="str">
        <f ca="1">IF(NOTA[[#This Row],[ID_H]]="","",IF(NOTA[[#This Row],[FAKTUR]]="",INDIRECT(ADDRESS(ROW()-1,COLUMN())),NOTA[[#This Row],[FAKTUR]]))</f>
        <v/>
      </c>
      <c r="AL62" s="3" t="str">
        <f ca="1">IF(NOTA[[#This Row],[ID]]="","",COUNTIF(NOTA[ID_H],NOTA[[#This Row],[ID_H]]))</f>
        <v/>
      </c>
      <c r="AM62" s="3" t="str">
        <f ca="1">IF(NOTA[[#This Row],[TGL.NOTA]]="",IF(NOTA[[#This Row],[SUPPLIER_H]]="","",AM61),MONTH(NOTA[[#This Row],[TGL.NOTA]]))</f>
        <v/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 t="str">
        <f>IF(NOTA[[#This Row],[CONCAT1]]="","",MATCH(NOTA[[#This Row],[CONCAT1]],[3]!db[NB NOTA_C],0))</f>
        <v/>
      </c>
      <c r="AS62" s="3" t="str">
        <f>IF(NOTA[[#This Row],[Column5]]="","",TRUE)</f>
        <v/>
      </c>
      <c r="AT62" s="3" t="str">
        <f ca="1">IF(NOTA[[#This Row],[ID_H]]="","",IF(NOTA[[#This Row],[Column3]]=TRUE,NOTA[[#This Row],[Column5]],INDEX([3]!db[QTY/ CTN],NOTA[[#This Row],[//DB]])))</f>
        <v/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" s="3" t="str">
        <f ca="1">IF(NOTA[[#This Row],[ID_H]]="","",MATCH(NOTA[[#This Row],[NB NOTA_C_QTY]],[3]!db[NB NOTA_C_QTY+F],0))</f>
        <v/>
      </c>
      <c r="AW62" s="16" t="str">
        <f ca="1">IF(NOTA[[#This Row],[NB NOTA_C_QTY]]="","",ROW()-2)</f>
        <v/>
      </c>
    </row>
    <row r="63" spans="1:49" ht="20.100000000000001" customHeight="1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 t="str">
        <f ca="1">IF(NOTA[[#This Row],[NAMA BARANG]]="","",INDEX(NOTA[ID],MATCH(,INDIRECT(ADDRESS(ROW(NOTA[ID]),COLUMN(NOTA[ID]))&amp;":"&amp;ADDRESS(ROW(),COLUMN(NOTA[ID]))),-1)))</f>
        <v/>
      </c>
      <c r="C63" s="11"/>
      <c r="F63" s="12"/>
      <c r="G63" s="3"/>
      <c r="H63" s="4"/>
      <c r="I63" s="3"/>
      <c r="K63" s="5"/>
      <c r="L63" s="3"/>
      <c r="N63" s="6"/>
      <c r="O63" s="7"/>
      <c r="P63" s="13"/>
      <c r="R63" s="9"/>
      <c r="T63" s="15"/>
      <c r="U63" s="10"/>
      <c r="V63" s="15" t="str">
        <f>IF(NOTA[[#This Row],[HARGA/ CTN]]="",NOTA[[#This Row],[JUMLAH_H]],NOTA[[#This Row],[HARGA/ CTN]]*IF(NOTA[[#This Row],[C]]="",0,NOTA[[#This Row],[C]]))</f>
        <v/>
      </c>
      <c r="W63" s="15" t="str">
        <f>IF(NOTA[[#This Row],[JUMLAH]]="","",NOTA[[#This Row],[JUMLAH]]*NOTA[[#This Row],[Column6]])</f>
        <v/>
      </c>
      <c r="X63" s="15" t="str">
        <f>IF(NOTA[[#This Row],[JUMLAH]]="","",(NOTA[[#This Row],[JUMLAH]]-NOTA[[#This Row],[DISC 1-]])*NOTA[[#This Row],[Column7]])</f>
        <v/>
      </c>
      <c r="Y63" s="15" t="str">
        <f>IF(NOTA[[#This Row],[JUMLAH]]="","",(NOTA[[#This Row],[JUMLAH]]-NOTA[[#This Row],[DISC 1-]]-NOTA[[#This Row],[DISC 2-]])*NOTA[[#This Row],[Column8]])</f>
        <v/>
      </c>
      <c r="Z63" s="15" t="str">
        <f>IF(NOTA[[#This Row],[JUMLAH]]="","",NOTA[[#This Row],[DISC 1-]]+NOTA[[#This Row],[DISC 2-]]+NOTA[[#This Row],[DISC 3-]])</f>
        <v/>
      </c>
      <c r="AA63" s="15" t="str">
        <f>IF(NOTA[[#This Row],[JUMLAH]]="","",NOTA[[#This Row],[JUMLAH]]-NOTA[[#This Row],[DISC]])</f>
        <v/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15" t="str">
        <f>IF(OR(NOTA[[#This Row],[QTY]]="",NOTA[[#This Row],[HARGA SATUAN]]="",),"",NOTA[[#This Row],[QTY]]*NOTA[[#This Row],[HARGA SATUAN]])</f>
        <v/>
      </c>
      <c r="AG63" s="4" t="str">
        <f ca="1">IF(NOTA[[#This Row],[ID_H]]="","",INDEX(NOTA[TANGGAL],MATCH(,INDIRECT(ADDRESS(ROW(NOTA[TANGGAL]),COLUMN(NOTA[TANGGAL]))&amp;":"&amp;ADDRESS(ROW(),COLUMN(NOTA[TANGGAL]))),-1)))</f>
        <v/>
      </c>
      <c r="AH63" s="4" t="str">
        <f ca="1">IF(NOTA[[#This Row],[ID_H]]="","",INDEX(NOTA[TGL.NOTA],MATCH(,INDIRECT(ADDRESS(ROW(NOTA[TGL.NOTA]),COLUMN(NOTA[TGL.NOTA]))&amp;":"&amp;ADDRESS(ROW(),COLUMN(NOTA[TGL.NOTA]))),-1)))</f>
        <v/>
      </c>
      <c r="AI63" s="4" t="str">
        <f ca="1">IF(NOTA[[#This Row],[ID_H]]="","",INDEX(NOTA[NO.NOTA],MATCH(NOTA[[#This Row],[ID_H]],NOTA[ID_H],0)))</f>
        <v/>
      </c>
      <c r="AJ63" s="6" t="str">
        <f ca="1">IF(NOTA[[#This Row],[NAMA BARANG]]="","",INDEX(NOTA[SUPPLIER],MATCH(,INDIRECT(ADDRESS(ROW(NOTA[ID]),COLUMN(NOTA[ID]))&amp;":"&amp;ADDRESS(ROW(),COLUMN(NOTA[ID]))),-1)))</f>
        <v/>
      </c>
      <c r="AK63" s="6" t="str">
        <f ca="1">IF(NOTA[[#This Row],[ID_H]]="","",IF(NOTA[[#This Row],[FAKTUR]]="",INDIRECT(ADDRESS(ROW()-1,COLUMN())),NOTA[[#This Row],[FAKTUR]]))</f>
        <v/>
      </c>
      <c r="AL63" s="3" t="str">
        <f ca="1">IF(NOTA[[#This Row],[ID]]="","",COUNTIF(NOTA[ID_H],NOTA[[#This Row],[ID_H]]))</f>
        <v/>
      </c>
      <c r="AM63" s="3" t="str">
        <f ca="1">IF(NOTA[[#This Row],[TGL.NOTA]]="",IF(NOTA[[#This Row],[SUPPLIER_H]]="","",AM62),MONTH(NOTA[[#This Row],[TGL.NOTA]]))</f>
        <v/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 t="str">
        <f>IF(NOTA[[#This Row],[CONCAT1]]="","",MATCH(NOTA[[#This Row],[CONCAT1]],[3]!db[NB NOTA_C],0))</f>
        <v/>
      </c>
      <c r="AS63" s="3" t="str">
        <f>IF(NOTA[[#This Row],[Column5]]="","",TRUE)</f>
        <v/>
      </c>
      <c r="AT63" s="3" t="str">
        <f ca="1">IF(NOTA[[#This Row],[ID_H]]="","",IF(NOTA[[#This Row],[Column3]]=TRUE,NOTA[[#This Row],[Column5]],INDEX([3]!db[QTY/ CTN],NOTA[[#This Row],[//DB]])))</f>
        <v/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" s="3" t="str">
        <f ca="1">IF(NOTA[[#This Row],[ID_H]]="","",MATCH(NOTA[[#This Row],[NB NOTA_C_QTY]],[3]!db[NB NOTA_C_QTY+F],0))</f>
        <v/>
      </c>
      <c r="AW63" s="16" t="str">
        <f ca="1">IF(NOTA[[#This Row],[NB NOTA_C_QTY]]="","",ROW()-2)</f>
        <v/>
      </c>
    </row>
    <row r="64" spans="1:49" ht="20.100000000000001" customHeight="1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 t="str">
        <f ca="1">IF(NOTA[[#This Row],[NAMA BARANG]]="","",INDEX(NOTA[ID],MATCH(,INDIRECT(ADDRESS(ROW(NOTA[ID]),COLUMN(NOTA[ID]))&amp;":"&amp;ADDRESS(ROW(),COLUMN(NOTA[ID]))),-1)))</f>
        <v/>
      </c>
      <c r="C64" s="11"/>
      <c r="F64" s="12"/>
      <c r="G64" s="3"/>
      <c r="H64" s="4"/>
      <c r="I64" s="3"/>
      <c r="K64" s="5"/>
      <c r="L64" s="3"/>
      <c r="N64" s="6"/>
      <c r="O64" s="7"/>
      <c r="P64" s="13"/>
      <c r="R64" s="9"/>
      <c r="T64" s="15"/>
      <c r="U64" s="10"/>
      <c r="V64" s="15" t="str">
        <f>IF(NOTA[[#This Row],[HARGA/ CTN]]="",NOTA[[#This Row],[JUMLAH_H]],NOTA[[#This Row],[HARGA/ CTN]]*IF(NOTA[[#This Row],[C]]="",0,NOTA[[#This Row],[C]]))</f>
        <v/>
      </c>
      <c r="W64" s="15" t="str">
        <f>IF(NOTA[[#This Row],[JUMLAH]]="","",NOTA[[#This Row],[JUMLAH]]*NOTA[[#This Row],[Column6]])</f>
        <v/>
      </c>
      <c r="X64" s="15" t="str">
        <f>IF(NOTA[[#This Row],[JUMLAH]]="","",(NOTA[[#This Row],[JUMLAH]]-NOTA[[#This Row],[DISC 1-]])*NOTA[[#This Row],[Column7]])</f>
        <v/>
      </c>
      <c r="Y64" s="15" t="str">
        <f>IF(NOTA[[#This Row],[JUMLAH]]="","",(NOTA[[#This Row],[JUMLAH]]-NOTA[[#This Row],[DISC 1-]]-NOTA[[#This Row],[DISC 2-]])*NOTA[[#This Row],[Column8]])</f>
        <v/>
      </c>
      <c r="Z64" s="15" t="str">
        <f>IF(NOTA[[#This Row],[JUMLAH]]="","",NOTA[[#This Row],[DISC 1-]]+NOTA[[#This Row],[DISC 2-]]+NOTA[[#This Row],[DISC 3-]])</f>
        <v/>
      </c>
      <c r="AA64" s="15" t="str">
        <f>IF(NOTA[[#This Row],[JUMLAH]]="","",NOTA[[#This Row],[JUMLAH]]-NOTA[[#This Row],[DISC]])</f>
        <v/>
      </c>
      <c r="AB64" s="15"/>
      <c r="AC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15" t="str">
        <f>IF(OR(NOTA[[#This Row],[QTY]]="",NOTA[[#This Row],[HARGA SATUAN]]="",),"",NOTA[[#This Row],[QTY]]*NOTA[[#This Row],[HARGA SATUAN]])</f>
        <v/>
      </c>
      <c r="AG64" s="4" t="str">
        <f ca="1">IF(NOTA[[#This Row],[ID_H]]="","",INDEX(NOTA[TANGGAL],MATCH(,INDIRECT(ADDRESS(ROW(NOTA[TANGGAL]),COLUMN(NOTA[TANGGAL]))&amp;":"&amp;ADDRESS(ROW(),COLUMN(NOTA[TANGGAL]))),-1)))</f>
        <v/>
      </c>
      <c r="AH64" s="4" t="str">
        <f ca="1">IF(NOTA[[#This Row],[ID_H]]="","",INDEX(NOTA[TGL.NOTA],MATCH(,INDIRECT(ADDRESS(ROW(NOTA[TGL.NOTA]),COLUMN(NOTA[TGL.NOTA]))&amp;":"&amp;ADDRESS(ROW(),COLUMN(NOTA[TGL.NOTA]))),-1)))</f>
        <v/>
      </c>
      <c r="AI64" s="4" t="str">
        <f ca="1">IF(NOTA[[#This Row],[ID_H]]="","",INDEX(NOTA[NO.NOTA],MATCH(NOTA[[#This Row],[ID_H]],NOTA[ID_H],0)))</f>
        <v/>
      </c>
      <c r="AJ64" s="6" t="str">
        <f ca="1">IF(NOTA[[#This Row],[NAMA BARANG]]="","",INDEX(NOTA[SUPPLIER],MATCH(,INDIRECT(ADDRESS(ROW(NOTA[ID]),COLUMN(NOTA[ID]))&amp;":"&amp;ADDRESS(ROW(),COLUMN(NOTA[ID]))),-1)))</f>
        <v/>
      </c>
      <c r="AK64" s="6" t="str">
        <f ca="1">IF(NOTA[[#This Row],[ID_H]]="","",IF(NOTA[[#This Row],[FAKTUR]]="",INDIRECT(ADDRESS(ROW()-1,COLUMN())),NOTA[[#This Row],[FAKTUR]]))</f>
        <v/>
      </c>
      <c r="AL64" s="3" t="str">
        <f ca="1">IF(NOTA[[#This Row],[ID]]="","",COUNTIF(NOTA[ID_H],NOTA[[#This Row],[ID_H]]))</f>
        <v/>
      </c>
      <c r="AM64" s="3" t="str">
        <f ca="1">IF(NOTA[[#This Row],[TGL.NOTA]]="",IF(NOTA[[#This Row],[SUPPLIER_H]]="","",AM63),MONTH(NOTA[[#This Row],[TGL.NOTA]]))</f>
        <v/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 t="str">
        <f>IF(NOTA[[#This Row],[CONCAT1]]="","",MATCH(NOTA[[#This Row],[CONCAT1]],[3]!db[NB NOTA_C],0))</f>
        <v/>
      </c>
      <c r="AS64" s="3" t="str">
        <f>IF(NOTA[[#This Row],[Column5]]="","",TRUE)</f>
        <v/>
      </c>
      <c r="AT64" s="3" t="str">
        <f ca="1">IF(NOTA[[#This Row],[ID_H]]="","",IF(NOTA[[#This Row],[Column3]]=TRUE,NOTA[[#This Row],[Column5]],INDEX([3]!db[QTY/ CTN],NOTA[[#This Row],[//DB]])))</f>
        <v/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" s="3" t="str">
        <f ca="1">IF(NOTA[[#This Row],[ID_H]]="","",MATCH(NOTA[[#This Row],[NB NOTA_C_QTY]],[3]!db[NB NOTA_C_QTY+F],0))</f>
        <v/>
      </c>
      <c r="AW64" s="16" t="str">
        <f ca="1">IF(NOTA[[#This Row],[NB NOTA_C_QTY]]="","",ROW()-2)</f>
        <v/>
      </c>
    </row>
    <row r="65" spans="1:49" ht="20.100000000000001" customHeight="1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>
      <c r="A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" t="str">
        <f ca="1">IF(NOTA[[#This Row],[NAMA BARANG]]="","",INDEX(NOTA[ID],MATCH(,INDIRECT(ADDRESS(ROW(NOTA[ID]),COLUMN(NOTA[ID]))&amp;":"&amp;ADDRESS(ROW(),COLUMN(NOTA[ID]))),-1)))</f>
        <v/>
      </c>
      <c r="C66" s="11"/>
      <c r="F66" s="12"/>
      <c r="G66" s="3"/>
      <c r="H66" s="4"/>
      <c r="I66" s="3"/>
      <c r="K66" s="5"/>
      <c r="L66" s="3"/>
      <c r="N66" s="6"/>
      <c r="O66" s="7"/>
      <c r="P66" s="13"/>
      <c r="R66" s="9"/>
      <c r="T66" s="15"/>
      <c r="U66" s="10"/>
      <c r="V66" s="15" t="str">
        <f>IF(NOTA[[#This Row],[HARGA/ CTN]]="",NOTA[[#This Row],[JUMLAH_H]],NOTA[[#This Row],[HARGA/ CTN]]*IF(NOTA[[#This Row],[C]]="",0,NOTA[[#This Row],[C]]))</f>
        <v/>
      </c>
      <c r="W66" s="15" t="str">
        <f>IF(NOTA[[#This Row],[JUMLAH]]="","",NOTA[[#This Row],[JUMLAH]]*NOTA[[#This Row],[Column6]])</f>
        <v/>
      </c>
      <c r="X66" s="15" t="str">
        <f>IF(NOTA[[#This Row],[JUMLAH]]="","",(NOTA[[#This Row],[JUMLAH]]-NOTA[[#This Row],[DISC 1-]])*NOTA[[#This Row],[Column7]])</f>
        <v/>
      </c>
      <c r="Y66" s="15" t="str">
        <f>IF(NOTA[[#This Row],[JUMLAH]]="","",(NOTA[[#This Row],[JUMLAH]]-NOTA[[#This Row],[DISC 1-]]-NOTA[[#This Row],[DISC 2-]])*NOTA[[#This Row],[Column8]])</f>
        <v/>
      </c>
      <c r="Z66" s="15" t="str">
        <f>IF(NOTA[[#This Row],[JUMLAH]]="","",NOTA[[#This Row],[DISC 1-]]+NOTA[[#This Row],[DISC 2-]]+NOTA[[#This Row],[DISC 3-]])</f>
        <v/>
      </c>
      <c r="AA66" s="15" t="str">
        <f>IF(NOTA[[#This Row],[JUMLAH]]="","",NOTA[[#This Row],[JUMLAH]]-NOTA[[#This Row],[DISC]])</f>
        <v/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" s="15" t="str">
        <f>IF(OR(NOTA[[#This Row],[QTY]]="",NOTA[[#This Row],[HARGA SATUAN]]="",),"",NOTA[[#This Row],[QTY]]*NOTA[[#This Row],[HARGA SATUAN]])</f>
        <v/>
      </c>
      <c r="AG66" s="4" t="str">
        <f ca="1">IF(NOTA[[#This Row],[ID_H]]="","",INDEX(NOTA[TANGGAL],MATCH(,INDIRECT(ADDRESS(ROW(NOTA[TANGGAL]),COLUMN(NOTA[TANGGAL]))&amp;":"&amp;ADDRESS(ROW(),COLUMN(NOTA[TANGGAL]))),-1)))</f>
        <v/>
      </c>
      <c r="AH66" s="4" t="str">
        <f ca="1">IF(NOTA[[#This Row],[ID_H]]="","",INDEX(NOTA[TGL.NOTA],MATCH(,INDIRECT(ADDRESS(ROW(NOTA[TGL.NOTA]),COLUMN(NOTA[TGL.NOTA]))&amp;":"&amp;ADDRESS(ROW(),COLUMN(NOTA[TGL.NOTA]))),-1)))</f>
        <v/>
      </c>
      <c r="AI66" s="4" t="str">
        <f ca="1">IF(NOTA[[#This Row],[ID_H]]="","",INDEX(NOTA[NO.NOTA],MATCH(NOTA[[#This Row],[ID_H]],NOTA[ID_H],0)))</f>
        <v/>
      </c>
      <c r="AJ66" s="6" t="str">
        <f ca="1">IF(NOTA[[#This Row],[NAMA BARANG]]="","",INDEX(NOTA[SUPPLIER],MATCH(,INDIRECT(ADDRESS(ROW(NOTA[ID]),COLUMN(NOTA[ID]))&amp;":"&amp;ADDRESS(ROW(),COLUMN(NOTA[ID]))),-1)))</f>
        <v/>
      </c>
      <c r="AK66" s="6" t="str">
        <f ca="1">IF(NOTA[[#This Row],[ID_H]]="","",IF(NOTA[[#This Row],[FAKTUR]]="",INDIRECT(ADDRESS(ROW()-1,COLUMN())),NOTA[[#This Row],[FAKTUR]]))</f>
        <v/>
      </c>
      <c r="AL66" s="3" t="str">
        <f ca="1">IF(NOTA[[#This Row],[ID]]="","",COUNTIF(NOTA[ID_H],NOTA[[#This Row],[ID_H]]))</f>
        <v/>
      </c>
      <c r="AM66" s="3" t="str">
        <f ca="1">IF(NOTA[[#This Row],[TGL.NOTA]]="",IF(NOTA[[#This Row],[SUPPLIER_H]]="","",#REF!),MONTH(NOTA[[#This Row],[TGL.NOTA]]))</f>
        <v/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" t="str">
        <f>IF(NOTA[[#This Row],[CONCAT1]]="","",MATCH(NOTA[[#This Row],[CONCAT1]],[3]!db[NB NOTA_C],0))</f>
        <v/>
      </c>
      <c r="AS66" s="3" t="str">
        <f>IF(NOTA[[#This Row],[Column5]]="","",TRUE)</f>
        <v/>
      </c>
      <c r="AT66" s="3" t="str">
        <f ca="1">IF(NOTA[[#This Row],[ID_H]]="","",IF(NOTA[[#This Row],[Column3]]=TRUE,NOTA[[#This Row],[Column5]],INDEX([3]!db[QTY/ CTN],NOTA[[#This Row],[//DB]])))</f>
        <v/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" s="3" t="str">
        <f ca="1">IF(NOTA[[#This Row],[ID_H]]="","",MATCH(NOTA[[#This Row],[NB NOTA_C_QTY]],[3]!db[NB NOTA_C_QTY+F],0))</f>
        <v/>
      </c>
      <c r="AW66" s="16" t="str">
        <f ca="1">IF(NOTA[[#This Row],[NB NOTA_C_QTY]]="","",ROW()-2)</f>
        <v/>
      </c>
    </row>
    <row r="67" spans="1:49" ht="20.100000000000001" customHeight="1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 t="str">
        <f ca="1">IF(NOTA[[#This Row],[NAMA BARANG]]="","",INDEX(NOTA[ID],MATCH(,INDIRECT(ADDRESS(ROW(NOTA[ID]),COLUMN(NOTA[ID]))&amp;":"&amp;ADDRESS(ROW(),COLUMN(NOTA[ID]))),-1)))</f>
        <v/>
      </c>
      <c r="C67" s="11"/>
      <c r="F67" s="12"/>
      <c r="G67" s="3"/>
      <c r="H67" s="4"/>
      <c r="I67" s="3"/>
      <c r="K67" s="5"/>
      <c r="L67" s="3"/>
      <c r="N67" s="6"/>
      <c r="O67" s="7"/>
      <c r="P67" s="13"/>
      <c r="R67" s="9"/>
      <c r="T67" s="15"/>
      <c r="U67" s="10"/>
      <c r="V67" s="15" t="str">
        <f>IF(NOTA[[#This Row],[HARGA/ CTN]]="",NOTA[[#This Row],[JUMLAH_H]],NOTA[[#This Row],[HARGA/ CTN]]*IF(NOTA[[#This Row],[C]]="",0,NOTA[[#This Row],[C]]))</f>
        <v/>
      </c>
      <c r="W67" s="15" t="str">
        <f>IF(NOTA[[#This Row],[JUMLAH]]="","",NOTA[[#This Row],[JUMLAH]]*NOTA[[#This Row],[Column6]])</f>
        <v/>
      </c>
      <c r="X67" s="15" t="str">
        <f>IF(NOTA[[#This Row],[JUMLAH]]="","",(NOTA[[#This Row],[JUMLAH]]-NOTA[[#This Row],[DISC 1-]])*NOTA[[#This Row],[Column7]])</f>
        <v/>
      </c>
      <c r="Y67" s="15" t="str">
        <f>IF(NOTA[[#This Row],[JUMLAH]]="","",(NOTA[[#This Row],[JUMLAH]]-NOTA[[#This Row],[DISC 1-]]-NOTA[[#This Row],[DISC 2-]])*NOTA[[#This Row],[Column8]])</f>
        <v/>
      </c>
      <c r="Z67" s="15" t="str">
        <f>IF(NOTA[[#This Row],[JUMLAH]]="","",NOTA[[#This Row],[DISC 1-]]+NOTA[[#This Row],[DISC 2-]]+NOTA[[#This Row],[DISC 3-]])</f>
        <v/>
      </c>
      <c r="AA67" s="15" t="str">
        <f>IF(NOTA[[#This Row],[JUMLAH]]="","",NOTA[[#This Row],[JUMLAH]]-NOTA[[#This Row],[DISC]])</f>
        <v/>
      </c>
      <c r="AB67" s="15"/>
      <c r="AC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" s="15" t="str">
        <f>IF(OR(NOTA[[#This Row],[QTY]]="",NOTA[[#This Row],[HARGA SATUAN]]="",),"",NOTA[[#This Row],[QTY]]*NOTA[[#This Row],[HARGA SATUAN]])</f>
        <v/>
      </c>
      <c r="AG67" s="4" t="str">
        <f ca="1">IF(NOTA[[#This Row],[ID_H]]="","",INDEX(NOTA[TANGGAL],MATCH(,INDIRECT(ADDRESS(ROW(NOTA[TANGGAL]),COLUMN(NOTA[TANGGAL]))&amp;":"&amp;ADDRESS(ROW(),COLUMN(NOTA[TANGGAL]))),-1)))</f>
        <v/>
      </c>
      <c r="AH67" s="4" t="str">
        <f ca="1">IF(NOTA[[#This Row],[ID_H]]="","",INDEX(NOTA[TGL.NOTA],MATCH(,INDIRECT(ADDRESS(ROW(NOTA[TGL.NOTA]),COLUMN(NOTA[TGL.NOTA]))&amp;":"&amp;ADDRESS(ROW(),COLUMN(NOTA[TGL.NOTA]))),-1)))</f>
        <v/>
      </c>
      <c r="AI67" s="4" t="str">
        <f ca="1">IF(NOTA[[#This Row],[ID_H]]="","",INDEX(NOTA[NO.NOTA],MATCH(NOTA[[#This Row],[ID_H]],NOTA[ID_H],0)))</f>
        <v/>
      </c>
      <c r="AJ67" s="6" t="str">
        <f ca="1">IF(NOTA[[#This Row],[NAMA BARANG]]="","",INDEX(NOTA[SUPPLIER],MATCH(,INDIRECT(ADDRESS(ROW(NOTA[ID]),COLUMN(NOTA[ID]))&amp;":"&amp;ADDRESS(ROW(),COLUMN(NOTA[ID]))),-1)))</f>
        <v/>
      </c>
      <c r="AK67" s="6" t="str">
        <f ca="1">IF(NOTA[[#This Row],[ID_H]]="","",IF(NOTA[[#This Row],[FAKTUR]]="",INDIRECT(ADDRESS(ROW()-1,COLUMN())),NOTA[[#This Row],[FAKTUR]]))</f>
        <v/>
      </c>
      <c r="AL67" s="3" t="str">
        <f ca="1">IF(NOTA[[#This Row],[ID]]="","",COUNTIF(NOTA[ID_H],NOTA[[#This Row],[ID_H]]))</f>
        <v/>
      </c>
      <c r="AM67" s="3" t="str">
        <f ca="1">IF(NOTA[[#This Row],[TGL.NOTA]]="",IF(NOTA[[#This Row],[SUPPLIER_H]]="","",AM66),MONTH(NOTA[[#This Row],[TGL.NOTA]]))</f>
        <v/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 t="str">
        <f>IF(NOTA[[#This Row],[CONCAT1]]="","",MATCH(NOTA[[#This Row],[CONCAT1]],[3]!db[NB NOTA_C],0))</f>
        <v/>
      </c>
      <c r="AS67" s="3" t="str">
        <f>IF(NOTA[[#This Row],[Column5]]="","",TRUE)</f>
        <v/>
      </c>
      <c r="AT67" s="3" t="str">
        <f ca="1">IF(NOTA[[#This Row],[ID_H]]="","",IF(NOTA[[#This Row],[Column3]]=TRUE,NOTA[[#This Row],[Column5]],INDEX([3]!db[QTY/ CTN],NOTA[[#This Row],[//DB]])))</f>
        <v/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" s="3" t="str">
        <f ca="1">IF(NOTA[[#This Row],[ID_H]]="","",MATCH(NOTA[[#This Row],[NB NOTA_C_QTY]],[3]!db[NB NOTA_C_QTY+F],0))</f>
        <v/>
      </c>
      <c r="AW67" s="16" t="str">
        <f ca="1">IF(NOTA[[#This Row],[NB NOTA_C_QTY]]="","",ROW()-2)</f>
        <v/>
      </c>
    </row>
    <row r="68" spans="1:49" ht="20.100000000000001" customHeight="1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>
      <c r="A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" t="str">
        <f ca="1">IF(NOTA[[#This Row],[NAMA BARANG]]="","",INDEX(NOTA[ID],MATCH(,INDIRECT(ADDRESS(ROW(NOTA[ID]),COLUMN(NOTA[ID]))&amp;":"&amp;ADDRESS(ROW(),COLUMN(NOTA[ID]))),-1)))</f>
        <v/>
      </c>
      <c r="C69" s="11"/>
      <c r="F69" s="12"/>
      <c r="G69" s="3"/>
      <c r="H69" s="4"/>
      <c r="I69" s="3"/>
      <c r="K69" s="5"/>
      <c r="L69" s="3"/>
      <c r="N69" s="6"/>
      <c r="O69" s="7"/>
      <c r="P69" s="13"/>
      <c r="R69" s="9"/>
      <c r="T69" s="15"/>
      <c r="U69" s="10"/>
      <c r="V69" s="15" t="str">
        <f>IF(NOTA[[#This Row],[HARGA/ CTN]]="",NOTA[[#This Row],[JUMLAH_H]],NOTA[[#This Row],[HARGA/ CTN]]*IF(NOTA[[#This Row],[C]]="",0,NOTA[[#This Row],[C]]))</f>
        <v/>
      </c>
      <c r="W69" s="15" t="str">
        <f>IF(NOTA[[#This Row],[JUMLAH]]="","",NOTA[[#This Row],[JUMLAH]]*NOTA[[#This Row],[Column6]])</f>
        <v/>
      </c>
      <c r="X69" s="15" t="str">
        <f>IF(NOTA[[#This Row],[JUMLAH]]="","",(NOTA[[#This Row],[JUMLAH]]-NOTA[[#This Row],[DISC 1-]])*NOTA[[#This Row],[Column7]])</f>
        <v/>
      </c>
      <c r="Y69" s="15" t="str">
        <f>IF(NOTA[[#This Row],[JUMLAH]]="","",(NOTA[[#This Row],[JUMLAH]]-NOTA[[#This Row],[DISC 1-]]-NOTA[[#This Row],[DISC 2-]])*NOTA[[#This Row],[Column8]])</f>
        <v/>
      </c>
      <c r="Z69" s="15" t="str">
        <f>IF(NOTA[[#This Row],[JUMLAH]]="","",NOTA[[#This Row],[DISC 1-]]+NOTA[[#This Row],[DISC 2-]]+NOTA[[#This Row],[DISC 3-]])</f>
        <v/>
      </c>
      <c r="AA69" s="15" t="str">
        <f>IF(NOTA[[#This Row],[JUMLAH]]="","",NOTA[[#This Row],[JUMLAH]]-NOTA[[#This Row],[DISC]])</f>
        <v/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" s="15" t="str">
        <f>IF(OR(NOTA[[#This Row],[QTY]]="",NOTA[[#This Row],[HARGA SATUAN]]="",),"",NOTA[[#This Row],[QTY]]*NOTA[[#This Row],[HARGA SATUAN]])</f>
        <v/>
      </c>
      <c r="AG69" s="4" t="str">
        <f ca="1">IF(NOTA[[#This Row],[ID_H]]="","",INDEX(NOTA[TANGGAL],MATCH(,INDIRECT(ADDRESS(ROW(NOTA[TANGGAL]),COLUMN(NOTA[TANGGAL]))&amp;":"&amp;ADDRESS(ROW(),COLUMN(NOTA[TANGGAL]))),-1)))</f>
        <v/>
      </c>
      <c r="AH69" s="4" t="str">
        <f ca="1">IF(NOTA[[#This Row],[ID_H]]="","",INDEX(NOTA[TGL.NOTA],MATCH(,INDIRECT(ADDRESS(ROW(NOTA[TGL.NOTA]),COLUMN(NOTA[TGL.NOTA]))&amp;":"&amp;ADDRESS(ROW(),COLUMN(NOTA[TGL.NOTA]))),-1)))</f>
        <v/>
      </c>
      <c r="AI69" s="4" t="str">
        <f ca="1">IF(NOTA[[#This Row],[ID_H]]="","",INDEX(NOTA[NO.NOTA],MATCH(NOTA[[#This Row],[ID_H]],NOTA[ID_H],0)))</f>
        <v/>
      </c>
      <c r="AJ69" s="6" t="str">
        <f ca="1">IF(NOTA[[#This Row],[NAMA BARANG]]="","",INDEX(NOTA[SUPPLIER],MATCH(,INDIRECT(ADDRESS(ROW(NOTA[ID]),COLUMN(NOTA[ID]))&amp;":"&amp;ADDRESS(ROW(),COLUMN(NOTA[ID]))),-1)))</f>
        <v/>
      </c>
      <c r="AK69" s="6" t="str">
        <f ca="1">IF(NOTA[[#This Row],[ID_H]]="","",IF(NOTA[[#This Row],[FAKTUR]]="",INDIRECT(ADDRESS(ROW()-1,COLUMN())),NOTA[[#This Row],[FAKTUR]]))</f>
        <v/>
      </c>
      <c r="AL69" s="3" t="str">
        <f ca="1">IF(NOTA[[#This Row],[ID]]="","",COUNTIF(NOTA[ID_H],NOTA[[#This Row],[ID_H]]))</f>
        <v/>
      </c>
      <c r="AM69" s="3" t="str">
        <f ca="1">IF(NOTA[[#This Row],[TGL.NOTA]]="",IF(NOTA[[#This Row],[SUPPLIER_H]]="","",AM68),MONTH(NOTA[[#This Row],[TGL.NOTA]]))</f>
        <v/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" t="str">
        <f>IF(NOTA[[#This Row],[CONCAT1]]="","",MATCH(NOTA[[#This Row],[CONCAT1]],[3]!db[NB NOTA_C],0))</f>
        <v/>
      </c>
      <c r="AS69" s="3" t="str">
        <f>IF(NOTA[[#This Row],[Column5]]="","",TRUE)</f>
        <v/>
      </c>
      <c r="AT69" s="3" t="str">
        <f ca="1">IF(NOTA[[#This Row],[ID_H]]="","",IF(NOTA[[#This Row],[Column3]]=TRUE,NOTA[[#This Row],[Column5]],INDEX([3]!db[QTY/ CTN],NOTA[[#This Row],[//DB]])))</f>
        <v/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" s="3" t="str">
        <f ca="1">IF(NOTA[[#This Row],[ID_H]]="","",MATCH(NOTA[[#This Row],[NB NOTA_C_QTY]],[3]!db[NB NOTA_C_QTY+F],0))</f>
        <v/>
      </c>
      <c r="AW69" s="16" t="str">
        <f ca="1">IF(NOTA[[#This Row],[NB NOTA_C_QTY]]="","",ROW()-2)</f>
        <v/>
      </c>
    </row>
    <row r="70" spans="1:49" ht="20.100000000000001" customHeight="1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 t="str">
        <f ca="1">IF(NOTA[[#This Row],[NAMA BARANG]]="","",INDEX(NOTA[ID],MATCH(,INDIRECT(ADDRESS(ROW(NOTA[ID]),COLUMN(NOTA[ID]))&amp;":"&amp;ADDRESS(ROW(),COLUMN(NOTA[ID]))),-1)))</f>
        <v/>
      </c>
      <c r="C70" s="11"/>
      <c r="F70" s="12"/>
      <c r="G70" s="3"/>
      <c r="H70" s="4"/>
      <c r="I70" s="3"/>
      <c r="K70" s="5"/>
      <c r="L70" s="3"/>
      <c r="N70" s="6"/>
      <c r="O70" s="7"/>
      <c r="P70" s="13"/>
      <c r="R70" s="9"/>
      <c r="T70" s="15"/>
      <c r="U70" s="10"/>
      <c r="V70" s="15" t="str">
        <f>IF(NOTA[[#This Row],[HARGA/ CTN]]="",NOTA[[#This Row],[JUMLAH_H]],NOTA[[#This Row],[HARGA/ CTN]]*IF(NOTA[[#This Row],[C]]="",0,NOTA[[#This Row],[C]]))</f>
        <v/>
      </c>
      <c r="W70" s="15" t="str">
        <f>IF(NOTA[[#This Row],[JUMLAH]]="","",NOTA[[#This Row],[JUMLAH]]*NOTA[[#This Row],[Column6]])</f>
        <v/>
      </c>
      <c r="X70" s="15" t="str">
        <f>IF(NOTA[[#This Row],[JUMLAH]]="","",(NOTA[[#This Row],[JUMLAH]]-NOTA[[#This Row],[DISC 1-]])*NOTA[[#This Row],[Column7]])</f>
        <v/>
      </c>
      <c r="Y70" s="15" t="str">
        <f>IF(NOTA[[#This Row],[JUMLAH]]="","",(NOTA[[#This Row],[JUMLAH]]-NOTA[[#This Row],[DISC 1-]]-NOTA[[#This Row],[DISC 2-]])*NOTA[[#This Row],[Column8]])</f>
        <v/>
      </c>
      <c r="Z70" s="15" t="str">
        <f>IF(NOTA[[#This Row],[JUMLAH]]="","",NOTA[[#This Row],[DISC 1-]]+NOTA[[#This Row],[DISC 2-]]+NOTA[[#This Row],[DISC 3-]])</f>
        <v/>
      </c>
      <c r="AA70" s="15" t="str">
        <f>IF(NOTA[[#This Row],[JUMLAH]]="","",NOTA[[#This Row],[JUMLAH]]-NOTA[[#This Row],[DISC]])</f>
        <v/>
      </c>
      <c r="AB70" s="15"/>
      <c r="AC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" s="15" t="str">
        <f>IF(OR(NOTA[[#This Row],[QTY]]="",NOTA[[#This Row],[HARGA SATUAN]]="",),"",NOTA[[#This Row],[QTY]]*NOTA[[#This Row],[HARGA SATUAN]])</f>
        <v/>
      </c>
      <c r="AG70" s="4" t="str">
        <f ca="1">IF(NOTA[[#This Row],[ID_H]]="","",INDEX(NOTA[TANGGAL],MATCH(,INDIRECT(ADDRESS(ROW(NOTA[TANGGAL]),COLUMN(NOTA[TANGGAL]))&amp;":"&amp;ADDRESS(ROW(),COLUMN(NOTA[TANGGAL]))),-1)))</f>
        <v/>
      </c>
      <c r="AH70" s="4" t="str">
        <f ca="1">IF(NOTA[[#This Row],[ID_H]]="","",INDEX(NOTA[TGL.NOTA],MATCH(,INDIRECT(ADDRESS(ROW(NOTA[TGL.NOTA]),COLUMN(NOTA[TGL.NOTA]))&amp;":"&amp;ADDRESS(ROW(),COLUMN(NOTA[TGL.NOTA]))),-1)))</f>
        <v/>
      </c>
      <c r="AI70" s="4" t="str">
        <f ca="1">IF(NOTA[[#This Row],[ID_H]]="","",INDEX(NOTA[NO.NOTA],MATCH(NOTA[[#This Row],[ID_H]],NOTA[ID_H],0)))</f>
        <v/>
      </c>
      <c r="AJ70" s="6" t="str">
        <f ca="1">IF(NOTA[[#This Row],[NAMA BARANG]]="","",INDEX(NOTA[SUPPLIER],MATCH(,INDIRECT(ADDRESS(ROW(NOTA[ID]),COLUMN(NOTA[ID]))&amp;":"&amp;ADDRESS(ROW(),COLUMN(NOTA[ID]))),-1)))</f>
        <v/>
      </c>
      <c r="AK70" s="6" t="str">
        <f ca="1">IF(NOTA[[#This Row],[ID_H]]="","",IF(NOTA[[#This Row],[FAKTUR]]="",INDIRECT(ADDRESS(ROW()-1,COLUMN())),NOTA[[#This Row],[FAKTUR]]))</f>
        <v/>
      </c>
      <c r="AL70" s="3" t="str">
        <f ca="1">IF(NOTA[[#This Row],[ID]]="","",COUNTIF(NOTA[ID_H],NOTA[[#This Row],[ID_H]]))</f>
        <v/>
      </c>
      <c r="AM70" s="3" t="str">
        <f ca="1">IF(NOTA[[#This Row],[TGL.NOTA]]="",IF(NOTA[[#This Row],[SUPPLIER_H]]="","",AM69),MONTH(NOTA[[#This Row],[TGL.NOTA]]))</f>
        <v/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 t="str">
        <f>IF(NOTA[[#This Row],[CONCAT1]]="","",MATCH(NOTA[[#This Row],[CONCAT1]],[3]!db[NB NOTA_C],0))</f>
        <v/>
      </c>
      <c r="AS70" s="3" t="str">
        <f>IF(NOTA[[#This Row],[Column5]]="","",TRUE)</f>
        <v/>
      </c>
      <c r="AT70" s="3" t="str">
        <f ca="1">IF(NOTA[[#This Row],[ID_H]]="","",IF(NOTA[[#This Row],[Column3]]=TRUE,NOTA[[#This Row],[Column5]],INDEX([3]!db[QTY/ CTN],NOTA[[#This Row],[//DB]])))</f>
        <v/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" s="3" t="str">
        <f ca="1">IF(NOTA[[#This Row],[ID_H]]="","",MATCH(NOTA[[#This Row],[NB NOTA_C_QTY]],[3]!db[NB NOTA_C_QTY+F],0))</f>
        <v/>
      </c>
      <c r="AW70" s="16" t="str">
        <f ca="1">IF(NOTA[[#This Row],[NB NOTA_C_QTY]]="","",ROW()-2)</f>
        <v/>
      </c>
    </row>
    <row r="71" spans="1:49" ht="20.100000000000001" customHeight="1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>
      <c r="A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" t="str">
        <f ca="1">IF(NOTA[[#This Row],[NAMA BARANG]]="","",INDEX(NOTA[ID],MATCH(,INDIRECT(ADDRESS(ROW(NOTA[ID]),COLUMN(NOTA[ID]))&amp;":"&amp;ADDRESS(ROW(),COLUMN(NOTA[ID]))),-1)))</f>
        <v/>
      </c>
      <c r="C72" s="11"/>
      <c r="F72" s="12"/>
      <c r="G72" s="3"/>
      <c r="H72" s="4"/>
      <c r="I72" s="3"/>
      <c r="K72" s="5"/>
      <c r="L72" s="3"/>
      <c r="N72" s="6"/>
      <c r="O72" s="7"/>
      <c r="P72" s="13"/>
      <c r="R72" s="9"/>
      <c r="T72" s="15"/>
      <c r="U72" s="10"/>
      <c r="V72" s="15" t="str">
        <f>IF(NOTA[[#This Row],[HARGA/ CTN]]="",NOTA[[#This Row],[JUMLAH_H]],NOTA[[#This Row],[HARGA/ CTN]]*IF(NOTA[[#This Row],[C]]="",0,NOTA[[#This Row],[C]]))</f>
        <v/>
      </c>
      <c r="W72" s="15" t="str">
        <f>IF(NOTA[[#This Row],[JUMLAH]]="","",NOTA[[#This Row],[JUMLAH]]*NOTA[[#This Row],[Column6]])</f>
        <v/>
      </c>
      <c r="X72" s="15" t="str">
        <f>IF(NOTA[[#This Row],[JUMLAH]]="","",(NOTA[[#This Row],[JUMLAH]]-NOTA[[#This Row],[DISC 1-]])*NOTA[[#This Row],[Column7]])</f>
        <v/>
      </c>
      <c r="Y72" s="15" t="str">
        <f>IF(NOTA[[#This Row],[JUMLAH]]="","",(NOTA[[#This Row],[JUMLAH]]-NOTA[[#This Row],[DISC 1-]]-NOTA[[#This Row],[DISC 2-]])*NOTA[[#This Row],[Column8]])</f>
        <v/>
      </c>
      <c r="Z72" s="15" t="str">
        <f>IF(NOTA[[#This Row],[JUMLAH]]="","",NOTA[[#This Row],[DISC 1-]]+NOTA[[#This Row],[DISC 2-]]+NOTA[[#This Row],[DISC 3-]])</f>
        <v/>
      </c>
      <c r="AA72" s="15" t="str">
        <f>IF(NOTA[[#This Row],[JUMLAH]]="","",NOTA[[#This Row],[JUMLAH]]-NOTA[[#This Row],[DISC]])</f>
        <v/>
      </c>
      <c r="AB72" s="15"/>
      <c r="AC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15" t="str">
        <f>IF(OR(NOTA[[#This Row],[QTY]]="",NOTA[[#This Row],[HARGA SATUAN]]="",),"",NOTA[[#This Row],[QTY]]*NOTA[[#This Row],[HARGA SATUAN]])</f>
        <v/>
      </c>
      <c r="AG72" s="4" t="str">
        <f ca="1">IF(NOTA[[#This Row],[ID_H]]="","",INDEX(NOTA[TANGGAL],MATCH(,INDIRECT(ADDRESS(ROW(NOTA[TANGGAL]),COLUMN(NOTA[TANGGAL]))&amp;":"&amp;ADDRESS(ROW(),COLUMN(NOTA[TANGGAL]))),-1)))</f>
        <v/>
      </c>
      <c r="AH72" s="4" t="str">
        <f ca="1">IF(NOTA[[#This Row],[ID_H]]="","",INDEX(NOTA[TGL.NOTA],MATCH(,INDIRECT(ADDRESS(ROW(NOTA[TGL.NOTA]),COLUMN(NOTA[TGL.NOTA]))&amp;":"&amp;ADDRESS(ROW(),COLUMN(NOTA[TGL.NOTA]))),-1)))</f>
        <v/>
      </c>
      <c r="AI72" s="4" t="str">
        <f ca="1">IF(NOTA[[#This Row],[ID_H]]="","",INDEX(NOTA[NO.NOTA],MATCH(NOTA[[#This Row],[ID_H]],NOTA[ID_H],0)))</f>
        <v/>
      </c>
      <c r="AJ72" s="6" t="str">
        <f ca="1">IF(NOTA[[#This Row],[NAMA BARANG]]="","",INDEX(NOTA[SUPPLIER],MATCH(,INDIRECT(ADDRESS(ROW(NOTA[ID]),COLUMN(NOTA[ID]))&amp;":"&amp;ADDRESS(ROW(),COLUMN(NOTA[ID]))),-1)))</f>
        <v/>
      </c>
      <c r="AK72" s="6" t="str">
        <f ca="1">IF(NOTA[[#This Row],[ID_H]]="","",IF(NOTA[[#This Row],[FAKTUR]]="",INDIRECT(ADDRESS(ROW()-1,COLUMN())),NOTA[[#This Row],[FAKTUR]]))</f>
        <v/>
      </c>
      <c r="AL72" s="3" t="str">
        <f ca="1">IF(NOTA[[#This Row],[ID]]="","",COUNTIF(NOTA[ID_H],NOTA[[#This Row],[ID_H]]))</f>
        <v/>
      </c>
      <c r="AM72" s="3" t="str">
        <f ca="1">IF(NOTA[[#This Row],[TGL.NOTA]]="",IF(NOTA[[#This Row],[SUPPLIER_H]]="","",AM62),MONTH(NOTA[[#This Row],[TGL.NOTA]]))</f>
        <v/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" t="str">
        <f>IF(NOTA[[#This Row],[CONCAT1]]="","",MATCH(NOTA[[#This Row],[CONCAT1]],[3]!db[NB NOTA_C],0))</f>
        <v/>
      </c>
      <c r="AS72" s="3" t="str">
        <f>IF(NOTA[[#This Row],[Column5]]="","",TRUE)</f>
        <v/>
      </c>
      <c r="AT72" s="3" t="str">
        <f ca="1">IF(NOTA[[#This Row],[ID_H]]="","",IF(NOTA[[#This Row],[Column3]]=TRUE,NOTA[[#This Row],[Column5]],INDEX([3]!db[QTY/ CTN],NOTA[[#This Row],[//DB]])))</f>
        <v/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" s="3" t="str">
        <f ca="1">IF(NOTA[[#This Row],[ID_H]]="","",MATCH(NOTA[[#This Row],[NB NOTA_C_QTY]],[3]!db[NB NOTA_C_QTY+F],0))</f>
        <v/>
      </c>
      <c r="AW72" s="16" t="str">
        <f ca="1">IF(NOTA[[#This Row],[NB NOTA_C_QTY]]="","",ROW()-2)</f>
        <v/>
      </c>
    </row>
    <row r="73" spans="1:49" ht="20.100000000000001" customHeight="1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>
      <c r="A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" t="str">
        <f ca="1">IF(NOTA[[#This Row],[NAMA BARANG]]="","",INDEX(NOTA[ID],MATCH(,INDIRECT(ADDRESS(ROW(NOTA[ID]),COLUMN(NOTA[ID]))&amp;":"&amp;ADDRESS(ROW(),COLUMN(NOTA[ID]))),-1)))</f>
        <v/>
      </c>
      <c r="C74" s="11"/>
      <c r="F74" s="12"/>
      <c r="G74" s="3"/>
      <c r="H74" s="4"/>
      <c r="I74" s="3"/>
      <c r="K74" s="5"/>
      <c r="L74" s="3"/>
      <c r="N74" s="6"/>
      <c r="O74" s="7"/>
      <c r="P74" s="13"/>
      <c r="R74" s="9"/>
      <c r="T74" s="15"/>
      <c r="U74" s="10"/>
      <c r="V74" s="15" t="str">
        <f>IF(NOTA[[#This Row],[HARGA/ CTN]]="",NOTA[[#This Row],[JUMLAH_H]],NOTA[[#This Row],[HARGA/ CTN]]*IF(NOTA[[#This Row],[C]]="",0,NOTA[[#This Row],[C]]))</f>
        <v/>
      </c>
      <c r="W74" s="15" t="str">
        <f>IF(NOTA[[#This Row],[JUMLAH]]="","",NOTA[[#This Row],[JUMLAH]]*NOTA[[#This Row],[Column6]])</f>
        <v/>
      </c>
      <c r="X74" s="15" t="str">
        <f>IF(NOTA[[#This Row],[JUMLAH]]="","",(NOTA[[#This Row],[JUMLAH]]-NOTA[[#This Row],[DISC 1-]])*NOTA[[#This Row],[Column7]])</f>
        <v/>
      </c>
      <c r="Y74" s="15" t="str">
        <f>IF(NOTA[[#This Row],[JUMLAH]]="","",(NOTA[[#This Row],[JUMLAH]]-NOTA[[#This Row],[DISC 1-]]-NOTA[[#This Row],[DISC 2-]])*NOTA[[#This Row],[Column8]])</f>
        <v/>
      </c>
      <c r="Z74" s="15" t="str">
        <f>IF(NOTA[[#This Row],[JUMLAH]]="","",NOTA[[#This Row],[DISC 1-]]+NOTA[[#This Row],[DISC 2-]]+NOTA[[#This Row],[DISC 3-]])</f>
        <v/>
      </c>
      <c r="AA74" s="15" t="str">
        <f>IF(NOTA[[#This Row],[JUMLAH]]="","",NOTA[[#This Row],[JUMLAH]]-NOTA[[#This Row],[DISC]])</f>
        <v/>
      </c>
      <c r="AB74" s="15"/>
      <c r="AC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15" t="str">
        <f>IF(OR(NOTA[[#This Row],[QTY]]="",NOTA[[#This Row],[HARGA SATUAN]]="",),"",NOTA[[#This Row],[QTY]]*NOTA[[#This Row],[HARGA SATUAN]])</f>
        <v/>
      </c>
      <c r="AG74" s="4" t="str">
        <f ca="1">IF(NOTA[[#This Row],[ID_H]]="","",INDEX(NOTA[TANGGAL],MATCH(,INDIRECT(ADDRESS(ROW(NOTA[TANGGAL]),COLUMN(NOTA[TANGGAL]))&amp;":"&amp;ADDRESS(ROW(),COLUMN(NOTA[TANGGAL]))),-1)))</f>
        <v/>
      </c>
      <c r="AH74" s="4" t="str">
        <f ca="1">IF(NOTA[[#This Row],[ID_H]]="","",INDEX(NOTA[TGL.NOTA],MATCH(,INDIRECT(ADDRESS(ROW(NOTA[TGL.NOTA]),COLUMN(NOTA[TGL.NOTA]))&amp;":"&amp;ADDRESS(ROW(),COLUMN(NOTA[TGL.NOTA]))),-1)))</f>
        <v/>
      </c>
      <c r="AI74" s="4" t="str">
        <f ca="1">IF(NOTA[[#This Row],[ID_H]]="","",INDEX(NOTA[NO.NOTA],MATCH(NOTA[[#This Row],[ID_H]],NOTA[ID_H],0)))</f>
        <v/>
      </c>
      <c r="AJ74" s="6" t="str">
        <f ca="1">IF(NOTA[[#This Row],[NAMA BARANG]]="","",INDEX(NOTA[SUPPLIER],MATCH(,INDIRECT(ADDRESS(ROW(NOTA[ID]),COLUMN(NOTA[ID]))&amp;":"&amp;ADDRESS(ROW(),COLUMN(NOTA[ID]))),-1)))</f>
        <v/>
      </c>
      <c r="AK74" s="6" t="str">
        <f ca="1">IF(NOTA[[#This Row],[ID_H]]="","",IF(NOTA[[#This Row],[FAKTUR]]="",INDIRECT(ADDRESS(ROW()-1,COLUMN())),NOTA[[#This Row],[FAKTUR]]))</f>
        <v/>
      </c>
      <c r="AL74" s="3" t="str">
        <f ca="1">IF(NOTA[[#This Row],[ID]]="","",COUNTIF(NOTA[ID_H],NOTA[[#This Row],[ID_H]]))</f>
        <v/>
      </c>
      <c r="AM74" s="3" t="str">
        <f ca="1">IF(NOTA[[#This Row],[TGL.NOTA]]="",IF(NOTA[[#This Row],[SUPPLIER_H]]="","",#REF!),MONTH(NOTA[[#This Row],[TGL.NOTA]]))</f>
        <v/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" t="str">
        <f>IF(NOTA[[#This Row],[CONCAT1]]="","",MATCH(NOTA[[#This Row],[CONCAT1]],[3]!db[NB NOTA_C],0))</f>
        <v/>
      </c>
      <c r="AS74" s="3" t="str">
        <f>IF(NOTA[[#This Row],[Column5]]="","",TRUE)</f>
        <v/>
      </c>
      <c r="AT74" s="3" t="str">
        <f ca="1">IF(NOTA[[#This Row],[ID_H]]="","",IF(NOTA[[#This Row],[Column3]]=TRUE,NOTA[[#This Row],[Column5]],INDEX([3]!db[QTY/ CTN],NOTA[[#This Row],[//DB]])))</f>
        <v/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" s="3" t="str">
        <f ca="1">IF(NOTA[[#This Row],[ID_H]]="","",MATCH(NOTA[[#This Row],[NB NOTA_C_QTY]],[3]!db[NB NOTA_C_QTY+F],0))</f>
        <v/>
      </c>
      <c r="AW74" s="16" t="str">
        <f ca="1">IF(NOTA[[#This Row],[NB NOTA_C_QTY]]="","",ROW()-2)</f>
        <v/>
      </c>
    </row>
    <row r="75" spans="1:49" ht="20.100000000000001" customHeight="1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K75" s="5"/>
      <c r="L75" s="3"/>
      <c r="N75" s="6"/>
      <c r="O75" s="7"/>
      <c r="P75" s="13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>
      <c r="A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" t="str">
        <f ca="1">IF(NOTA[[#This Row],[NAMA BARANG]]="","",INDEX(NOTA[ID],MATCH(,INDIRECT(ADDRESS(ROW(NOTA[ID]),COLUMN(NOTA[ID]))&amp;":"&amp;ADDRESS(ROW(),COLUMN(NOTA[ID]))),-1)))</f>
        <v/>
      </c>
      <c r="C76" s="11"/>
      <c r="F76" s="12"/>
      <c r="G76" s="3"/>
      <c r="H76" s="4"/>
      <c r="I76" s="3"/>
      <c r="K76" s="5"/>
      <c r="L76" s="3"/>
      <c r="N76" s="6"/>
      <c r="O76" s="7"/>
      <c r="P76" s="13"/>
      <c r="R76" s="9"/>
      <c r="T76" s="15"/>
      <c r="U76" s="10"/>
      <c r="V76" s="15" t="str">
        <f>IF(NOTA[[#This Row],[HARGA/ CTN]]="",NOTA[[#This Row],[JUMLAH_H]],NOTA[[#This Row],[HARGA/ CTN]]*IF(NOTA[[#This Row],[C]]="",0,NOTA[[#This Row],[C]]))</f>
        <v/>
      </c>
      <c r="W76" s="15" t="str">
        <f>IF(NOTA[[#This Row],[JUMLAH]]="","",NOTA[[#This Row],[JUMLAH]]*NOTA[[#This Row],[Column6]])</f>
        <v/>
      </c>
      <c r="X76" s="15" t="str">
        <f>IF(NOTA[[#This Row],[JUMLAH]]="","",(NOTA[[#This Row],[JUMLAH]]-NOTA[[#This Row],[DISC 1-]])*NOTA[[#This Row],[Column7]])</f>
        <v/>
      </c>
      <c r="Y76" s="15" t="str">
        <f>IF(NOTA[[#This Row],[JUMLAH]]="","",(NOTA[[#This Row],[JUMLAH]]-NOTA[[#This Row],[DISC 1-]]-NOTA[[#This Row],[DISC 2-]])*NOTA[[#This Row],[Column8]])</f>
        <v/>
      </c>
      <c r="Z76" s="15" t="str">
        <f>IF(NOTA[[#This Row],[JUMLAH]]="","",NOTA[[#This Row],[DISC 1-]]+NOTA[[#This Row],[DISC 2-]]+NOTA[[#This Row],[DISC 3-]])</f>
        <v/>
      </c>
      <c r="AA76" s="15" t="str">
        <f>IF(NOTA[[#This Row],[JUMLAH]]="","",NOTA[[#This Row],[JUMLAH]]-NOTA[[#This Row],[DISC]])</f>
        <v/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15" t="str">
        <f>IF(OR(NOTA[[#This Row],[QTY]]="",NOTA[[#This Row],[HARGA SATUAN]]="",),"",NOTA[[#This Row],[QTY]]*NOTA[[#This Row],[HARGA SATUAN]])</f>
        <v/>
      </c>
      <c r="AG76" s="4" t="str">
        <f ca="1">IF(NOTA[[#This Row],[ID_H]]="","",INDEX(NOTA[TANGGAL],MATCH(,INDIRECT(ADDRESS(ROW(NOTA[TANGGAL]),COLUMN(NOTA[TANGGAL]))&amp;":"&amp;ADDRESS(ROW(),COLUMN(NOTA[TANGGAL]))),-1)))</f>
        <v/>
      </c>
      <c r="AH76" s="4" t="str">
        <f ca="1">IF(NOTA[[#This Row],[ID_H]]="","",INDEX(NOTA[TGL.NOTA],MATCH(,INDIRECT(ADDRESS(ROW(NOTA[TGL.NOTA]),COLUMN(NOTA[TGL.NOTA]))&amp;":"&amp;ADDRESS(ROW(),COLUMN(NOTA[TGL.NOTA]))),-1)))</f>
        <v/>
      </c>
      <c r="AI76" s="4" t="str">
        <f ca="1">IF(NOTA[[#This Row],[ID_H]]="","",INDEX(NOTA[NO.NOTA],MATCH(NOTA[[#This Row],[ID_H]],NOTA[ID_H],0)))</f>
        <v/>
      </c>
      <c r="AJ76" s="6" t="str">
        <f ca="1">IF(NOTA[[#This Row],[NAMA BARANG]]="","",INDEX(NOTA[SUPPLIER],MATCH(,INDIRECT(ADDRESS(ROW(NOTA[ID]),COLUMN(NOTA[ID]))&amp;":"&amp;ADDRESS(ROW(),COLUMN(NOTA[ID]))),-1)))</f>
        <v/>
      </c>
      <c r="AK76" s="6" t="str">
        <f ca="1">IF(NOTA[[#This Row],[ID_H]]="","",IF(NOTA[[#This Row],[FAKTUR]]="",INDIRECT(ADDRESS(ROW()-1,COLUMN())),NOTA[[#This Row],[FAKTUR]]))</f>
        <v/>
      </c>
      <c r="AL76" s="3" t="str">
        <f ca="1">IF(NOTA[[#This Row],[ID]]="","",COUNTIF(NOTA[ID_H],NOTA[[#This Row],[ID_H]]))</f>
        <v/>
      </c>
      <c r="AM76" s="3" t="str">
        <f ca="1">IF(NOTA[[#This Row],[TGL.NOTA]]="",IF(NOTA[[#This Row],[SUPPLIER_H]]="","",AM75),MONTH(NOTA[[#This Row],[TGL.NOTA]]))</f>
        <v/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" t="str">
        <f>IF(NOTA[[#This Row],[CONCAT1]]="","",MATCH(NOTA[[#This Row],[CONCAT1]],[3]!db[NB NOTA_C],0))</f>
        <v/>
      </c>
      <c r="AS76" s="3" t="str">
        <f>IF(NOTA[[#This Row],[Column5]]="","",TRUE)</f>
        <v/>
      </c>
      <c r="AT76" s="3" t="str">
        <f ca="1">IF(NOTA[[#This Row],[ID_H]]="","",IF(NOTA[[#This Row],[Column3]]=TRUE,NOTA[[#This Row],[Column5]],INDEX([3]!db[QTY/ CTN],NOTA[[#This Row],[//DB]])))</f>
        <v/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" s="3" t="str">
        <f ca="1">IF(NOTA[[#This Row],[ID_H]]="","",MATCH(NOTA[[#This Row],[NB NOTA_C_QTY]],[3]!db[NB NOTA_C_QTY+F],0))</f>
        <v/>
      </c>
      <c r="AW76" s="16" t="str">
        <f ca="1">IF(NOTA[[#This Row],[NB NOTA_C_QTY]]="","",ROW()-2)</f>
        <v/>
      </c>
    </row>
    <row r="77" spans="1:49" ht="20.100000000000001" customHeight="1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 t="str">
        <f ca="1">IF(NOTA[[#This Row],[NAMA BARANG]]="","",INDEX(NOTA[ID],MATCH(,INDIRECT(ADDRESS(ROW(NOTA[ID]),COLUMN(NOTA[ID]))&amp;":"&amp;ADDRESS(ROW(),COLUMN(NOTA[ID]))),-1)))</f>
        <v/>
      </c>
      <c r="C77" s="11"/>
      <c r="F77" s="12"/>
      <c r="G77" s="3"/>
      <c r="H77" s="4"/>
      <c r="I77" s="3"/>
      <c r="K77" s="5"/>
      <c r="L77" s="3"/>
      <c r="N77" s="6"/>
      <c r="O77" s="7"/>
      <c r="P77" s="13"/>
      <c r="R77" s="9"/>
      <c r="T77" s="15"/>
      <c r="U77" s="10"/>
      <c r="V77" s="15" t="str">
        <f>IF(NOTA[[#This Row],[HARGA/ CTN]]="",NOTA[[#This Row],[JUMLAH_H]],NOTA[[#This Row],[HARGA/ CTN]]*IF(NOTA[[#This Row],[C]]="",0,NOTA[[#This Row],[C]]))</f>
        <v/>
      </c>
      <c r="W77" s="15" t="str">
        <f>IF(NOTA[[#This Row],[JUMLAH]]="","",NOTA[[#This Row],[JUMLAH]]*NOTA[[#This Row],[Column6]])</f>
        <v/>
      </c>
      <c r="X77" s="15" t="str">
        <f>IF(NOTA[[#This Row],[JUMLAH]]="","",(NOTA[[#This Row],[JUMLAH]]-NOTA[[#This Row],[DISC 1-]])*NOTA[[#This Row],[Column7]])</f>
        <v/>
      </c>
      <c r="Y77" s="15" t="str">
        <f>IF(NOTA[[#This Row],[JUMLAH]]="","",(NOTA[[#This Row],[JUMLAH]]-NOTA[[#This Row],[DISC 1-]]-NOTA[[#This Row],[DISC 2-]])*NOTA[[#This Row],[Column8]])</f>
        <v/>
      </c>
      <c r="Z77" s="15" t="str">
        <f>IF(NOTA[[#This Row],[JUMLAH]]="","",NOTA[[#This Row],[DISC 1-]]+NOTA[[#This Row],[DISC 2-]]+NOTA[[#This Row],[DISC 3-]])</f>
        <v/>
      </c>
      <c r="AA77" s="15" t="str">
        <f>IF(NOTA[[#This Row],[JUMLAH]]="","",NOTA[[#This Row],[JUMLAH]]-NOTA[[#This Row],[DISC]])</f>
        <v/>
      </c>
      <c r="AB77" s="15"/>
      <c r="AC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" s="15" t="str">
        <f>IF(OR(NOTA[[#This Row],[QTY]]="",NOTA[[#This Row],[HARGA SATUAN]]="",),"",NOTA[[#This Row],[QTY]]*NOTA[[#This Row],[HARGA SATUAN]])</f>
        <v/>
      </c>
      <c r="AG77" s="4" t="str">
        <f ca="1">IF(NOTA[[#This Row],[ID_H]]="","",INDEX(NOTA[TANGGAL],MATCH(,INDIRECT(ADDRESS(ROW(NOTA[TANGGAL]),COLUMN(NOTA[TANGGAL]))&amp;":"&amp;ADDRESS(ROW(),COLUMN(NOTA[TANGGAL]))),-1)))</f>
        <v/>
      </c>
      <c r="AH77" s="4" t="str">
        <f ca="1">IF(NOTA[[#This Row],[ID_H]]="","",INDEX(NOTA[TGL.NOTA],MATCH(,INDIRECT(ADDRESS(ROW(NOTA[TGL.NOTA]),COLUMN(NOTA[TGL.NOTA]))&amp;":"&amp;ADDRESS(ROW(),COLUMN(NOTA[TGL.NOTA]))),-1)))</f>
        <v/>
      </c>
      <c r="AI77" s="4" t="str">
        <f ca="1">IF(NOTA[[#This Row],[ID_H]]="","",INDEX(NOTA[NO.NOTA],MATCH(NOTA[[#This Row],[ID_H]],NOTA[ID_H],0)))</f>
        <v/>
      </c>
      <c r="AJ77" s="6" t="str">
        <f ca="1">IF(NOTA[[#This Row],[NAMA BARANG]]="","",INDEX(NOTA[SUPPLIER],MATCH(,INDIRECT(ADDRESS(ROW(NOTA[ID]),COLUMN(NOTA[ID]))&amp;":"&amp;ADDRESS(ROW(),COLUMN(NOTA[ID]))),-1)))</f>
        <v/>
      </c>
      <c r="AK77" s="6" t="str">
        <f ca="1">IF(NOTA[[#This Row],[ID_H]]="","",IF(NOTA[[#This Row],[FAKTUR]]="",INDIRECT(ADDRESS(ROW()-1,COLUMN())),NOTA[[#This Row],[FAKTUR]]))</f>
        <v/>
      </c>
      <c r="AL77" s="3" t="str">
        <f ca="1">IF(NOTA[[#This Row],[ID]]="","",COUNTIF(NOTA[ID_H],NOTA[[#This Row],[ID_H]]))</f>
        <v/>
      </c>
      <c r="AM77" s="3" t="str">
        <f ca="1">IF(NOTA[[#This Row],[TGL.NOTA]]="",IF(NOTA[[#This Row],[SUPPLIER_H]]="","",AM76),MONTH(NOTA[[#This Row],[TGL.NOTA]]))</f>
        <v/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 t="str">
        <f>IF(NOTA[[#This Row],[CONCAT1]]="","",MATCH(NOTA[[#This Row],[CONCAT1]],[3]!db[NB NOTA_C],0))</f>
        <v/>
      </c>
      <c r="AS77" s="3" t="str">
        <f>IF(NOTA[[#This Row],[Column5]]="","",TRUE)</f>
        <v/>
      </c>
      <c r="AT77" s="3" t="str">
        <f ca="1">IF(NOTA[[#This Row],[ID_H]]="","",IF(NOTA[[#This Row],[Column3]]=TRUE,NOTA[[#This Row],[Column5]],INDEX([3]!db[QTY/ CTN],NOTA[[#This Row],[//DB]])))</f>
        <v/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" s="3" t="str">
        <f ca="1">IF(NOTA[[#This Row],[ID_H]]="","",MATCH(NOTA[[#This Row],[NB NOTA_C_QTY]],[3]!db[NB NOTA_C_QTY+F],0))</f>
        <v/>
      </c>
      <c r="AW77" s="16" t="str">
        <f ca="1">IF(NOTA[[#This Row],[NB NOTA_C_QTY]]="","",ROW()-2)</f>
        <v/>
      </c>
    </row>
    <row r="78" spans="1:49" ht="20.100000000000001" customHeight="1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K78" s="5"/>
      <c r="N78" s="6"/>
      <c r="O78" s="7"/>
      <c r="P78" s="13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>
      <c r="A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" t="str">
        <f ca="1">IF(NOTA[[#This Row],[NAMA BARANG]]="","",INDEX(NOTA[ID],MATCH(,INDIRECT(ADDRESS(ROW(NOTA[ID]),COLUMN(NOTA[ID]))&amp;":"&amp;ADDRESS(ROW(),COLUMN(NOTA[ID]))),-1)))</f>
        <v/>
      </c>
      <c r="C79" s="11"/>
      <c r="F79" s="12"/>
      <c r="G79" s="3"/>
      <c r="H79" s="4"/>
      <c r="I79" s="3"/>
      <c r="K79" s="5"/>
      <c r="N79" s="6"/>
      <c r="O79" s="7"/>
      <c r="P79" s="13"/>
      <c r="R79" s="9"/>
      <c r="T79" s="15"/>
      <c r="U79" s="10"/>
      <c r="V79" s="15" t="str">
        <f>IF(NOTA[[#This Row],[HARGA/ CTN]]="",NOTA[[#This Row],[JUMLAH_H]],NOTA[[#This Row],[HARGA/ CTN]]*IF(NOTA[[#This Row],[C]]="",0,NOTA[[#This Row],[C]]))</f>
        <v/>
      </c>
      <c r="W79" s="15" t="str">
        <f>IF(NOTA[[#This Row],[JUMLAH]]="","",NOTA[[#This Row],[JUMLAH]]*NOTA[[#This Row],[Column6]])</f>
        <v/>
      </c>
      <c r="X79" s="15" t="str">
        <f>IF(NOTA[[#This Row],[JUMLAH]]="","",(NOTA[[#This Row],[JUMLAH]]-NOTA[[#This Row],[DISC 1-]])*NOTA[[#This Row],[Column7]])</f>
        <v/>
      </c>
      <c r="Y79" s="15" t="str">
        <f>IF(NOTA[[#This Row],[JUMLAH]]="","",(NOTA[[#This Row],[JUMLAH]]-NOTA[[#This Row],[DISC 1-]]-NOTA[[#This Row],[DISC 2-]])*NOTA[[#This Row],[Column8]])</f>
        <v/>
      </c>
      <c r="Z79" s="15" t="str">
        <f>IF(NOTA[[#This Row],[JUMLAH]]="","",NOTA[[#This Row],[DISC 1-]]+NOTA[[#This Row],[DISC 2-]]+NOTA[[#This Row],[DISC 3-]])</f>
        <v/>
      </c>
      <c r="AA79" s="15" t="str">
        <f>IF(NOTA[[#This Row],[JUMLAH]]="","",NOTA[[#This Row],[JUMLAH]]-NOTA[[#This Row],[DISC]])</f>
        <v/>
      </c>
      <c r="AB79" s="15"/>
      <c r="AC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15" t="str">
        <f>IF(OR(NOTA[[#This Row],[QTY]]="",NOTA[[#This Row],[HARGA SATUAN]]="",),"",NOTA[[#This Row],[QTY]]*NOTA[[#This Row],[HARGA SATUAN]])</f>
        <v/>
      </c>
      <c r="AG79" s="4" t="str">
        <f ca="1">IF(NOTA[[#This Row],[ID_H]]="","",INDEX(NOTA[TANGGAL],MATCH(,INDIRECT(ADDRESS(ROW(NOTA[TANGGAL]),COLUMN(NOTA[TANGGAL]))&amp;":"&amp;ADDRESS(ROW(),COLUMN(NOTA[TANGGAL]))),-1)))</f>
        <v/>
      </c>
      <c r="AH79" s="4" t="str">
        <f ca="1">IF(NOTA[[#This Row],[ID_H]]="","",INDEX(NOTA[TGL.NOTA],MATCH(,INDIRECT(ADDRESS(ROW(NOTA[TGL.NOTA]),COLUMN(NOTA[TGL.NOTA]))&amp;":"&amp;ADDRESS(ROW(),COLUMN(NOTA[TGL.NOTA]))),-1)))</f>
        <v/>
      </c>
      <c r="AI79" s="4" t="str">
        <f ca="1">IF(NOTA[[#This Row],[ID_H]]="","",INDEX(NOTA[NO.NOTA],MATCH(NOTA[[#This Row],[ID_H]],NOTA[ID_H],0)))</f>
        <v/>
      </c>
      <c r="AJ79" s="6" t="str">
        <f ca="1">IF(NOTA[[#This Row],[NAMA BARANG]]="","",INDEX(NOTA[SUPPLIER],MATCH(,INDIRECT(ADDRESS(ROW(NOTA[ID]),COLUMN(NOTA[ID]))&amp;":"&amp;ADDRESS(ROW(),COLUMN(NOTA[ID]))),-1)))</f>
        <v/>
      </c>
      <c r="AK79" s="6" t="str">
        <f ca="1">IF(NOTA[[#This Row],[ID_H]]="","",IF(NOTA[[#This Row],[FAKTUR]]="",INDIRECT(ADDRESS(ROW()-1,COLUMN())),NOTA[[#This Row],[FAKTUR]]))</f>
        <v/>
      </c>
      <c r="AL79" s="3" t="str">
        <f ca="1">IF(NOTA[[#This Row],[ID]]="","",COUNTIF(NOTA[ID_H],NOTA[[#This Row],[ID_H]]))</f>
        <v/>
      </c>
      <c r="AM79" s="3" t="str">
        <f ca="1">IF(NOTA[[#This Row],[TGL.NOTA]]="",IF(NOTA[[#This Row],[SUPPLIER_H]]="","",AM78),MONTH(NOTA[[#This Row],[TGL.NOTA]]))</f>
        <v/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" s="3" t="str">
        <f>IF(NOTA[[#This Row],[CONCAT1]]="","",MATCH(NOTA[[#This Row],[CONCAT1]],[3]!db[NB NOTA_C],0))</f>
        <v/>
      </c>
      <c r="AS79" s="3" t="str">
        <f>IF(NOTA[[#This Row],[Column5]]="","",TRUE)</f>
        <v/>
      </c>
      <c r="AT79" s="3" t="str">
        <f ca="1">IF(NOTA[[#This Row],[ID_H]]="","",IF(NOTA[[#This Row],[Column3]]=TRUE,NOTA[[#This Row],[Column5]],INDEX([3]!db[QTY/ CTN],NOTA[[#This Row],[//DB]])))</f>
        <v/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" s="3" t="str">
        <f ca="1">IF(NOTA[[#This Row],[ID_H]]="","",MATCH(NOTA[[#This Row],[NB NOTA_C_QTY]],[3]!db[NB NOTA_C_QTY+F],0))</f>
        <v/>
      </c>
      <c r="AW79" s="16" t="str">
        <f ca="1">IF(NOTA[[#This Row],[NB NOTA_C_QTY]]="","",ROW()-2)</f>
        <v/>
      </c>
    </row>
    <row r="80" spans="1:49" ht="20.100000000000001" customHeight="1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>
      <c r="A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" t="str">
        <f ca="1">IF(NOTA[[#This Row],[NAMA BARANG]]="","",INDEX(NOTA[ID],MATCH(,INDIRECT(ADDRESS(ROW(NOTA[ID]),COLUMN(NOTA[ID]))&amp;":"&amp;ADDRESS(ROW(),COLUMN(NOTA[ID]))),-1)))</f>
        <v/>
      </c>
      <c r="C81" s="11"/>
      <c r="F81" s="12"/>
      <c r="G81" s="3"/>
      <c r="H81" s="4"/>
      <c r="I81" s="3"/>
      <c r="K81" s="5"/>
      <c r="L81" s="3"/>
      <c r="N81" s="6"/>
      <c r="O81" s="7"/>
      <c r="P81" s="13"/>
      <c r="R81" s="9"/>
      <c r="T81" s="15"/>
      <c r="U81" s="10"/>
      <c r="V81" s="15" t="str">
        <f>IF(NOTA[[#This Row],[HARGA/ CTN]]="",NOTA[[#This Row],[JUMLAH_H]],NOTA[[#This Row],[HARGA/ CTN]]*IF(NOTA[[#This Row],[C]]="",0,NOTA[[#This Row],[C]]))</f>
        <v/>
      </c>
      <c r="W81" s="15" t="str">
        <f>IF(NOTA[[#This Row],[JUMLAH]]="","",NOTA[[#This Row],[JUMLAH]]*NOTA[[#This Row],[Column6]])</f>
        <v/>
      </c>
      <c r="X81" s="15" t="str">
        <f>IF(NOTA[[#This Row],[JUMLAH]]="","",(NOTA[[#This Row],[JUMLAH]]-NOTA[[#This Row],[DISC 1-]])*NOTA[[#This Row],[Column7]])</f>
        <v/>
      </c>
      <c r="Y81" s="15" t="str">
        <f>IF(NOTA[[#This Row],[JUMLAH]]="","",(NOTA[[#This Row],[JUMLAH]]-NOTA[[#This Row],[DISC 1-]]-NOTA[[#This Row],[DISC 2-]])*NOTA[[#This Row],[Column8]])</f>
        <v/>
      </c>
      <c r="Z81" s="15" t="str">
        <f>IF(NOTA[[#This Row],[JUMLAH]]="","",NOTA[[#This Row],[DISC 1-]]+NOTA[[#This Row],[DISC 2-]]+NOTA[[#This Row],[DISC 3-]])</f>
        <v/>
      </c>
      <c r="AA81" s="15" t="str">
        <f>IF(NOTA[[#This Row],[JUMLAH]]="","",NOTA[[#This Row],[JUMLAH]]-NOTA[[#This Row],[DISC]])</f>
        <v/>
      </c>
      <c r="AB81" s="15"/>
      <c r="AC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15" t="str">
        <f>IF(OR(NOTA[[#This Row],[QTY]]="",NOTA[[#This Row],[HARGA SATUAN]]="",),"",NOTA[[#This Row],[QTY]]*NOTA[[#This Row],[HARGA SATUAN]])</f>
        <v/>
      </c>
      <c r="AG81" s="4" t="str">
        <f ca="1">IF(NOTA[[#This Row],[ID_H]]="","",INDEX(NOTA[TANGGAL],MATCH(,INDIRECT(ADDRESS(ROW(NOTA[TANGGAL]),COLUMN(NOTA[TANGGAL]))&amp;":"&amp;ADDRESS(ROW(),COLUMN(NOTA[TANGGAL]))),-1)))</f>
        <v/>
      </c>
      <c r="AH81" s="4" t="str">
        <f ca="1">IF(NOTA[[#This Row],[ID_H]]="","",INDEX(NOTA[TGL.NOTA],MATCH(,INDIRECT(ADDRESS(ROW(NOTA[TGL.NOTA]),COLUMN(NOTA[TGL.NOTA]))&amp;":"&amp;ADDRESS(ROW(),COLUMN(NOTA[TGL.NOTA]))),-1)))</f>
        <v/>
      </c>
      <c r="AI81" s="4" t="str">
        <f ca="1">IF(NOTA[[#This Row],[ID_H]]="","",INDEX(NOTA[NO.NOTA],MATCH(NOTA[[#This Row],[ID_H]],NOTA[ID_H],0)))</f>
        <v/>
      </c>
      <c r="AJ81" s="6" t="str">
        <f ca="1">IF(NOTA[[#This Row],[NAMA BARANG]]="","",INDEX(NOTA[SUPPLIER],MATCH(,INDIRECT(ADDRESS(ROW(NOTA[ID]),COLUMN(NOTA[ID]))&amp;":"&amp;ADDRESS(ROW(),COLUMN(NOTA[ID]))),-1)))</f>
        <v/>
      </c>
      <c r="AK81" s="6" t="str">
        <f ca="1">IF(NOTA[[#This Row],[ID_H]]="","",IF(NOTA[[#This Row],[FAKTUR]]="",INDIRECT(ADDRESS(ROW()-1,COLUMN())),NOTA[[#This Row],[FAKTUR]]))</f>
        <v/>
      </c>
      <c r="AL81" s="3" t="str">
        <f ca="1">IF(NOTA[[#This Row],[ID]]="","",COUNTIF(NOTA[ID_H],NOTA[[#This Row],[ID_H]]))</f>
        <v/>
      </c>
      <c r="AM81" s="3" t="str">
        <f ca="1">IF(NOTA[[#This Row],[TGL.NOTA]]="",IF(NOTA[[#This Row],[SUPPLIER_H]]="","",AM80),MONTH(NOTA[[#This Row],[TGL.NOTA]]))</f>
        <v/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" s="3" t="str">
        <f>IF(NOTA[[#This Row],[CONCAT1]]="","",MATCH(NOTA[[#This Row],[CONCAT1]],[3]!db[NB NOTA_C],0))</f>
        <v/>
      </c>
      <c r="AS81" s="3" t="str">
        <f>IF(NOTA[[#This Row],[Column5]]="","",TRUE)</f>
        <v/>
      </c>
      <c r="AT81" s="3" t="str">
        <f ca="1">IF(NOTA[[#This Row],[ID_H]]="","",IF(NOTA[[#This Row],[Column3]]=TRUE,NOTA[[#This Row],[Column5]],INDEX([3]!db[QTY/ CTN],NOTA[[#This Row],[//DB]])))</f>
        <v/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" s="3" t="str">
        <f ca="1">IF(NOTA[[#This Row],[ID_H]]="","",MATCH(NOTA[[#This Row],[NB NOTA_C_QTY]],[3]!db[NB NOTA_C_QTY+F],0))</f>
        <v/>
      </c>
      <c r="AW81" s="16" t="str">
        <f ca="1">IF(NOTA[[#This Row],[NB NOTA_C_QTY]]="","",ROW()-2)</f>
        <v/>
      </c>
    </row>
    <row r="82" spans="1:49" ht="20.100000000000001" customHeight="1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K82" s="5"/>
      <c r="L82" s="3"/>
      <c r="N82" s="6"/>
      <c r="O82" s="7"/>
      <c r="P82" s="13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>
      <c r="A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" t="str">
        <f ca="1">IF(NOTA[[#This Row],[NAMA BARANG]]="","",INDEX(NOTA[ID],MATCH(,INDIRECT(ADDRESS(ROW(NOTA[ID]),COLUMN(NOTA[ID]))&amp;":"&amp;ADDRESS(ROW(),COLUMN(NOTA[ID]))),-1)))</f>
        <v/>
      </c>
      <c r="C83" s="11"/>
      <c r="F83" s="12"/>
      <c r="G83" s="3"/>
      <c r="H83" s="4"/>
      <c r="I83" s="3"/>
      <c r="K83" s="5"/>
      <c r="L83" s="3"/>
      <c r="N83" s="6"/>
      <c r="O83" s="7"/>
      <c r="P83" s="13"/>
      <c r="R83" s="9"/>
      <c r="T83" s="15"/>
      <c r="U83" s="10"/>
      <c r="V83" s="15" t="str">
        <f>IF(NOTA[[#This Row],[HARGA/ CTN]]="",NOTA[[#This Row],[JUMLAH_H]],NOTA[[#This Row],[HARGA/ CTN]]*IF(NOTA[[#This Row],[C]]="",0,NOTA[[#This Row],[C]]))</f>
        <v/>
      </c>
      <c r="W83" s="15" t="str">
        <f>IF(NOTA[[#This Row],[JUMLAH]]="","",NOTA[[#This Row],[JUMLAH]]*NOTA[[#This Row],[Column6]])</f>
        <v/>
      </c>
      <c r="X83" s="15" t="str">
        <f>IF(NOTA[[#This Row],[JUMLAH]]="","",(NOTA[[#This Row],[JUMLAH]]-NOTA[[#This Row],[DISC 1-]])*NOTA[[#This Row],[Column7]])</f>
        <v/>
      </c>
      <c r="Y83" s="15" t="str">
        <f>IF(NOTA[[#This Row],[JUMLAH]]="","",(NOTA[[#This Row],[JUMLAH]]-NOTA[[#This Row],[DISC 1-]]-NOTA[[#This Row],[DISC 2-]])*NOTA[[#This Row],[Column8]])</f>
        <v/>
      </c>
      <c r="Z83" s="15" t="str">
        <f>IF(NOTA[[#This Row],[JUMLAH]]="","",NOTA[[#This Row],[DISC 1-]]+NOTA[[#This Row],[DISC 2-]]+NOTA[[#This Row],[DISC 3-]])</f>
        <v/>
      </c>
      <c r="AA83" s="15" t="str">
        <f>IF(NOTA[[#This Row],[JUMLAH]]="","",NOTA[[#This Row],[JUMLAH]]-NOTA[[#This Row],[DISC]])</f>
        <v/>
      </c>
      <c r="AB83" s="15"/>
      <c r="AC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15" t="str">
        <f>IF(OR(NOTA[[#This Row],[QTY]]="",NOTA[[#This Row],[HARGA SATUAN]]="",),"",NOTA[[#This Row],[QTY]]*NOTA[[#This Row],[HARGA SATUAN]])</f>
        <v/>
      </c>
      <c r="AG83" s="4" t="str">
        <f ca="1">IF(NOTA[[#This Row],[ID_H]]="","",INDEX(NOTA[TANGGAL],MATCH(,INDIRECT(ADDRESS(ROW(NOTA[TANGGAL]),COLUMN(NOTA[TANGGAL]))&amp;":"&amp;ADDRESS(ROW(),COLUMN(NOTA[TANGGAL]))),-1)))</f>
        <v/>
      </c>
      <c r="AH83" s="4" t="str">
        <f ca="1">IF(NOTA[[#This Row],[ID_H]]="","",INDEX(NOTA[TGL.NOTA],MATCH(,INDIRECT(ADDRESS(ROW(NOTA[TGL.NOTA]),COLUMN(NOTA[TGL.NOTA]))&amp;":"&amp;ADDRESS(ROW(),COLUMN(NOTA[TGL.NOTA]))),-1)))</f>
        <v/>
      </c>
      <c r="AI83" s="4" t="str">
        <f ca="1">IF(NOTA[[#This Row],[ID_H]]="","",INDEX(NOTA[NO.NOTA],MATCH(NOTA[[#This Row],[ID_H]],NOTA[ID_H],0)))</f>
        <v/>
      </c>
      <c r="AJ83" s="6" t="str">
        <f ca="1">IF(NOTA[[#This Row],[NAMA BARANG]]="","",INDEX(NOTA[SUPPLIER],MATCH(,INDIRECT(ADDRESS(ROW(NOTA[ID]),COLUMN(NOTA[ID]))&amp;":"&amp;ADDRESS(ROW(),COLUMN(NOTA[ID]))),-1)))</f>
        <v/>
      </c>
      <c r="AK83" s="6" t="str">
        <f ca="1">IF(NOTA[[#This Row],[ID_H]]="","",IF(NOTA[[#This Row],[FAKTUR]]="",INDIRECT(ADDRESS(ROW()-1,COLUMN())),NOTA[[#This Row],[FAKTUR]]))</f>
        <v/>
      </c>
      <c r="AL83" s="3" t="str">
        <f ca="1">IF(NOTA[[#This Row],[ID]]="","",COUNTIF(NOTA[ID_H],NOTA[[#This Row],[ID_H]]))</f>
        <v/>
      </c>
      <c r="AM83" s="3" t="str">
        <f ca="1">IF(NOTA[[#This Row],[TGL.NOTA]]="",IF(NOTA[[#This Row],[SUPPLIER_H]]="","",AM82),MONTH(NOTA[[#This Row],[TGL.NOTA]]))</f>
        <v/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" s="3" t="str">
        <f>IF(NOTA[[#This Row],[CONCAT1]]="","",MATCH(NOTA[[#This Row],[CONCAT1]],[3]!db[NB NOTA_C],0))</f>
        <v/>
      </c>
      <c r="AS83" s="3" t="str">
        <f>IF(NOTA[[#This Row],[Column5]]="","",TRUE)</f>
        <v/>
      </c>
      <c r="AT83" s="3" t="str">
        <f ca="1">IF(NOTA[[#This Row],[ID_H]]="","",IF(NOTA[[#This Row],[Column3]]=TRUE,NOTA[[#This Row],[Column5]],INDEX([3]!db[QTY/ CTN],NOTA[[#This Row],[//DB]])))</f>
        <v/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" s="3" t="str">
        <f ca="1">IF(NOTA[[#This Row],[ID_H]]="","",MATCH(NOTA[[#This Row],[NB NOTA_C_QTY]],[3]!db[NB NOTA_C_QTY+F],0))</f>
        <v/>
      </c>
      <c r="AW83" s="16" t="str">
        <f ca="1">IF(NOTA[[#This Row],[NB NOTA_C_QTY]]="","",ROW()-2)</f>
        <v/>
      </c>
    </row>
    <row r="84" spans="1:49" ht="20.100000000000001" customHeight="1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K84" s="5"/>
      <c r="L84" s="3"/>
      <c r="N84" s="6"/>
      <c r="O84" s="7"/>
      <c r="P84" s="13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>
      <c r="A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" t="str">
        <f ca="1">IF(NOTA[[#This Row],[NAMA BARANG]]="","",INDEX(NOTA[ID],MATCH(,INDIRECT(ADDRESS(ROW(NOTA[ID]),COLUMN(NOTA[ID]))&amp;":"&amp;ADDRESS(ROW(),COLUMN(NOTA[ID]))),-1)))</f>
        <v/>
      </c>
      <c r="C85" s="11"/>
      <c r="F85" s="12"/>
      <c r="G85" s="3"/>
      <c r="H85" s="4"/>
      <c r="I85" s="3"/>
      <c r="K85" s="5"/>
      <c r="L85" s="3"/>
      <c r="N85" s="6"/>
      <c r="O85" s="7"/>
      <c r="P85" s="13"/>
      <c r="R85" s="9"/>
      <c r="T85" s="15"/>
      <c r="U85" s="10"/>
      <c r="V85" s="15" t="str">
        <f>IF(NOTA[[#This Row],[HARGA/ CTN]]="",NOTA[[#This Row],[JUMLAH_H]],NOTA[[#This Row],[HARGA/ CTN]]*IF(NOTA[[#This Row],[C]]="",0,NOTA[[#This Row],[C]]))</f>
        <v/>
      </c>
      <c r="W85" s="15" t="str">
        <f>IF(NOTA[[#This Row],[JUMLAH]]="","",NOTA[[#This Row],[JUMLAH]]*NOTA[[#This Row],[Column6]])</f>
        <v/>
      </c>
      <c r="X85" s="15" t="str">
        <f>IF(NOTA[[#This Row],[JUMLAH]]="","",(NOTA[[#This Row],[JUMLAH]]-NOTA[[#This Row],[DISC 1-]])*NOTA[[#This Row],[Column7]])</f>
        <v/>
      </c>
      <c r="Y85" s="15" t="str">
        <f>IF(NOTA[[#This Row],[JUMLAH]]="","",(NOTA[[#This Row],[JUMLAH]]-NOTA[[#This Row],[DISC 1-]]-NOTA[[#This Row],[DISC 2-]])*NOTA[[#This Row],[Column8]])</f>
        <v/>
      </c>
      <c r="Z85" s="15" t="str">
        <f>IF(NOTA[[#This Row],[JUMLAH]]="","",NOTA[[#This Row],[DISC 1-]]+NOTA[[#This Row],[DISC 2-]]+NOTA[[#This Row],[DISC 3-]])</f>
        <v/>
      </c>
      <c r="AA85" s="15" t="str">
        <f>IF(NOTA[[#This Row],[JUMLAH]]="","",NOTA[[#This Row],[JUMLAH]]-NOTA[[#This Row],[DISC]])</f>
        <v/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15" t="str">
        <f>IF(OR(NOTA[[#This Row],[QTY]]="",NOTA[[#This Row],[HARGA SATUAN]]="",),"",NOTA[[#This Row],[QTY]]*NOTA[[#This Row],[HARGA SATUAN]])</f>
        <v/>
      </c>
      <c r="AG85" s="4" t="str">
        <f ca="1">IF(NOTA[[#This Row],[ID_H]]="","",INDEX(NOTA[TANGGAL],MATCH(,INDIRECT(ADDRESS(ROW(NOTA[TANGGAL]),COLUMN(NOTA[TANGGAL]))&amp;":"&amp;ADDRESS(ROW(),COLUMN(NOTA[TANGGAL]))),-1)))</f>
        <v/>
      </c>
      <c r="AH85" s="4" t="str">
        <f ca="1">IF(NOTA[[#This Row],[ID_H]]="","",INDEX(NOTA[TGL.NOTA],MATCH(,INDIRECT(ADDRESS(ROW(NOTA[TGL.NOTA]),COLUMN(NOTA[TGL.NOTA]))&amp;":"&amp;ADDRESS(ROW(),COLUMN(NOTA[TGL.NOTA]))),-1)))</f>
        <v/>
      </c>
      <c r="AI85" s="4" t="str">
        <f ca="1">IF(NOTA[[#This Row],[ID_H]]="","",INDEX(NOTA[NO.NOTA],MATCH(NOTA[[#This Row],[ID_H]],NOTA[ID_H],0)))</f>
        <v/>
      </c>
      <c r="AJ85" s="6" t="str">
        <f ca="1">IF(NOTA[[#This Row],[NAMA BARANG]]="","",INDEX(NOTA[SUPPLIER],MATCH(,INDIRECT(ADDRESS(ROW(NOTA[ID]),COLUMN(NOTA[ID]))&amp;":"&amp;ADDRESS(ROW(),COLUMN(NOTA[ID]))),-1)))</f>
        <v/>
      </c>
      <c r="AK85" s="6" t="str">
        <f ca="1">IF(NOTA[[#This Row],[ID_H]]="","",IF(NOTA[[#This Row],[FAKTUR]]="",INDIRECT(ADDRESS(ROW()-1,COLUMN())),NOTA[[#This Row],[FAKTUR]]))</f>
        <v/>
      </c>
      <c r="AL85" s="3" t="str">
        <f ca="1">IF(NOTA[[#This Row],[ID]]="","",COUNTIF(NOTA[ID_H],NOTA[[#This Row],[ID_H]]))</f>
        <v/>
      </c>
      <c r="AM85" s="3" t="str">
        <f ca="1">IF(NOTA[[#This Row],[TGL.NOTA]]="",IF(NOTA[[#This Row],[SUPPLIER_H]]="","",AM84),MONTH(NOTA[[#This Row],[TGL.NOTA]]))</f>
        <v/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" s="3" t="str">
        <f>IF(NOTA[[#This Row],[CONCAT1]]="","",MATCH(NOTA[[#This Row],[CONCAT1]],[3]!db[NB NOTA_C],0))</f>
        <v/>
      </c>
      <c r="AS85" s="3" t="str">
        <f>IF(NOTA[[#This Row],[Column5]]="","",TRUE)</f>
        <v/>
      </c>
      <c r="AT85" s="3" t="str">
        <f ca="1">IF(NOTA[[#This Row],[ID_H]]="","",IF(NOTA[[#This Row],[Column3]]=TRUE,NOTA[[#This Row],[Column5]],INDEX([3]!db[QTY/ CTN],NOTA[[#This Row],[//DB]])))</f>
        <v/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" s="3" t="str">
        <f ca="1">IF(NOTA[[#This Row],[ID_H]]="","",MATCH(NOTA[[#This Row],[NB NOTA_C_QTY]],[3]!db[NB NOTA_C_QTY+F],0))</f>
        <v/>
      </c>
      <c r="AW85" s="16" t="str">
        <f ca="1">IF(NOTA[[#This Row],[NB NOTA_C_QTY]]="","",ROW()-2)</f>
        <v/>
      </c>
    </row>
    <row r="86" spans="1:49" ht="20.100000000000001" customHeight="1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 t="str">
        <f ca="1">IF(NOTA[[#This Row],[NAMA BARANG]]="","",INDEX(NOTA[ID],MATCH(,INDIRECT(ADDRESS(ROW(NOTA[ID]),COLUMN(NOTA[ID]))&amp;":"&amp;ADDRESS(ROW(),COLUMN(NOTA[ID]))),-1)))</f>
        <v/>
      </c>
      <c r="C86" s="11"/>
      <c r="F86" s="12"/>
      <c r="G86" s="3"/>
      <c r="H86" s="4"/>
      <c r="I86" s="3"/>
      <c r="K86" s="5"/>
      <c r="L86" s="3"/>
      <c r="N86" s="6"/>
      <c r="O86" s="7"/>
      <c r="P86" s="13"/>
      <c r="R86" s="9"/>
      <c r="T86" s="15"/>
      <c r="U86" s="10"/>
      <c r="V86" s="15" t="str">
        <f>IF(NOTA[[#This Row],[HARGA/ CTN]]="",NOTA[[#This Row],[JUMLAH_H]],NOTA[[#This Row],[HARGA/ CTN]]*IF(NOTA[[#This Row],[C]]="",0,NOTA[[#This Row],[C]]))</f>
        <v/>
      </c>
      <c r="W86" s="15" t="str">
        <f>IF(NOTA[[#This Row],[JUMLAH]]="","",NOTA[[#This Row],[JUMLAH]]*NOTA[[#This Row],[Column6]])</f>
        <v/>
      </c>
      <c r="X86" s="15" t="str">
        <f>IF(NOTA[[#This Row],[JUMLAH]]="","",(NOTA[[#This Row],[JUMLAH]]-NOTA[[#This Row],[DISC 1-]])*NOTA[[#This Row],[Column7]])</f>
        <v/>
      </c>
      <c r="Y86" s="15" t="str">
        <f>IF(NOTA[[#This Row],[JUMLAH]]="","",(NOTA[[#This Row],[JUMLAH]]-NOTA[[#This Row],[DISC 1-]]-NOTA[[#This Row],[DISC 2-]])*NOTA[[#This Row],[Column8]])</f>
        <v/>
      </c>
      <c r="Z86" s="15" t="str">
        <f>IF(NOTA[[#This Row],[JUMLAH]]="","",NOTA[[#This Row],[DISC 1-]]+NOTA[[#This Row],[DISC 2-]]+NOTA[[#This Row],[DISC 3-]])</f>
        <v/>
      </c>
      <c r="AA86" s="15" t="str">
        <f>IF(NOTA[[#This Row],[JUMLAH]]="","",NOTA[[#This Row],[JUMLAH]]-NOTA[[#This Row],[DISC]])</f>
        <v/>
      </c>
      <c r="AB86" s="15"/>
      <c r="AC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" s="15" t="str">
        <f>IF(OR(NOTA[[#This Row],[QTY]]="",NOTA[[#This Row],[HARGA SATUAN]]="",),"",NOTA[[#This Row],[QTY]]*NOTA[[#This Row],[HARGA SATUAN]])</f>
        <v/>
      </c>
      <c r="AG86" s="4" t="str">
        <f ca="1">IF(NOTA[[#This Row],[ID_H]]="","",INDEX(NOTA[TANGGAL],MATCH(,INDIRECT(ADDRESS(ROW(NOTA[TANGGAL]),COLUMN(NOTA[TANGGAL]))&amp;":"&amp;ADDRESS(ROW(),COLUMN(NOTA[TANGGAL]))),-1)))</f>
        <v/>
      </c>
      <c r="AH86" s="4" t="str">
        <f ca="1">IF(NOTA[[#This Row],[ID_H]]="","",INDEX(NOTA[TGL.NOTA],MATCH(,INDIRECT(ADDRESS(ROW(NOTA[TGL.NOTA]),COLUMN(NOTA[TGL.NOTA]))&amp;":"&amp;ADDRESS(ROW(),COLUMN(NOTA[TGL.NOTA]))),-1)))</f>
        <v/>
      </c>
      <c r="AI86" s="4" t="str">
        <f ca="1">IF(NOTA[[#This Row],[ID_H]]="","",INDEX(NOTA[NO.NOTA],MATCH(NOTA[[#This Row],[ID_H]],NOTA[ID_H],0)))</f>
        <v/>
      </c>
      <c r="AJ86" s="6" t="str">
        <f ca="1">IF(NOTA[[#This Row],[NAMA BARANG]]="","",INDEX(NOTA[SUPPLIER],MATCH(,INDIRECT(ADDRESS(ROW(NOTA[ID]),COLUMN(NOTA[ID]))&amp;":"&amp;ADDRESS(ROW(),COLUMN(NOTA[ID]))),-1)))</f>
        <v/>
      </c>
      <c r="AK86" s="6" t="str">
        <f ca="1">IF(NOTA[[#This Row],[ID_H]]="","",IF(NOTA[[#This Row],[FAKTUR]]="",INDIRECT(ADDRESS(ROW()-1,COLUMN())),NOTA[[#This Row],[FAKTUR]]))</f>
        <v/>
      </c>
      <c r="AL86" s="3" t="str">
        <f ca="1">IF(NOTA[[#This Row],[ID]]="","",COUNTIF(NOTA[ID_H],NOTA[[#This Row],[ID_H]]))</f>
        <v/>
      </c>
      <c r="AM86" s="3" t="str">
        <f ca="1">IF(NOTA[[#This Row],[TGL.NOTA]]="",IF(NOTA[[#This Row],[SUPPLIER_H]]="","",AM85),MONTH(NOTA[[#This Row],[TGL.NOTA]]))</f>
        <v/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 t="str">
        <f>IF(NOTA[[#This Row],[CONCAT1]]="","",MATCH(NOTA[[#This Row],[CONCAT1]],[3]!db[NB NOTA_C],0))</f>
        <v/>
      </c>
      <c r="AS86" s="3" t="str">
        <f>IF(NOTA[[#This Row],[Column5]]="","",TRUE)</f>
        <v/>
      </c>
      <c r="AT86" s="3" t="str">
        <f ca="1">IF(NOTA[[#This Row],[ID_H]]="","",IF(NOTA[[#This Row],[Column3]]=TRUE,NOTA[[#This Row],[Column5]],INDEX([3]!db[QTY/ CTN],NOTA[[#This Row],[//DB]])))</f>
        <v/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" s="3" t="str">
        <f ca="1">IF(NOTA[[#This Row],[ID_H]]="","",MATCH(NOTA[[#This Row],[NB NOTA_C_QTY]],[3]!db[NB NOTA_C_QTY+F],0))</f>
        <v/>
      </c>
      <c r="AW86" s="16" t="str">
        <f ca="1">IF(NOTA[[#This Row],[NB NOTA_C_QTY]]="","",ROW()-2)</f>
        <v/>
      </c>
    </row>
    <row r="87" spans="1:49" ht="20.100000000000001" customHeight="1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K87" s="5"/>
      <c r="L87" s="3"/>
      <c r="N87" s="6"/>
      <c r="O87" s="7"/>
      <c r="P87" s="13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>
      <c r="A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" t="str">
        <f ca="1">IF(NOTA[[#This Row],[NAMA BARANG]]="","",INDEX(NOTA[ID],MATCH(,INDIRECT(ADDRESS(ROW(NOTA[ID]),COLUMN(NOTA[ID]))&amp;":"&amp;ADDRESS(ROW(),COLUMN(NOTA[ID]))),-1)))</f>
        <v/>
      </c>
      <c r="C88" s="11"/>
      <c r="F88" s="12"/>
      <c r="G88" s="3"/>
      <c r="H88" s="4"/>
      <c r="I88" s="3"/>
      <c r="K88" s="5"/>
      <c r="L88" s="3"/>
      <c r="N88" s="6"/>
      <c r="O88" s="7"/>
      <c r="P88" s="13"/>
      <c r="R88" s="9"/>
      <c r="T88" s="15"/>
      <c r="U88" s="10"/>
      <c r="V88" s="15" t="str">
        <f>IF(NOTA[[#This Row],[HARGA/ CTN]]="",NOTA[[#This Row],[JUMLAH_H]],NOTA[[#This Row],[HARGA/ CTN]]*IF(NOTA[[#This Row],[C]]="",0,NOTA[[#This Row],[C]]))</f>
        <v/>
      </c>
      <c r="W88" s="15" t="str">
        <f>IF(NOTA[[#This Row],[JUMLAH]]="","",NOTA[[#This Row],[JUMLAH]]*NOTA[[#This Row],[Column6]])</f>
        <v/>
      </c>
      <c r="X88" s="15" t="str">
        <f>IF(NOTA[[#This Row],[JUMLAH]]="","",(NOTA[[#This Row],[JUMLAH]]-NOTA[[#This Row],[DISC 1-]])*NOTA[[#This Row],[Column7]])</f>
        <v/>
      </c>
      <c r="Y88" s="15" t="str">
        <f>IF(NOTA[[#This Row],[JUMLAH]]="","",(NOTA[[#This Row],[JUMLAH]]-NOTA[[#This Row],[DISC 1-]]-NOTA[[#This Row],[DISC 2-]])*NOTA[[#This Row],[Column8]])</f>
        <v/>
      </c>
      <c r="Z88" s="15" t="str">
        <f>IF(NOTA[[#This Row],[JUMLAH]]="","",NOTA[[#This Row],[DISC 1-]]+NOTA[[#This Row],[DISC 2-]]+NOTA[[#This Row],[DISC 3-]])</f>
        <v/>
      </c>
      <c r="AA88" s="15" t="str">
        <f>IF(NOTA[[#This Row],[JUMLAH]]="","",NOTA[[#This Row],[JUMLAH]]-NOTA[[#This Row],[DISC]])</f>
        <v/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" s="15" t="str">
        <f>IF(OR(NOTA[[#This Row],[QTY]]="",NOTA[[#This Row],[HARGA SATUAN]]="",),"",NOTA[[#This Row],[QTY]]*NOTA[[#This Row],[HARGA SATUAN]])</f>
        <v/>
      </c>
      <c r="AG88" s="4" t="str">
        <f ca="1">IF(NOTA[[#This Row],[ID_H]]="","",INDEX(NOTA[TANGGAL],MATCH(,INDIRECT(ADDRESS(ROW(NOTA[TANGGAL]),COLUMN(NOTA[TANGGAL]))&amp;":"&amp;ADDRESS(ROW(),COLUMN(NOTA[TANGGAL]))),-1)))</f>
        <v/>
      </c>
      <c r="AH88" s="4" t="str">
        <f ca="1">IF(NOTA[[#This Row],[ID_H]]="","",INDEX(NOTA[TGL.NOTA],MATCH(,INDIRECT(ADDRESS(ROW(NOTA[TGL.NOTA]),COLUMN(NOTA[TGL.NOTA]))&amp;":"&amp;ADDRESS(ROW(),COLUMN(NOTA[TGL.NOTA]))),-1)))</f>
        <v/>
      </c>
      <c r="AI88" s="4" t="str">
        <f ca="1">IF(NOTA[[#This Row],[ID_H]]="","",INDEX(NOTA[NO.NOTA],MATCH(NOTA[[#This Row],[ID_H]],NOTA[ID_H],0)))</f>
        <v/>
      </c>
      <c r="AJ88" s="6" t="str">
        <f ca="1">IF(NOTA[[#This Row],[NAMA BARANG]]="","",INDEX(NOTA[SUPPLIER],MATCH(,INDIRECT(ADDRESS(ROW(NOTA[ID]),COLUMN(NOTA[ID]))&amp;":"&amp;ADDRESS(ROW(),COLUMN(NOTA[ID]))),-1)))</f>
        <v/>
      </c>
      <c r="AK88" s="6" t="str">
        <f ca="1">IF(NOTA[[#This Row],[ID_H]]="","",IF(NOTA[[#This Row],[FAKTUR]]="",INDIRECT(ADDRESS(ROW()-1,COLUMN())),NOTA[[#This Row],[FAKTUR]]))</f>
        <v/>
      </c>
      <c r="AL88" s="3" t="str">
        <f ca="1">IF(NOTA[[#This Row],[ID]]="","",COUNTIF(NOTA[ID_H],NOTA[[#This Row],[ID_H]]))</f>
        <v/>
      </c>
      <c r="AM88" s="3" t="str">
        <f ca="1">IF(NOTA[[#This Row],[TGL.NOTA]]="",IF(NOTA[[#This Row],[SUPPLIER_H]]="","",AM87),MONTH(NOTA[[#This Row],[TGL.NOTA]]))</f>
        <v/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" t="str">
        <f>IF(NOTA[[#This Row],[CONCAT1]]="","",MATCH(NOTA[[#This Row],[CONCAT1]],[3]!db[NB NOTA_C],0))</f>
        <v/>
      </c>
      <c r="AS88" s="3" t="str">
        <f>IF(NOTA[[#This Row],[Column5]]="","",TRUE)</f>
        <v/>
      </c>
      <c r="AT88" s="3" t="str">
        <f ca="1">IF(NOTA[[#This Row],[ID_H]]="","",IF(NOTA[[#This Row],[Column3]]=TRUE,NOTA[[#This Row],[Column5]],INDEX([3]!db[QTY/ CTN],NOTA[[#This Row],[//DB]])))</f>
        <v/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" s="3" t="str">
        <f ca="1">IF(NOTA[[#This Row],[ID_H]]="","",MATCH(NOTA[[#This Row],[NB NOTA_C_QTY]],[3]!db[NB NOTA_C_QTY+F],0))</f>
        <v/>
      </c>
      <c r="AW88" s="16" t="str">
        <f ca="1">IF(NOTA[[#This Row],[NB NOTA_C_QTY]]="","",ROW()-2)</f>
        <v/>
      </c>
    </row>
    <row r="89" spans="1:49" ht="20.100000000000001" customHeight="1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 t="str">
        <f ca="1">IF(NOTA[[#This Row],[NAMA BARANG]]="","",INDEX(NOTA[ID],MATCH(,INDIRECT(ADDRESS(ROW(NOTA[ID]),COLUMN(NOTA[ID]))&amp;":"&amp;ADDRESS(ROW(),COLUMN(NOTA[ID]))),-1)))</f>
        <v/>
      </c>
      <c r="C89" s="11"/>
      <c r="F89" s="12"/>
      <c r="G89" s="3"/>
      <c r="H89" s="4"/>
      <c r="I89" s="3"/>
      <c r="K89" s="5"/>
      <c r="L89" s="3"/>
      <c r="N89" s="6"/>
      <c r="O89" s="7"/>
      <c r="P89" s="13"/>
      <c r="R89" s="9"/>
      <c r="T89" s="15"/>
      <c r="U89" s="10"/>
      <c r="V89" s="15" t="str">
        <f>IF(NOTA[[#This Row],[HARGA/ CTN]]="",NOTA[[#This Row],[JUMLAH_H]],NOTA[[#This Row],[HARGA/ CTN]]*IF(NOTA[[#This Row],[C]]="",0,NOTA[[#This Row],[C]]))</f>
        <v/>
      </c>
      <c r="W89" s="15" t="str">
        <f>IF(NOTA[[#This Row],[JUMLAH]]="","",NOTA[[#This Row],[JUMLAH]]*NOTA[[#This Row],[Column6]])</f>
        <v/>
      </c>
      <c r="X89" s="15" t="str">
        <f>IF(NOTA[[#This Row],[JUMLAH]]="","",(NOTA[[#This Row],[JUMLAH]]-NOTA[[#This Row],[DISC 1-]])*NOTA[[#This Row],[Column7]])</f>
        <v/>
      </c>
      <c r="Y89" s="15" t="str">
        <f>IF(NOTA[[#This Row],[JUMLAH]]="","",(NOTA[[#This Row],[JUMLAH]]-NOTA[[#This Row],[DISC 1-]]-NOTA[[#This Row],[DISC 2-]])*NOTA[[#This Row],[Column8]])</f>
        <v/>
      </c>
      <c r="Z89" s="15" t="str">
        <f>IF(NOTA[[#This Row],[JUMLAH]]="","",NOTA[[#This Row],[DISC 1-]]+NOTA[[#This Row],[DISC 2-]]+NOTA[[#This Row],[DISC 3-]])</f>
        <v/>
      </c>
      <c r="AA89" s="15" t="str">
        <f>IF(NOTA[[#This Row],[JUMLAH]]="","",NOTA[[#This Row],[JUMLAH]]-NOTA[[#This Row],[DISC]])</f>
        <v/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15" t="str">
        <f>IF(OR(NOTA[[#This Row],[QTY]]="",NOTA[[#This Row],[HARGA SATUAN]]="",),"",NOTA[[#This Row],[QTY]]*NOTA[[#This Row],[HARGA SATUAN]])</f>
        <v/>
      </c>
      <c r="AG89" s="4" t="str">
        <f ca="1">IF(NOTA[[#This Row],[ID_H]]="","",INDEX(NOTA[TANGGAL],MATCH(,INDIRECT(ADDRESS(ROW(NOTA[TANGGAL]),COLUMN(NOTA[TANGGAL]))&amp;":"&amp;ADDRESS(ROW(),COLUMN(NOTA[TANGGAL]))),-1)))</f>
        <v/>
      </c>
      <c r="AH89" s="4" t="str">
        <f ca="1">IF(NOTA[[#This Row],[ID_H]]="","",INDEX(NOTA[TGL.NOTA],MATCH(,INDIRECT(ADDRESS(ROW(NOTA[TGL.NOTA]),COLUMN(NOTA[TGL.NOTA]))&amp;":"&amp;ADDRESS(ROW(),COLUMN(NOTA[TGL.NOTA]))),-1)))</f>
        <v/>
      </c>
      <c r="AI89" s="4" t="str">
        <f ca="1">IF(NOTA[[#This Row],[ID_H]]="","",INDEX(NOTA[NO.NOTA],MATCH(NOTA[[#This Row],[ID_H]],NOTA[ID_H],0)))</f>
        <v/>
      </c>
      <c r="AJ89" s="6" t="str">
        <f ca="1">IF(NOTA[[#This Row],[NAMA BARANG]]="","",INDEX(NOTA[SUPPLIER],MATCH(,INDIRECT(ADDRESS(ROW(NOTA[ID]),COLUMN(NOTA[ID]))&amp;":"&amp;ADDRESS(ROW(),COLUMN(NOTA[ID]))),-1)))</f>
        <v/>
      </c>
      <c r="AK89" s="6" t="str">
        <f ca="1">IF(NOTA[[#This Row],[ID_H]]="","",IF(NOTA[[#This Row],[FAKTUR]]="",INDIRECT(ADDRESS(ROW()-1,COLUMN())),NOTA[[#This Row],[FAKTUR]]))</f>
        <v/>
      </c>
      <c r="AL89" s="3" t="str">
        <f ca="1">IF(NOTA[[#This Row],[ID]]="","",COUNTIF(NOTA[ID_H],NOTA[[#This Row],[ID_H]]))</f>
        <v/>
      </c>
      <c r="AM89" s="3" t="str">
        <f ca="1">IF(NOTA[[#This Row],[TGL.NOTA]]="",IF(NOTA[[#This Row],[SUPPLIER_H]]="","",AM88),MONTH(NOTA[[#This Row],[TGL.NOTA]]))</f>
        <v/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 t="str">
        <f>IF(NOTA[[#This Row],[CONCAT1]]="","",MATCH(NOTA[[#This Row],[CONCAT1]],[3]!db[NB NOTA_C],0))</f>
        <v/>
      </c>
      <c r="AS89" s="3" t="str">
        <f>IF(NOTA[[#This Row],[Column5]]="","",TRUE)</f>
        <v/>
      </c>
      <c r="AT89" s="3" t="str">
        <f ca="1">IF(NOTA[[#This Row],[ID_H]]="","",IF(NOTA[[#This Row],[Column3]]=TRUE,NOTA[[#This Row],[Column5]],INDEX([3]!db[QTY/ CTN],NOTA[[#This Row],[//DB]])))</f>
        <v/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" s="3" t="str">
        <f ca="1">IF(NOTA[[#This Row],[ID_H]]="","",MATCH(NOTA[[#This Row],[NB NOTA_C_QTY]],[3]!db[NB NOTA_C_QTY+F],0))</f>
        <v/>
      </c>
      <c r="AW89" s="16" t="str">
        <f ca="1">IF(NOTA[[#This Row],[NB NOTA_C_QTY]]="","",ROW()-2)</f>
        <v/>
      </c>
    </row>
    <row r="90" spans="1:49" ht="20.100000000000001" customHeight="1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 t="str">
        <f ca="1">IF(NOTA[[#This Row],[NAMA BARANG]]="","",INDEX(NOTA[ID],MATCH(,INDIRECT(ADDRESS(ROW(NOTA[ID]),COLUMN(NOTA[ID]))&amp;":"&amp;ADDRESS(ROW(),COLUMN(NOTA[ID]))),-1)))</f>
        <v/>
      </c>
      <c r="C90" s="11"/>
      <c r="F90" s="12"/>
      <c r="G90" s="3"/>
      <c r="H90" s="4"/>
      <c r="I90" s="3"/>
      <c r="K90" s="5"/>
      <c r="L90" s="3"/>
      <c r="N90" s="6"/>
      <c r="O90" s="7"/>
      <c r="P90" s="13"/>
      <c r="R90" s="9"/>
      <c r="T90" s="15"/>
      <c r="U90" s="10"/>
      <c r="V90" s="15" t="str">
        <f>IF(NOTA[[#This Row],[HARGA/ CTN]]="",NOTA[[#This Row],[JUMLAH_H]],NOTA[[#This Row],[HARGA/ CTN]]*IF(NOTA[[#This Row],[C]]="",0,NOTA[[#This Row],[C]]))</f>
        <v/>
      </c>
      <c r="W90" s="15" t="str">
        <f>IF(NOTA[[#This Row],[JUMLAH]]="","",NOTA[[#This Row],[JUMLAH]]*NOTA[[#This Row],[Column6]])</f>
        <v/>
      </c>
      <c r="X90" s="15" t="str">
        <f>IF(NOTA[[#This Row],[JUMLAH]]="","",(NOTA[[#This Row],[JUMLAH]]-NOTA[[#This Row],[DISC 1-]])*NOTA[[#This Row],[Column7]])</f>
        <v/>
      </c>
      <c r="Y90" s="15" t="str">
        <f>IF(NOTA[[#This Row],[JUMLAH]]="","",(NOTA[[#This Row],[JUMLAH]]-NOTA[[#This Row],[DISC 1-]]-NOTA[[#This Row],[DISC 2-]])*NOTA[[#This Row],[Column8]])</f>
        <v/>
      </c>
      <c r="Z90" s="15" t="str">
        <f>IF(NOTA[[#This Row],[JUMLAH]]="","",NOTA[[#This Row],[DISC 1-]]+NOTA[[#This Row],[DISC 2-]]+NOTA[[#This Row],[DISC 3-]])</f>
        <v/>
      </c>
      <c r="AA90" s="15" t="str">
        <f>IF(NOTA[[#This Row],[JUMLAH]]="","",NOTA[[#This Row],[JUMLAH]]-NOTA[[#This Row],[DISC]])</f>
        <v/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15" t="str">
        <f>IF(OR(NOTA[[#This Row],[QTY]]="",NOTA[[#This Row],[HARGA SATUAN]]="",),"",NOTA[[#This Row],[QTY]]*NOTA[[#This Row],[HARGA SATUAN]])</f>
        <v/>
      </c>
      <c r="AG90" s="4" t="str">
        <f ca="1">IF(NOTA[[#This Row],[ID_H]]="","",INDEX(NOTA[TANGGAL],MATCH(,INDIRECT(ADDRESS(ROW(NOTA[TANGGAL]),COLUMN(NOTA[TANGGAL]))&amp;":"&amp;ADDRESS(ROW(),COLUMN(NOTA[TANGGAL]))),-1)))</f>
        <v/>
      </c>
      <c r="AH90" s="4" t="str">
        <f ca="1">IF(NOTA[[#This Row],[ID_H]]="","",INDEX(NOTA[TGL.NOTA],MATCH(,INDIRECT(ADDRESS(ROW(NOTA[TGL.NOTA]),COLUMN(NOTA[TGL.NOTA]))&amp;":"&amp;ADDRESS(ROW(),COLUMN(NOTA[TGL.NOTA]))),-1)))</f>
        <v/>
      </c>
      <c r="AI90" s="4" t="str">
        <f ca="1">IF(NOTA[[#This Row],[ID_H]]="","",INDEX(NOTA[NO.NOTA],MATCH(NOTA[[#This Row],[ID_H]],NOTA[ID_H],0)))</f>
        <v/>
      </c>
      <c r="AJ90" s="6" t="str">
        <f ca="1">IF(NOTA[[#This Row],[NAMA BARANG]]="","",INDEX(NOTA[SUPPLIER],MATCH(,INDIRECT(ADDRESS(ROW(NOTA[ID]),COLUMN(NOTA[ID]))&amp;":"&amp;ADDRESS(ROW(),COLUMN(NOTA[ID]))),-1)))</f>
        <v/>
      </c>
      <c r="AK90" s="6" t="str">
        <f ca="1">IF(NOTA[[#This Row],[ID_H]]="","",IF(NOTA[[#This Row],[FAKTUR]]="",INDIRECT(ADDRESS(ROW()-1,COLUMN())),NOTA[[#This Row],[FAKTUR]]))</f>
        <v/>
      </c>
      <c r="AL90" s="3" t="str">
        <f ca="1">IF(NOTA[[#This Row],[ID]]="","",COUNTIF(NOTA[ID_H],NOTA[[#This Row],[ID_H]]))</f>
        <v/>
      </c>
      <c r="AM90" s="3" t="str">
        <f ca="1">IF(NOTA[[#This Row],[TGL.NOTA]]="",IF(NOTA[[#This Row],[SUPPLIER_H]]="","",AM89),MONTH(NOTA[[#This Row],[TGL.NOTA]]))</f>
        <v/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 t="str">
        <f>IF(NOTA[[#This Row],[CONCAT1]]="","",MATCH(NOTA[[#This Row],[CONCAT1]],[3]!db[NB NOTA_C],0))</f>
        <v/>
      </c>
      <c r="AS90" s="3" t="str">
        <f>IF(NOTA[[#This Row],[Column5]]="","",TRUE)</f>
        <v/>
      </c>
      <c r="AT90" s="3" t="str">
        <f ca="1">IF(NOTA[[#This Row],[ID_H]]="","",IF(NOTA[[#This Row],[Column3]]=TRUE,NOTA[[#This Row],[Column5]],INDEX([3]!db[QTY/ CTN],NOTA[[#This Row],[//DB]])))</f>
        <v/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" s="3" t="str">
        <f ca="1">IF(NOTA[[#This Row],[ID_H]]="","",MATCH(NOTA[[#This Row],[NB NOTA_C_QTY]],[3]!db[NB NOTA_C_QTY+F],0))</f>
        <v/>
      </c>
      <c r="AW90" s="16" t="str">
        <f ca="1">IF(NOTA[[#This Row],[NB NOTA_C_QTY]]="","",ROW()-2)</f>
        <v/>
      </c>
    </row>
    <row r="91" spans="1:49" ht="20.100000000000001" customHeight="1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 t="str">
        <f ca="1">IF(NOTA[[#This Row],[NAMA BARANG]]="","",INDEX(NOTA[ID],MATCH(,INDIRECT(ADDRESS(ROW(NOTA[ID]),COLUMN(NOTA[ID]))&amp;":"&amp;ADDRESS(ROW(),COLUMN(NOTA[ID]))),-1)))</f>
        <v/>
      </c>
      <c r="C91" s="11"/>
      <c r="F91" s="12"/>
      <c r="G91" s="3"/>
      <c r="H91" s="4"/>
      <c r="I91" s="3"/>
      <c r="K91" s="5"/>
      <c r="L91" s="3"/>
      <c r="N91" s="6"/>
      <c r="O91" s="7"/>
      <c r="P91" s="13"/>
      <c r="R91" s="9"/>
      <c r="T91" s="15"/>
      <c r="U91" s="10"/>
      <c r="V91" s="15" t="str">
        <f>IF(NOTA[[#This Row],[HARGA/ CTN]]="",NOTA[[#This Row],[JUMLAH_H]],NOTA[[#This Row],[HARGA/ CTN]]*IF(NOTA[[#This Row],[C]]="",0,NOTA[[#This Row],[C]]))</f>
        <v/>
      </c>
      <c r="W91" s="15" t="str">
        <f>IF(NOTA[[#This Row],[JUMLAH]]="","",NOTA[[#This Row],[JUMLAH]]*NOTA[[#This Row],[Column6]])</f>
        <v/>
      </c>
      <c r="X91" s="15" t="str">
        <f>IF(NOTA[[#This Row],[JUMLAH]]="","",(NOTA[[#This Row],[JUMLAH]]-NOTA[[#This Row],[DISC 1-]])*NOTA[[#This Row],[Column7]])</f>
        <v/>
      </c>
      <c r="Y91" s="15" t="str">
        <f>IF(NOTA[[#This Row],[JUMLAH]]="","",(NOTA[[#This Row],[JUMLAH]]-NOTA[[#This Row],[DISC 1-]]-NOTA[[#This Row],[DISC 2-]])*NOTA[[#This Row],[Column8]])</f>
        <v/>
      </c>
      <c r="Z91" s="15" t="str">
        <f>IF(NOTA[[#This Row],[JUMLAH]]="","",NOTA[[#This Row],[DISC 1-]]+NOTA[[#This Row],[DISC 2-]]+NOTA[[#This Row],[DISC 3-]])</f>
        <v/>
      </c>
      <c r="AA91" s="15" t="str">
        <f>IF(NOTA[[#This Row],[JUMLAH]]="","",NOTA[[#This Row],[JUMLAH]]-NOTA[[#This Row],[DISC]])</f>
        <v/>
      </c>
      <c r="AB91" s="15"/>
      <c r="AC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15" t="str">
        <f>IF(OR(NOTA[[#This Row],[QTY]]="",NOTA[[#This Row],[HARGA SATUAN]]="",),"",NOTA[[#This Row],[QTY]]*NOTA[[#This Row],[HARGA SATUAN]])</f>
        <v/>
      </c>
      <c r="AG91" s="4" t="str">
        <f ca="1">IF(NOTA[[#This Row],[ID_H]]="","",INDEX(NOTA[TANGGAL],MATCH(,INDIRECT(ADDRESS(ROW(NOTA[TANGGAL]),COLUMN(NOTA[TANGGAL]))&amp;":"&amp;ADDRESS(ROW(),COLUMN(NOTA[TANGGAL]))),-1)))</f>
        <v/>
      </c>
      <c r="AH91" s="4" t="str">
        <f ca="1">IF(NOTA[[#This Row],[ID_H]]="","",INDEX(NOTA[TGL.NOTA],MATCH(,INDIRECT(ADDRESS(ROW(NOTA[TGL.NOTA]),COLUMN(NOTA[TGL.NOTA]))&amp;":"&amp;ADDRESS(ROW(),COLUMN(NOTA[TGL.NOTA]))),-1)))</f>
        <v/>
      </c>
      <c r="AI91" s="4" t="str">
        <f ca="1">IF(NOTA[[#This Row],[ID_H]]="","",INDEX(NOTA[NO.NOTA],MATCH(NOTA[[#This Row],[ID_H]],NOTA[ID_H],0)))</f>
        <v/>
      </c>
      <c r="AJ91" s="6" t="str">
        <f ca="1">IF(NOTA[[#This Row],[NAMA BARANG]]="","",INDEX(NOTA[SUPPLIER],MATCH(,INDIRECT(ADDRESS(ROW(NOTA[ID]),COLUMN(NOTA[ID]))&amp;":"&amp;ADDRESS(ROW(),COLUMN(NOTA[ID]))),-1)))</f>
        <v/>
      </c>
      <c r="AK91" s="6" t="str">
        <f ca="1">IF(NOTA[[#This Row],[ID_H]]="","",IF(NOTA[[#This Row],[FAKTUR]]="",INDIRECT(ADDRESS(ROW()-1,COLUMN())),NOTA[[#This Row],[FAKTUR]]))</f>
        <v/>
      </c>
      <c r="AL91" s="3" t="str">
        <f ca="1">IF(NOTA[[#This Row],[ID]]="","",COUNTIF(NOTA[ID_H],NOTA[[#This Row],[ID_H]]))</f>
        <v/>
      </c>
      <c r="AM91" s="3" t="str">
        <f ca="1">IF(NOTA[[#This Row],[TGL.NOTA]]="",IF(NOTA[[#This Row],[SUPPLIER_H]]="","",AM90),MONTH(NOTA[[#This Row],[TGL.NOTA]]))</f>
        <v/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 t="str">
        <f>IF(NOTA[[#This Row],[CONCAT1]]="","",MATCH(NOTA[[#This Row],[CONCAT1]],[3]!db[NB NOTA_C],0))</f>
        <v/>
      </c>
      <c r="AS91" s="3" t="str">
        <f>IF(NOTA[[#This Row],[Column5]]="","",TRUE)</f>
        <v/>
      </c>
      <c r="AT91" s="3" t="str">
        <f ca="1">IF(NOTA[[#This Row],[ID_H]]="","",IF(NOTA[[#This Row],[Column3]]=TRUE,NOTA[[#This Row],[Column5]],INDEX([3]!db[QTY/ CTN],NOTA[[#This Row],[//DB]])))</f>
        <v/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" s="3" t="str">
        <f ca="1">IF(NOTA[[#This Row],[ID_H]]="","",MATCH(NOTA[[#This Row],[NB NOTA_C_QTY]],[3]!db[NB NOTA_C_QTY+F],0))</f>
        <v/>
      </c>
      <c r="AW91" s="16" t="str">
        <f ca="1">IF(NOTA[[#This Row],[NB NOTA_C_QTY]]="","",ROW()-2)</f>
        <v/>
      </c>
    </row>
    <row r="92" spans="1:49" ht="20.100000000000001" customHeight="1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K92" s="5"/>
      <c r="L92" s="3"/>
      <c r="N92" s="6"/>
      <c r="O92" s="7"/>
      <c r="P92" s="13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>
      <c r="A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" t="str">
        <f ca="1">IF(NOTA[[#This Row],[NAMA BARANG]]="","",INDEX(NOTA[ID],MATCH(,INDIRECT(ADDRESS(ROW(NOTA[ID]),COLUMN(NOTA[ID]))&amp;":"&amp;ADDRESS(ROW(),COLUMN(NOTA[ID]))),-1)))</f>
        <v/>
      </c>
      <c r="C93" s="11"/>
      <c r="F93" s="12"/>
      <c r="G93" s="3"/>
      <c r="H93" s="4"/>
      <c r="I93" s="3"/>
      <c r="K93" s="5"/>
      <c r="L93" s="3"/>
      <c r="N93" s="6"/>
      <c r="O93" s="7"/>
      <c r="P93" s="13"/>
      <c r="R93" s="9"/>
      <c r="T93" s="15"/>
      <c r="U93" s="10"/>
      <c r="V93" s="15" t="str">
        <f>IF(NOTA[[#This Row],[HARGA/ CTN]]="",NOTA[[#This Row],[JUMLAH_H]],NOTA[[#This Row],[HARGA/ CTN]]*IF(NOTA[[#This Row],[C]]="",0,NOTA[[#This Row],[C]]))</f>
        <v/>
      </c>
      <c r="W93" s="15" t="str">
        <f>IF(NOTA[[#This Row],[JUMLAH]]="","",NOTA[[#This Row],[JUMLAH]]*NOTA[[#This Row],[Column6]])</f>
        <v/>
      </c>
      <c r="X93" s="15" t="str">
        <f>IF(NOTA[[#This Row],[JUMLAH]]="","",(NOTA[[#This Row],[JUMLAH]]-NOTA[[#This Row],[DISC 1-]])*NOTA[[#This Row],[Column7]])</f>
        <v/>
      </c>
      <c r="Y93" s="15" t="str">
        <f>IF(NOTA[[#This Row],[JUMLAH]]="","",(NOTA[[#This Row],[JUMLAH]]-NOTA[[#This Row],[DISC 1-]]-NOTA[[#This Row],[DISC 2-]])*NOTA[[#This Row],[Column8]])</f>
        <v/>
      </c>
      <c r="Z93" s="15" t="str">
        <f>IF(NOTA[[#This Row],[JUMLAH]]="","",NOTA[[#This Row],[DISC 1-]]+NOTA[[#This Row],[DISC 2-]]+NOTA[[#This Row],[DISC 3-]])</f>
        <v/>
      </c>
      <c r="AA93" s="15" t="str">
        <f>IF(NOTA[[#This Row],[JUMLAH]]="","",NOTA[[#This Row],[JUMLAH]]-NOTA[[#This Row],[DISC]])</f>
        <v/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" s="15" t="str">
        <f>IF(OR(NOTA[[#This Row],[QTY]]="",NOTA[[#This Row],[HARGA SATUAN]]="",),"",NOTA[[#This Row],[QTY]]*NOTA[[#This Row],[HARGA SATUAN]])</f>
        <v/>
      </c>
      <c r="AG93" s="4" t="str">
        <f ca="1">IF(NOTA[[#This Row],[ID_H]]="","",INDEX(NOTA[TANGGAL],MATCH(,INDIRECT(ADDRESS(ROW(NOTA[TANGGAL]),COLUMN(NOTA[TANGGAL]))&amp;":"&amp;ADDRESS(ROW(),COLUMN(NOTA[TANGGAL]))),-1)))</f>
        <v/>
      </c>
      <c r="AH93" s="4" t="str">
        <f ca="1">IF(NOTA[[#This Row],[ID_H]]="","",INDEX(NOTA[TGL.NOTA],MATCH(,INDIRECT(ADDRESS(ROW(NOTA[TGL.NOTA]),COLUMN(NOTA[TGL.NOTA]))&amp;":"&amp;ADDRESS(ROW(),COLUMN(NOTA[TGL.NOTA]))),-1)))</f>
        <v/>
      </c>
      <c r="AI93" s="4" t="str">
        <f ca="1">IF(NOTA[[#This Row],[ID_H]]="","",INDEX(NOTA[NO.NOTA],MATCH(NOTA[[#This Row],[ID_H]],NOTA[ID_H],0)))</f>
        <v/>
      </c>
      <c r="AJ93" s="6" t="str">
        <f ca="1">IF(NOTA[[#This Row],[NAMA BARANG]]="","",INDEX(NOTA[SUPPLIER],MATCH(,INDIRECT(ADDRESS(ROW(NOTA[ID]),COLUMN(NOTA[ID]))&amp;":"&amp;ADDRESS(ROW(),COLUMN(NOTA[ID]))),-1)))</f>
        <v/>
      </c>
      <c r="AK93" s="6" t="str">
        <f ca="1">IF(NOTA[[#This Row],[ID_H]]="","",IF(NOTA[[#This Row],[FAKTUR]]="",INDIRECT(ADDRESS(ROW()-1,COLUMN())),NOTA[[#This Row],[FAKTUR]]))</f>
        <v/>
      </c>
      <c r="AL93" s="3" t="str">
        <f ca="1">IF(NOTA[[#This Row],[ID]]="","",COUNTIF(NOTA[ID_H],NOTA[[#This Row],[ID_H]]))</f>
        <v/>
      </c>
      <c r="AM93" s="3" t="str">
        <f ca="1">IF(NOTA[[#This Row],[TGL.NOTA]]="",IF(NOTA[[#This Row],[SUPPLIER_H]]="","",AM92),MONTH(NOTA[[#This Row],[TGL.NOTA]]))</f>
        <v/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" s="3" t="str">
        <f>IF(NOTA[[#This Row],[CONCAT1]]="","",MATCH(NOTA[[#This Row],[CONCAT1]],[3]!db[NB NOTA_C],0))</f>
        <v/>
      </c>
      <c r="AS93" s="3" t="str">
        <f>IF(NOTA[[#This Row],[Column5]]="","",TRUE)</f>
        <v/>
      </c>
      <c r="AT93" s="3" t="str">
        <f ca="1">IF(NOTA[[#This Row],[ID_H]]="","",IF(NOTA[[#This Row],[Column3]]=TRUE,NOTA[[#This Row],[Column5]],INDEX([3]!db[QTY/ CTN],NOTA[[#This Row],[//DB]])))</f>
        <v/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" s="3" t="str">
        <f ca="1">IF(NOTA[[#This Row],[ID_H]]="","",MATCH(NOTA[[#This Row],[NB NOTA_C_QTY]],[3]!db[NB NOTA_C_QTY+F],0))</f>
        <v/>
      </c>
      <c r="AW93" s="16" t="str">
        <f ca="1">IF(NOTA[[#This Row],[NB NOTA_C_QTY]]="","",ROW()-2)</f>
        <v/>
      </c>
    </row>
    <row r="94" spans="1:49" ht="20.100000000000001" customHeight="1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 t="str">
        <f ca="1">IF(NOTA[[#This Row],[NAMA BARANG]]="","",INDEX(NOTA[ID],MATCH(,INDIRECT(ADDRESS(ROW(NOTA[ID]),COLUMN(NOTA[ID]))&amp;":"&amp;ADDRESS(ROW(),COLUMN(NOTA[ID]))),-1)))</f>
        <v/>
      </c>
      <c r="C94" s="11"/>
      <c r="F94" s="12"/>
      <c r="G94" s="3"/>
      <c r="H94" s="4"/>
      <c r="I94" s="3"/>
      <c r="K94" s="5"/>
      <c r="L94" s="3"/>
      <c r="N94" s="6"/>
      <c r="O94" s="7"/>
      <c r="P94" s="13"/>
      <c r="R94" s="9"/>
      <c r="T94" s="15"/>
      <c r="U94" s="10"/>
      <c r="V94" s="15" t="str">
        <f>IF(NOTA[[#This Row],[HARGA/ CTN]]="",NOTA[[#This Row],[JUMLAH_H]],NOTA[[#This Row],[HARGA/ CTN]]*IF(NOTA[[#This Row],[C]]="",0,NOTA[[#This Row],[C]]))</f>
        <v/>
      </c>
      <c r="W94" s="15" t="str">
        <f>IF(NOTA[[#This Row],[JUMLAH]]="","",NOTA[[#This Row],[JUMLAH]]*NOTA[[#This Row],[Column6]])</f>
        <v/>
      </c>
      <c r="X94" s="15" t="str">
        <f>IF(NOTA[[#This Row],[JUMLAH]]="","",(NOTA[[#This Row],[JUMLAH]]-NOTA[[#This Row],[DISC 1-]])*NOTA[[#This Row],[Column7]])</f>
        <v/>
      </c>
      <c r="Y94" s="15" t="str">
        <f>IF(NOTA[[#This Row],[JUMLAH]]="","",(NOTA[[#This Row],[JUMLAH]]-NOTA[[#This Row],[DISC 1-]]-NOTA[[#This Row],[DISC 2-]])*NOTA[[#This Row],[Column8]])</f>
        <v/>
      </c>
      <c r="Z94" s="15" t="str">
        <f>IF(NOTA[[#This Row],[JUMLAH]]="","",NOTA[[#This Row],[DISC 1-]]+NOTA[[#This Row],[DISC 2-]]+NOTA[[#This Row],[DISC 3-]])</f>
        <v/>
      </c>
      <c r="AA94" s="15" t="str">
        <f>IF(NOTA[[#This Row],[JUMLAH]]="","",NOTA[[#This Row],[JUMLAH]]-NOTA[[#This Row],[DISC]])</f>
        <v/>
      </c>
      <c r="AB94" s="15"/>
      <c r="AC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15" t="str">
        <f>IF(OR(NOTA[[#This Row],[QTY]]="",NOTA[[#This Row],[HARGA SATUAN]]="",),"",NOTA[[#This Row],[QTY]]*NOTA[[#This Row],[HARGA SATUAN]])</f>
        <v/>
      </c>
      <c r="AG94" s="4" t="str">
        <f ca="1">IF(NOTA[[#This Row],[ID_H]]="","",INDEX(NOTA[TANGGAL],MATCH(,INDIRECT(ADDRESS(ROW(NOTA[TANGGAL]),COLUMN(NOTA[TANGGAL]))&amp;":"&amp;ADDRESS(ROW(),COLUMN(NOTA[TANGGAL]))),-1)))</f>
        <v/>
      </c>
      <c r="AH94" s="4" t="str">
        <f ca="1">IF(NOTA[[#This Row],[ID_H]]="","",INDEX(NOTA[TGL.NOTA],MATCH(,INDIRECT(ADDRESS(ROW(NOTA[TGL.NOTA]),COLUMN(NOTA[TGL.NOTA]))&amp;":"&amp;ADDRESS(ROW(),COLUMN(NOTA[TGL.NOTA]))),-1)))</f>
        <v/>
      </c>
      <c r="AI94" s="4" t="str">
        <f ca="1">IF(NOTA[[#This Row],[ID_H]]="","",INDEX(NOTA[NO.NOTA],MATCH(NOTA[[#This Row],[ID_H]],NOTA[ID_H],0)))</f>
        <v/>
      </c>
      <c r="AJ94" s="6" t="str">
        <f ca="1">IF(NOTA[[#This Row],[NAMA BARANG]]="","",INDEX(NOTA[SUPPLIER],MATCH(,INDIRECT(ADDRESS(ROW(NOTA[ID]),COLUMN(NOTA[ID]))&amp;":"&amp;ADDRESS(ROW(),COLUMN(NOTA[ID]))),-1)))</f>
        <v/>
      </c>
      <c r="AK94" s="6" t="str">
        <f ca="1">IF(NOTA[[#This Row],[ID_H]]="","",IF(NOTA[[#This Row],[FAKTUR]]="",INDIRECT(ADDRESS(ROW()-1,COLUMN())),NOTA[[#This Row],[FAKTUR]]))</f>
        <v/>
      </c>
      <c r="AL94" s="3" t="str">
        <f ca="1">IF(NOTA[[#This Row],[ID]]="","",COUNTIF(NOTA[ID_H],NOTA[[#This Row],[ID_H]]))</f>
        <v/>
      </c>
      <c r="AM94" s="3" t="str">
        <f ca="1">IF(NOTA[[#This Row],[TGL.NOTA]]="",IF(NOTA[[#This Row],[SUPPLIER_H]]="","",AM93),MONTH(NOTA[[#This Row],[TGL.NOTA]]))</f>
        <v/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 t="str">
        <f>IF(NOTA[[#This Row],[CONCAT1]]="","",MATCH(NOTA[[#This Row],[CONCAT1]],[3]!db[NB NOTA_C],0))</f>
        <v/>
      </c>
      <c r="AS94" s="3" t="str">
        <f>IF(NOTA[[#This Row],[Column5]]="","",TRUE)</f>
        <v/>
      </c>
      <c r="AT94" s="3" t="str">
        <f ca="1">IF(NOTA[[#This Row],[ID_H]]="","",IF(NOTA[[#This Row],[Column3]]=TRUE,NOTA[[#This Row],[Column5]],INDEX([3]!db[QTY/ CTN],NOTA[[#This Row],[//DB]])))</f>
        <v/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" s="3" t="str">
        <f ca="1">IF(NOTA[[#This Row],[ID_H]]="","",MATCH(NOTA[[#This Row],[NB NOTA_C_QTY]],[3]!db[NB NOTA_C_QTY+F],0))</f>
        <v/>
      </c>
      <c r="AW94" s="16" t="str">
        <f ca="1">IF(NOTA[[#This Row],[NB NOTA_C_QTY]]="","",ROW()-2)</f>
        <v/>
      </c>
    </row>
    <row r="95" spans="1:49" ht="20.100000000000001" customHeight="1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>
      <c r="A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" t="str">
        <f ca="1">IF(NOTA[[#This Row],[NAMA BARANG]]="","",INDEX(NOTA[ID],MATCH(,INDIRECT(ADDRESS(ROW(NOTA[ID]),COLUMN(NOTA[ID]))&amp;":"&amp;ADDRESS(ROW(),COLUMN(NOTA[ID]))),-1)))</f>
        <v/>
      </c>
      <c r="C96" s="11"/>
      <c r="F96" s="12"/>
      <c r="G96" s="3"/>
      <c r="H96" s="4"/>
      <c r="I96" s="3"/>
      <c r="K96" s="5"/>
      <c r="L96" s="3"/>
      <c r="N96" s="6"/>
      <c r="O96" s="7"/>
      <c r="P96" s="13"/>
      <c r="R96" s="9"/>
      <c r="T96" s="15"/>
      <c r="U96" s="10"/>
      <c r="V96" s="15" t="str">
        <f>IF(NOTA[[#This Row],[HARGA/ CTN]]="",NOTA[[#This Row],[JUMLAH_H]],NOTA[[#This Row],[HARGA/ CTN]]*IF(NOTA[[#This Row],[C]]="",0,NOTA[[#This Row],[C]]))</f>
        <v/>
      </c>
      <c r="W96" s="15" t="str">
        <f>IF(NOTA[[#This Row],[JUMLAH]]="","",NOTA[[#This Row],[JUMLAH]]*NOTA[[#This Row],[Column6]])</f>
        <v/>
      </c>
      <c r="X96" s="15" t="str">
        <f>IF(NOTA[[#This Row],[JUMLAH]]="","",(NOTA[[#This Row],[JUMLAH]]-NOTA[[#This Row],[DISC 1-]])*NOTA[[#This Row],[Column7]])</f>
        <v/>
      </c>
      <c r="Y96" s="15" t="str">
        <f>IF(NOTA[[#This Row],[JUMLAH]]="","",(NOTA[[#This Row],[JUMLAH]]-NOTA[[#This Row],[DISC 1-]]-NOTA[[#This Row],[DISC 2-]])*NOTA[[#This Row],[Column8]])</f>
        <v/>
      </c>
      <c r="Z96" s="15" t="str">
        <f>IF(NOTA[[#This Row],[JUMLAH]]="","",NOTA[[#This Row],[DISC 1-]]+NOTA[[#This Row],[DISC 2-]]+NOTA[[#This Row],[DISC 3-]])</f>
        <v/>
      </c>
      <c r="AA96" s="15" t="str">
        <f>IF(NOTA[[#This Row],[JUMLAH]]="","",NOTA[[#This Row],[JUMLAH]]-NOTA[[#This Row],[DISC]])</f>
        <v/>
      </c>
      <c r="AB96" s="15"/>
      <c r="AC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" s="15" t="str">
        <f>IF(OR(NOTA[[#This Row],[QTY]]="",NOTA[[#This Row],[HARGA SATUAN]]="",),"",NOTA[[#This Row],[QTY]]*NOTA[[#This Row],[HARGA SATUAN]])</f>
        <v/>
      </c>
      <c r="AG96" s="4" t="str">
        <f ca="1">IF(NOTA[[#This Row],[ID_H]]="","",INDEX(NOTA[TANGGAL],MATCH(,INDIRECT(ADDRESS(ROW(NOTA[TANGGAL]),COLUMN(NOTA[TANGGAL]))&amp;":"&amp;ADDRESS(ROW(),COLUMN(NOTA[TANGGAL]))),-1)))</f>
        <v/>
      </c>
      <c r="AH96" s="4" t="str">
        <f ca="1">IF(NOTA[[#This Row],[ID_H]]="","",INDEX(NOTA[TGL.NOTA],MATCH(,INDIRECT(ADDRESS(ROW(NOTA[TGL.NOTA]),COLUMN(NOTA[TGL.NOTA]))&amp;":"&amp;ADDRESS(ROW(),COLUMN(NOTA[TGL.NOTA]))),-1)))</f>
        <v/>
      </c>
      <c r="AI96" s="4" t="str">
        <f ca="1">IF(NOTA[[#This Row],[ID_H]]="","",INDEX(NOTA[NO.NOTA],MATCH(NOTA[[#This Row],[ID_H]],NOTA[ID_H],0)))</f>
        <v/>
      </c>
      <c r="AJ96" s="6" t="str">
        <f ca="1">IF(NOTA[[#This Row],[NAMA BARANG]]="","",INDEX(NOTA[SUPPLIER],MATCH(,INDIRECT(ADDRESS(ROW(NOTA[ID]),COLUMN(NOTA[ID]))&amp;":"&amp;ADDRESS(ROW(),COLUMN(NOTA[ID]))),-1)))</f>
        <v/>
      </c>
      <c r="AK96" s="6" t="str">
        <f ca="1">IF(NOTA[[#This Row],[ID_H]]="","",IF(NOTA[[#This Row],[FAKTUR]]="",INDIRECT(ADDRESS(ROW()-1,COLUMN())),NOTA[[#This Row],[FAKTUR]]))</f>
        <v/>
      </c>
      <c r="AL96" s="3" t="str">
        <f ca="1">IF(NOTA[[#This Row],[ID]]="","",COUNTIF(NOTA[ID_H],NOTA[[#This Row],[ID_H]]))</f>
        <v/>
      </c>
      <c r="AM96" s="3" t="str">
        <f ca="1">IF(NOTA[[#This Row],[TGL.NOTA]]="",IF(NOTA[[#This Row],[SUPPLIER_H]]="","",AM95),MONTH(NOTA[[#This Row],[TGL.NOTA]]))</f>
        <v/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" t="str">
        <f>IF(NOTA[[#This Row],[CONCAT1]]="","",MATCH(NOTA[[#This Row],[CONCAT1]],[3]!db[NB NOTA_C],0))</f>
        <v/>
      </c>
      <c r="AS96" s="3" t="str">
        <f>IF(NOTA[[#This Row],[Column5]]="","",TRUE)</f>
        <v/>
      </c>
      <c r="AT96" s="3" t="str">
        <f ca="1">IF(NOTA[[#This Row],[ID_H]]="","",IF(NOTA[[#This Row],[Column3]]=TRUE,NOTA[[#This Row],[Column5]],INDEX([3]!db[QTY/ CTN],NOTA[[#This Row],[//DB]])))</f>
        <v/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" s="3" t="str">
        <f ca="1">IF(NOTA[[#This Row],[ID_H]]="","",MATCH(NOTA[[#This Row],[NB NOTA_C_QTY]],[3]!db[NB NOTA_C_QTY+F],0))</f>
        <v/>
      </c>
      <c r="AW96" s="16" t="str">
        <f ca="1">IF(NOTA[[#This Row],[NB NOTA_C_QTY]]="","",ROW()-2)</f>
        <v/>
      </c>
    </row>
    <row r="97" spans="1:49" ht="20.100000000000001" customHeight="1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K97" s="5"/>
      <c r="L97" s="3"/>
      <c r="N97" s="6"/>
      <c r="O97" s="7"/>
      <c r="P97" s="13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>
      <c r="A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" t="str">
        <f ca="1">IF(NOTA[[#This Row],[NAMA BARANG]]="","",INDEX(NOTA[ID],MATCH(,INDIRECT(ADDRESS(ROW(NOTA[ID]),COLUMN(NOTA[ID]))&amp;":"&amp;ADDRESS(ROW(),COLUMN(NOTA[ID]))),-1)))</f>
        <v/>
      </c>
      <c r="C98" s="11"/>
      <c r="F98" s="12"/>
      <c r="G98" s="3"/>
      <c r="H98" s="4"/>
      <c r="I98" s="3"/>
      <c r="K98" s="5"/>
      <c r="L98" s="3"/>
      <c r="N98" s="6"/>
      <c r="O98" s="7"/>
      <c r="P98" s="13"/>
      <c r="R98" s="9"/>
      <c r="T98" s="15"/>
      <c r="U98" s="10"/>
      <c r="V98" s="15" t="str">
        <f>IF(NOTA[[#This Row],[HARGA/ CTN]]="",NOTA[[#This Row],[JUMLAH_H]],NOTA[[#This Row],[HARGA/ CTN]]*IF(NOTA[[#This Row],[C]]="",0,NOTA[[#This Row],[C]]))</f>
        <v/>
      </c>
      <c r="W98" s="15" t="str">
        <f>IF(NOTA[[#This Row],[JUMLAH]]="","",NOTA[[#This Row],[JUMLAH]]*NOTA[[#This Row],[Column6]])</f>
        <v/>
      </c>
      <c r="X98" s="15" t="str">
        <f>IF(NOTA[[#This Row],[JUMLAH]]="","",(NOTA[[#This Row],[JUMLAH]]-NOTA[[#This Row],[DISC 1-]])*NOTA[[#This Row],[Column7]])</f>
        <v/>
      </c>
      <c r="Y98" s="15" t="str">
        <f>IF(NOTA[[#This Row],[JUMLAH]]="","",(NOTA[[#This Row],[JUMLAH]]-NOTA[[#This Row],[DISC 1-]]-NOTA[[#This Row],[DISC 2-]])*NOTA[[#This Row],[Column8]])</f>
        <v/>
      </c>
      <c r="Z98" s="15" t="str">
        <f>IF(NOTA[[#This Row],[JUMLAH]]="","",NOTA[[#This Row],[DISC 1-]]+NOTA[[#This Row],[DISC 2-]]+NOTA[[#This Row],[DISC 3-]])</f>
        <v/>
      </c>
      <c r="AA98" s="15" t="str">
        <f>IF(NOTA[[#This Row],[JUMLAH]]="","",NOTA[[#This Row],[JUMLAH]]-NOTA[[#This Row],[DISC]])</f>
        <v/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" s="15" t="str">
        <f>IF(OR(NOTA[[#This Row],[QTY]]="",NOTA[[#This Row],[HARGA SATUAN]]="",),"",NOTA[[#This Row],[QTY]]*NOTA[[#This Row],[HARGA SATUAN]])</f>
        <v/>
      </c>
      <c r="AG98" s="4" t="str">
        <f ca="1">IF(NOTA[[#This Row],[ID_H]]="","",INDEX(NOTA[TANGGAL],MATCH(,INDIRECT(ADDRESS(ROW(NOTA[TANGGAL]),COLUMN(NOTA[TANGGAL]))&amp;":"&amp;ADDRESS(ROW(),COLUMN(NOTA[TANGGAL]))),-1)))</f>
        <v/>
      </c>
      <c r="AH98" s="4" t="str">
        <f ca="1">IF(NOTA[[#This Row],[ID_H]]="","",INDEX(NOTA[TGL.NOTA],MATCH(,INDIRECT(ADDRESS(ROW(NOTA[TGL.NOTA]),COLUMN(NOTA[TGL.NOTA]))&amp;":"&amp;ADDRESS(ROW(),COLUMN(NOTA[TGL.NOTA]))),-1)))</f>
        <v/>
      </c>
      <c r="AI98" s="4" t="str">
        <f ca="1">IF(NOTA[[#This Row],[ID_H]]="","",INDEX(NOTA[NO.NOTA],MATCH(NOTA[[#This Row],[ID_H]],NOTA[ID_H],0)))</f>
        <v/>
      </c>
      <c r="AJ98" s="6" t="str">
        <f ca="1">IF(NOTA[[#This Row],[NAMA BARANG]]="","",INDEX(NOTA[SUPPLIER],MATCH(,INDIRECT(ADDRESS(ROW(NOTA[ID]),COLUMN(NOTA[ID]))&amp;":"&amp;ADDRESS(ROW(),COLUMN(NOTA[ID]))),-1)))</f>
        <v/>
      </c>
      <c r="AK98" s="6" t="str">
        <f ca="1">IF(NOTA[[#This Row],[ID_H]]="","",IF(NOTA[[#This Row],[FAKTUR]]="",INDIRECT(ADDRESS(ROW()-1,COLUMN())),NOTA[[#This Row],[FAKTUR]]))</f>
        <v/>
      </c>
      <c r="AL98" s="3" t="str">
        <f ca="1">IF(NOTA[[#This Row],[ID]]="","",COUNTIF(NOTA[ID_H],NOTA[[#This Row],[ID_H]]))</f>
        <v/>
      </c>
      <c r="AM98" s="3" t="str">
        <f ca="1">IF(NOTA[[#This Row],[TGL.NOTA]]="",IF(NOTA[[#This Row],[SUPPLIER_H]]="","",AM97),MONTH(NOTA[[#This Row],[TGL.NOTA]]))</f>
        <v/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" s="3" t="str">
        <f>IF(NOTA[[#This Row],[CONCAT1]]="","",MATCH(NOTA[[#This Row],[CONCAT1]],[3]!db[NB NOTA_C],0))</f>
        <v/>
      </c>
      <c r="AS98" s="3" t="str">
        <f>IF(NOTA[[#This Row],[Column5]]="","",TRUE)</f>
        <v/>
      </c>
      <c r="AT98" s="3" t="str">
        <f ca="1">IF(NOTA[[#This Row],[ID_H]]="","",IF(NOTA[[#This Row],[Column3]]=TRUE,NOTA[[#This Row],[Column5]],INDEX([3]!db[QTY/ CTN],NOTA[[#This Row],[//DB]])))</f>
        <v/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" s="3" t="str">
        <f ca="1">IF(NOTA[[#This Row],[ID_H]]="","",MATCH(NOTA[[#This Row],[NB NOTA_C_QTY]],[3]!db[NB NOTA_C_QTY+F],0))</f>
        <v/>
      </c>
      <c r="AW98" s="16" t="str">
        <f ca="1">IF(NOTA[[#This Row],[NB NOTA_C_QTY]]="","",ROW()-2)</f>
        <v/>
      </c>
    </row>
    <row r="99" spans="1:49" ht="20.100000000000001" customHeight="1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 t="str">
        <f ca="1">IF(NOTA[[#This Row],[NAMA BARANG]]="","",INDEX(NOTA[ID],MATCH(,INDIRECT(ADDRESS(ROW(NOTA[ID]),COLUMN(NOTA[ID]))&amp;":"&amp;ADDRESS(ROW(),COLUMN(NOTA[ID]))),-1)))</f>
        <v/>
      </c>
      <c r="C99" s="11"/>
      <c r="F99" s="12"/>
      <c r="G99" s="3"/>
      <c r="H99" s="4"/>
      <c r="I99" s="3"/>
      <c r="K99" s="5"/>
      <c r="L99" s="3"/>
      <c r="N99" s="6"/>
      <c r="O99" s="7"/>
      <c r="P99" s="13"/>
      <c r="R99" s="9"/>
      <c r="T99" s="15"/>
      <c r="U99" s="10"/>
      <c r="V99" s="15" t="str">
        <f>IF(NOTA[[#This Row],[HARGA/ CTN]]="",NOTA[[#This Row],[JUMLAH_H]],NOTA[[#This Row],[HARGA/ CTN]]*IF(NOTA[[#This Row],[C]]="",0,NOTA[[#This Row],[C]]))</f>
        <v/>
      </c>
      <c r="W99" s="15" t="str">
        <f>IF(NOTA[[#This Row],[JUMLAH]]="","",NOTA[[#This Row],[JUMLAH]]*NOTA[[#This Row],[Column6]])</f>
        <v/>
      </c>
      <c r="X99" s="15" t="str">
        <f>IF(NOTA[[#This Row],[JUMLAH]]="","",(NOTA[[#This Row],[JUMLAH]]-NOTA[[#This Row],[DISC 1-]])*NOTA[[#This Row],[Column7]])</f>
        <v/>
      </c>
      <c r="Y99" s="15" t="str">
        <f>IF(NOTA[[#This Row],[JUMLAH]]="","",(NOTA[[#This Row],[JUMLAH]]-NOTA[[#This Row],[DISC 1-]]-NOTA[[#This Row],[DISC 2-]])*NOTA[[#This Row],[Column8]])</f>
        <v/>
      </c>
      <c r="Z99" s="15" t="str">
        <f>IF(NOTA[[#This Row],[JUMLAH]]="","",NOTA[[#This Row],[DISC 1-]]+NOTA[[#This Row],[DISC 2-]]+NOTA[[#This Row],[DISC 3-]])</f>
        <v/>
      </c>
      <c r="AA99" s="15" t="str">
        <f>IF(NOTA[[#This Row],[JUMLAH]]="","",NOTA[[#This Row],[JUMLAH]]-NOTA[[#This Row],[DISC]])</f>
        <v/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15" t="str">
        <f>IF(OR(NOTA[[#This Row],[QTY]]="",NOTA[[#This Row],[HARGA SATUAN]]="",),"",NOTA[[#This Row],[QTY]]*NOTA[[#This Row],[HARGA SATUAN]])</f>
        <v/>
      </c>
      <c r="AG99" s="4" t="str">
        <f ca="1">IF(NOTA[[#This Row],[ID_H]]="","",INDEX(NOTA[TANGGAL],MATCH(,INDIRECT(ADDRESS(ROW(NOTA[TANGGAL]),COLUMN(NOTA[TANGGAL]))&amp;":"&amp;ADDRESS(ROW(),COLUMN(NOTA[TANGGAL]))),-1)))</f>
        <v/>
      </c>
      <c r="AH99" s="4" t="str">
        <f ca="1">IF(NOTA[[#This Row],[ID_H]]="","",INDEX(NOTA[TGL.NOTA],MATCH(,INDIRECT(ADDRESS(ROW(NOTA[TGL.NOTA]),COLUMN(NOTA[TGL.NOTA]))&amp;":"&amp;ADDRESS(ROW(),COLUMN(NOTA[TGL.NOTA]))),-1)))</f>
        <v/>
      </c>
      <c r="AI99" s="4" t="str">
        <f ca="1">IF(NOTA[[#This Row],[ID_H]]="","",INDEX(NOTA[NO.NOTA],MATCH(NOTA[[#This Row],[ID_H]],NOTA[ID_H],0)))</f>
        <v/>
      </c>
      <c r="AJ99" s="6" t="str">
        <f ca="1">IF(NOTA[[#This Row],[NAMA BARANG]]="","",INDEX(NOTA[SUPPLIER],MATCH(,INDIRECT(ADDRESS(ROW(NOTA[ID]),COLUMN(NOTA[ID]))&amp;":"&amp;ADDRESS(ROW(),COLUMN(NOTA[ID]))),-1)))</f>
        <v/>
      </c>
      <c r="AK99" s="6" t="str">
        <f ca="1">IF(NOTA[[#This Row],[ID_H]]="","",IF(NOTA[[#This Row],[FAKTUR]]="",INDIRECT(ADDRESS(ROW()-1,COLUMN())),NOTA[[#This Row],[FAKTUR]]))</f>
        <v/>
      </c>
      <c r="AL99" s="3" t="str">
        <f ca="1">IF(NOTA[[#This Row],[ID]]="","",COUNTIF(NOTA[ID_H],NOTA[[#This Row],[ID_H]]))</f>
        <v/>
      </c>
      <c r="AM99" s="3" t="str">
        <f ca="1">IF(NOTA[[#This Row],[TGL.NOTA]]="",IF(NOTA[[#This Row],[SUPPLIER_H]]="","",AM98),MONTH(NOTA[[#This Row],[TGL.NOTA]]))</f>
        <v/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 t="str">
        <f>IF(NOTA[[#This Row],[CONCAT1]]="","",MATCH(NOTA[[#This Row],[CONCAT1]],[3]!db[NB NOTA_C],0))</f>
        <v/>
      </c>
      <c r="AS99" s="3" t="str">
        <f>IF(NOTA[[#This Row],[Column5]]="","",TRUE)</f>
        <v/>
      </c>
      <c r="AT99" s="3" t="str">
        <f ca="1">IF(NOTA[[#This Row],[ID_H]]="","",IF(NOTA[[#This Row],[Column3]]=TRUE,NOTA[[#This Row],[Column5]],INDEX([3]!db[QTY/ CTN],NOTA[[#This Row],[//DB]])))</f>
        <v/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" s="3" t="str">
        <f ca="1">IF(NOTA[[#This Row],[ID_H]]="","",MATCH(NOTA[[#This Row],[NB NOTA_C_QTY]],[3]!db[NB NOTA_C_QTY+F],0))</f>
        <v/>
      </c>
      <c r="AW99" s="16" t="str">
        <f ca="1">IF(NOTA[[#This Row],[NB NOTA_C_QTY]]="","",ROW()-2)</f>
        <v/>
      </c>
    </row>
    <row r="100" spans="1:49" ht="20.100000000000001" customHeight="1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 t="str">
        <f ca="1">IF(NOTA[[#This Row],[NAMA BARANG]]="","",INDEX(NOTA[ID],MATCH(,INDIRECT(ADDRESS(ROW(NOTA[ID]),COLUMN(NOTA[ID]))&amp;":"&amp;ADDRESS(ROW(),COLUMN(NOTA[ID]))),-1)))</f>
        <v/>
      </c>
      <c r="C100" s="11"/>
      <c r="F100" s="12"/>
      <c r="G100" s="3"/>
      <c r="H100" s="4"/>
      <c r="I100" s="3"/>
      <c r="K100" s="5"/>
      <c r="L100" s="3"/>
      <c r="N100" s="6"/>
      <c r="O100" s="7"/>
      <c r="P100" s="13"/>
      <c r="R100" s="9"/>
      <c r="T100" s="15"/>
      <c r="U100" s="10"/>
      <c r="V100" s="15" t="str">
        <f>IF(NOTA[[#This Row],[HARGA/ CTN]]="",NOTA[[#This Row],[JUMLAH_H]],NOTA[[#This Row],[HARGA/ CTN]]*IF(NOTA[[#This Row],[C]]="",0,NOTA[[#This Row],[C]]))</f>
        <v/>
      </c>
      <c r="W100" s="15" t="str">
        <f>IF(NOTA[[#This Row],[JUMLAH]]="","",NOTA[[#This Row],[JUMLAH]]*NOTA[[#This Row],[Column6]])</f>
        <v/>
      </c>
      <c r="X100" s="15" t="str">
        <f>IF(NOTA[[#This Row],[JUMLAH]]="","",(NOTA[[#This Row],[JUMLAH]]-NOTA[[#This Row],[DISC 1-]])*NOTA[[#This Row],[Column7]])</f>
        <v/>
      </c>
      <c r="Y100" s="15" t="str">
        <f>IF(NOTA[[#This Row],[JUMLAH]]="","",(NOTA[[#This Row],[JUMLAH]]-NOTA[[#This Row],[DISC 1-]]-NOTA[[#This Row],[DISC 2-]])*NOTA[[#This Row],[Column8]])</f>
        <v/>
      </c>
      <c r="Z100" s="15" t="str">
        <f>IF(NOTA[[#This Row],[JUMLAH]]="","",NOTA[[#This Row],[DISC 1-]]+NOTA[[#This Row],[DISC 2-]]+NOTA[[#This Row],[DISC 3-]])</f>
        <v/>
      </c>
      <c r="AA100" s="15" t="str">
        <f>IF(NOTA[[#This Row],[JUMLAH]]="","",NOTA[[#This Row],[JUMLAH]]-NOTA[[#This Row],[DISC]])</f>
        <v/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" s="15" t="str">
        <f>IF(OR(NOTA[[#This Row],[QTY]]="",NOTA[[#This Row],[HARGA SATUAN]]="",),"",NOTA[[#This Row],[QTY]]*NOTA[[#This Row],[HARGA SATUAN]])</f>
        <v/>
      </c>
      <c r="AG100" s="4" t="str">
        <f ca="1">IF(NOTA[[#This Row],[ID_H]]="","",INDEX(NOTA[TANGGAL],MATCH(,INDIRECT(ADDRESS(ROW(NOTA[TANGGAL]),COLUMN(NOTA[TANGGAL]))&amp;":"&amp;ADDRESS(ROW(),COLUMN(NOTA[TANGGAL]))),-1)))</f>
        <v/>
      </c>
      <c r="AH100" s="4" t="str">
        <f ca="1">IF(NOTA[[#This Row],[ID_H]]="","",INDEX(NOTA[TGL.NOTA],MATCH(,INDIRECT(ADDRESS(ROW(NOTA[TGL.NOTA]),COLUMN(NOTA[TGL.NOTA]))&amp;":"&amp;ADDRESS(ROW(),COLUMN(NOTA[TGL.NOTA]))),-1)))</f>
        <v/>
      </c>
      <c r="AI100" s="4" t="str">
        <f ca="1">IF(NOTA[[#This Row],[ID_H]]="","",INDEX(NOTA[NO.NOTA],MATCH(NOTA[[#This Row],[ID_H]],NOTA[ID_H],0)))</f>
        <v/>
      </c>
      <c r="AJ100" s="6" t="str">
        <f ca="1">IF(NOTA[[#This Row],[NAMA BARANG]]="","",INDEX(NOTA[SUPPLIER],MATCH(,INDIRECT(ADDRESS(ROW(NOTA[ID]),COLUMN(NOTA[ID]))&amp;":"&amp;ADDRESS(ROW(),COLUMN(NOTA[ID]))),-1)))</f>
        <v/>
      </c>
      <c r="AK100" s="6" t="str">
        <f ca="1">IF(NOTA[[#This Row],[ID_H]]="","",IF(NOTA[[#This Row],[FAKTUR]]="",INDIRECT(ADDRESS(ROW()-1,COLUMN())),NOTA[[#This Row],[FAKTUR]]))</f>
        <v/>
      </c>
      <c r="AL100" s="3" t="str">
        <f ca="1">IF(NOTA[[#This Row],[ID]]="","",COUNTIF(NOTA[ID_H],NOTA[[#This Row],[ID_H]]))</f>
        <v/>
      </c>
      <c r="AM100" s="3" t="str">
        <f ca="1">IF(NOTA[[#This Row],[TGL.NOTA]]="",IF(NOTA[[#This Row],[SUPPLIER_H]]="","",AM99),MONTH(NOTA[[#This Row],[TGL.NOTA]]))</f>
        <v/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 t="str">
        <f>IF(NOTA[[#This Row],[CONCAT1]]="","",MATCH(NOTA[[#This Row],[CONCAT1]],[3]!db[NB NOTA_C],0))</f>
        <v/>
      </c>
      <c r="AS100" s="3" t="str">
        <f>IF(NOTA[[#This Row],[Column5]]="","",TRUE)</f>
        <v/>
      </c>
      <c r="AT100" s="3" t="str">
        <f ca="1">IF(NOTA[[#This Row],[ID_H]]="","",IF(NOTA[[#This Row],[Column3]]=TRUE,NOTA[[#This Row],[Column5]],INDEX([3]!db[QTY/ CTN],NOTA[[#This Row],[//DB]])))</f>
        <v/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" s="3" t="str">
        <f ca="1">IF(NOTA[[#This Row],[ID_H]]="","",MATCH(NOTA[[#This Row],[NB NOTA_C_QTY]],[3]!db[NB NOTA_C_QTY+F],0))</f>
        <v/>
      </c>
      <c r="AW100" s="16" t="str">
        <f ca="1">IF(NOTA[[#This Row],[NB NOTA_C_QTY]]="","",ROW()-2)</f>
        <v/>
      </c>
    </row>
    <row r="101" spans="1:49" ht="20.100000000000001" customHeight="1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 t="str">
        <f ca="1">IF(NOTA[[#This Row],[NAMA BARANG]]="","",INDEX(NOTA[ID],MATCH(,INDIRECT(ADDRESS(ROW(NOTA[ID]),COLUMN(NOTA[ID]))&amp;":"&amp;ADDRESS(ROW(),COLUMN(NOTA[ID]))),-1)))</f>
        <v/>
      </c>
      <c r="C101" s="11"/>
      <c r="F101" s="12"/>
      <c r="G101" s="3"/>
      <c r="H101" s="4"/>
      <c r="I101" s="3"/>
      <c r="K101" s="5"/>
      <c r="L101" s="3"/>
      <c r="N101" s="6"/>
      <c r="O101" s="7"/>
      <c r="P101" s="13"/>
      <c r="R101" s="9"/>
      <c r="T101" s="15"/>
      <c r="U101" s="10"/>
      <c r="V101" s="15" t="str">
        <f>IF(NOTA[[#This Row],[HARGA/ CTN]]="",NOTA[[#This Row],[JUMLAH_H]],NOTA[[#This Row],[HARGA/ CTN]]*IF(NOTA[[#This Row],[C]]="",0,NOTA[[#This Row],[C]]))</f>
        <v/>
      </c>
      <c r="W101" s="15" t="str">
        <f>IF(NOTA[[#This Row],[JUMLAH]]="","",NOTA[[#This Row],[JUMLAH]]*NOTA[[#This Row],[Column6]])</f>
        <v/>
      </c>
      <c r="X101" s="15" t="str">
        <f>IF(NOTA[[#This Row],[JUMLAH]]="","",(NOTA[[#This Row],[JUMLAH]]-NOTA[[#This Row],[DISC 1-]])*NOTA[[#This Row],[Column7]])</f>
        <v/>
      </c>
      <c r="Y101" s="15" t="str">
        <f>IF(NOTA[[#This Row],[JUMLAH]]="","",(NOTA[[#This Row],[JUMLAH]]-NOTA[[#This Row],[DISC 1-]]-NOTA[[#This Row],[DISC 2-]])*NOTA[[#This Row],[Column8]])</f>
        <v/>
      </c>
      <c r="Z101" s="15" t="str">
        <f>IF(NOTA[[#This Row],[JUMLAH]]="","",NOTA[[#This Row],[DISC 1-]]+NOTA[[#This Row],[DISC 2-]]+NOTA[[#This Row],[DISC 3-]])</f>
        <v/>
      </c>
      <c r="AA101" s="15" t="str">
        <f>IF(NOTA[[#This Row],[JUMLAH]]="","",NOTA[[#This Row],[JUMLAH]]-NOTA[[#This Row],[DISC]])</f>
        <v/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15" t="str">
        <f>IF(OR(NOTA[[#This Row],[QTY]]="",NOTA[[#This Row],[HARGA SATUAN]]="",),"",NOTA[[#This Row],[QTY]]*NOTA[[#This Row],[HARGA SATUAN]])</f>
        <v/>
      </c>
      <c r="AG101" s="4" t="str">
        <f ca="1">IF(NOTA[[#This Row],[ID_H]]="","",INDEX(NOTA[TANGGAL],MATCH(,INDIRECT(ADDRESS(ROW(NOTA[TANGGAL]),COLUMN(NOTA[TANGGAL]))&amp;":"&amp;ADDRESS(ROW(),COLUMN(NOTA[TANGGAL]))),-1)))</f>
        <v/>
      </c>
      <c r="AH101" s="4" t="str">
        <f ca="1">IF(NOTA[[#This Row],[ID_H]]="","",INDEX(NOTA[TGL.NOTA],MATCH(,INDIRECT(ADDRESS(ROW(NOTA[TGL.NOTA]),COLUMN(NOTA[TGL.NOTA]))&amp;":"&amp;ADDRESS(ROW(),COLUMN(NOTA[TGL.NOTA]))),-1)))</f>
        <v/>
      </c>
      <c r="AI101" s="4" t="str">
        <f ca="1">IF(NOTA[[#This Row],[ID_H]]="","",INDEX(NOTA[NO.NOTA],MATCH(NOTA[[#This Row],[ID_H]],NOTA[ID_H],0)))</f>
        <v/>
      </c>
      <c r="AJ101" s="6" t="str">
        <f ca="1">IF(NOTA[[#This Row],[NAMA BARANG]]="","",INDEX(NOTA[SUPPLIER],MATCH(,INDIRECT(ADDRESS(ROW(NOTA[ID]),COLUMN(NOTA[ID]))&amp;":"&amp;ADDRESS(ROW(),COLUMN(NOTA[ID]))),-1)))</f>
        <v/>
      </c>
      <c r="AK101" s="6" t="str">
        <f ca="1">IF(NOTA[[#This Row],[ID_H]]="","",IF(NOTA[[#This Row],[FAKTUR]]="",INDIRECT(ADDRESS(ROW()-1,COLUMN())),NOTA[[#This Row],[FAKTUR]]))</f>
        <v/>
      </c>
      <c r="AL101" s="3" t="str">
        <f ca="1">IF(NOTA[[#This Row],[ID]]="","",COUNTIF(NOTA[ID_H],NOTA[[#This Row],[ID_H]]))</f>
        <v/>
      </c>
      <c r="AM101" s="3" t="str">
        <f ca="1">IF(NOTA[[#This Row],[TGL.NOTA]]="",IF(NOTA[[#This Row],[SUPPLIER_H]]="","",AM100),MONTH(NOTA[[#This Row],[TGL.NOTA]]))</f>
        <v/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 t="str">
        <f>IF(NOTA[[#This Row],[CONCAT1]]="","",MATCH(NOTA[[#This Row],[CONCAT1]],[3]!db[NB NOTA_C],0))</f>
        <v/>
      </c>
      <c r="AS101" s="3" t="str">
        <f>IF(NOTA[[#This Row],[Column5]]="","",TRUE)</f>
        <v/>
      </c>
      <c r="AT101" s="3" t="str">
        <f ca="1">IF(NOTA[[#This Row],[ID_H]]="","",IF(NOTA[[#This Row],[Column3]]=TRUE,NOTA[[#This Row],[Column5]],INDEX([3]!db[QTY/ CTN],NOTA[[#This Row],[//DB]])))</f>
        <v/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" s="3" t="str">
        <f ca="1">IF(NOTA[[#This Row],[ID_H]]="","",MATCH(NOTA[[#This Row],[NB NOTA_C_QTY]],[3]!db[NB NOTA_C_QTY+F],0))</f>
        <v/>
      </c>
      <c r="AW101" s="16" t="str">
        <f ca="1">IF(NOTA[[#This Row],[NB NOTA_C_QTY]]="","",ROW()-2)</f>
        <v/>
      </c>
    </row>
    <row r="102" spans="1:49" ht="20.100000000000001" customHeight="1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 t="str">
        <f ca="1">IF(NOTA[[#This Row],[NAMA BARANG]]="","",INDEX(NOTA[ID],MATCH(,INDIRECT(ADDRESS(ROW(NOTA[ID]),COLUMN(NOTA[ID]))&amp;":"&amp;ADDRESS(ROW(),COLUMN(NOTA[ID]))),-1)))</f>
        <v/>
      </c>
      <c r="C102" s="11"/>
      <c r="F102" s="12"/>
      <c r="G102" s="3"/>
      <c r="H102" s="4"/>
      <c r="I102" s="3"/>
      <c r="K102" s="5"/>
      <c r="L102" s="3"/>
      <c r="N102" s="6"/>
      <c r="O102" s="7"/>
      <c r="P102" s="13"/>
      <c r="R102" s="9"/>
      <c r="T102" s="15"/>
      <c r="U102" s="10"/>
      <c r="V102" s="15" t="str">
        <f>IF(NOTA[[#This Row],[HARGA/ CTN]]="",NOTA[[#This Row],[JUMLAH_H]],NOTA[[#This Row],[HARGA/ CTN]]*IF(NOTA[[#This Row],[C]]="",0,NOTA[[#This Row],[C]]))</f>
        <v/>
      </c>
      <c r="W102" s="15" t="str">
        <f>IF(NOTA[[#This Row],[JUMLAH]]="","",NOTA[[#This Row],[JUMLAH]]*NOTA[[#This Row],[Column6]])</f>
        <v/>
      </c>
      <c r="X102" s="15" t="str">
        <f>IF(NOTA[[#This Row],[JUMLAH]]="","",(NOTA[[#This Row],[JUMLAH]]-NOTA[[#This Row],[DISC 1-]])*NOTA[[#This Row],[Column7]])</f>
        <v/>
      </c>
      <c r="Y102" s="15" t="str">
        <f>IF(NOTA[[#This Row],[JUMLAH]]="","",(NOTA[[#This Row],[JUMLAH]]-NOTA[[#This Row],[DISC 1-]]-NOTA[[#This Row],[DISC 2-]])*NOTA[[#This Row],[Column8]])</f>
        <v/>
      </c>
      <c r="Z102" s="15" t="str">
        <f>IF(NOTA[[#This Row],[JUMLAH]]="","",NOTA[[#This Row],[DISC 1-]]+NOTA[[#This Row],[DISC 2-]]+NOTA[[#This Row],[DISC 3-]])</f>
        <v/>
      </c>
      <c r="AA102" s="15" t="str">
        <f>IF(NOTA[[#This Row],[JUMLAH]]="","",NOTA[[#This Row],[JUMLAH]]-NOTA[[#This Row],[DISC]])</f>
        <v/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" s="15" t="str">
        <f>IF(OR(NOTA[[#This Row],[QTY]]="",NOTA[[#This Row],[HARGA SATUAN]]="",),"",NOTA[[#This Row],[QTY]]*NOTA[[#This Row],[HARGA SATUAN]])</f>
        <v/>
      </c>
      <c r="AG102" s="4" t="str">
        <f ca="1">IF(NOTA[[#This Row],[ID_H]]="","",INDEX(NOTA[TANGGAL],MATCH(,INDIRECT(ADDRESS(ROW(NOTA[TANGGAL]),COLUMN(NOTA[TANGGAL]))&amp;":"&amp;ADDRESS(ROW(),COLUMN(NOTA[TANGGAL]))),-1)))</f>
        <v/>
      </c>
      <c r="AH102" s="4" t="str">
        <f ca="1">IF(NOTA[[#This Row],[ID_H]]="","",INDEX(NOTA[TGL.NOTA],MATCH(,INDIRECT(ADDRESS(ROW(NOTA[TGL.NOTA]),COLUMN(NOTA[TGL.NOTA]))&amp;":"&amp;ADDRESS(ROW(),COLUMN(NOTA[TGL.NOTA]))),-1)))</f>
        <v/>
      </c>
      <c r="AI102" s="4" t="str">
        <f ca="1">IF(NOTA[[#This Row],[ID_H]]="","",INDEX(NOTA[NO.NOTA],MATCH(NOTA[[#This Row],[ID_H]],NOTA[ID_H],0)))</f>
        <v/>
      </c>
      <c r="AJ102" s="6" t="str">
        <f ca="1">IF(NOTA[[#This Row],[NAMA BARANG]]="","",INDEX(NOTA[SUPPLIER],MATCH(,INDIRECT(ADDRESS(ROW(NOTA[ID]),COLUMN(NOTA[ID]))&amp;":"&amp;ADDRESS(ROW(),COLUMN(NOTA[ID]))),-1)))</f>
        <v/>
      </c>
      <c r="AK102" s="6" t="str">
        <f ca="1">IF(NOTA[[#This Row],[ID_H]]="","",IF(NOTA[[#This Row],[FAKTUR]]="",INDIRECT(ADDRESS(ROW()-1,COLUMN())),NOTA[[#This Row],[FAKTUR]]))</f>
        <v/>
      </c>
      <c r="AL102" s="3" t="str">
        <f ca="1">IF(NOTA[[#This Row],[ID]]="","",COUNTIF(NOTA[ID_H],NOTA[[#This Row],[ID_H]]))</f>
        <v/>
      </c>
      <c r="AM102" s="3" t="str">
        <f ca="1">IF(NOTA[[#This Row],[TGL.NOTA]]="",IF(NOTA[[#This Row],[SUPPLIER_H]]="","",AM101),MONTH(NOTA[[#This Row],[TGL.NOTA]]))</f>
        <v/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 t="str">
        <f>IF(NOTA[[#This Row],[CONCAT1]]="","",MATCH(NOTA[[#This Row],[CONCAT1]],[3]!db[NB NOTA_C],0))</f>
        <v/>
      </c>
      <c r="AS102" s="3" t="str">
        <f>IF(NOTA[[#This Row],[Column5]]="","",TRUE)</f>
        <v/>
      </c>
      <c r="AT102" s="3" t="str">
        <f ca="1">IF(NOTA[[#This Row],[ID_H]]="","",IF(NOTA[[#This Row],[Column3]]=TRUE,NOTA[[#This Row],[Column5]],INDEX([3]!db[QTY/ CTN],NOTA[[#This Row],[//DB]])))</f>
        <v/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2" s="3" t="str">
        <f ca="1">IF(NOTA[[#This Row],[ID_H]]="","",MATCH(NOTA[[#This Row],[NB NOTA_C_QTY]],[3]!db[NB NOTA_C_QTY+F],0))</f>
        <v/>
      </c>
      <c r="AW102" s="16" t="str">
        <f ca="1">IF(NOTA[[#This Row],[NB NOTA_C_QTY]]="","",ROW()-2)</f>
        <v/>
      </c>
    </row>
    <row r="103" spans="1:49" ht="20.100000000000001" customHeight="1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 t="str">
        <f ca="1">IF(NOTA[[#This Row],[NAMA BARANG]]="","",INDEX(NOTA[ID],MATCH(,INDIRECT(ADDRESS(ROW(NOTA[ID]),COLUMN(NOTA[ID]))&amp;":"&amp;ADDRESS(ROW(),COLUMN(NOTA[ID]))),-1)))</f>
        <v/>
      </c>
      <c r="C103" s="11"/>
      <c r="F103" s="12"/>
      <c r="G103" s="3"/>
      <c r="H103" s="4"/>
      <c r="I103" s="3"/>
      <c r="K103" s="5"/>
      <c r="L103" s="3"/>
      <c r="N103" s="6"/>
      <c r="O103" s="7"/>
      <c r="P103" s="13"/>
      <c r="R103" s="9"/>
      <c r="T103" s="15"/>
      <c r="U103" s="10"/>
      <c r="V103" s="15" t="str">
        <f>IF(NOTA[[#This Row],[HARGA/ CTN]]="",NOTA[[#This Row],[JUMLAH_H]],NOTA[[#This Row],[HARGA/ CTN]]*IF(NOTA[[#This Row],[C]]="",0,NOTA[[#This Row],[C]]))</f>
        <v/>
      </c>
      <c r="W103" s="15" t="str">
        <f>IF(NOTA[[#This Row],[JUMLAH]]="","",NOTA[[#This Row],[JUMLAH]]*NOTA[[#This Row],[Column6]])</f>
        <v/>
      </c>
      <c r="X103" s="15" t="str">
        <f>IF(NOTA[[#This Row],[JUMLAH]]="","",(NOTA[[#This Row],[JUMLAH]]-NOTA[[#This Row],[DISC 1-]])*NOTA[[#This Row],[Column7]])</f>
        <v/>
      </c>
      <c r="Y103" s="15" t="str">
        <f>IF(NOTA[[#This Row],[JUMLAH]]="","",(NOTA[[#This Row],[JUMLAH]]-NOTA[[#This Row],[DISC 1-]]-NOTA[[#This Row],[DISC 2-]])*NOTA[[#This Row],[Column8]])</f>
        <v/>
      </c>
      <c r="Z103" s="15" t="str">
        <f>IF(NOTA[[#This Row],[JUMLAH]]="","",NOTA[[#This Row],[DISC 1-]]+NOTA[[#This Row],[DISC 2-]]+NOTA[[#This Row],[DISC 3-]])</f>
        <v/>
      </c>
      <c r="AA103" s="15" t="str">
        <f>IF(NOTA[[#This Row],[JUMLAH]]="","",NOTA[[#This Row],[JUMLAH]]-NOTA[[#This Row],[DISC]])</f>
        <v/>
      </c>
      <c r="AB103" s="15"/>
      <c r="AC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15" t="str">
        <f>IF(OR(NOTA[[#This Row],[QTY]]="",NOTA[[#This Row],[HARGA SATUAN]]="",),"",NOTA[[#This Row],[QTY]]*NOTA[[#This Row],[HARGA SATUAN]])</f>
        <v/>
      </c>
      <c r="AG103" s="4" t="str">
        <f ca="1">IF(NOTA[[#This Row],[ID_H]]="","",INDEX(NOTA[TANGGAL],MATCH(,INDIRECT(ADDRESS(ROW(NOTA[TANGGAL]),COLUMN(NOTA[TANGGAL]))&amp;":"&amp;ADDRESS(ROW(),COLUMN(NOTA[TANGGAL]))),-1)))</f>
        <v/>
      </c>
      <c r="AH103" s="4" t="str">
        <f ca="1">IF(NOTA[[#This Row],[ID_H]]="","",INDEX(NOTA[TGL.NOTA],MATCH(,INDIRECT(ADDRESS(ROW(NOTA[TGL.NOTA]),COLUMN(NOTA[TGL.NOTA]))&amp;":"&amp;ADDRESS(ROW(),COLUMN(NOTA[TGL.NOTA]))),-1)))</f>
        <v/>
      </c>
      <c r="AI103" s="4" t="str">
        <f ca="1">IF(NOTA[[#This Row],[ID_H]]="","",INDEX(NOTA[NO.NOTA],MATCH(NOTA[[#This Row],[ID_H]],NOTA[ID_H],0)))</f>
        <v/>
      </c>
      <c r="AJ103" s="6" t="str">
        <f ca="1">IF(NOTA[[#This Row],[NAMA BARANG]]="","",INDEX(NOTA[SUPPLIER],MATCH(,INDIRECT(ADDRESS(ROW(NOTA[ID]),COLUMN(NOTA[ID]))&amp;":"&amp;ADDRESS(ROW(),COLUMN(NOTA[ID]))),-1)))</f>
        <v/>
      </c>
      <c r="AK103" s="6" t="str">
        <f ca="1">IF(NOTA[[#This Row],[ID_H]]="","",IF(NOTA[[#This Row],[FAKTUR]]="",INDIRECT(ADDRESS(ROW()-1,COLUMN())),NOTA[[#This Row],[FAKTUR]]))</f>
        <v/>
      </c>
      <c r="AL103" s="3" t="str">
        <f ca="1">IF(NOTA[[#This Row],[ID]]="","",COUNTIF(NOTA[ID_H],NOTA[[#This Row],[ID_H]]))</f>
        <v/>
      </c>
      <c r="AM103" s="3" t="str">
        <f ca="1">IF(NOTA[[#This Row],[TGL.NOTA]]="",IF(NOTA[[#This Row],[SUPPLIER_H]]="","",AM102),MONTH(NOTA[[#This Row],[TGL.NOTA]]))</f>
        <v/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 t="str">
        <f>IF(NOTA[[#This Row],[CONCAT1]]="","",MATCH(NOTA[[#This Row],[CONCAT1]],[3]!db[NB NOTA_C],0))</f>
        <v/>
      </c>
      <c r="AS103" s="3" t="str">
        <f>IF(NOTA[[#This Row],[Column5]]="","",TRUE)</f>
        <v/>
      </c>
      <c r="AT103" s="3" t="str">
        <f ca="1">IF(NOTA[[#This Row],[ID_H]]="","",IF(NOTA[[#This Row],[Column3]]=TRUE,NOTA[[#This Row],[Column5]],INDEX([3]!db[QTY/ CTN],NOTA[[#This Row],[//DB]])))</f>
        <v/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3" s="3" t="str">
        <f ca="1">IF(NOTA[[#This Row],[ID_H]]="","",MATCH(NOTA[[#This Row],[NB NOTA_C_QTY]],[3]!db[NB NOTA_C_QTY+F],0))</f>
        <v/>
      </c>
      <c r="AW103" s="16" t="str">
        <f ca="1">IF(NOTA[[#This Row],[NB NOTA_C_QTY]]="","",ROW()-2)</f>
        <v/>
      </c>
    </row>
    <row r="104" spans="1:49" ht="20.100000000000001" customHeight="1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K104" s="5"/>
      <c r="L104" s="3"/>
      <c r="N104" s="6"/>
      <c r="O104" s="7"/>
      <c r="P104" s="13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>
      <c r="A1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" t="str">
        <f ca="1">IF(NOTA[[#This Row],[NAMA BARANG]]="","",INDEX(NOTA[ID],MATCH(,INDIRECT(ADDRESS(ROW(NOTA[ID]),COLUMN(NOTA[ID]))&amp;":"&amp;ADDRESS(ROW(),COLUMN(NOTA[ID]))),-1)))</f>
        <v/>
      </c>
      <c r="C105" s="11"/>
      <c r="F105" s="12"/>
      <c r="G105" s="3"/>
      <c r="H105" s="4"/>
      <c r="I105" s="3"/>
      <c r="K105" s="5"/>
      <c r="L105" s="3"/>
      <c r="N105" s="6"/>
      <c r="O105" s="7"/>
      <c r="P105" s="13"/>
      <c r="R105" s="9"/>
      <c r="T105" s="15"/>
      <c r="U105" s="10"/>
      <c r="V105" s="15" t="str">
        <f>IF(NOTA[[#This Row],[HARGA/ CTN]]="",NOTA[[#This Row],[JUMLAH_H]],NOTA[[#This Row],[HARGA/ CTN]]*IF(NOTA[[#This Row],[C]]="",0,NOTA[[#This Row],[C]]))</f>
        <v/>
      </c>
      <c r="W105" s="15" t="str">
        <f>IF(NOTA[[#This Row],[JUMLAH]]="","",NOTA[[#This Row],[JUMLAH]]*NOTA[[#This Row],[Column6]])</f>
        <v/>
      </c>
      <c r="X105" s="15" t="str">
        <f>IF(NOTA[[#This Row],[JUMLAH]]="","",(NOTA[[#This Row],[JUMLAH]]-NOTA[[#This Row],[DISC 1-]])*NOTA[[#This Row],[Column7]])</f>
        <v/>
      </c>
      <c r="Y105" s="15" t="str">
        <f>IF(NOTA[[#This Row],[JUMLAH]]="","",(NOTA[[#This Row],[JUMLAH]]-NOTA[[#This Row],[DISC 1-]]-NOTA[[#This Row],[DISC 2-]])*NOTA[[#This Row],[Column8]])</f>
        <v/>
      </c>
      <c r="Z105" s="15" t="str">
        <f>IF(NOTA[[#This Row],[JUMLAH]]="","",NOTA[[#This Row],[DISC 1-]]+NOTA[[#This Row],[DISC 2-]]+NOTA[[#This Row],[DISC 3-]])</f>
        <v/>
      </c>
      <c r="AA105" s="15" t="str">
        <f>IF(NOTA[[#This Row],[JUMLAH]]="","",NOTA[[#This Row],[JUMLAH]]-NOTA[[#This Row],[DISC]])</f>
        <v/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15" t="str">
        <f>IF(OR(NOTA[[#This Row],[QTY]]="",NOTA[[#This Row],[HARGA SATUAN]]="",),"",NOTA[[#This Row],[QTY]]*NOTA[[#This Row],[HARGA SATUAN]])</f>
        <v/>
      </c>
      <c r="AG105" s="4" t="str">
        <f ca="1">IF(NOTA[[#This Row],[ID_H]]="","",INDEX(NOTA[TANGGAL],MATCH(,INDIRECT(ADDRESS(ROW(NOTA[TANGGAL]),COLUMN(NOTA[TANGGAL]))&amp;":"&amp;ADDRESS(ROW(),COLUMN(NOTA[TANGGAL]))),-1)))</f>
        <v/>
      </c>
      <c r="AH105" s="4" t="str">
        <f ca="1">IF(NOTA[[#This Row],[ID_H]]="","",INDEX(NOTA[TGL.NOTA],MATCH(,INDIRECT(ADDRESS(ROW(NOTA[TGL.NOTA]),COLUMN(NOTA[TGL.NOTA]))&amp;":"&amp;ADDRESS(ROW(),COLUMN(NOTA[TGL.NOTA]))),-1)))</f>
        <v/>
      </c>
      <c r="AI105" s="4" t="str">
        <f ca="1">IF(NOTA[[#This Row],[ID_H]]="","",INDEX(NOTA[NO.NOTA],MATCH(NOTA[[#This Row],[ID_H]],NOTA[ID_H],0)))</f>
        <v/>
      </c>
      <c r="AJ105" s="6" t="str">
        <f ca="1">IF(NOTA[[#This Row],[NAMA BARANG]]="","",INDEX(NOTA[SUPPLIER],MATCH(,INDIRECT(ADDRESS(ROW(NOTA[ID]),COLUMN(NOTA[ID]))&amp;":"&amp;ADDRESS(ROW(),COLUMN(NOTA[ID]))),-1)))</f>
        <v/>
      </c>
      <c r="AK105" s="6" t="str">
        <f ca="1">IF(NOTA[[#This Row],[ID_H]]="","",IF(NOTA[[#This Row],[FAKTUR]]="",INDIRECT(ADDRESS(ROW()-1,COLUMN())),NOTA[[#This Row],[FAKTUR]]))</f>
        <v/>
      </c>
      <c r="AL105" s="3" t="str">
        <f ca="1">IF(NOTA[[#This Row],[ID]]="","",COUNTIF(NOTA[ID_H],NOTA[[#This Row],[ID_H]]))</f>
        <v/>
      </c>
      <c r="AM105" s="3" t="str">
        <f ca="1">IF(NOTA[[#This Row],[TGL.NOTA]]="",IF(NOTA[[#This Row],[SUPPLIER_H]]="","",AM104),MONTH(NOTA[[#This Row],[TGL.NOTA]]))</f>
        <v/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" t="str">
        <f>IF(NOTA[[#This Row],[CONCAT1]]="","",MATCH(NOTA[[#This Row],[CONCAT1]],[3]!db[NB NOTA_C],0))</f>
        <v/>
      </c>
      <c r="AS105" s="3" t="str">
        <f>IF(NOTA[[#This Row],[Column5]]="","",TRUE)</f>
        <v/>
      </c>
      <c r="AT105" s="3" t="str">
        <f ca="1">IF(NOTA[[#This Row],[ID_H]]="","",IF(NOTA[[#This Row],[Column3]]=TRUE,NOTA[[#This Row],[Column5]],INDEX([3]!db[QTY/ CTN],NOTA[[#This Row],[//DB]])))</f>
        <v/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5" s="3" t="str">
        <f ca="1">IF(NOTA[[#This Row],[ID_H]]="","",MATCH(NOTA[[#This Row],[NB NOTA_C_QTY]],[3]!db[NB NOTA_C_QTY+F],0))</f>
        <v/>
      </c>
      <c r="AW105" s="16" t="str">
        <f ca="1">IF(NOTA[[#This Row],[NB NOTA_C_QTY]]="","",ROW()-2)</f>
        <v/>
      </c>
    </row>
    <row r="106" spans="1:49" ht="20.100000000000001" customHeight="1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 t="str">
        <f ca="1">IF(NOTA[[#This Row],[NAMA BARANG]]="","",INDEX(NOTA[ID],MATCH(,INDIRECT(ADDRESS(ROW(NOTA[ID]),COLUMN(NOTA[ID]))&amp;":"&amp;ADDRESS(ROW(),COLUMN(NOTA[ID]))),-1)))</f>
        <v/>
      </c>
      <c r="C106" s="11"/>
      <c r="F106" s="12"/>
      <c r="G106" s="3"/>
      <c r="H106" s="4"/>
      <c r="I106" s="3"/>
      <c r="K106" s="5"/>
      <c r="L106" s="3"/>
      <c r="N106" s="6"/>
      <c r="O106" s="7"/>
      <c r="P106" s="13"/>
      <c r="R106" s="9"/>
      <c r="T106" s="15"/>
      <c r="U106" s="10"/>
      <c r="V106" s="15" t="str">
        <f>IF(NOTA[[#This Row],[HARGA/ CTN]]="",NOTA[[#This Row],[JUMLAH_H]],NOTA[[#This Row],[HARGA/ CTN]]*IF(NOTA[[#This Row],[C]]="",0,NOTA[[#This Row],[C]]))</f>
        <v/>
      </c>
      <c r="W106" s="15" t="str">
        <f>IF(NOTA[[#This Row],[JUMLAH]]="","",NOTA[[#This Row],[JUMLAH]]*NOTA[[#This Row],[Column6]])</f>
        <v/>
      </c>
      <c r="X106" s="15" t="str">
        <f>IF(NOTA[[#This Row],[JUMLAH]]="","",(NOTA[[#This Row],[JUMLAH]]-NOTA[[#This Row],[DISC 1-]])*NOTA[[#This Row],[Column7]])</f>
        <v/>
      </c>
      <c r="Y106" s="15" t="str">
        <f>IF(NOTA[[#This Row],[JUMLAH]]="","",(NOTA[[#This Row],[JUMLAH]]-NOTA[[#This Row],[DISC 1-]]-NOTA[[#This Row],[DISC 2-]])*NOTA[[#This Row],[Column8]])</f>
        <v/>
      </c>
      <c r="Z106" s="15" t="str">
        <f>IF(NOTA[[#This Row],[JUMLAH]]="","",NOTA[[#This Row],[DISC 1-]]+NOTA[[#This Row],[DISC 2-]]+NOTA[[#This Row],[DISC 3-]])</f>
        <v/>
      </c>
      <c r="AA106" s="15" t="str">
        <f>IF(NOTA[[#This Row],[JUMLAH]]="","",NOTA[[#This Row],[JUMLAH]]-NOTA[[#This Row],[DISC]])</f>
        <v/>
      </c>
      <c r="AB106" s="15"/>
      <c r="AC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" s="15" t="str">
        <f>IF(OR(NOTA[[#This Row],[QTY]]="",NOTA[[#This Row],[HARGA SATUAN]]="",),"",NOTA[[#This Row],[QTY]]*NOTA[[#This Row],[HARGA SATUAN]])</f>
        <v/>
      </c>
      <c r="AG106" s="4" t="str">
        <f ca="1">IF(NOTA[[#This Row],[ID_H]]="","",INDEX(NOTA[TANGGAL],MATCH(,INDIRECT(ADDRESS(ROW(NOTA[TANGGAL]),COLUMN(NOTA[TANGGAL]))&amp;":"&amp;ADDRESS(ROW(),COLUMN(NOTA[TANGGAL]))),-1)))</f>
        <v/>
      </c>
      <c r="AH106" s="4" t="str">
        <f ca="1">IF(NOTA[[#This Row],[ID_H]]="","",INDEX(NOTA[TGL.NOTA],MATCH(,INDIRECT(ADDRESS(ROW(NOTA[TGL.NOTA]),COLUMN(NOTA[TGL.NOTA]))&amp;":"&amp;ADDRESS(ROW(),COLUMN(NOTA[TGL.NOTA]))),-1)))</f>
        <v/>
      </c>
      <c r="AI106" s="4" t="str">
        <f ca="1">IF(NOTA[[#This Row],[ID_H]]="","",INDEX(NOTA[NO.NOTA],MATCH(NOTA[[#This Row],[ID_H]],NOTA[ID_H],0)))</f>
        <v/>
      </c>
      <c r="AJ106" s="6" t="str">
        <f ca="1">IF(NOTA[[#This Row],[NAMA BARANG]]="","",INDEX(NOTA[SUPPLIER],MATCH(,INDIRECT(ADDRESS(ROW(NOTA[ID]),COLUMN(NOTA[ID]))&amp;":"&amp;ADDRESS(ROW(),COLUMN(NOTA[ID]))),-1)))</f>
        <v/>
      </c>
      <c r="AK106" s="6" t="str">
        <f ca="1">IF(NOTA[[#This Row],[ID_H]]="","",IF(NOTA[[#This Row],[FAKTUR]]="",INDIRECT(ADDRESS(ROW()-1,COLUMN())),NOTA[[#This Row],[FAKTUR]]))</f>
        <v/>
      </c>
      <c r="AL106" s="3" t="str">
        <f ca="1">IF(NOTA[[#This Row],[ID]]="","",COUNTIF(NOTA[ID_H],NOTA[[#This Row],[ID_H]]))</f>
        <v/>
      </c>
      <c r="AM106" s="3" t="str">
        <f ca="1">IF(NOTA[[#This Row],[TGL.NOTA]]="",IF(NOTA[[#This Row],[SUPPLIER_H]]="","",AM105),MONTH(NOTA[[#This Row],[TGL.NOTA]]))</f>
        <v/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 t="str">
        <f>IF(NOTA[[#This Row],[CONCAT1]]="","",MATCH(NOTA[[#This Row],[CONCAT1]],[3]!db[NB NOTA_C],0))</f>
        <v/>
      </c>
      <c r="AS106" s="3" t="str">
        <f>IF(NOTA[[#This Row],[Column5]]="","",TRUE)</f>
        <v/>
      </c>
      <c r="AT106" s="3" t="str">
        <f ca="1">IF(NOTA[[#This Row],[ID_H]]="","",IF(NOTA[[#This Row],[Column3]]=TRUE,NOTA[[#This Row],[Column5]],INDEX([3]!db[QTY/ CTN],NOTA[[#This Row],[//DB]])))</f>
        <v/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6" s="3" t="str">
        <f ca="1">IF(NOTA[[#This Row],[ID_H]]="","",MATCH(NOTA[[#This Row],[NB NOTA_C_QTY]],[3]!db[NB NOTA_C_QTY+F],0))</f>
        <v/>
      </c>
      <c r="AW106" s="16" t="str">
        <f ca="1">IF(NOTA[[#This Row],[NB NOTA_C_QTY]]="","",ROW()-2)</f>
        <v/>
      </c>
    </row>
    <row r="107" spans="1:49" ht="20.100000000000001" customHeight="1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K107" s="5"/>
      <c r="L107" s="3"/>
      <c r="N107" s="6"/>
      <c r="O107" s="7"/>
      <c r="P107" s="13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>
      <c r="A1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" t="str">
        <f ca="1">IF(NOTA[[#This Row],[NAMA BARANG]]="","",INDEX(NOTA[ID],MATCH(,INDIRECT(ADDRESS(ROW(NOTA[ID]),COLUMN(NOTA[ID]))&amp;":"&amp;ADDRESS(ROW(),COLUMN(NOTA[ID]))),-1)))</f>
        <v/>
      </c>
      <c r="C108" s="11"/>
      <c r="F108" s="12"/>
      <c r="G108" s="3"/>
      <c r="H108" s="4"/>
      <c r="I108" s="3"/>
      <c r="K108" s="5"/>
      <c r="L108" s="3"/>
      <c r="N108" s="6"/>
      <c r="O108" s="7"/>
      <c r="P108" s="13"/>
      <c r="R108" s="9"/>
      <c r="T108" s="15"/>
      <c r="U108" s="10"/>
      <c r="V108" s="15" t="str">
        <f>IF(NOTA[[#This Row],[HARGA/ CTN]]="",NOTA[[#This Row],[JUMLAH_H]],NOTA[[#This Row],[HARGA/ CTN]]*IF(NOTA[[#This Row],[C]]="",0,NOTA[[#This Row],[C]]))</f>
        <v/>
      </c>
      <c r="W108" s="15" t="str">
        <f>IF(NOTA[[#This Row],[JUMLAH]]="","",NOTA[[#This Row],[JUMLAH]]*NOTA[[#This Row],[Column6]])</f>
        <v/>
      </c>
      <c r="X108" s="15" t="str">
        <f>IF(NOTA[[#This Row],[JUMLAH]]="","",(NOTA[[#This Row],[JUMLAH]]-NOTA[[#This Row],[DISC 1-]])*NOTA[[#This Row],[Column7]])</f>
        <v/>
      </c>
      <c r="Y108" s="15" t="str">
        <f>IF(NOTA[[#This Row],[JUMLAH]]="","",(NOTA[[#This Row],[JUMLAH]]-NOTA[[#This Row],[DISC 1-]]-NOTA[[#This Row],[DISC 2-]])*NOTA[[#This Row],[Column8]])</f>
        <v/>
      </c>
      <c r="Z108" s="15" t="str">
        <f>IF(NOTA[[#This Row],[JUMLAH]]="","",NOTA[[#This Row],[DISC 1-]]+NOTA[[#This Row],[DISC 2-]]+NOTA[[#This Row],[DISC 3-]])</f>
        <v/>
      </c>
      <c r="AA108" s="15" t="str">
        <f>IF(NOTA[[#This Row],[JUMLAH]]="","",NOTA[[#This Row],[JUMLAH]]-NOTA[[#This Row],[DISC]])</f>
        <v/>
      </c>
      <c r="AB108" s="15"/>
      <c r="AC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" s="15" t="str">
        <f>IF(OR(NOTA[[#This Row],[QTY]]="",NOTA[[#This Row],[HARGA SATUAN]]="",),"",NOTA[[#This Row],[QTY]]*NOTA[[#This Row],[HARGA SATUAN]])</f>
        <v/>
      </c>
      <c r="AG108" s="4" t="str">
        <f ca="1">IF(NOTA[[#This Row],[ID_H]]="","",INDEX(NOTA[TANGGAL],MATCH(,INDIRECT(ADDRESS(ROW(NOTA[TANGGAL]),COLUMN(NOTA[TANGGAL]))&amp;":"&amp;ADDRESS(ROW(),COLUMN(NOTA[TANGGAL]))),-1)))</f>
        <v/>
      </c>
      <c r="AH108" s="4" t="str">
        <f ca="1">IF(NOTA[[#This Row],[ID_H]]="","",INDEX(NOTA[TGL.NOTA],MATCH(,INDIRECT(ADDRESS(ROW(NOTA[TGL.NOTA]),COLUMN(NOTA[TGL.NOTA]))&amp;":"&amp;ADDRESS(ROW(),COLUMN(NOTA[TGL.NOTA]))),-1)))</f>
        <v/>
      </c>
      <c r="AI108" s="4" t="str">
        <f ca="1">IF(NOTA[[#This Row],[ID_H]]="","",INDEX(NOTA[NO.NOTA],MATCH(NOTA[[#This Row],[ID_H]],NOTA[ID_H],0)))</f>
        <v/>
      </c>
      <c r="AJ108" s="6" t="str">
        <f ca="1">IF(NOTA[[#This Row],[NAMA BARANG]]="","",INDEX(NOTA[SUPPLIER],MATCH(,INDIRECT(ADDRESS(ROW(NOTA[ID]),COLUMN(NOTA[ID]))&amp;":"&amp;ADDRESS(ROW(),COLUMN(NOTA[ID]))),-1)))</f>
        <v/>
      </c>
      <c r="AK108" s="6" t="str">
        <f ca="1">IF(NOTA[[#This Row],[ID_H]]="","",IF(NOTA[[#This Row],[FAKTUR]]="",INDIRECT(ADDRESS(ROW()-1,COLUMN())),NOTA[[#This Row],[FAKTUR]]))</f>
        <v/>
      </c>
      <c r="AL108" s="3" t="str">
        <f ca="1">IF(NOTA[[#This Row],[ID]]="","",COUNTIF(NOTA[ID_H],NOTA[[#This Row],[ID_H]]))</f>
        <v/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" t="str">
        <f>IF(NOTA[[#This Row],[CONCAT1]]="","",MATCH(NOTA[[#This Row],[CONCAT1]],[3]!db[NB NOTA_C],0))</f>
        <v/>
      </c>
      <c r="AS108" s="3" t="str">
        <f>IF(NOTA[[#This Row],[Column5]]="","",TRUE)</f>
        <v/>
      </c>
      <c r="AT108" s="3" t="str">
        <f ca="1">IF(NOTA[[#This Row],[ID_H]]="","",IF(NOTA[[#This Row],[Column3]]=TRUE,NOTA[[#This Row],[Column5]],INDEX([3]!db[QTY/ CTN],NOTA[[#This Row],[//DB]])))</f>
        <v/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8" s="3" t="str">
        <f ca="1">IF(NOTA[[#This Row],[ID_H]]="","",MATCH(NOTA[[#This Row],[NB NOTA_C_QTY]],[3]!db[NB NOTA_C_QTY+F],0))</f>
        <v/>
      </c>
      <c r="AW108" s="16" t="str">
        <f ca="1">IF(NOTA[[#This Row],[NB NOTA_C_QTY]]="","",ROW()-2)</f>
        <v/>
      </c>
    </row>
    <row r="109" spans="1:49" ht="20.100000000000001" customHeight="1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K109" s="5"/>
      <c r="L109" s="3"/>
      <c r="N109" s="6"/>
      <c r="O109" s="7"/>
      <c r="P109" s="13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>
      <c r="A1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" t="str">
        <f ca="1">IF(NOTA[[#This Row],[NAMA BARANG]]="","",INDEX(NOTA[ID],MATCH(,INDIRECT(ADDRESS(ROW(NOTA[ID]),COLUMN(NOTA[ID]))&amp;":"&amp;ADDRESS(ROW(),COLUMN(NOTA[ID]))),-1)))</f>
        <v/>
      </c>
      <c r="C110" s="11"/>
      <c r="F110" s="12"/>
      <c r="G110" s="3"/>
      <c r="H110" s="4"/>
      <c r="I110" s="3"/>
      <c r="K110" s="5"/>
      <c r="L110" s="3"/>
      <c r="N110" s="6"/>
      <c r="O110" s="7"/>
      <c r="P110" s="13"/>
      <c r="R110" s="9"/>
      <c r="T110" s="15"/>
      <c r="U110" s="10"/>
      <c r="V110" s="15" t="str">
        <f>IF(NOTA[[#This Row],[HARGA/ CTN]]="",NOTA[[#This Row],[JUMLAH_H]],NOTA[[#This Row],[HARGA/ CTN]]*IF(NOTA[[#This Row],[C]]="",0,NOTA[[#This Row],[C]]))</f>
        <v/>
      </c>
      <c r="W110" s="15" t="str">
        <f>IF(NOTA[[#This Row],[JUMLAH]]="","",NOTA[[#This Row],[JUMLAH]]*NOTA[[#This Row],[Column6]])</f>
        <v/>
      </c>
      <c r="X110" s="15" t="str">
        <f>IF(NOTA[[#This Row],[JUMLAH]]="","",(NOTA[[#This Row],[JUMLAH]]-NOTA[[#This Row],[DISC 1-]])*NOTA[[#This Row],[Column7]])</f>
        <v/>
      </c>
      <c r="Y110" s="15" t="str">
        <f>IF(NOTA[[#This Row],[JUMLAH]]="","",(NOTA[[#This Row],[JUMLAH]]-NOTA[[#This Row],[DISC 1-]]-NOTA[[#This Row],[DISC 2-]])*NOTA[[#This Row],[Column8]])</f>
        <v/>
      </c>
      <c r="Z110" s="15" t="str">
        <f>IF(NOTA[[#This Row],[JUMLAH]]="","",NOTA[[#This Row],[DISC 1-]]+NOTA[[#This Row],[DISC 2-]]+NOTA[[#This Row],[DISC 3-]])</f>
        <v/>
      </c>
      <c r="AA110" s="15" t="str">
        <f>IF(NOTA[[#This Row],[JUMLAH]]="","",NOTA[[#This Row],[JUMLAH]]-NOTA[[#This Row],[DISC]])</f>
        <v/>
      </c>
      <c r="AB110" s="15"/>
      <c r="AC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15" t="str">
        <f>IF(OR(NOTA[[#This Row],[QTY]]="",NOTA[[#This Row],[HARGA SATUAN]]="",),"",NOTA[[#This Row],[QTY]]*NOTA[[#This Row],[HARGA SATUAN]])</f>
        <v/>
      </c>
      <c r="AG110" s="4" t="str">
        <f ca="1">IF(NOTA[[#This Row],[ID_H]]="","",INDEX(NOTA[TANGGAL],MATCH(,INDIRECT(ADDRESS(ROW(NOTA[TANGGAL]),COLUMN(NOTA[TANGGAL]))&amp;":"&amp;ADDRESS(ROW(),COLUMN(NOTA[TANGGAL]))),-1)))</f>
        <v/>
      </c>
      <c r="AH110" s="4" t="str">
        <f ca="1">IF(NOTA[[#This Row],[ID_H]]="","",INDEX(NOTA[TGL.NOTA],MATCH(,INDIRECT(ADDRESS(ROW(NOTA[TGL.NOTA]),COLUMN(NOTA[TGL.NOTA]))&amp;":"&amp;ADDRESS(ROW(),COLUMN(NOTA[TGL.NOTA]))),-1)))</f>
        <v/>
      </c>
      <c r="AI110" s="4" t="str">
        <f ca="1">IF(NOTA[[#This Row],[ID_H]]="","",INDEX(NOTA[NO.NOTA],MATCH(NOTA[[#This Row],[ID_H]],NOTA[ID_H],0)))</f>
        <v/>
      </c>
      <c r="AJ110" s="6" t="str">
        <f ca="1">IF(NOTA[[#This Row],[NAMA BARANG]]="","",INDEX(NOTA[SUPPLIER],MATCH(,INDIRECT(ADDRESS(ROW(NOTA[ID]),COLUMN(NOTA[ID]))&amp;":"&amp;ADDRESS(ROW(),COLUMN(NOTA[ID]))),-1)))</f>
        <v/>
      </c>
      <c r="AK110" s="6" t="str">
        <f ca="1">IF(NOTA[[#This Row],[ID_H]]="","",IF(NOTA[[#This Row],[FAKTUR]]="",INDIRECT(ADDRESS(ROW()-1,COLUMN())),NOTA[[#This Row],[FAKTUR]]))</f>
        <v/>
      </c>
      <c r="AL110" s="3" t="str">
        <f ca="1">IF(NOTA[[#This Row],[ID]]="","",COUNTIF(NOTA[ID_H],NOTA[[#This Row],[ID_H]]))</f>
        <v/>
      </c>
      <c r="AM110" s="3" t="str">
        <f ca="1">IF(NOTA[[#This Row],[TGL.NOTA]]="",IF(NOTA[[#This Row],[SUPPLIER_H]]="","",AM109),MONTH(NOTA[[#This Row],[TGL.NOTA]]))</f>
        <v/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" t="str">
        <f>IF(NOTA[[#This Row],[CONCAT1]]="","",MATCH(NOTA[[#This Row],[CONCAT1]],[3]!db[NB NOTA_C],0))</f>
        <v/>
      </c>
      <c r="AS110" s="3" t="str">
        <f>IF(NOTA[[#This Row],[Column5]]="","",TRUE)</f>
        <v/>
      </c>
      <c r="AT110" s="3" t="str">
        <f ca="1">IF(NOTA[[#This Row],[ID_H]]="","",IF(NOTA[[#This Row],[Column3]]=TRUE,NOTA[[#This Row],[Column5]],INDEX([3]!db[QTY/ CTN],NOTA[[#This Row],[//DB]])))</f>
        <v/>
      </c>
      <c r="AU1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" t="str">
        <f ca="1">IF(NOTA[[#This Row],[ID_H]]="","",MATCH(NOTA[[#This Row],[NB NOTA_C_QTY]],[3]!db[NB NOTA_C_QTY+F],0))</f>
        <v/>
      </c>
      <c r="AW110" s="16" t="str">
        <f ca="1">IF(NOTA[[#This Row],[NB NOTA_C_QTY]]="","",ROW()-2)</f>
        <v/>
      </c>
    </row>
    <row r="111" spans="1:49" ht="20.100000000000001" customHeight="1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>
      <c r="A1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" t="str">
        <f ca="1">IF(NOTA[[#This Row],[NAMA BARANG]]="","",INDEX(NOTA[ID],MATCH(,INDIRECT(ADDRESS(ROW(NOTA[ID]),COLUMN(NOTA[ID]))&amp;":"&amp;ADDRESS(ROW(),COLUMN(NOTA[ID]))),-1)))</f>
        <v/>
      </c>
      <c r="C112" s="11"/>
      <c r="F112" s="12"/>
      <c r="G112" s="3"/>
      <c r="H112" s="4"/>
      <c r="I112" s="3"/>
      <c r="K112" s="5"/>
      <c r="L112" s="3"/>
      <c r="N112" s="6"/>
      <c r="O112" s="7"/>
      <c r="P112" s="13"/>
      <c r="R112" s="9"/>
      <c r="T112" s="15"/>
      <c r="U112" s="10"/>
      <c r="V112" s="15" t="str">
        <f>IF(NOTA[[#This Row],[HARGA/ CTN]]="",NOTA[[#This Row],[JUMLAH_H]],NOTA[[#This Row],[HARGA/ CTN]]*IF(NOTA[[#This Row],[C]]="",0,NOTA[[#This Row],[C]]))</f>
        <v/>
      </c>
      <c r="W112" s="15" t="str">
        <f>IF(NOTA[[#This Row],[JUMLAH]]="","",NOTA[[#This Row],[JUMLAH]]*NOTA[[#This Row],[Column6]])</f>
        <v/>
      </c>
      <c r="X112" s="15" t="str">
        <f>IF(NOTA[[#This Row],[JUMLAH]]="","",(NOTA[[#This Row],[JUMLAH]]-NOTA[[#This Row],[DISC 1-]])*NOTA[[#This Row],[Column7]])</f>
        <v/>
      </c>
      <c r="Y112" s="15" t="str">
        <f>IF(NOTA[[#This Row],[JUMLAH]]="","",(NOTA[[#This Row],[JUMLAH]]-NOTA[[#This Row],[DISC 1-]]-NOTA[[#This Row],[DISC 2-]])*NOTA[[#This Row],[Column8]])</f>
        <v/>
      </c>
      <c r="Z112" s="15" t="str">
        <f>IF(NOTA[[#This Row],[JUMLAH]]="","",NOTA[[#This Row],[DISC 1-]]+NOTA[[#This Row],[DISC 2-]]+NOTA[[#This Row],[DISC 3-]])</f>
        <v/>
      </c>
      <c r="AA112" s="15" t="str">
        <f>IF(NOTA[[#This Row],[JUMLAH]]="","",NOTA[[#This Row],[JUMLAH]]-NOTA[[#This Row],[DISC]])</f>
        <v/>
      </c>
      <c r="AB112" s="15"/>
      <c r="AC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15" t="str">
        <f>IF(OR(NOTA[[#This Row],[QTY]]="",NOTA[[#This Row],[HARGA SATUAN]]="",),"",NOTA[[#This Row],[QTY]]*NOTA[[#This Row],[HARGA SATUAN]])</f>
        <v/>
      </c>
      <c r="AG112" s="4" t="str">
        <f ca="1">IF(NOTA[[#This Row],[ID_H]]="","",INDEX(NOTA[TANGGAL],MATCH(,INDIRECT(ADDRESS(ROW(NOTA[TANGGAL]),COLUMN(NOTA[TANGGAL]))&amp;":"&amp;ADDRESS(ROW(),COLUMN(NOTA[TANGGAL]))),-1)))</f>
        <v/>
      </c>
      <c r="AH112" s="4" t="str">
        <f ca="1">IF(NOTA[[#This Row],[ID_H]]="","",INDEX(NOTA[TGL.NOTA],MATCH(,INDIRECT(ADDRESS(ROW(NOTA[TGL.NOTA]),COLUMN(NOTA[TGL.NOTA]))&amp;":"&amp;ADDRESS(ROW(),COLUMN(NOTA[TGL.NOTA]))),-1)))</f>
        <v/>
      </c>
      <c r="AI112" s="4" t="str">
        <f ca="1">IF(NOTA[[#This Row],[ID_H]]="","",INDEX(NOTA[NO.NOTA],MATCH(NOTA[[#This Row],[ID_H]],NOTA[ID_H],0)))</f>
        <v/>
      </c>
      <c r="AJ112" s="6" t="str">
        <f ca="1">IF(NOTA[[#This Row],[NAMA BARANG]]="","",INDEX(NOTA[SUPPLIER],MATCH(,INDIRECT(ADDRESS(ROW(NOTA[ID]),COLUMN(NOTA[ID]))&amp;":"&amp;ADDRESS(ROW(),COLUMN(NOTA[ID]))),-1)))</f>
        <v/>
      </c>
      <c r="AK112" s="6" t="str">
        <f ca="1">IF(NOTA[[#This Row],[ID_H]]="","",IF(NOTA[[#This Row],[FAKTUR]]="",INDIRECT(ADDRESS(ROW()-1,COLUMN())),NOTA[[#This Row],[FAKTUR]]))</f>
        <v/>
      </c>
      <c r="AL112" s="3" t="str">
        <f ca="1">IF(NOTA[[#This Row],[ID]]="","",COUNTIF(NOTA[ID_H],NOTA[[#This Row],[ID_H]]))</f>
        <v/>
      </c>
      <c r="AM112" s="3" t="str">
        <f ca="1">IF(NOTA[[#This Row],[TGL.NOTA]]="",IF(NOTA[[#This Row],[SUPPLIER_H]]="","",AM111),MONTH(NOTA[[#This Row],[TGL.NOTA]]))</f>
        <v/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" t="str">
        <f>IF(NOTA[[#This Row],[CONCAT1]]="","",MATCH(NOTA[[#This Row],[CONCAT1]],[3]!db[NB NOTA_C],0))</f>
        <v/>
      </c>
      <c r="AS112" s="3" t="str">
        <f>IF(NOTA[[#This Row],[Column5]]="","",TRUE)</f>
        <v/>
      </c>
      <c r="AT112" s="3" t="str">
        <f ca="1">IF(NOTA[[#This Row],[ID_H]]="","",IF(NOTA[[#This Row],[Column3]]=TRUE,NOTA[[#This Row],[Column5]],INDEX([3]!db[QTY/ CTN],NOTA[[#This Row],[//DB]])))</f>
        <v/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2" s="3" t="str">
        <f ca="1">IF(NOTA[[#This Row],[ID_H]]="","",MATCH(NOTA[[#This Row],[NB NOTA_C_QTY]],[3]!db[NB NOTA_C_QTY+F],0))</f>
        <v/>
      </c>
      <c r="AW112" s="16" t="str">
        <f ca="1">IF(NOTA[[#This Row],[NB NOTA_C_QTY]]="","",ROW()-2)</f>
        <v/>
      </c>
    </row>
    <row r="113" spans="1:49" ht="20.100000000000001" customHeight="1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K113" s="5"/>
      <c r="L113" s="3"/>
      <c r="N113" s="6"/>
      <c r="O113" s="7"/>
      <c r="P113" s="13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>
      <c r="A1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" t="str">
        <f ca="1">IF(NOTA[[#This Row],[NAMA BARANG]]="","",INDEX(NOTA[ID],MATCH(,INDIRECT(ADDRESS(ROW(NOTA[ID]),COLUMN(NOTA[ID]))&amp;":"&amp;ADDRESS(ROW(),COLUMN(NOTA[ID]))),-1)))</f>
        <v/>
      </c>
      <c r="C114" s="11"/>
      <c r="F114" s="12"/>
      <c r="G114" s="3"/>
      <c r="H114" s="4"/>
      <c r="I114" s="3"/>
      <c r="K114" s="5"/>
      <c r="L114" s="3"/>
      <c r="N114" s="6"/>
      <c r="O114" s="7"/>
      <c r="P114" s="13"/>
      <c r="R114" s="9"/>
      <c r="T114" s="15"/>
      <c r="U114" s="10"/>
      <c r="V114" s="15" t="str">
        <f>IF(NOTA[[#This Row],[HARGA/ CTN]]="",NOTA[[#This Row],[JUMLAH_H]],NOTA[[#This Row],[HARGA/ CTN]]*IF(NOTA[[#This Row],[C]]="",0,NOTA[[#This Row],[C]]))</f>
        <v/>
      </c>
      <c r="W114" s="15" t="str">
        <f>IF(NOTA[[#This Row],[JUMLAH]]="","",NOTA[[#This Row],[JUMLAH]]*NOTA[[#This Row],[Column6]])</f>
        <v/>
      </c>
      <c r="X114" s="15" t="str">
        <f>IF(NOTA[[#This Row],[JUMLAH]]="","",(NOTA[[#This Row],[JUMLAH]]-NOTA[[#This Row],[DISC 1-]])*NOTA[[#This Row],[Column7]])</f>
        <v/>
      </c>
      <c r="Y114" s="15" t="str">
        <f>IF(NOTA[[#This Row],[JUMLAH]]="","",(NOTA[[#This Row],[JUMLAH]]-NOTA[[#This Row],[DISC 1-]]-NOTA[[#This Row],[DISC 2-]])*NOTA[[#This Row],[Column8]])</f>
        <v/>
      </c>
      <c r="Z114" s="15" t="str">
        <f>IF(NOTA[[#This Row],[JUMLAH]]="","",NOTA[[#This Row],[DISC 1-]]+NOTA[[#This Row],[DISC 2-]]+NOTA[[#This Row],[DISC 3-]])</f>
        <v/>
      </c>
      <c r="AA114" s="15" t="str">
        <f>IF(NOTA[[#This Row],[JUMLAH]]="","",NOTA[[#This Row],[JUMLAH]]-NOTA[[#This Row],[DISC]])</f>
        <v/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" s="15" t="str">
        <f>IF(OR(NOTA[[#This Row],[QTY]]="",NOTA[[#This Row],[HARGA SATUAN]]="",),"",NOTA[[#This Row],[QTY]]*NOTA[[#This Row],[HARGA SATUAN]])</f>
        <v/>
      </c>
      <c r="AG114" s="4" t="str">
        <f ca="1">IF(NOTA[[#This Row],[ID_H]]="","",INDEX(NOTA[TANGGAL],MATCH(,INDIRECT(ADDRESS(ROW(NOTA[TANGGAL]),COLUMN(NOTA[TANGGAL]))&amp;":"&amp;ADDRESS(ROW(),COLUMN(NOTA[TANGGAL]))),-1)))</f>
        <v/>
      </c>
      <c r="AH114" s="4" t="str">
        <f ca="1">IF(NOTA[[#This Row],[ID_H]]="","",INDEX(NOTA[TGL.NOTA],MATCH(,INDIRECT(ADDRESS(ROW(NOTA[TGL.NOTA]),COLUMN(NOTA[TGL.NOTA]))&amp;":"&amp;ADDRESS(ROW(),COLUMN(NOTA[TGL.NOTA]))),-1)))</f>
        <v/>
      </c>
      <c r="AI114" s="4" t="str">
        <f ca="1">IF(NOTA[[#This Row],[ID_H]]="","",INDEX(NOTA[NO.NOTA],MATCH(NOTA[[#This Row],[ID_H]],NOTA[ID_H],0)))</f>
        <v/>
      </c>
      <c r="AJ114" s="6" t="str">
        <f ca="1">IF(NOTA[[#This Row],[NAMA BARANG]]="","",INDEX(NOTA[SUPPLIER],MATCH(,INDIRECT(ADDRESS(ROW(NOTA[ID]),COLUMN(NOTA[ID]))&amp;":"&amp;ADDRESS(ROW(),COLUMN(NOTA[ID]))),-1)))</f>
        <v/>
      </c>
      <c r="AK114" s="6" t="str">
        <f ca="1">IF(NOTA[[#This Row],[ID_H]]="","",IF(NOTA[[#This Row],[FAKTUR]]="",INDIRECT(ADDRESS(ROW()-1,COLUMN())),NOTA[[#This Row],[FAKTUR]]))</f>
        <v/>
      </c>
      <c r="AL114" s="3" t="str">
        <f ca="1">IF(NOTA[[#This Row],[ID]]="","",COUNTIF(NOTA[ID_H],NOTA[[#This Row],[ID_H]]))</f>
        <v/>
      </c>
      <c r="AM114" s="3" t="str">
        <f ca="1">IF(NOTA[[#This Row],[TGL.NOTA]]="",IF(NOTA[[#This Row],[SUPPLIER_H]]="","",AM113),MONTH(NOTA[[#This Row],[TGL.NOTA]]))</f>
        <v/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" t="str">
        <f>IF(NOTA[[#This Row],[CONCAT1]]="","",MATCH(NOTA[[#This Row],[CONCAT1]],[3]!db[NB NOTA_C],0))</f>
        <v/>
      </c>
      <c r="AS114" s="3" t="str">
        <f>IF(NOTA[[#This Row],[Column5]]="","",TRUE)</f>
        <v/>
      </c>
      <c r="AT114" s="3" t="str">
        <f ca="1">IF(NOTA[[#This Row],[ID_H]]="","",IF(NOTA[[#This Row],[Column3]]=TRUE,NOTA[[#This Row],[Column5]],INDEX([3]!db[QTY/ CTN],NOTA[[#This Row],[//DB]])))</f>
        <v/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4" s="3" t="str">
        <f ca="1">IF(NOTA[[#This Row],[ID_H]]="","",MATCH(NOTA[[#This Row],[NB NOTA_C_QTY]],[3]!db[NB NOTA_C_QTY+F],0))</f>
        <v/>
      </c>
      <c r="AW114" s="16" t="str">
        <f ca="1">IF(NOTA[[#This Row],[NB NOTA_C_QTY]]="","",ROW()-2)</f>
        <v/>
      </c>
    </row>
    <row r="115" spans="1:49" ht="20.100000000000001" customHeight="1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 t="str">
        <f ca="1">IF(NOTA[[#This Row],[NAMA BARANG]]="","",INDEX(NOTA[ID],MATCH(,INDIRECT(ADDRESS(ROW(NOTA[ID]),COLUMN(NOTA[ID]))&amp;":"&amp;ADDRESS(ROW(),COLUMN(NOTA[ID]))),-1)))</f>
        <v/>
      </c>
      <c r="C115" s="11"/>
      <c r="F115" s="12"/>
      <c r="G115" s="3"/>
      <c r="H115" s="4"/>
      <c r="I115" s="3"/>
      <c r="K115" s="5"/>
      <c r="L115" s="3"/>
      <c r="N115" s="6"/>
      <c r="O115" s="7"/>
      <c r="P115" s="13"/>
      <c r="R115" s="9"/>
      <c r="T115" s="15"/>
      <c r="U115" s="10"/>
      <c r="V115" s="15" t="str">
        <f>IF(NOTA[[#This Row],[HARGA/ CTN]]="",NOTA[[#This Row],[JUMLAH_H]],NOTA[[#This Row],[HARGA/ CTN]]*IF(NOTA[[#This Row],[C]]="",0,NOTA[[#This Row],[C]]))</f>
        <v/>
      </c>
      <c r="W115" s="15" t="str">
        <f>IF(NOTA[[#This Row],[JUMLAH]]="","",NOTA[[#This Row],[JUMLAH]]*NOTA[[#This Row],[Column6]])</f>
        <v/>
      </c>
      <c r="X115" s="15" t="str">
        <f>IF(NOTA[[#This Row],[JUMLAH]]="","",(NOTA[[#This Row],[JUMLAH]]-NOTA[[#This Row],[DISC 1-]])*NOTA[[#This Row],[Column7]])</f>
        <v/>
      </c>
      <c r="Y115" s="15" t="str">
        <f>IF(NOTA[[#This Row],[JUMLAH]]="","",(NOTA[[#This Row],[JUMLAH]]-NOTA[[#This Row],[DISC 1-]]-NOTA[[#This Row],[DISC 2-]])*NOTA[[#This Row],[Column8]])</f>
        <v/>
      </c>
      <c r="Z115" s="15" t="str">
        <f>IF(NOTA[[#This Row],[JUMLAH]]="","",NOTA[[#This Row],[DISC 1-]]+NOTA[[#This Row],[DISC 2-]]+NOTA[[#This Row],[DISC 3-]])</f>
        <v/>
      </c>
      <c r="AA115" s="15" t="str">
        <f>IF(NOTA[[#This Row],[JUMLAH]]="","",NOTA[[#This Row],[JUMLAH]]-NOTA[[#This Row],[DISC]])</f>
        <v/>
      </c>
      <c r="AB115" s="15"/>
      <c r="AC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15" t="str">
        <f>IF(OR(NOTA[[#This Row],[QTY]]="",NOTA[[#This Row],[HARGA SATUAN]]="",),"",NOTA[[#This Row],[QTY]]*NOTA[[#This Row],[HARGA SATUAN]])</f>
        <v/>
      </c>
      <c r="AG115" s="4" t="str">
        <f ca="1">IF(NOTA[[#This Row],[ID_H]]="","",INDEX(NOTA[TANGGAL],MATCH(,INDIRECT(ADDRESS(ROW(NOTA[TANGGAL]),COLUMN(NOTA[TANGGAL]))&amp;":"&amp;ADDRESS(ROW(),COLUMN(NOTA[TANGGAL]))),-1)))</f>
        <v/>
      </c>
      <c r="AH115" s="4" t="str">
        <f ca="1">IF(NOTA[[#This Row],[ID_H]]="","",INDEX(NOTA[TGL.NOTA],MATCH(,INDIRECT(ADDRESS(ROW(NOTA[TGL.NOTA]),COLUMN(NOTA[TGL.NOTA]))&amp;":"&amp;ADDRESS(ROW(),COLUMN(NOTA[TGL.NOTA]))),-1)))</f>
        <v/>
      </c>
      <c r="AI115" s="4" t="str">
        <f ca="1">IF(NOTA[[#This Row],[ID_H]]="","",INDEX(NOTA[NO.NOTA],MATCH(NOTA[[#This Row],[ID_H]],NOTA[ID_H],0)))</f>
        <v/>
      </c>
      <c r="AJ115" s="6" t="str">
        <f ca="1">IF(NOTA[[#This Row],[NAMA BARANG]]="","",INDEX(NOTA[SUPPLIER],MATCH(,INDIRECT(ADDRESS(ROW(NOTA[ID]),COLUMN(NOTA[ID]))&amp;":"&amp;ADDRESS(ROW(),COLUMN(NOTA[ID]))),-1)))</f>
        <v/>
      </c>
      <c r="AK115" s="6" t="str">
        <f ca="1">IF(NOTA[[#This Row],[ID_H]]="","",IF(NOTA[[#This Row],[FAKTUR]]="",INDIRECT(ADDRESS(ROW()-1,COLUMN())),NOTA[[#This Row],[FAKTUR]]))</f>
        <v/>
      </c>
      <c r="AL115" s="3" t="str">
        <f ca="1">IF(NOTA[[#This Row],[ID]]="","",COUNTIF(NOTA[ID_H],NOTA[[#This Row],[ID_H]]))</f>
        <v/>
      </c>
      <c r="AM115" s="3" t="str">
        <f ca="1">IF(NOTA[[#This Row],[TGL.NOTA]]="",IF(NOTA[[#This Row],[SUPPLIER_H]]="","",AM114),MONTH(NOTA[[#This Row],[TGL.NOTA]]))</f>
        <v/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 t="str">
        <f>IF(NOTA[[#This Row],[CONCAT1]]="","",MATCH(NOTA[[#This Row],[CONCAT1]],[3]!db[NB NOTA_C],0))</f>
        <v/>
      </c>
      <c r="AS115" s="3" t="str">
        <f>IF(NOTA[[#This Row],[Column5]]="","",TRUE)</f>
        <v/>
      </c>
      <c r="AT115" s="3" t="str">
        <f ca="1">IF(NOTA[[#This Row],[ID_H]]="","",IF(NOTA[[#This Row],[Column3]]=TRUE,NOTA[[#This Row],[Column5]],INDEX([3]!db[QTY/ CTN],NOTA[[#This Row],[//DB]])))</f>
        <v/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" t="str">
        <f ca="1">IF(NOTA[[#This Row],[ID_H]]="","",MATCH(NOTA[[#This Row],[NB NOTA_C_QTY]],[3]!db[NB NOTA_C_QTY+F],0))</f>
        <v/>
      </c>
      <c r="AW115" s="16" t="str">
        <f ca="1">IF(NOTA[[#This Row],[NB NOTA_C_QTY]]="","",ROW()-2)</f>
        <v/>
      </c>
    </row>
    <row r="116" spans="1:49" ht="20.100000000000001" customHeight="1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K116" s="5"/>
      <c r="L116" s="3"/>
      <c r="N116" s="6"/>
      <c r="O116" s="7"/>
      <c r="P116" s="13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>
      <c r="A1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" t="str">
        <f ca="1">IF(NOTA[[#This Row],[NAMA BARANG]]="","",INDEX(NOTA[ID],MATCH(,INDIRECT(ADDRESS(ROW(NOTA[ID]),COLUMN(NOTA[ID]))&amp;":"&amp;ADDRESS(ROW(),COLUMN(NOTA[ID]))),-1)))</f>
        <v/>
      </c>
      <c r="C117" s="11"/>
      <c r="F117" s="12"/>
      <c r="G117" s="3"/>
      <c r="H117" s="4"/>
      <c r="I117" s="3"/>
      <c r="K117" s="5"/>
      <c r="L117" s="3"/>
      <c r="N117" s="6"/>
      <c r="O117" s="7"/>
      <c r="P117" s="13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" s="15" t="str">
        <f>IF(OR(NOTA[[#This Row],[QTY]]="",NOTA[[#This Row],[HARGA SATUAN]]="",),"",NOTA[[#This Row],[QTY]]*NOTA[[#This Row],[HARGA SATUAN]])</f>
        <v/>
      </c>
      <c r="AG117" s="4" t="str">
        <f ca="1">IF(NOTA[[#This Row],[ID_H]]="","",INDEX(NOTA[TANGGAL],MATCH(,INDIRECT(ADDRESS(ROW(NOTA[TANGGAL]),COLUMN(NOTA[TANGGAL]))&amp;":"&amp;ADDRESS(ROW(),COLUMN(NOTA[TANGGAL]))),-1)))</f>
        <v/>
      </c>
      <c r="AH117" s="4" t="str">
        <f ca="1">IF(NOTA[[#This Row],[ID_H]]="","",INDEX(NOTA[TGL.NOTA],MATCH(,INDIRECT(ADDRESS(ROW(NOTA[TGL.NOTA]),COLUMN(NOTA[TGL.NOTA]))&amp;":"&amp;ADDRESS(ROW(),COLUMN(NOTA[TGL.NOTA]))),-1)))</f>
        <v/>
      </c>
      <c r="AI117" s="4" t="str">
        <f ca="1">IF(NOTA[[#This Row],[ID_H]]="","",INDEX(NOTA[NO.NOTA],MATCH(NOTA[[#This Row],[ID_H]],NOTA[ID_H],0)))</f>
        <v/>
      </c>
      <c r="AJ117" s="6" t="str">
        <f ca="1">IF(NOTA[[#This Row],[NAMA BARANG]]="","",INDEX(NOTA[SUPPLIER],MATCH(,INDIRECT(ADDRESS(ROW(NOTA[ID]),COLUMN(NOTA[ID]))&amp;":"&amp;ADDRESS(ROW(),COLUMN(NOTA[ID]))),-1)))</f>
        <v/>
      </c>
      <c r="AK117" s="6" t="str">
        <f ca="1">IF(NOTA[[#This Row],[ID_H]]="","",IF(NOTA[[#This Row],[FAKTUR]]="",INDIRECT(ADDRESS(ROW()-1,COLUMN())),NOTA[[#This Row],[FAKTUR]]))</f>
        <v/>
      </c>
      <c r="AL117" s="3" t="str">
        <f ca="1">IF(NOTA[[#This Row],[ID]]="","",COUNTIF(NOTA[ID_H],NOTA[[#This Row],[ID_H]]))</f>
        <v/>
      </c>
      <c r="AM117" s="3" t="str">
        <f ca="1">IF(NOTA[[#This Row],[TGL.NOTA]]="",IF(NOTA[[#This Row],[SUPPLIER_H]]="","",AM116),MONTH(NOTA[[#This Row],[TGL.NOTA]]))</f>
        <v/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" t="str">
        <f>IF(NOTA[[#This Row],[CONCAT1]]="","",MATCH(NOTA[[#This Row],[CONCAT1]],[3]!db[NB NOTA_C],0))</f>
        <v/>
      </c>
      <c r="AS117" s="3" t="str">
        <f>IF(NOTA[[#This Row],[Column5]]="","",TRUE)</f>
        <v/>
      </c>
      <c r="AT117" s="3" t="str">
        <f ca="1">IF(NOTA[[#This Row],[ID_H]]="","",IF(NOTA[[#This Row],[Column3]]=TRUE,NOTA[[#This Row],[Column5]],INDEX([3]!db[QTY/ CTN],NOTA[[#This Row],[//DB]])))</f>
        <v/>
      </c>
      <c r="AU1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7" s="3" t="str">
        <f ca="1">IF(NOTA[[#This Row],[ID_H]]="","",MATCH(NOTA[[#This Row],[NB NOTA_C_QTY]],[3]!db[NB NOTA_C_QTY+F],0))</f>
        <v/>
      </c>
      <c r="AW117" s="16" t="str">
        <f ca="1">IF(NOTA[[#This Row],[NB NOTA_C_QTY]]="","",ROW()-2)</f>
        <v/>
      </c>
    </row>
    <row r="118" spans="1:49" ht="20.100000000000001" customHeight="1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>
      <c r="A1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" t="str">
        <f ca="1">IF(NOTA[[#This Row],[NAMA BARANG]]="","",INDEX(NOTA[ID],MATCH(,INDIRECT(ADDRESS(ROW(NOTA[ID]),COLUMN(NOTA[ID]))&amp;":"&amp;ADDRESS(ROW(),COLUMN(NOTA[ID]))),-1)))</f>
        <v/>
      </c>
      <c r="C119" s="11"/>
      <c r="F119" s="12"/>
      <c r="G119" s="3"/>
      <c r="H119" s="4"/>
      <c r="I119" s="3"/>
      <c r="K119" s="5"/>
      <c r="L119" s="3"/>
      <c r="N119" s="6"/>
      <c r="O119" s="7"/>
      <c r="P119" s="13"/>
      <c r="R119" s="9"/>
      <c r="T119" s="15"/>
      <c r="U119" s="10"/>
      <c r="V119" s="15" t="str">
        <f>IF(NOTA[[#This Row],[HARGA/ CTN]]="",NOTA[[#This Row],[JUMLAH_H]],NOTA[[#This Row],[HARGA/ CTN]]*IF(NOTA[[#This Row],[C]]="",0,NOTA[[#This Row],[C]]))</f>
        <v/>
      </c>
      <c r="W119" s="15" t="str">
        <f>IF(NOTA[[#This Row],[JUMLAH]]="","",NOTA[[#This Row],[JUMLAH]]*NOTA[[#This Row],[Column6]])</f>
        <v/>
      </c>
      <c r="X119" s="15" t="str">
        <f>IF(NOTA[[#This Row],[JUMLAH]]="","",(NOTA[[#This Row],[JUMLAH]]-NOTA[[#This Row],[DISC 1-]])*NOTA[[#This Row],[Column7]])</f>
        <v/>
      </c>
      <c r="Y119" s="15" t="str">
        <f>IF(NOTA[[#This Row],[JUMLAH]]="","",(NOTA[[#This Row],[JUMLAH]]-NOTA[[#This Row],[DISC 1-]]-NOTA[[#This Row],[DISC 2-]])*NOTA[[#This Row],[Column8]])</f>
        <v/>
      </c>
      <c r="Z119" s="15" t="str">
        <f>IF(NOTA[[#This Row],[JUMLAH]]="","",NOTA[[#This Row],[DISC 1-]]+NOTA[[#This Row],[DISC 2-]]+NOTA[[#This Row],[DISC 3-]])</f>
        <v/>
      </c>
      <c r="AA119" s="15" t="str">
        <f>IF(NOTA[[#This Row],[JUMLAH]]="","",NOTA[[#This Row],[JUMLAH]]-NOTA[[#This Row],[DISC]])</f>
        <v/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" s="15" t="str">
        <f>IF(OR(NOTA[[#This Row],[QTY]]="",NOTA[[#This Row],[HARGA SATUAN]]="",),"",NOTA[[#This Row],[QTY]]*NOTA[[#This Row],[HARGA SATUAN]])</f>
        <v/>
      </c>
      <c r="AG119" s="4" t="str">
        <f ca="1">IF(NOTA[[#This Row],[ID_H]]="","",INDEX(NOTA[TANGGAL],MATCH(,INDIRECT(ADDRESS(ROW(NOTA[TANGGAL]),COLUMN(NOTA[TANGGAL]))&amp;":"&amp;ADDRESS(ROW(),COLUMN(NOTA[TANGGAL]))),-1)))</f>
        <v/>
      </c>
      <c r="AH119" s="4" t="str">
        <f ca="1">IF(NOTA[[#This Row],[ID_H]]="","",INDEX(NOTA[TGL.NOTA],MATCH(,INDIRECT(ADDRESS(ROW(NOTA[TGL.NOTA]),COLUMN(NOTA[TGL.NOTA]))&amp;":"&amp;ADDRESS(ROW(),COLUMN(NOTA[TGL.NOTA]))),-1)))</f>
        <v/>
      </c>
      <c r="AI119" s="4" t="str">
        <f ca="1">IF(NOTA[[#This Row],[ID_H]]="","",INDEX(NOTA[NO.NOTA],MATCH(NOTA[[#This Row],[ID_H]],NOTA[ID_H],0)))</f>
        <v/>
      </c>
      <c r="AJ119" s="6" t="str">
        <f ca="1">IF(NOTA[[#This Row],[NAMA BARANG]]="","",INDEX(NOTA[SUPPLIER],MATCH(,INDIRECT(ADDRESS(ROW(NOTA[ID]),COLUMN(NOTA[ID]))&amp;":"&amp;ADDRESS(ROW(),COLUMN(NOTA[ID]))),-1)))</f>
        <v/>
      </c>
      <c r="AK119" s="6" t="str">
        <f ca="1">IF(NOTA[[#This Row],[ID_H]]="","",IF(NOTA[[#This Row],[FAKTUR]]="",INDIRECT(ADDRESS(ROW()-1,COLUMN())),NOTA[[#This Row],[FAKTUR]]))</f>
        <v/>
      </c>
      <c r="AL119" s="3" t="str">
        <f ca="1">IF(NOTA[[#This Row],[ID]]="","",COUNTIF(NOTA[ID_H],NOTA[[#This Row],[ID_H]]))</f>
        <v/>
      </c>
      <c r="AM119" s="3" t="str">
        <f ca="1">IF(NOTA[[#This Row],[TGL.NOTA]]="",IF(NOTA[[#This Row],[SUPPLIER_H]]="","",AM118),MONTH(NOTA[[#This Row],[TGL.NOTA]]))</f>
        <v/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" t="str">
        <f>IF(NOTA[[#This Row],[CONCAT1]]="","",MATCH(NOTA[[#This Row],[CONCAT1]],[3]!db[NB NOTA_C],0))</f>
        <v/>
      </c>
      <c r="AS119" s="3" t="str">
        <f>IF(NOTA[[#This Row],[Column5]]="","",TRUE)</f>
        <v/>
      </c>
      <c r="AT119" s="3" t="str">
        <f ca="1">IF(NOTA[[#This Row],[ID_H]]="","",IF(NOTA[[#This Row],[Column3]]=TRUE,NOTA[[#This Row],[Column5]],INDEX([3]!db[QTY/ CTN],NOTA[[#This Row],[//DB]])))</f>
        <v/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9" s="3" t="str">
        <f ca="1">IF(NOTA[[#This Row],[ID_H]]="","",MATCH(NOTA[[#This Row],[NB NOTA_C_QTY]],[3]!db[NB NOTA_C_QTY+F],0))</f>
        <v/>
      </c>
      <c r="AW119" s="16" t="str">
        <f ca="1">IF(NOTA[[#This Row],[NB NOTA_C_QTY]]="","",ROW()-2)</f>
        <v/>
      </c>
    </row>
    <row r="120" spans="1:49" ht="20.100000000000001" customHeight="1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 t="str">
        <f ca="1">IF(NOTA[[#This Row],[NAMA BARANG]]="","",INDEX(NOTA[ID],MATCH(,INDIRECT(ADDRESS(ROW(NOTA[ID]),COLUMN(NOTA[ID]))&amp;":"&amp;ADDRESS(ROW(),COLUMN(NOTA[ID]))),-1)))</f>
        <v/>
      </c>
      <c r="C120" s="11"/>
      <c r="F120" s="12"/>
      <c r="G120" s="3"/>
      <c r="H120" s="4"/>
      <c r="I120" s="3"/>
      <c r="K120" s="5"/>
      <c r="L120" s="3"/>
      <c r="N120" s="6"/>
      <c r="O120" s="7"/>
      <c r="P120" s="13"/>
      <c r="R120" s="9"/>
      <c r="T120" s="15"/>
      <c r="U120" s="10"/>
      <c r="V120" s="15" t="str">
        <f>IF(NOTA[[#This Row],[HARGA/ CTN]]="",NOTA[[#This Row],[JUMLAH_H]],NOTA[[#This Row],[HARGA/ CTN]]*IF(NOTA[[#This Row],[C]]="",0,NOTA[[#This Row],[C]]))</f>
        <v/>
      </c>
      <c r="W120" s="15" t="str">
        <f>IF(NOTA[[#This Row],[JUMLAH]]="","",NOTA[[#This Row],[JUMLAH]]*NOTA[[#This Row],[Column6]])</f>
        <v/>
      </c>
      <c r="X120" s="15" t="str">
        <f>IF(NOTA[[#This Row],[JUMLAH]]="","",(NOTA[[#This Row],[JUMLAH]]-NOTA[[#This Row],[DISC 1-]])*NOTA[[#This Row],[Column7]])</f>
        <v/>
      </c>
      <c r="Y120" s="15" t="str">
        <f>IF(NOTA[[#This Row],[JUMLAH]]="","",(NOTA[[#This Row],[JUMLAH]]-NOTA[[#This Row],[DISC 1-]]-NOTA[[#This Row],[DISC 2-]])*NOTA[[#This Row],[Column8]])</f>
        <v/>
      </c>
      <c r="Z120" s="15" t="str">
        <f>IF(NOTA[[#This Row],[JUMLAH]]="","",NOTA[[#This Row],[DISC 1-]]+NOTA[[#This Row],[DISC 2-]]+NOTA[[#This Row],[DISC 3-]])</f>
        <v/>
      </c>
      <c r="AA120" s="15" t="str">
        <f>IF(NOTA[[#This Row],[JUMLAH]]="","",NOTA[[#This Row],[JUMLAH]]-NOTA[[#This Row],[DISC]])</f>
        <v/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" s="15" t="str">
        <f>IF(OR(NOTA[[#This Row],[QTY]]="",NOTA[[#This Row],[HARGA SATUAN]]="",),"",NOTA[[#This Row],[QTY]]*NOTA[[#This Row],[HARGA SATUAN]])</f>
        <v/>
      </c>
      <c r="AG120" s="4" t="str">
        <f ca="1">IF(NOTA[[#This Row],[ID_H]]="","",INDEX(NOTA[TANGGAL],MATCH(,INDIRECT(ADDRESS(ROW(NOTA[TANGGAL]),COLUMN(NOTA[TANGGAL]))&amp;":"&amp;ADDRESS(ROW(),COLUMN(NOTA[TANGGAL]))),-1)))</f>
        <v/>
      </c>
      <c r="AH120" s="4" t="str">
        <f ca="1">IF(NOTA[[#This Row],[ID_H]]="","",INDEX(NOTA[TGL.NOTA],MATCH(,INDIRECT(ADDRESS(ROW(NOTA[TGL.NOTA]),COLUMN(NOTA[TGL.NOTA]))&amp;":"&amp;ADDRESS(ROW(),COLUMN(NOTA[TGL.NOTA]))),-1)))</f>
        <v/>
      </c>
      <c r="AI120" s="4" t="str">
        <f ca="1">IF(NOTA[[#This Row],[ID_H]]="","",INDEX(NOTA[NO.NOTA],MATCH(NOTA[[#This Row],[ID_H]],NOTA[ID_H],0)))</f>
        <v/>
      </c>
      <c r="AJ120" s="6" t="str">
        <f ca="1">IF(NOTA[[#This Row],[NAMA BARANG]]="","",INDEX(NOTA[SUPPLIER],MATCH(,INDIRECT(ADDRESS(ROW(NOTA[ID]),COLUMN(NOTA[ID]))&amp;":"&amp;ADDRESS(ROW(),COLUMN(NOTA[ID]))),-1)))</f>
        <v/>
      </c>
      <c r="AK120" s="6" t="str">
        <f ca="1">IF(NOTA[[#This Row],[ID_H]]="","",IF(NOTA[[#This Row],[FAKTUR]]="",INDIRECT(ADDRESS(ROW()-1,COLUMN())),NOTA[[#This Row],[FAKTUR]]))</f>
        <v/>
      </c>
      <c r="AL120" s="3" t="str">
        <f ca="1">IF(NOTA[[#This Row],[ID]]="","",COUNTIF(NOTA[ID_H],NOTA[[#This Row],[ID_H]]))</f>
        <v/>
      </c>
      <c r="AM120" s="3" t="str">
        <f ca="1">IF(NOTA[[#This Row],[TGL.NOTA]]="",IF(NOTA[[#This Row],[SUPPLIER_H]]="","",AM119),MONTH(NOTA[[#This Row],[TGL.NOTA]]))</f>
        <v/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 t="str">
        <f>IF(NOTA[[#This Row],[CONCAT1]]="","",MATCH(NOTA[[#This Row],[CONCAT1]],[3]!db[NB NOTA_C],0))</f>
        <v/>
      </c>
      <c r="AS120" s="3" t="str">
        <f>IF(NOTA[[#This Row],[Column5]]="","",TRUE)</f>
        <v/>
      </c>
      <c r="AT120" s="3" t="str">
        <f ca="1">IF(NOTA[[#This Row],[ID_H]]="","",IF(NOTA[[#This Row],[Column3]]=TRUE,NOTA[[#This Row],[Column5]],INDEX([3]!db[QTY/ CTN],NOTA[[#This Row],[//DB]])))</f>
        <v/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0" s="3" t="str">
        <f ca="1">IF(NOTA[[#This Row],[ID_H]]="","",MATCH(NOTA[[#This Row],[NB NOTA_C_QTY]],[3]!db[NB NOTA_C_QTY+F],0))</f>
        <v/>
      </c>
      <c r="AW120" s="16" t="str">
        <f ca="1">IF(NOTA[[#This Row],[NB NOTA_C_QTY]]="","",ROW()-2)</f>
        <v/>
      </c>
    </row>
    <row r="121" spans="1:49" ht="20.100000000000001" customHeight="1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 t="str">
        <f ca="1">IF(NOTA[[#This Row],[NAMA BARANG]]="","",INDEX(NOTA[ID],MATCH(,INDIRECT(ADDRESS(ROW(NOTA[ID]),COLUMN(NOTA[ID]))&amp;":"&amp;ADDRESS(ROW(),COLUMN(NOTA[ID]))),-1)))</f>
        <v/>
      </c>
      <c r="C121" s="11"/>
      <c r="F121" s="12"/>
      <c r="G121" s="3"/>
      <c r="H121" s="4"/>
      <c r="I121" s="3"/>
      <c r="K121" s="5"/>
      <c r="L121" s="3"/>
      <c r="N121" s="6"/>
      <c r="O121" s="7"/>
      <c r="P121" s="13"/>
      <c r="R121" s="9"/>
      <c r="T121" s="15"/>
      <c r="U121" s="10"/>
      <c r="V121" s="15" t="str">
        <f>IF(NOTA[[#This Row],[HARGA/ CTN]]="",NOTA[[#This Row],[JUMLAH_H]],NOTA[[#This Row],[HARGA/ CTN]]*IF(NOTA[[#This Row],[C]]="",0,NOTA[[#This Row],[C]]))</f>
        <v/>
      </c>
      <c r="W121" s="15" t="str">
        <f>IF(NOTA[[#This Row],[JUMLAH]]="","",NOTA[[#This Row],[JUMLAH]]*NOTA[[#This Row],[Column6]])</f>
        <v/>
      </c>
      <c r="X121" s="15" t="str">
        <f>IF(NOTA[[#This Row],[JUMLAH]]="","",(NOTA[[#This Row],[JUMLAH]]-NOTA[[#This Row],[DISC 1-]])*NOTA[[#This Row],[Column7]])</f>
        <v/>
      </c>
      <c r="Y121" s="15" t="str">
        <f>IF(NOTA[[#This Row],[JUMLAH]]="","",(NOTA[[#This Row],[JUMLAH]]-NOTA[[#This Row],[DISC 1-]]-NOTA[[#This Row],[DISC 2-]])*NOTA[[#This Row],[Column8]])</f>
        <v/>
      </c>
      <c r="Z121" s="15" t="str">
        <f>IF(NOTA[[#This Row],[JUMLAH]]="","",NOTA[[#This Row],[DISC 1-]]+NOTA[[#This Row],[DISC 2-]]+NOTA[[#This Row],[DISC 3-]])</f>
        <v/>
      </c>
      <c r="AA121" s="15" t="str">
        <f>IF(NOTA[[#This Row],[JUMLAH]]="","",NOTA[[#This Row],[JUMLAH]]-NOTA[[#This Row],[DISC]])</f>
        <v/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" s="15" t="str">
        <f>IF(OR(NOTA[[#This Row],[QTY]]="",NOTA[[#This Row],[HARGA SATUAN]]="",),"",NOTA[[#This Row],[QTY]]*NOTA[[#This Row],[HARGA SATUAN]])</f>
        <v/>
      </c>
      <c r="AG121" s="4" t="str">
        <f ca="1">IF(NOTA[[#This Row],[ID_H]]="","",INDEX(NOTA[TANGGAL],MATCH(,INDIRECT(ADDRESS(ROW(NOTA[TANGGAL]),COLUMN(NOTA[TANGGAL]))&amp;":"&amp;ADDRESS(ROW(),COLUMN(NOTA[TANGGAL]))),-1)))</f>
        <v/>
      </c>
      <c r="AH121" s="4" t="str">
        <f ca="1">IF(NOTA[[#This Row],[ID_H]]="","",INDEX(NOTA[TGL.NOTA],MATCH(,INDIRECT(ADDRESS(ROW(NOTA[TGL.NOTA]),COLUMN(NOTA[TGL.NOTA]))&amp;":"&amp;ADDRESS(ROW(),COLUMN(NOTA[TGL.NOTA]))),-1)))</f>
        <v/>
      </c>
      <c r="AI121" s="4" t="str">
        <f ca="1">IF(NOTA[[#This Row],[ID_H]]="","",INDEX(NOTA[NO.NOTA],MATCH(NOTA[[#This Row],[ID_H]],NOTA[ID_H],0)))</f>
        <v/>
      </c>
      <c r="AJ121" s="6" t="str">
        <f ca="1">IF(NOTA[[#This Row],[NAMA BARANG]]="","",INDEX(NOTA[SUPPLIER],MATCH(,INDIRECT(ADDRESS(ROW(NOTA[ID]),COLUMN(NOTA[ID]))&amp;":"&amp;ADDRESS(ROW(),COLUMN(NOTA[ID]))),-1)))</f>
        <v/>
      </c>
      <c r="AK121" s="6" t="str">
        <f ca="1">IF(NOTA[[#This Row],[ID_H]]="","",IF(NOTA[[#This Row],[FAKTUR]]="",INDIRECT(ADDRESS(ROW()-1,COLUMN())),NOTA[[#This Row],[FAKTUR]]))</f>
        <v/>
      </c>
      <c r="AL121" s="3" t="str">
        <f ca="1">IF(NOTA[[#This Row],[ID]]="","",COUNTIF(NOTA[ID_H],NOTA[[#This Row],[ID_H]]))</f>
        <v/>
      </c>
      <c r="AM121" s="3" t="str">
        <f ca="1">IF(NOTA[[#This Row],[TGL.NOTA]]="",IF(NOTA[[#This Row],[SUPPLIER_H]]="","",AM120),MONTH(NOTA[[#This Row],[TGL.NOTA]]))</f>
        <v/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 t="str">
        <f>IF(NOTA[[#This Row],[CONCAT1]]="","",MATCH(NOTA[[#This Row],[CONCAT1]],[3]!db[NB NOTA_C],0))</f>
        <v/>
      </c>
      <c r="AS121" s="3" t="str">
        <f>IF(NOTA[[#This Row],[Column5]]="","",TRUE)</f>
        <v/>
      </c>
      <c r="AT121" s="3" t="str">
        <f ca="1">IF(NOTA[[#This Row],[ID_H]]="","",IF(NOTA[[#This Row],[Column3]]=TRUE,NOTA[[#This Row],[Column5]],INDEX([3]!db[QTY/ CTN],NOTA[[#This Row],[//DB]])))</f>
        <v/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1" s="3" t="str">
        <f ca="1">IF(NOTA[[#This Row],[ID_H]]="","",MATCH(NOTA[[#This Row],[NB NOTA_C_QTY]],[3]!db[NB NOTA_C_QTY+F],0))</f>
        <v/>
      </c>
      <c r="AW121" s="16" t="str">
        <f ca="1">IF(NOTA[[#This Row],[NB NOTA_C_QTY]]="","",ROW()-2)</f>
        <v/>
      </c>
    </row>
    <row r="122" spans="1:49" ht="20.100000000000001" customHeight="1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 t="str">
        <f ca="1">IF(NOTA[[#This Row],[NAMA BARANG]]="","",INDEX(NOTA[ID],MATCH(,INDIRECT(ADDRESS(ROW(NOTA[ID]),COLUMN(NOTA[ID]))&amp;":"&amp;ADDRESS(ROW(),COLUMN(NOTA[ID]))),-1)))</f>
        <v/>
      </c>
      <c r="C122" s="11"/>
      <c r="F122" s="12"/>
      <c r="G122" s="3"/>
      <c r="H122" s="4"/>
      <c r="I122" s="3"/>
      <c r="K122" s="5"/>
      <c r="L122" s="3"/>
      <c r="N122" s="6"/>
      <c r="O122" s="7"/>
      <c r="P122" s="13"/>
      <c r="R122" s="9"/>
      <c r="T122" s="15"/>
      <c r="U122" s="10"/>
      <c r="V122" s="15" t="str">
        <f>IF(NOTA[[#This Row],[HARGA/ CTN]]="",NOTA[[#This Row],[JUMLAH_H]],NOTA[[#This Row],[HARGA/ CTN]]*IF(NOTA[[#This Row],[C]]="",0,NOTA[[#This Row],[C]]))</f>
        <v/>
      </c>
      <c r="W122" s="15" t="str">
        <f>IF(NOTA[[#This Row],[JUMLAH]]="","",NOTA[[#This Row],[JUMLAH]]*NOTA[[#This Row],[Column6]])</f>
        <v/>
      </c>
      <c r="X122" s="15" t="str">
        <f>IF(NOTA[[#This Row],[JUMLAH]]="","",(NOTA[[#This Row],[JUMLAH]]-NOTA[[#This Row],[DISC 1-]])*NOTA[[#This Row],[Column7]])</f>
        <v/>
      </c>
      <c r="Y122" s="15" t="str">
        <f>IF(NOTA[[#This Row],[JUMLAH]]="","",(NOTA[[#This Row],[JUMLAH]]-NOTA[[#This Row],[DISC 1-]]-NOTA[[#This Row],[DISC 2-]])*NOTA[[#This Row],[Column8]])</f>
        <v/>
      </c>
      <c r="Z122" s="15" t="str">
        <f>IF(NOTA[[#This Row],[JUMLAH]]="","",NOTA[[#This Row],[DISC 1-]]+NOTA[[#This Row],[DISC 2-]]+NOTA[[#This Row],[DISC 3-]])</f>
        <v/>
      </c>
      <c r="AA122" s="15" t="str">
        <f>IF(NOTA[[#This Row],[JUMLAH]]="","",NOTA[[#This Row],[JUMLAH]]-NOTA[[#This Row],[DISC]])</f>
        <v/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15" t="str">
        <f>IF(OR(NOTA[[#This Row],[QTY]]="",NOTA[[#This Row],[HARGA SATUAN]]="",),"",NOTA[[#This Row],[QTY]]*NOTA[[#This Row],[HARGA SATUAN]])</f>
        <v/>
      </c>
      <c r="AG122" s="4" t="str">
        <f ca="1">IF(NOTA[[#This Row],[ID_H]]="","",INDEX(NOTA[TANGGAL],MATCH(,INDIRECT(ADDRESS(ROW(NOTA[TANGGAL]),COLUMN(NOTA[TANGGAL]))&amp;":"&amp;ADDRESS(ROW(),COLUMN(NOTA[TANGGAL]))),-1)))</f>
        <v/>
      </c>
      <c r="AH122" s="4" t="str">
        <f ca="1">IF(NOTA[[#This Row],[ID_H]]="","",INDEX(NOTA[TGL.NOTA],MATCH(,INDIRECT(ADDRESS(ROW(NOTA[TGL.NOTA]),COLUMN(NOTA[TGL.NOTA]))&amp;":"&amp;ADDRESS(ROW(),COLUMN(NOTA[TGL.NOTA]))),-1)))</f>
        <v/>
      </c>
      <c r="AI122" s="4" t="str">
        <f ca="1">IF(NOTA[[#This Row],[ID_H]]="","",INDEX(NOTA[NO.NOTA],MATCH(NOTA[[#This Row],[ID_H]],NOTA[ID_H],0)))</f>
        <v/>
      </c>
      <c r="AJ122" s="6" t="str">
        <f ca="1">IF(NOTA[[#This Row],[NAMA BARANG]]="","",INDEX(NOTA[SUPPLIER],MATCH(,INDIRECT(ADDRESS(ROW(NOTA[ID]),COLUMN(NOTA[ID]))&amp;":"&amp;ADDRESS(ROW(),COLUMN(NOTA[ID]))),-1)))</f>
        <v/>
      </c>
      <c r="AK122" s="6" t="str">
        <f ca="1">IF(NOTA[[#This Row],[ID_H]]="","",IF(NOTA[[#This Row],[FAKTUR]]="",INDIRECT(ADDRESS(ROW()-1,COLUMN())),NOTA[[#This Row],[FAKTUR]]))</f>
        <v/>
      </c>
      <c r="AL122" s="3" t="str">
        <f ca="1">IF(NOTA[[#This Row],[ID]]="","",COUNTIF(NOTA[ID_H],NOTA[[#This Row],[ID_H]]))</f>
        <v/>
      </c>
      <c r="AM122" s="3" t="str">
        <f ca="1">IF(NOTA[[#This Row],[TGL.NOTA]]="",IF(NOTA[[#This Row],[SUPPLIER_H]]="","",AM121),MONTH(NOTA[[#This Row],[TGL.NOTA]]))</f>
        <v/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 t="str">
        <f>IF(NOTA[[#This Row],[CONCAT1]]="","",MATCH(NOTA[[#This Row],[CONCAT1]],[3]!db[NB NOTA_C],0))</f>
        <v/>
      </c>
      <c r="AS122" s="3" t="str">
        <f>IF(NOTA[[#This Row],[Column5]]="","",TRUE)</f>
        <v/>
      </c>
      <c r="AT122" s="3" t="str">
        <f ca="1">IF(NOTA[[#This Row],[ID_H]]="","",IF(NOTA[[#This Row],[Column3]]=TRUE,NOTA[[#This Row],[Column5]],INDEX([3]!db[QTY/ CTN],NOTA[[#This Row],[//DB]])))</f>
        <v/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2" s="3" t="str">
        <f ca="1">IF(NOTA[[#This Row],[ID_H]]="","",MATCH(NOTA[[#This Row],[NB NOTA_C_QTY]],[3]!db[NB NOTA_C_QTY+F],0))</f>
        <v/>
      </c>
      <c r="AW122" s="16" t="str">
        <f ca="1">IF(NOTA[[#This Row],[NB NOTA_C_QTY]]="","",ROW()-2)</f>
        <v/>
      </c>
    </row>
    <row r="123" spans="1:49" ht="20.100000000000001" customHeight="1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 t="str">
        <f ca="1">IF(NOTA[[#This Row],[NAMA BARANG]]="","",INDEX(NOTA[ID],MATCH(,INDIRECT(ADDRESS(ROW(NOTA[ID]),COLUMN(NOTA[ID]))&amp;":"&amp;ADDRESS(ROW(),COLUMN(NOTA[ID]))),-1)))</f>
        <v/>
      </c>
      <c r="C123" s="11"/>
      <c r="F123" s="12"/>
      <c r="G123" s="3"/>
      <c r="H123" s="4"/>
      <c r="I123" s="3"/>
      <c r="K123" s="5"/>
      <c r="L123" s="3"/>
      <c r="N123" s="6"/>
      <c r="O123" s="7"/>
      <c r="P123" s="13"/>
      <c r="R123" s="9"/>
      <c r="T123" s="15"/>
      <c r="U123" s="10"/>
      <c r="V123" s="15" t="str">
        <f>IF(NOTA[[#This Row],[HARGA/ CTN]]="",NOTA[[#This Row],[JUMLAH_H]],NOTA[[#This Row],[HARGA/ CTN]]*IF(NOTA[[#This Row],[C]]="",0,NOTA[[#This Row],[C]]))</f>
        <v/>
      </c>
      <c r="W123" s="15" t="str">
        <f>IF(NOTA[[#This Row],[JUMLAH]]="","",NOTA[[#This Row],[JUMLAH]]*NOTA[[#This Row],[Column6]])</f>
        <v/>
      </c>
      <c r="X123" s="15" t="str">
        <f>IF(NOTA[[#This Row],[JUMLAH]]="","",(NOTA[[#This Row],[JUMLAH]]-NOTA[[#This Row],[DISC 1-]])*NOTA[[#This Row],[Column7]])</f>
        <v/>
      </c>
      <c r="Y123" s="15" t="str">
        <f>IF(NOTA[[#This Row],[JUMLAH]]="","",(NOTA[[#This Row],[JUMLAH]]-NOTA[[#This Row],[DISC 1-]]-NOTA[[#This Row],[DISC 2-]])*NOTA[[#This Row],[Column8]])</f>
        <v/>
      </c>
      <c r="Z123" s="15" t="str">
        <f>IF(NOTA[[#This Row],[JUMLAH]]="","",NOTA[[#This Row],[DISC 1-]]+NOTA[[#This Row],[DISC 2-]]+NOTA[[#This Row],[DISC 3-]])</f>
        <v/>
      </c>
      <c r="AA123" s="15" t="str">
        <f>IF(NOTA[[#This Row],[JUMLAH]]="","",NOTA[[#This Row],[JUMLAH]]-NOTA[[#This Row],[DISC]])</f>
        <v/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" s="15" t="str">
        <f>IF(OR(NOTA[[#This Row],[QTY]]="",NOTA[[#This Row],[HARGA SATUAN]]="",),"",NOTA[[#This Row],[QTY]]*NOTA[[#This Row],[HARGA SATUAN]])</f>
        <v/>
      </c>
      <c r="AG123" s="4" t="str">
        <f ca="1">IF(NOTA[[#This Row],[ID_H]]="","",INDEX(NOTA[TANGGAL],MATCH(,INDIRECT(ADDRESS(ROW(NOTA[TANGGAL]),COLUMN(NOTA[TANGGAL]))&amp;":"&amp;ADDRESS(ROW(),COLUMN(NOTA[TANGGAL]))),-1)))</f>
        <v/>
      </c>
      <c r="AH123" s="4" t="str">
        <f ca="1">IF(NOTA[[#This Row],[ID_H]]="","",INDEX(NOTA[TGL.NOTA],MATCH(,INDIRECT(ADDRESS(ROW(NOTA[TGL.NOTA]),COLUMN(NOTA[TGL.NOTA]))&amp;":"&amp;ADDRESS(ROW(),COLUMN(NOTA[TGL.NOTA]))),-1)))</f>
        <v/>
      </c>
      <c r="AI123" s="4" t="str">
        <f ca="1">IF(NOTA[[#This Row],[ID_H]]="","",INDEX(NOTA[NO.NOTA],MATCH(NOTA[[#This Row],[ID_H]],NOTA[ID_H],0)))</f>
        <v/>
      </c>
      <c r="AJ123" s="6" t="str">
        <f ca="1">IF(NOTA[[#This Row],[NAMA BARANG]]="","",INDEX(NOTA[SUPPLIER],MATCH(,INDIRECT(ADDRESS(ROW(NOTA[ID]),COLUMN(NOTA[ID]))&amp;":"&amp;ADDRESS(ROW(),COLUMN(NOTA[ID]))),-1)))</f>
        <v/>
      </c>
      <c r="AK123" s="6" t="str">
        <f ca="1">IF(NOTA[[#This Row],[ID_H]]="","",IF(NOTA[[#This Row],[FAKTUR]]="",INDIRECT(ADDRESS(ROW()-1,COLUMN())),NOTA[[#This Row],[FAKTUR]]))</f>
        <v/>
      </c>
      <c r="AL123" s="3" t="str">
        <f ca="1">IF(NOTA[[#This Row],[ID]]="","",COUNTIF(NOTA[ID_H],NOTA[[#This Row],[ID_H]]))</f>
        <v/>
      </c>
      <c r="AM123" s="3" t="str">
        <f ca="1">IF(NOTA[[#This Row],[TGL.NOTA]]="",IF(NOTA[[#This Row],[SUPPLIER_H]]="","",AM122),MONTH(NOTA[[#This Row],[TGL.NOTA]]))</f>
        <v/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 t="str">
        <f>IF(NOTA[[#This Row],[CONCAT1]]="","",MATCH(NOTA[[#This Row],[CONCAT1]],[3]!db[NB NOTA_C],0))</f>
        <v/>
      </c>
      <c r="AS123" s="3" t="str">
        <f>IF(NOTA[[#This Row],[Column5]]="","",TRUE)</f>
        <v/>
      </c>
      <c r="AT123" s="3" t="str">
        <f ca="1">IF(NOTA[[#This Row],[ID_H]]="","",IF(NOTA[[#This Row],[Column3]]=TRUE,NOTA[[#This Row],[Column5]],INDEX([3]!db[QTY/ CTN],NOTA[[#This Row],[//DB]])))</f>
        <v/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3" s="3" t="str">
        <f ca="1">IF(NOTA[[#This Row],[ID_H]]="","",MATCH(NOTA[[#This Row],[NB NOTA_C_QTY]],[3]!db[NB NOTA_C_QTY+F],0))</f>
        <v/>
      </c>
      <c r="AW123" s="16" t="str">
        <f ca="1">IF(NOTA[[#This Row],[NB NOTA_C_QTY]]="","",ROW()-2)</f>
        <v/>
      </c>
    </row>
    <row r="124" spans="1:49" ht="20.100000000000001" customHeight="1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 t="str">
        <f ca="1">IF(NOTA[[#This Row],[NAMA BARANG]]="","",INDEX(NOTA[ID],MATCH(,INDIRECT(ADDRESS(ROW(NOTA[ID]),COLUMN(NOTA[ID]))&amp;":"&amp;ADDRESS(ROW(),COLUMN(NOTA[ID]))),-1)))</f>
        <v/>
      </c>
      <c r="C124" s="11"/>
      <c r="F124" s="12"/>
      <c r="G124" s="3"/>
      <c r="H124" s="4"/>
      <c r="I124" s="3"/>
      <c r="K124" s="5"/>
      <c r="L124" s="3"/>
      <c r="N124" s="6"/>
      <c r="O124" s="7"/>
      <c r="P124" s="13"/>
      <c r="R124" s="9"/>
      <c r="T124" s="15"/>
      <c r="U124" s="10"/>
      <c r="V124" s="15" t="str">
        <f>IF(NOTA[[#This Row],[HARGA/ CTN]]="",NOTA[[#This Row],[JUMLAH_H]],NOTA[[#This Row],[HARGA/ CTN]]*IF(NOTA[[#This Row],[C]]="",0,NOTA[[#This Row],[C]]))</f>
        <v/>
      </c>
      <c r="W124" s="15" t="str">
        <f>IF(NOTA[[#This Row],[JUMLAH]]="","",NOTA[[#This Row],[JUMLAH]]*NOTA[[#This Row],[Column6]])</f>
        <v/>
      </c>
      <c r="X124" s="15" t="str">
        <f>IF(NOTA[[#This Row],[JUMLAH]]="","",(NOTA[[#This Row],[JUMLAH]]-NOTA[[#This Row],[DISC 1-]])*NOTA[[#This Row],[Column7]])</f>
        <v/>
      </c>
      <c r="Y124" s="15" t="str">
        <f>IF(NOTA[[#This Row],[JUMLAH]]="","",(NOTA[[#This Row],[JUMLAH]]-NOTA[[#This Row],[DISC 1-]]-NOTA[[#This Row],[DISC 2-]])*NOTA[[#This Row],[Column8]])</f>
        <v/>
      </c>
      <c r="Z124" s="15" t="str">
        <f>IF(NOTA[[#This Row],[JUMLAH]]="","",NOTA[[#This Row],[DISC 1-]]+NOTA[[#This Row],[DISC 2-]]+NOTA[[#This Row],[DISC 3-]])</f>
        <v/>
      </c>
      <c r="AA124" s="15" t="str">
        <f>IF(NOTA[[#This Row],[JUMLAH]]="","",NOTA[[#This Row],[JUMLAH]]-NOTA[[#This Row],[DISC]])</f>
        <v/>
      </c>
      <c r="AB124" s="15"/>
      <c r="AC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" s="15" t="str">
        <f>IF(OR(NOTA[[#This Row],[QTY]]="",NOTA[[#This Row],[HARGA SATUAN]]="",),"",NOTA[[#This Row],[QTY]]*NOTA[[#This Row],[HARGA SATUAN]])</f>
        <v/>
      </c>
      <c r="AG124" s="4" t="str">
        <f ca="1">IF(NOTA[[#This Row],[ID_H]]="","",INDEX(NOTA[TANGGAL],MATCH(,INDIRECT(ADDRESS(ROW(NOTA[TANGGAL]),COLUMN(NOTA[TANGGAL]))&amp;":"&amp;ADDRESS(ROW(),COLUMN(NOTA[TANGGAL]))),-1)))</f>
        <v/>
      </c>
      <c r="AH124" s="4" t="str">
        <f ca="1">IF(NOTA[[#This Row],[ID_H]]="","",INDEX(NOTA[TGL.NOTA],MATCH(,INDIRECT(ADDRESS(ROW(NOTA[TGL.NOTA]),COLUMN(NOTA[TGL.NOTA]))&amp;":"&amp;ADDRESS(ROW(),COLUMN(NOTA[TGL.NOTA]))),-1)))</f>
        <v/>
      </c>
      <c r="AI124" s="4" t="str">
        <f ca="1">IF(NOTA[[#This Row],[ID_H]]="","",INDEX(NOTA[NO.NOTA],MATCH(NOTA[[#This Row],[ID_H]],NOTA[ID_H],0)))</f>
        <v/>
      </c>
      <c r="AJ124" s="6" t="str">
        <f ca="1">IF(NOTA[[#This Row],[NAMA BARANG]]="","",INDEX(NOTA[SUPPLIER],MATCH(,INDIRECT(ADDRESS(ROW(NOTA[ID]),COLUMN(NOTA[ID]))&amp;":"&amp;ADDRESS(ROW(),COLUMN(NOTA[ID]))),-1)))</f>
        <v/>
      </c>
      <c r="AK124" s="6" t="str">
        <f ca="1">IF(NOTA[[#This Row],[ID_H]]="","",IF(NOTA[[#This Row],[FAKTUR]]="",INDIRECT(ADDRESS(ROW()-1,COLUMN())),NOTA[[#This Row],[FAKTUR]]))</f>
        <v/>
      </c>
      <c r="AL124" s="3" t="str">
        <f ca="1">IF(NOTA[[#This Row],[ID]]="","",COUNTIF(NOTA[ID_H],NOTA[[#This Row],[ID_H]]))</f>
        <v/>
      </c>
      <c r="AM124" s="3" t="str">
        <f ca="1">IF(NOTA[[#This Row],[TGL.NOTA]]="",IF(NOTA[[#This Row],[SUPPLIER_H]]="","",AM123),MONTH(NOTA[[#This Row],[TGL.NOTA]]))</f>
        <v/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 t="str">
        <f>IF(NOTA[[#This Row],[CONCAT1]]="","",MATCH(NOTA[[#This Row],[CONCAT1]],[3]!db[NB NOTA_C],0))</f>
        <v/>
      </c>
      <c r="AS124" s="3" t="str">
        <f>IF(NOTA[[#This Row],[Column5]]="","",TRUE)</f>
        <v/>
      </c>
      <c r="AT124" s="3" t="str">
        <f ca="1">IF(NOTA[[#This Row],[ID_H]]="","",IF(NOTA[[#This Row],[Column3]]=TRUE,NOTA[[#This Row],[Column5]],INDEX([3]!db[QTY/ CTN],NOTA[[#This Row],[//DB]])))</f>
        <v/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4" s="3" t="str">
        <f ca="1">IF(NOTA[[#This Row],[ID_H]]="","",MATCH(NOTA[[#This Row],[NB NOTA_C_QTY]],[3]!db[NB NOTA_C_QTY+F],0))</f>
        <v/>
      </c>
      <c r="AW124" s="16" t="str">
        <f ca="1">IF(NOTA[[#This Row],[NB NOTA_C_QTY]]="","",ROW()-2)</f>
        <v/>
      </c>
    </row>
    <row r="125" spans="1:49" ht="20.100000000000001" customHeight="1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>
      <c r="A1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" t="str">
        <f ca="1">IF(NOTA[[#This Row],[NAMA BARANG]]="","",INDEX(NOTA[ID],MATCH(,INDIRECT(ADDRESS(ROW(NOTA[ID]),COLUMN(NOTA[ID]))&amp;":"&amp;ADDRESS(ROW(),COLUMN(NOTA[ID]))),-1)))</f>
        <v/>
      </c>
      <c r="C126" s="11"/>
      <c r="F126" s="12"/>
      <c r="G126" s="3"/>
      <c r="H126" s="4"/>
      <c r="I126" s="3"/>
      <c r="K126" s="5"/>
      <c r="L126" s="3"/>
      <c r="N126" s="6"/>
      <c r="O126" s="7"/>
      <c r="P126" s="13"/>
      <c r="R126" s="9"/>
      <c r="T126" s="15"/>
      <c r="U126" s="10"/>
      <c r="V126" s="15" t="str">
        <f>IF(NOTA[[#This Row],[HARGA/ CTN]]="",NOTA[[#This Row],[JUMLAH_H]],NOTA[[#This Row],[HARGA/ CTN]]*IF(NOTA[[#This Row],[C]]="",0,NOTA[[#This Row],[C]]))</f>
        <v/>
      </c>
      <c r="W126" s="15" t="str">
        <f>IF(NOTA[[#This Row],[JUMLAH]]="","",NOTA[[#This Row],[JUMLAH]]*NOTA[[#This Row],[Column6]])</f>
        <v/>
      </c>
      <c r="X126" s="15" t="str">
        <f>IF(NOTA[[#This Row],[JUMLAH]]="","",(NOTA[[#This Row],[JUMLAH]]-NOTA[[#This Row],[DISC 1-]])*NOTA[[#This Row],[Column7]])</f>
        <v/>
      </c>
      <c r="Y126" s="15" t="str">
        <f>IF(NOTA[[#This Row],[JUMLAH]]="","",(NOTA[[#This Row],[JUMLAH]]-NOTA[[#This Row],[DISC 1-]]-NOTA[[#This Row],[DISC 2-]])*NOTA[[#This Row],[Column8]])</f>
        <v/>
      </c>
      <c r="Z126" s="15" t="str">
        <f>IF(NOTA[[#This Row],[JUMLAH]]="","",NOTA[[#This Row],[DISC 1-]]+NOTA[[#This Row],[DISC 2-]]+NOTA[[#This Row],[DISC 3-]])</f>
        <v/>
      </c>
      <c r="AA126" s="15" t="str">
        <f>IF(NOTA[[#This Row],[JUMLAH]]="","",NOTA[[#This Row],[JUMLAH]]-NOTA[[#This Row],[DISC]])</f>
        <v/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" s="15" t="str">
        <f>IF(OR(NOTA[[#This Row],[QTY]]="",NOTA[[#This Row],[HARGA SATUAN]]="",),"",NOTA[[#This Row],[QTY]]*NOTA[[#This Row],[HARGA SATUAN]])</f>
        <v/>
      </c>
      <c r="AG126" s="4" t="str">
        <f ca="1">IF(NOTA[[#This Row],[ID_H]]="","",INDEX(NOTA[TANGGAL],MATCH(,INDIRECT(ADDRESS(ROW(NOTA[TANGGAL]),COLUMN(NOTA[TANGGAL]))&amp;":"&amp;ADDRESS(ROW(),COLUMN(NOTA[TANGGAL]))),-1)))</f>
        <v/>
      </c>
      <c r="AH126" s="4" t="str">
        <f ca="1">IF(NOTA[[#This Row],[ID_H]]="","",INDEX(NOTA[TGL.NOTA],MATCH(,INDIRECT(ADDRESS(ROW(NOTA[TGL.NOTA]),COLUMN(NOTA[TGL.NOTA]))&amp;":"&amp;ADDRESS(ROW(),COLUMN(NOTA[TGL.NOTA]))),-1)))</f>
        <v/>
      </c>
      <c r="AI126" s="4" t="str">
        <f ca="1">IF(NOTA[[#This Row],[ID_H]]="","",INDEX(NOTA[NO.NOTA],MATCH(NOTA[[#This Row],[ID_H]],NOTA[ID_H],0)))</f>
        <v/>
      </c>
      <c r="AJ126" s="6" t="str">
        <f ca="1">IF(NOTA[[#This Row],[NAMA BARANG]]="","",INDEX(NOTA[SUPPLIER],MATCH(,INDIRECT(ADDRESS(ROW(NOTA[ID]),COLUMN(NOTA[ID]))&amp;":"&amp;ADDRESS(ROW(),COLUMN(NOTA[ID]))),-1)))</f>
        <v/>
      </c>
      <c r="AK126" s="6" t="str">
        <f ca="1">IF(NOTA[[#This Row],[ID_H]]="","",IF(NOTA[[#This Row],[FAKTUR]]="",INDIRECT(ADDRESS(ROW()-1,COLUMN())),NOTA[[#This Row],[FAKTUR]]))</f>
        <v/>
      </c>
      <c r="AL126" s="3" t="str">
        <f ca="1">IF(NOTA[[#This Row],[ID]]="","",COUNTIF(NOTA[ID_H],NOTA[[#This Row],[ID_H]]))</f>
        <v/>
      </c>
      <c r="AM126" s="3" t="str">
        <f ca="1">IF(NOTA[[#This Row],[TGL.NOTA]]="",IF(NOTA[[#This Row],[SUPPLIER_H]]="","",AM125),MONTH(NOTA[[#This Row],[TGL.NOTA]]))</f>
        <v/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" t="str">
        <f>IF(NOTA[[#This Row],[CONCAT1]]="","",MATCH(NOTA[[#This Row],[CONCAT1]],[3]!db[NB NOTA_C],0))</f>
        <v/>
      </c>
      <c r="AS126" s="3" t="str">
        <f>IF(NOTA[[#This Row],[Column5]]="","",TRUE)</f>
        <v/>
      </c>
      <c r="AT126" s="3" t="str">
        <f ca="1">IF(NOTA[[#This Row],[ID_H]]="","",IF(NOTA[[#This Row],[Column3]]=TRUE,NOTA[[#This Row],[Column5]],INDEX([3]!db[QTY/ CTN],NOTA[[#This Row],[//DB]])))</f>
        <v/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6" s="3" t="str">
        <f ca="1">IF(NOTA[[#This Row],[ID_H]]="","",MATCH(NOTA[[#This Row],[NB NOTA_C_QTY]],[3]!db[NB NOTA_C_QTY+F],0))</f>
        <v/>
      </c>
      <c r="AW126" s="16" t="str">
        <f ca="1">IF(NOTA[[#This Row],[NB NOTA_C_QTY]]="","",ROW()-2)</f>
        <v/>
      </c>
    </row>
    <row r="127" spans="1:49" ht="20.100000000000001" customHeight="1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 t="str">
        <f ca="1">IF(NOTA[[#This Row],[NAMA BARANG]]="","",INDEX(NOTA[ID],MATCH(,INDIRECT(ADDRESS(ROW(NOTA[ID]),COLUMN(NOTA[ID]))&amp;":"&amp;ADDRESS(ROW(),COLUMN(NOTA[ID]))),-1)))</f>
        <v/>
      </c>
      <c r="C127" s="11"/>
      <c r="F127" s="12"/>
      <c r="G127" s="3"/>
      <c r="H127" s="4"/>
      <c r="I127" s="3"/>
      <c r="K127" s="5"/>
      <c r="L127" s="3"/>
      <c r="N127" s="6"/>
      <c r="O127" s="7"/>
      <c r="P127" s="13"/>
      <c r="R127" s="9"/>
      <c r="T127" s="15"/>
      <c r="U127" s="10"/>
      <c r="V127" s="15" t="str">
        <f>IF(NOTA[[#This Row],[HARGA/ CTN]]="",NOTA[[#This Row],[JUMLAH_H]],NOTA[[#This Row],[HARGA/ CTN]]*IF(NOTA[[#This Row],[C]]="",0,NOTA[[#This Row],[C]]))</f>
        <v/>
      </c>
      <c r="W127" s="15" t="str">
        <f>IF(NOTA[[#This Row],[JUMLAH]]="","",NOTA[[#This Row],[JUMLAH]]*NOTA[[#This Row],[Column6]])</f>
        <v/>
      </c>
      <c r="X127" s="15" t="str">
        <f>IF(NOTA[[#This Row],[JUMLAH]]="","",(NOTA[[#This Row],[JUMLAH]]-NOTA[[#This Row],[DISC 1-]])*NOTA[[#This Row],[Column7]])</f>
        <v/>
      </c>
      <c r="Y127" s="15" t="str">
        <f>IF(NOTA[[#This Row],[JUMLAH]]="","",(NOTA[[#This Row],[JUMLAH]]-NOTA[[#This Row],[DISC 1-]]-NOTA[[#This Row],[DISC 2-]])*NOTA[[#This Row],[Column8]])</f>
        <v/>
      </c>
      <c r="Z127" s="15" t="str">
        <f>IF(NOTA[[#This Row],[JUMLAH]]="","",NOTA[[#This Row],[DISC 1-]]+NOTA[[#This Row],[DISC 2-]]+NOTA[[#This Row],[DISC 3-]])</f>
        <v/>
      </c>
      <c r="AA127" s="15" t="str">
        <f>IF(NOTA[[#This Row],[JUMLAH]]="","",NOTA[[#This Row],[JUMLAH]]-NOTA[[#This Row],[DISC]])</f>
        <v/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" s="15" t="str">
        <f>IF(OR(NOTA[[#This Row],[QTY]]="",NOTA[[#This Row],[HARGA SATUAN]]="",),"",NOTA[[#This Row],[QTY]]*NOTA[[#This Row],[HARGA SATUAN]])</f>
        <v/>
      </c>
      <c r="AG127" s="4" t="str">
        <f ca="1">IF(NOTA[[#This Row],[ID_H]]="","",INDEX(NOTA[TANGGAL],MATCH(,INDIRECT(ADDRESS(ROW(NOTA[TANGGAL]),COLUMN(NOTA[TANGGAL]))&amp;":"&amp;ADDRESS(ROW(),COLUMN(NOTA[TANGGAL]))),-1)))</f>
        <v/>
      </c>
      <c r="AH127" s="4" t="str">
        <f ca="1">IF(NOTA[[#This Row],[ID_H]]="","",INDEX(NOTA[TGL.NOTA],MATCH(,INDIRECT(ADDRESS(ROW(NOTA[TGL.NOTA]),COLUMN(NOTA[TGL.NOTA]))&amp;":"&amp;ADDRESS(ROW(),COLUMN(NOTA[TGL.NOTA]))),-1)))</f>
        <v/>
      </c>
      <c r="AI127" s="4" t="str">
        <f ca="1">IF(NOTA[[#This Row],[ID_H]]="","",INDEX(NOTA[NO.NOTA],MATCH(NOTA[[#This Row],[ID_H]],NOTA[ID_H],0)))</f>
        <v/>
      </c>
      <c r="AJ127" s="6" t="str">
        <f ca="1">IF(NOTA[[#This Row],[NAMA BARANG]]="","",INDEX(NOTA[SUPPLIER],MATCH(,INDIRECT(ADDRESS(ROW(NOTA[ID]),COLUMN(NOTA[ID]))&amp;":"&amp;ADDRESS(ROW(),COLUMN(NOTA[ID]))),-1)))</f>
        <v/>
      </c>
      <c r="AK127" s="6" t="str">
        <f ca="1">IF(NOTA[[#This Row],[ID_H]]="","",IF(NOTA[[#This Row],[FAKTUR]]="",INDIRECT(ADDRESS(ROW()-1,COLUMN())),NOTA[[#This Row],[FAKTUR]]))</f>
        <v/>
      </c>
      <c r="AL127" s="3" t="str">
        <f ca="1">IF(NOTA[[#This Row],[ID]]="","",COUNTIF(NOTA[ID_H],NOTA[[#This Row],[ID_H]]))</f>
        <v/>
      </c>
      <c r="AM127" s="3" t="str">
        <f ca="1">IF(NOTA[[#This Row],[TGL.NOTA]]="",IF(NOTA[[#This Row],[SUPPLIER_H]]="","",AM126),MONTH(NOTA[[#This Row],[TGL.NOTA]]))</f>
        <v/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 t="str">
        <f>IF(NOTA[[#This Row],[CONCAT1]]="","",MATCH(NOTA[[#This Row],[CONCAT1]],[3]!db[NB NOTA_C],0))</f>
        <v/>
      </c>
      <c r="AS127" s="3" t="str">
        <f>IF(NOTA[[#This Row],[Column5]]="","",TRUE)</f>
        <v/>
      </c>
      <c r="AT127" s="3" t="str">
        <f ca="1">IF(NOTA[[#This Row],[ID_H]]="","",IF(NOTA[[#This Row],[Column3]]=TRUE,NOTA[[#This Row],[Column5]],INDEX([3]!db[QTY/ CTN],NOTA[[#This Row],[//DB]])))</f>
        <v/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7" s="3" t="str">
        <f ca="1">IF(NOTA[[#This Row],[ID_H]]="","",MATCH(NOTA[[#This Row],[NB NOTA_C_QTY]],[3]!db[NB NOTA_C_QTY+F],0))</f>
        <v/>
      </c>
      <c r="AW127" s="16" t="str">
        <f ca="1">IF(NOTA[[#This Row],[NB NOTA_C_QTY]]="","",ROW()-2)</f>
        <v/>
      </c>
    </row>
    <row r="128" spans="1:49" ht="20.100000000000001" customHeight="1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 t="str">
        <f ca="1">IF(NOTA[[#This Row],[NAMA BARANG]]="","",INDEX(NOTA[ID],MATCH(,INDIRECT(ADDRESS(ROW(NOTA[ID]),COLUMN(NOTA[ID]))&amp;":"&amp;ADDRESS(ROW(),COLUMN(NOTA[ID]))),-1)))</f>
        <v/>
      </c>
      <c r="C128" s="11"/>
      <c r="F128" s="12"/>
      <c r="G128" s="3"/>
      <c r="H128" s="4"/>
      <c r="I128" s="3"/>
      <c r="K128" s="5"/>
      <c r="L128" s="3"/>
      <c r="N128" s="6"/>
      <c r="O128" s="7"/>
      <c r="P128" s="13"/>
      <c r="R128" s="9"/>
      <c r="T128" s="15"/>
      <c r="U128" s="10"/>
      <c r="V128" s="15" t="str">
        <f>IF(NOTA[[#This Row],[HARGA/ CTN]]="",NOTA[[#This Row],[JUMLAH_H]],NOTA[[#This Row],[HARGA/ CTN]]*IF(NOTA[[#This Row],[C]]="",0,NOTA[[#This Row],[C]]))</f>
        <v/>
      </c>
      <c r="W128" s="15" t="str">
        <f>IF(NOTA[[#This Row],[JUMLAH]]="","",NOTA[[#This Row],[JUMLAH]]*NOTA[[#This Row],[Column6]])</f>
        <v/>
      </c>
      <c r="X128" s="15" t="str">
        <f>IF(NOTA[[#This Row],[JUMLAH]]="","",(NOTA[[#This Row],[JUMLAH]]-NOTA[[#This Row],[DISC 1-]])*NOTA[[#This Row],[Column7]])</f>
        <v/>
      </c>
      <c r="Y128" s="15" t="str">
        <f>IF(NOTA[[#This Row],[JUMLAH]]="","",(NOTA[[#This Row],[JUMLAH]]-NOTA[[#This Row],[DISC 1-]]-NOTA[[#This Row],[DISC 2-]])*NOTA[[#This Row],[Column8]])</f>
        <v/>
      </c>
      <c r="Z128" s="15" t="str">
        <f>IF(NOTA[[#This Row],[JUMLAH]]="","",NOTA[[#This Row],[DISC 1-]]+NOTA[[#This Row],[DISC 2-]]+NOTA[[#This Row],[DISC 3-]])</f>
        <v/>
      </c>
      <c r="AA128" s="15" t="str">
        <f>IF(NOTA[[#This Row],[JUMLAH]]="","",NOTA[[#This Row],[JUMLAH]]-NOTA[[#This Row],[DISC]])</f>
        <v/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15" t="str">
        <f>IF(OR(NOTA[[#This Row],[QTY]]="",NOTA[[#This Row],[HARGA SATUAN]]="",),"",NOTA[[#This Row],[QTY]]*NOTA[[#This Row],[HARGA SATUAN]])</f>
        <v/>
      </c>
      <c r="AG128" s="4" t="str">
        <f ca="1">IF(NOTA[[#This Row],[ID_H]]="","",INDEX(NOTA[TANGGAL],MATCH(,INDIRECT(ADDRESS(ROW(NOTA[TANGGAL]),COLUMN(NOTA[TANGGAL]))&amp;":"&amp;ADDRESS(ROW(),COLUMN(NOTA[TANGGAL]))),-1)))</f>
        <v/>
      </c>
      <c r="AH128" s="4" t="str">
        <f ca="1">IF(NOTA[[#This Row],[ID_H]]="","",INDEX(NOTA[TGL.NOTA],MATCH(,INDIRECT(ADDRESS(ROW(NOTA[TGL.NOTA]),COLUMN(NOTA[TGL.NOTA]))&amp;":"&amp;ADDRESS(ROW(),COLUMN(NOTA[TGL.NOTA]))),-1)))</f>
        <v/>
      </c>
      <c r="AI128" s="4" t="str">
        <f ca="1">IF(NOTA[[#This Row],[ID_H]]="","",INDEX(NOTA[NO.NOTA],MATCH(NOTA[[#This Row],[ID_H]],NOTA[ID_H],0)))</f>
        <v/>
      </c>
      <c r="AJ128" s="6" t="str">
        <f ca="1">IF(NOTA[[#This Row],[NAMA BARANG]]="","",INDEX(NOTA[SUPPLIER],MATCH(,INDIRECT(ADDRESS(ROW(NOTA[ID]),COLUMN(NOTA[ID]))&amp;":"&amp;ADDRESS(ROW(),COLUMN(NOTA[ID]))),-1)))</f>
        <v/>
      </c>
      <c r="AK128" s="6" t="str">
        <f ca="1">IF(NOTA[[#This Row],[ID_H]]="","",IF(NOTA[[#This Row],[FAKTUR]]="",INDIRECT(ADDRESS(ROW()-1,COLUMN())),NOTA[[#This Row],[FAKTUR]]))</f>
        <v/>
      </c>
      <c r="AL128" s="3" t="str">
        <f ca="1">IF(NOTA[[#This Row],[ID]]="","",COUNTIF(NOTA[ID_H],NOTA[[#This Row],[ID_H]]))</f>
        <v/>
      </c>
      <c r="AM128" s="3" t="str">
        <f ca="1">IF(NOTA[[#This Row],[TGL.NOTA]]="",IF(NOTA[[#This Row],[SUPPLIER_H]]="","",AM127),MONTH(NOTA[[#This Row],[TGL.NOTA]]))</f>
        <v/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 t="str">
        <f>IF(NOTA[[#This Row],[CONCAT1]]="","",MATCH(NOTA[[#This Row],[CONCAT1]],[3]!db[NB NOTA_C],0))</f>
        <v/>
      </c>
      <c r="AS128" s="3" t="str">
        <f>IF(NOTA[[#This Row],[Column5]]="","",TRUE)</f>
        <v/>
      </c>
      <c r="AT128" s="3" t="str">
        <f ca="1">IF(NOTA[[#This Row],[ID_H]]="","",IF(NOTA[[#This Row],[Column3]]=TRUE,NOTA[[#This Row],[Column5]],INDEX([3]!db[QTY/ CTN],NOTA[[#This Row],[//DB]])))</f>
        <v/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" t="str">
        <f ca="1">IF(NOTA[[#This Row],[ID_H]]="","",MATCH(NOTA[[#This Row],[NB NOTA_C_QTY]],[3]!db[NB NOTA_C_QTY+F],0))</f>
        <v/>
      </c>
      <c r="AW128" s="16" t="str">
        <f ca="1">IF(NOTA[[#This Row],[NB NOTA_C_QTY]]="","",ROW()-2)</f>
        <v/>
      </c>
    </row>
    <row r="129" spans="1:49" ht="20.100000000000001" customHeight="1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 t="str">
        <f ca="1">IF(NOTA[[#This Row],[NAMA BARANG]]="","",INDEX(NOTA[ID],MATCH(,INDIRECT(ADDRESS(ROW(NOTA[ID]),COLUMN(NOTA[ID]))&amp;":"&amp;ADDRESS(ROW(),COLUMN(NOTA[ID]))),-1)))</f>
        <v/>
      </c>
      <c r="C129" s="11"/>
      <c r="F129" s="12"/>
      <c r="G129" s="3"/>
      <c r="H129" s="4"/>
      <c r="I129" s="3"/>
      <c r="K129" s="5"/>
      <c r="L129" s="3"/>
      <c r="N129" s="6"/>
      <c r="O129" s="7"/>
      <c r="P129" s="13"/>
      <c r="R129" s="9"/>
      <c r="T129" s="15"/>
      <c r="U129" s="10"/>
      <c r="V129" s="15" t="str">
        <f>IF(NOTA[[#This Row],[HARGA/ CTN]]="",NOTA[[#This Row],[JUMLAH_H]],NOTA[[#This Row],[HARGA/ CTN]]*IF(NOTA[[#This Row],[C]]="",0,NOTA[[#This Row],[C]]))</f>
        <v/>
      </c>
      <c r="W129" s="15" t="str">
        <f>IF(NOTA[[#This Row],[JUMLAH]]="","",NOTA[[#This Row],[JUMLAH]]*NOTA[[#This Row],[Column6]])</f>
        <v/>
      </c>
      <c r="X129" s="15" t="str">
        <f>IF(NOTA[[#This Row],[JUMLAH]]="","",(NOTA[[#This Row],[JUMLAH]]-NOTA[[#This Row],[DISC 1-]])*NOTA[[#This Row],[Column7]])</f>
        <v/>
      </c>
      <c r="Y129" s="15" t="str">
        <f>IF(NOTA[[#This Row],[JUMLAH]]="","",(NOTA[[#This Row],[JUMLAH]]-NOTA[[#This Row],[DISC 1-]]-NOTA[[#This Row],[DISC 2-]])*NOTA[[#This Row],[Column8]])</f>
        <v/>
      </c>
      <c r="Z129" s="15" t="str">
        <f>IF(NOTA[[#This Row],[JUMLAH]]="","",NOTA[[#This Row],[DISC 1-]]+NOTA[[#This Row],[DISC 2-]]+NOTA[[#This Row],[DISC 3-]])</f>
        <v/>
      </c>
      <c r="AA129" s="15" t="str">
        <f>IF(NOTA[[#This Row],[JUMLAH]]="","",NOTA[[#This Row],[JUMLAH]]-NOTA[[#This Row],[DISC]])</f>
        <v/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" s="15" t="str">
        <f>IF(OR(NOTA[[#This Row],[QTY]]="",NOTA[[#This Row],[HARGA SATUAN]]="",),"",NOTA[[#This Row],[QTY]]*NOTA[[#This Row],[HARGA SATUAN]])</f>
        <v/>
      </c>
      <c r="AG129" s="4" t="str">
        <f ca="1">IF(NOTA[[#This Row],[ID_H]]="","",INDEX(NOTA[TANGGAL],MATCH(,INDIRECT(ADDRESS(ROW(NOTA[TANGGAL]),COLUMN(NOTA[TANGGAL]))&amp;":"&amp;ADDRESS(ROW(),COLUMN(NOTA[TANGGAL]))),-1)))</f>
        <v/>
      </c>
      <c r="AH129" s="4" t="str">
        <f ca="1">IF(NOTA[[#This Row],[ID_H]]="","",INDEX(NOTA[TGL.NOTA],MATCH(,INDIRECT(ADDRESS(ROW(NOTA[TGL.NOTA]),COLUMN(NOTA[TGL.NOTA]))&amp;":"&amp;ADDRESS(ROW(),COLUMN(NOTA[TGL.NOTA]))),-1)))</f>
        <v/>
      </c>
      <c r="AI129" s="4" t="str">
        <f ca="1">IF(NOTA[[#This Row],[ID_H]]="","",INDEX(NOTA[NO.NOTA],MATCH(NOTA[[#This Row],[ID_H]],NOTA[ID_H],0)))</f>
        <v/>
      </c>
      <c r="AJ129" s="6" t="str">
        <f ca="1">IF(NOTA[[#This Row],[NAMA BARANG]]="","",INDEX(NOTA[SUPPLIER],MATCH(,INDIRECT(ADDRESS(ROW(NOTA[ID]),COLUMN(NOTA[ID]))&amp;":"&amp;ADDRESS(ROW(),COLUMN(NOTA[ID]))),-1)))</f>
        <v/>
      </c>
      <c r="AK129" s="6" t="str">
        <f ca="1">IF(NOTA[[#This Row],[ID_H]]="","",IF(NOTA[[#This Row],[FAKTUR]]="",INDIRECT(ADDRESS(ROW()-1,COLUMN())),NOTA[[#This Row],[FAKTUR]]))</f>
        <v/>
      </c>
      <c r="AL129" s="3" t="str">
        <f ca="1">IF(NOTA[[#This Row],[ID]]="","",COUNTIF(NOTA[ID_H],NOTA[[#This Row],[ID_H]]))</f>
        <v/>
      </c>
      <c r="AM129" s="3" t="str">
        <f ca="1">IF(NOTA[[#This Row],[TGL.NOTA]]="",IF(NOTA[[#This Row],[SUPPLIER_H]]="","",AM128),MONTH(NOTA[[#This Row],[TGL.NOTA]]))</f>
        <v/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 t="str">
        <f>IF(NOTA[[#This Row],[CONCAT1]]="","",MATCH(NOTA[[#This Row],[CONCAT1]],[3]!db[NB NOTA_C],0))</f>
        <v/>
      </c>
      <c r="AS129" s="3" t="str">
        <f>IF(NOTA[[#This Row],[Column5]]="","",TRUE)</f>
        <v/>
      </c>
      <c r="AT129" s="3" t="str">
        <f ca="1">IF(NOTA[[#This Row],[ID_H]]="","",IF(NOTA[[#This Row],[Column3]]=TRUE,NOTA[[#This Row],[Column5]],INDEX([3]!db[QTY/ CTN],NOTA[[#This Row],[//DB]])))</f>
        <v/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9" s="3" t="str">
        <f ca="1">IF(NOTA[[#This Row],[ID_H]]="","",MATCH(NOTA[[#This Row],[NB NOTA_C_QTY]],[3]!db[NB NOTA_C_QTY+F],0))</f>
        <v/>
      </c>
      <c r="AW129" s="16" t="str">
        <f ca="1">IF(NOTA[[#This Row],[NB NOTA_C_QTY]]="","",ROW()-2)</f>
        <v/>
      </c>
    </row>
    <row r="130" spans="1:49" ht="20.100000000000001" customHeight="1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 t="str">
        <f ca="1">IF(NOTA[[#This Row],[NAMA BARANG]]="","",INDEX(NOTA[ID],MATCH(,INDIRECT(ADDRESS(ROW(NOTA[ID]),COLUMN(NOTA[ID]))&amp;":"&amp;ADDRESS(ROW(),COLUMN(NOTA[ID]))),-1)))</f>
        <v/>
      </c>
      <c r="C130" s="11"/>
      <c r="F130" s="12"/>
      <c r="G130" s="3"/>
      <c r="H130" s="4"/>
      <c r="I130" s="3"/>
      <c r="K130" s="5"/>
      <c r="L130" s="3"/>
      <c r="N130" s="6"/>
      <c r="O130" s="7"/>
      <c r="P130" s="13"/>
      <c r="R130" s="9"/>
      <c r="T130" s="15"/>
      <c r="U130" s="10"/>
      <c r="V130" s="15" t="str">
        <f>IF(NOTA[[#This Row],[HARGA/ CTN]]="",NOTA[[#This Row],[JUMLAH_H]],NOTA[[#This Row],[HARGA/ CTN]]*IF(NOTA[[#This Row],[C]]="",0,NOTA[[#This Row],[C]]))</f>
        <v/>
      </c>
      <c r="W130" s="15" t="str">
        <f>IF(NOTA[[#This Row],[JUMLAH]]="","",NOTA[[#This Row],[JUMLAH]]*NOTA[[#This Row],[Column6]])</f>
        <v/>
      </c>
      <c r="X130" s="15" t="str">
        <f>IF(NOTA[[#This Row],[JUMLAH]]="","",(NOTA[[#This Row],[JUMLAH]]-NOTA[[#This Row],[DISC 1-]])*NOTA[[#This Row],[Column7]])</f>
        <v/>
      </c>
      <c r="Y130" s="15" t="str">
        <f>IF(NOTA[[#This Row],[JUMLAH]]="","",(NOTA[[#This Row],[JUMLAH]]-NOTA[[#This Row],[DISC 1-]]-NOTA[[#This Row],[DISC 2-]])*NOTA[[#This Row],[Column8]])</f>
        <v/>
      </c>
      <c r="Z130" s="15" t="str">
        <f>IF(NOTA[[#This Row],[JUMLAH]]="","",NOTA[[#This Row],[DISC 1-]]+NOTA[[#This Row],[DISC 2-]]+NOTA[[#This Row],[DISC 3-]])</f>
        <v/>
      </c>
      <c r="AA130" s="15" t="str">
        <f>IF(NOTA[[#This Row],[JUMLAH]]="","",NOTA[[#This Row],[JUMLAH]]-NOTA[[#This Row],[DISC]])</f>
        <v/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15" t="str">
        <f>IF(OR(NOTA[[#This Row],[QTY]]="",NOTA[[#This Row],[HARGA SATUAN]]="",),"",NOTA[[#This Row],[QTY]]*NOTA[[#This Row],[HARGA SATUAN]])</f>
        <v/>
      </c>
      <c r="AG130" s="4" t="str">
        <f ca="1">IF(NOTA[[#This Row],[ID_H]]="","",INDEX(NOTA[TANGGAL],MATCH(,INDIRECT(ADDRESS(ROW(NOTA[TANGGAL]),COLUMN(NOTA[TANGGAL]))&amp;":"&amp;ADDRESS(ROW(),COLUMN(NOTA[TANGGAL]))),-1)))</f>
        <v/>
      </c>
      <c r="AH130" s="4" t="str">
        <f ca="1">IF(NOTA[[#This Row],[ID_H]]="","",INDEX(NOTA[TGL.NOTA],MATCH(,INDIRECT(ADDRESS(ROW(NOTA[TGL.NOTA]),COLUMN(NOTA[TGL.NOTA]))&amp;":"&amp;ADDRESS(ROW(),COLUMN(NOTA[TGL.NOTA]))),-1)))</f>
        <v/>
      </c>
      <c r="AI130" s="4" t="str">
        <f ca="1">IF(NOTA[[#This Row],[ID_H]]="","",INDEX(NOTA[NO.NOTA],MATCH(NOTA[[#This Row],[ID_H]],NOTA[ID_H],0)))</f>
        <v/>
      </c>
      <c r="AJ130" s="6" t="str">
        <f ca="1">IF(NOTA[[#This Row],[NAMA BARANG]]="","",INDEX(NOTA[SUPPLIER],MATCH(,INDIRECT(ADDRESS(ROW(NOTA[ID]),COLUMN(NOTA[ID]))&amp;":"&amp;ADDRESS(ROW(),COLUMN(NOTA[ID]))),-1)))</f>
        <v/>
      </c>
      <c r="AK130" s="6" t="str">
        <f ca="1">IF(NOTA[[#This Row],[ID_H]]="","",IF(NOTA[[#This Row],[FAKTUR]]="",INDIRECT(ADDRESS(ROW()-1,COLUMN())),NOTA[[#This Row],[FAKTUR]]))</f>
        <v/>
      </c>
      <c r="AL130" s="3" t="str">
        <f ca="1">IF(NOTA[[#This Row],[ID]]="","",COUNTIF(NOTA[ID_H],NOTA[[#This Row],[ID_H]]))</f>
        <v/>
      </c>
      <c r="AM130" s="3" t="str">
        <f ca="1">IF(NOTA[[#This Row],[TGL.NOTA]]="",IF(NOTA[[#This Row],[SUPPLIER_H]]="","",AM129),MONTH(NOTA[[#This Row],[TGL.NOTA]]))</f>
        <v/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 t="str">
        <f>IF(NOTA[[#This Row],[CONCAT1]]="","",MATCH(NOTA[[#This Row],[CONCAT1]],[3]!db[NB NOTA_C],0))</f>
        <v/>
      </c>
      <c r="AS130" s="3" t="str">
        <f>IF(NOTA[[#This Row],[Column5]]="","",TRUE)</f>
        <v/>
      </c>
      <c r="AT130" s="3" t="str">
        <f ca="1">IF(NOTA[[#This Row],[ID_H]]="","",IF(NOTA[[#This Row],[Column3]]=TRUE,NOTA[[#This Row],[Column5]],INDEX([3]!db[QTY/ CTN],NOTA[[#This Row],[//DB]])))</f>
        <v/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0" s="3" t="str">
        <f ca="1">IF(NOTA[[#This Row],[ID_H]]="","",MATCH(NOTA[[#This Row],[NB NOTA_C_QTY]],[3]!db[NB NOTA_C_QTY+F],0))</f>
        <v/>
      </c>
      <c r="AW130" s="16" t="str">
        <f ca="1">IF(NOTA[[#This Row],[NB NOTA_C_QTY]]="","",ROW()-2)</f>
        <v/>
      </c>
    </row>
    <row r="131" spans="1:49" ht="20.100000000000001" customHeight="1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 t="str">
        <f ca="1">IF(NOTA[[#This Row],[NAMA BARANG]]="","",INDEX(NOTA[ID],MATCH(,INDIRECT(ADDRESS(ROW(NOTA[ID]),COLUMN(NOTA[ID]))&amp;":"&amp;ADDRESS(ROW(),COLUMN(NOTA[ID]))),-1)))</f>
        <v/>
      </c>
      <c r="C131" s="11"/>
      <c r="F131" s="12"/>
      <c r="G131" s="3"/>
      <c r="H131" s="4"/>
      <c r="I131" s="3"/>
      <c r="K131" s="5"/>
      <c r="L131" s="3"/>
      <c r="N131" s="6"/>
      <c r="O131" s="7"/>
      <c r="P131" s="13"/>
      <c r="R131" s="9"/>
      <c r="T131" s="15"/>
      <c r="U131" s="10"/>
      <c r="V131" s="15" t="str">
        <f>IF(NOTA[[#This Row],[HARGA/ CTN]]="",NOTA[[#This Row],[JUMLAH_H]],NOTA[[#This Row],[HARGA/ CTN]]*IF(NOTA[[#This Row],[C]]="",0,NOTA[[#This Row],[C]]))</f>
        <v/>
      </c>
      <c r="W131" s="15" t="str">
        <f>IF(NOTA[[#This Row],[JUMLAH]]="","",NOTA[[#This Row],[JUMLAH]]*NOTA[[#This Row],[Column6]])</f>
        <v/>
      </c>
      <c r="X131" s="15" t="str">
        <f>IF(NOTA[[#This Row],[JUMLAH]]="","",(NOTA[[#This Row],[JUMLAH]]-NOTA[[#This Row],[DISC 1-]])*NOTA[[#This Row],[Column7]])</f>
        <v/>
      </c>
      <c r="Y131" s="15" t="str">
        <f>IF(NOTA[[#This Row],[JUMLAH]]="","",(NOTA[[#This Row],[JUMLAH]]-NOTA[[#This Row],[DISC 1-]]-NOTA[[#This Row],[DISC 2-]])*NOTA[[#This Row],[Column8]])</f>
        <v/>
      </c>
      <c r="Z131" s="15" t="str">
        <f>IF(NOTA[[#This Row],[JUMLAH]]="","",NOTA[[#This Row],[DISC 1-]]+NOTA[[#This Row],[DISC 2-]]+NOTA[[#This Row],[DISC 3-]])</f>
        <v/>
      </c>
      <c r="AA131" s="15" t="str">
        <f>IF(NOTA[[#This Row],[JUMLAH]]="","",NOTA[[#This Row],[JUMLAH]]-NOTA[[#This Row],[DISC]])</f>
        <v/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1" s="15" t="str">
        <f>IF(OR(NOTA[[#This Row],[QTY]]="",NOTA[[#This Row],[HARGA SATUAN]]="",),"",NOTA[[#This Row],[QTY]]*NOTA[[#This Row],[HARGA SATUAN]])</f>
        <v/>
      </c>
      <c r="AG131" s="4" t="str">
        <f ca="1">IF(NOTA[[#This Row],[ID_H]]="","",INDEX(NOTA[TANGGAL],MATCH(,INDIRECT(ADDRESS(ROW(NOTA[TANGGAL]),COLUMN(NOTA[TANGGAL]))&amp;":"&amp;ADDRESS(ROW(),COLUMN(NOTA[TANGGAL]))),-1)))</f>
        <v/>
      </c>
      <c r="AH131" s="4" t="str">
        <f ca="1">IF(NOTA[[#This Row],[ID_H]]="","",INDEX(NOTA[TGL.NOTA],MATCH(,INDIRECT(ADDRESS(ROW(NOTA[TGL.NOTA]),COLUMN(NOTA[TGL.NOTA]))&amp;":"&amp;ADDRESS(ROW(),COLUMN(NOTA[TGL.NOTA]))),-1)))</f>
        <v/>
      </c>
      <c r="AI131" s="4" t="str">
        <f ca="1">IF(NOTA[[#This Row],[ID_H]]="","",INDEX(NOTA[NO.NOTA],MATCH(NOTA[[#This Row],[ID_H]],NOTA[ID_H],0)))</f>
        <v/>
      </c>
      <c r="AJ131" s="6" t="str">
        <f ca="1">IF(NOTA[[#This Row],[NAMA BARANG]]="","",INDEX(NOTA[SUPPLIER],MATCH(,INDIRECT(ADDRESS(ROW(NOTA[ID]),COLUMN(NOTA[ID]))&amp;":"&amp;ADDRESS(ROW(),COLUMN(NOTA[ID]))),-1)))</f>
        <v/>
      </c>
      <c r="AK131" s="6" t="str">
        <f ca="1">IF(NOTA[[#This Row],[ID_H]]="","",IF(NOTA[[#This Row],[FAKTUR]]="",INDIRECT(ADDRESS(ROW()-1,COLUMN())),NOTA[[#This Row],[FAKTUR]]))</f>
        <v/>
      </c>
      <c r="AL131" s="3" t="str">
        <f ca="1">IF(NOTA[[#This Row],[ID]]="","",COUNTIF(NOTA[ID_H],NOTA[[#This Row],[ID_H]]))</f>
        <v/>
      </c>
      <c r="AM131" s="3" t="str">
        <f ca="1">IF(NOTA[[#This Row],[TGL.NOTA]]="",IF(NOTA[[#This Row],[SUPPLIER_H]]="","",AM130),MONTH(NOTA[[#This Row],[TGL.NOTA]]))</f>
        <v/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 t="str">
        <f>IF(NOTA[[#This Row],[CONCAT1]]="","",MATCH(NOTA[[#This Row],[CONCAT1]],[3]!db[NB NOTA_C],0))</f>
        <v/>
      </c>
      <c r="AS131" s="3" t="str">
        <f>IF(NOTA[[#This Row],[Column5]]="","",TRUE)</f>
        <v/>
      </c>
      <c r="AT131" s="3" t="str">
        <f ca="1">IF(NOTA[[#This Row],[ID_H]]="","",IF(NOTA[[#This Row],[Column3]]=TRUE,NOTA[[#This Row],[Column5]],INDEX([3]!db[QTY/ CTN],NOTA[[#This Row],[//DB]])))</f>
        <v/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1" s="3" t="str">
        <f ca="1">IF(NOTA[[#This Row],[ID_H]]="","",MATCH(NOTA[[#This Row],[NB NOTA_C_QTY]],[3]!db[NB NOTA_C_QTY+F],0))</f>
        <v/>
      </c>
      <c r="AW131" s="16" t="str">
        <f ca="1">IF(NOTA[[#This Row],[NB NOTA_C_QTY]]="","",ROW()-2)</f>
        <v/>
      </c>
    </row>
    <row r="132" spans="1:49" ht="20.100000000000001" customHeight="1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 t="str">
        <f ca="1">IF(NOTA[[#This Row],[NAMA BARANG]]="","",INDEX(NOTA[ID],MATCH(,INDIRECT(ADDRESS(ROW(NOTA[ID]),COLUMN(NOTA[ID]))&amp;":"&amp;ADDRESS(ROW(),COLUMN(NOTA[ID]))),-1)))</f>
        <v/>
      </c>
      <c r="C132" s="11"/>
      <c r="F132" s="12"/>
      <c r="G132" s="3"/>
      <c r="H132" s="4"/>
      <c r="I132" s="3"/>
      <c r="K132" s="5"/>
      <c r="L132" s="3"/>
      <c r="N132" s="6"/>
      <c r="O132" s="7"/>
      <c r="P132" s="13"/>
      <c r="R132" s="9"/>
      <c r="T132" s="15"/>
      <c r="U132" s="10"/>
      <c r="V132" s="15" t="str">
        <f>IF(NOTA[[#This Row],[HARGA/ CTN]]="",NOTA[[#This Row],[JUMLAH_H]],NOTA[[#This Row],[HARGA/ CTN]]*IF(NOTA[[#This Row],[C]]="",0,NOTA[[#This Row],[C]]))</f>
        <v/>
      </c>
      <c r="W132" s="15" t="str">
        <f>IF(NOTA[[#This Row],[JUMLAH]]="","",NOTA[[#This Row],[JUMLAH]]*NOTA[[#This Row],[Column6]])</f>
        <v/>
      </c>
      <c r="X132" s="15" t="str">
        <f>IF(NOTA[[#This Row],[JUMLAH]]="","",(NOTA[[#This Row],[JUMLAH]]-NOTA[[#This Row],[DISC 1-]])*NOTA[[#This Row],[Column7]])</f>
        <v/>
      </c>
      <c r="Y132" s="15" t="str">
        <f>IF(NOTA[[#This Row],[JUMLAH]]="","",(NOTA[[#This Row],[JUMLAH]]-NOTA[[#This Row],[DISC 1-]]-NOTA[[#This Row],[DISC 2-]])*NOTA[[#This Row],[Column8]])</f>
        <v/>
      </c>
      <c r="Z132" s="15" t="str">
        <f>IF(NOTA[[#This Row],[JUMLAH]]="","",NOTA[[#This Row],[DISC 1-]]+NOTA[[#This Row],[DISC 2-]]+NOTA[[#This Row],[DISC 3-]])</f>
        <v/>
      </c>
      <c r="AA132" s="15" t="str">
        <f>IF(NOTA[[#This Row],[JUMLAH]]="","",NOTA[[#This Row],[JUMLAH]]-NOTA[[#This Row],[DISC]])</f>
        <v/>
      </c>
      <c r="AB132" s="15"/>
      <c r="AC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15" t="str">
        <f>IF(OR(NOTA[[#This Row],[QTY]]="",NOTA[[#This Row],[HARGA SATUAN]]="",),"",NOTA[[#This Row],[QTY]]*NOTA[[#This Row],[HARGA SATUAN]])</f>
        <v/>
      </c>
      <c r="AG132" s="4" t="str">
        <f ca="1">IF(NOTA[[#This Row],[ID_H]]="","",INDEX(NOTA[TANGGAL],MATCH(,INDIRECT(ADDRESS(ROW(NOTA[TANGGAL]),COLUMN(NOTA[TANGGAL]))&amp;":"&amp;ADDRESS(ROW(),COLUMN(NOTA[TANGGAL]))),-1)))</f>
        <v/>
      </c>
      <c r="AH132" s="4" t="str">
        <f ca="1">IF(NOTA[[#This Row],[ID_H]]="","",INDEX(NOTA[TGL.NOTA],MATCH(,INDIRECT(ADDRESS(ROW(NOTA[TGL.NOTA]),COLUMN(NOTA[TGL.NOTA]))&amp;":"&amp;ADDRESS(ROW(),COLUMN(NOTA[TGL.NOTA]))),-1)))</f>
        <v/>
      </c>
      <c r="AI132" s="4" t="str">
        <f ca="1">IF(NOTA[[#This Row],[ID_H]]="","",INDEX(NOTA[NO.NOTA],MATCH(NOTA[[#This Row],[ID_H]],NOTA[ID_H],0)))</f>
        <v/>
      </c>
      <c r="AJ132" s="6" t="str">
        <f ca="1">IF(NOTA[[#This Row],[NAMA BARANG]]="","",INDEX(NOTA[SUPPLIER],MATCH(,INDIRECT(ADDRESS(ROW(NOTA[ID]),COLUMN(NOTA[ID]))&amp;":"&amp;ADDRESS(ROW(),COLUMN(NOTA[ID]))),-1)))</f>
        <v/>
      </c>
      <c r="AK132" s="6" t="str">
        <f ca="1">IF(NOTA[[#This Row],[ID_H]]="","",IF(NOTA[[#This Row],[FAKTUR]]="",INDIRECT(ADDRESS(ROW()-1,COLUMN())),NOTA[[#This Row],[FAKTUR]]))</f>
        <v/>
      </c>
      <c r="AL132" s="3" t="str">
        <f ca="1">IF(NOTA[[#This Row],[ID]]="","",COUNTIF(NOTA[ID_H],NOTA[[#This Row],[ID_H]]))</f>
        <v/>
      </c>
      <c r="AM132" s="3" t="str">
        <f ca="1">IF(NOTA[[#This Row],[TGL.NOTA]]="",IF(NOTA[[#This Row],[SUPPLIER_H]]="","",AM131),MONTH(NOTA[[#This Row],[TGL.NOTA]]))</f>
        <v/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 t="str">
        <f>IF(NOTA[[#This Row],[CONCAT1]]="","",MATCH(NOTA[[#This Row],[CONCAT1]],[3]!db[NB NOTA_C],0))</f>
        <v/>
      </c>
      <c r="AS132" s="3" t="str">
        <f>IF(NOTA[[#This Row],[Column5]]="","",TRUE)</f>
        <v/>
      </c>
      <c r="AT132" s="3" t="str">
        <f ca="1">IF(NOTA[[#This Row],[ID_H]]="","",IF(NOTA[[#This Row],[Column3]]=TRUE,NOTA[[#This Row],[Column5]],INDEX([3]!db[QTY/ CTN],NOTA[[#This Row],[//DB]])))</f>
        <v/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2" s="3" t="str">
        <f ca="1">IF(NOTA[[#This Row],[ID_H]]="","",MATCH(NOTA[[#This Row],[NB NOTA_C_QTY]],[3]!db[NB NOTA_C_QTY+F],0))</f>
        <v/>
      </c>
      <c r="AW132" s="16" t="str">
        <f ca="1">IF(NOTA[[#This Row],[NB NOTA_C_QTY]]="","",ROW()-2)</f>
        <v/>
      </c>
    </row>
    <row r="133" spans="1:49" ht="20.100000000000001" customHeight="1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>
      <c r="A1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" t="str">
        <f ca="1">IF(NOTA[[#This Row],[NAMA BARANG]]="","",INDEX(NOTA[ID],MATCH(,INDIRECT(ADDRESS(ROW(NOTA[ID]),COLUMN(NOTA[ID]))&amp;":"&amp;ADDRESS(ROW(),COLUMN(NOTA[ID]))),-1)))</f>
        <v/>
      </c>
      <c r="C134" s="11"/>
      <c r="F134" s="12"/>
      <c r="G134" s="3"/>
      <c r="H134" s="4"/>
      <c r="I134" s="3"/>
      <c r="K134" s="5"/>
      <c r="L134" s="3"/>
      <c r="N134" s="6"/>
      <c r="O134" s="7"/>
      <c r="P134" s="13"/>
      <c r="R134" s="9"/>
      <c r="T134" s="15"/>
      <c r="U134" s="10"/>
      <c r="V134" s="15" t="str">
        <f>IF(NOTA[[#This Row],[HARGA/ CTN]]="",NOTA[[#This Row],[JUMLAH_H]],NOTA[[#This Row],[HARGA/ CTN]]*IF(NOTA[[#This Row],[C]]="",0,NOTA[[#This Row],[C]]))</f>
        <v/>
      </c>
      <c r="W134" s="15" t="str">
        <f>IF(NOTA[[#This Row],[JUMLAH]]="","",NOTA[[#This Row],[JUMLAH]]*NOTA[[#This Row],[Column6]])</f>
        <v/>
      </c>
      <c r="X134" s="15" t="str">
        <f>IF(NOTA[[#This Row],[JUMLAH]]="","",(NOTA[[#This Row],[JUMLAH]]-NOTA[[#This Row],[DISC 1-]])*NOTA[[#This Row],[Column7]])</f>
        <v/>
      </c>
      <c r="Y134" s="15" t="str">
        <f>IF(NOTA[[#This Row],[JUMLAH]]="","",(NOTA[[#This Row],[JUMLAH]]-NOTA[[#This Row],[DISC 1-]]-NOTA[[#This Row],[DISC 2-]])*NOTA[[#This Row],[Column8]])</f>
        <v/>
      </c>
      <c r="Z134" s="15" t="str">
        <f>IF(NOTA[[#This Row],[JUMLAH]]="","",NOTA[[#This Row],[DISC 1-]]+NOTA[[#This Row],[DISC 2-]]+NOTA[[#This Row],[DISC 3-]])</f>
        <v/>
      </c>
      <c r="AA134" s="15" t="str">
        <f>IF(NOTA[[#This Row],[JUMLAH]]="","",NOTA[[#This Row],[JUMLAH]]-NOTA[[#This Row],[DISC]])</f>
        <v/>
      </c>
      <c r="AB134" s="15"/>
      <c r="AC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15" t="str">
        <f>IF(OR(NOTA[[#This Row],[QTY]]="",NOTA[[#This Row],[HARGA SATUAN]]="",),"",NOTA[[#This Row],[QTY]]*NOTA[[#This Row],[HARGA SATUAN]])</f>
        <v/>
      </c>
      <c r="AG134" s="4" t="str">
        <f ca="1">IF(NOTA[[#This Row],[ID_H]]="","",INDEX(NOTA[TANGGAL],MATCH(,INDIRECT(ADDRESS(ROW(NOTA[TANGGAL]),COLUMN(NOTA[TANGGAL]))&amp;":"&amp;ADDRESS(ROW(),COLUMN(NOTA[TANGGAL]))),-1)))</f>
        <v/>
      </c>
      <c r="AH134" s="4" t="str">
        <f ca="1">IF(NOTA[[#This Row],[ID_H]]="","",INDEX(NOTA[TGL.NOTA],MATCH(,INDIRECT(ADDRESS(ROW(NOTA[TGL.NOTA]),COLUMN(NOTA[TGL.NOTA]))&amp;":"&amp;ADDRESS(ROW(),COLUMN(NOTA[TGL.NOTA]))),-1)))</f>
        <v/>
      </c>
      <c r="AI134" s="4" t="str">
        <f ca="1">IF(NOTA[[#This Row],[ID_H]]="","",INDEX(NOTA[NO.NOTA],MATCH(NOTA[[#This Row],[ID_H]],NOTA[ID_H],0)))</f>
        <v/>
      </c>
      <c r="AJ134" s="6" t="str">
        <f ca="1">IF(NOTA[[#This Row],[NAMA BARANG]]="","",INDEX(NOTA[SUPPLIER],MATCH(,INDIRECT(ADDRESS(ROW(NOTA[ID]),COLUMN(NOTA[ID]))&amp;":"&amp;ADDRESS(ROW(),COLUMN(NOTA[ID]))),-1)))</f>
        <v/>
      </c>
      <c r="AK134" s="6" t="str">
        <f ca="1">IF(NOTA[[#This Row],[ID_H]]="","",IF(NOTA[[#This Row],[FAKTUR]]="",INDIRECT(ADDRESS(ROW()-1,COLUMN())),NOTA[[#This Row],[FAKTUR]]))</f>
        <v/>
      </c>
      <c r="AL134" s="3" t="str">
        <f ca="1">IF(NOTA[[#This Row],[ID]]="","",COUNTIF(NOTA[ID_H],NOTA[[#This Row],[ID_H]]))</f>
        <v/>
      </c>
      <c r="AM134" s="3" t="str">
        <f ca="1">IF(NOTA[[#This Row],[TGL.NOTA]]="",IF(NOTA[[#This Row],[SUPPLIER_H]]="","",AM133),MONTH(NOTA[[#This Row],[TGL.NOTA]]))</f>
        <v/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" t="str">
        <f>IF(NOTA[[#This Row],[CONCAT1]]="","",MATCH(NOTA[[#This Row],[CONCAT1]],[3]!db[NB NOTA_C],0))</f>
        <v/>
      </c>
      <c r="AS134" s="3" t="str">
        <f>IF(NOTA[[#This Row],[Column5]]="","",TRUE)</f>
        <v/>
      </c>
      <c r="AT134" s="3" t="str">
        <f ca="1">IF(NOTA[[#This Row],[ID_H]]="","",IF(NOTA[[#This Row],[Column3]]=TRUE,NOTA[[#This Row],[Column5]],INDEX([3]!db[QTY/ CTN],NOTA[[#This Row],[//DB]])))</f>
        <v/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4" s="3" t="str">
        <f ca="1">IF(NOTA[[#This Row],[ID_H]]="","",MATCH(NOTA[[#This Row],[NB NOTA_C_QTY]],[3]!db[NB NOTA_C_QTY+F],0))</f>
        <v/>
      </c>
      <c r="AW134" s="16" t="str">
        <f ca="1">IF(NOTA[[#This Row],[NB NOTA_C_QTY]]="","",ROW()-2)</f>
        <v/>
      </c>
    </row>
    <row r="135" spans="1:49" ht="20.100000000000001" customHeight="1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>
      <c r="A1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" t="str">
        <f ca="1">IF(NOTA[[#This Row],[NAMA BARANG]]="","",INDEX(NOTA[ID],MATCH(,INDIRECT(ADDRESS(ROW(NOTA[ID]),COLUMN(NOTA[ID]))&amp;":"&amp;ADDRESS(ROW(),COLUMN(NOTA[ID]))),-1)))</f>
        <v/>
      </c>
      <c r="C136" s="11"/>
      <c r="F136" s="12"/>
      <c r="G136" s="3"/>
      <c r="H136" s="4"/>
      <c r="I136" s="3"/>
      <c r="K136" s="5"/>
      <c r="L136" s="3"/>
      <c r="N136" s="6"/>
      <c r="O136" s="7"/>
      <c r="P136" s="13"/>
      <c r="R136" s="9"/>
      <c r="T136" s="15"/>
      <c r="U136" s="10"/>
      <c r="V136" s="15" t="str">
        <f>IF(NOTA[[#This Row],[HARGA/ CTN]]="",NOTA[[#This Row],[JUMLAH_H]],NOTA[[#This Row],[HARGA/ CTN]]*IF(NOTA[[#This Row],[C]]="",0,NOTA[[#This Row],[C]]))</f>
        <v/>
      </c>
      <c r="W136" s="15" t="str">
        <f>IF(NOTA[[#This Row],[JUMLAH]]="","",NOTA[[#This Row],[JUMLAH]]*NOTA[[#This Row],[Column6]])</f>
        <v/>
      </c>
      <c r="X136" s="15" t="str">
        <f>IF(NOTA[[#This Row],[JUMLAH]]="","",(NOTA[[#This Row],[JUMLAH]]-NOTA[[#This Row],[DISC 1-]])*NOTA[[#This Row],[Column7]])</f>
        <v/>
      </c>
      <c r="Y136" s="15" t="str">
        <f>IF(NOTA[[#This Row],[JUMLAH]]="","",(NOTA[[#This Row],[JUMLAH]]-NOTA[[#This Row],[DISC 1-]]-NOTA[[#This Row],[DISC 2-]])*NOTA[[#This Row],[Column8]])</f>
        <v/>
      </c>
      <c r="Z136" s="15" t="str">
        <f>IF(NOTA[[#This Row],[JUMLAH]]="","",NOTA[[#This Row],[DISC 1-]]+NOTA[[#This Row],[DISC 2-]]+NOTA[[#This Row],[DISC 3-]])</f>
        <v/>
      </c>
      <c r="AA136" s="15" t="str">
        <f>IF(NOTA[[#This Row],[JUMLAH]]="","",NOTA[[#This Row],[JUMLAH]]-NOTA[[#This Row],[DISC]])</f>
        <v/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15" t="str">
        <f>IF(OR(NOTA[[#This Row],[QTY]]="",NOTA[[#This Row],[HARGA SATUAN]]="",),"",NOTA[[#This Row],[QTY]]*NOTA[[#This Row],[HARGA SATUAN]])</f>
        <v/>
      </c>
      <c r="AG136" s="4" t="str">
        <f ca="1">IF(NOTA[[#This Row],[ID_H]]="","",INDEX(NOTA[TANGGAL],MATCH(,INDIRECT(ADDRESS(ROW(NOTA[TANGGAL]),COLUMN(NOTA[TANGGAL]))&amp;":"&amp;ADDRESS(ROW(),COLUMN(NOTA[TANGGAL]))),-1)))</f>
        <v/>
      </c>
      <c r="AH136" s="4" t="str">
        <f ca="1">IF(NOTA[[#This Row],[ID_H]]="","",INDEX(NOTA[TGL.NOTA],MATCH(,INDIRECT(ADDRESS(ROW(NOTA[TGL.NOTA]),COLUMN(NOTA[TGL.NOTA]))&amp;":"&amp;ADDRESS(ROW(),COLUMN(NOTA[TGL.NOTA]))),-1)))</f>
        <v/>
      </c>
      <c r="AI136" s="4" t="str">
        <f ca="1">IF(NOTA[[#This Row],[ID_H]]="","",INDEX(NOTA[NO.NOTA],MATCH(NOTA[[#This Row],[ID_H]],NOTA[ID_H],0)))</f>
        <v/>
      </c>
      <c r="AJ136" s="6" t="str">
        <f ca="1">IF(NOTA[[#This Row],[NAMA BARANG]]="","",INDEX(NOTA[SUPPLIER],MATCH(,INDIRECT(ADDRESS(ROW(NOTA[ID]),COLUMN(NOTA[ID]))&amp;":"&amp;ADDRESS(ROW(),COLUMN(NOTA[ID]))),-1)))</f>
        <v/>
      </c>
      <c r="AK136" s="6" t="str">
        <f ca="1">IF(NOTA[[#This Row],[ID_H]]="","",IF(NOTA[[#This Row],[FAKTUR]]="",INDIRECT(ADDRESS(ROW()-1,COLUMN())),NOTA[[#This Row],[FAKTUR]]))</f>
        <v/>
      </c>
      <c r="AL136" s="3" t="str">
        <f ca="1">IF(NOTA[[#This Row],[ID]]="","",COUNTIF(NOTA[ID_H],NOTA[[#This Row],[ID_H]]))</f>
        <v/>
      </c>
      <c r="AM136" s="3" t="str">
        <f ca="1">IF(NOTA[[#This Row],[TGL.NOTA]]="",IF(NOTA[[#This Row],[SUPPLIER_H]]="","",AM135),MONTH(NOTA[[#This Row],[TGL.NOTA]]))</f>
        <v/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" t="str">
        <f>IF(NOTA[[#This Row],[CONCAT1]]="","",MATCH(NOTA[[#This Row],[CONCAT1]],[3]!db[NB NOTA_C],0))</f>
        <v/>
      </c>
      <c r="AS136" s="3" t="str">
        <f>IF(NOTA[[#This Row],[Column5]]="","",TRUE)</f>
        <v/>
      </c>
      <c r="AT136" s="3" t="str">
        <f ca="1">IF(NOTA[[#This Row],[ID_H]]="","",IF(NOTA[[#This Row],[Column3]]=TRUE,NOTA[[#This Row],[Column5]],INDEX([3]!db[QTY/ CTN],NOTA[[#This Row],[//DB]])))</f>
        <v/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6" s="3" t="str">
        <f ca="1">IF(NOTA[[#This Row],[ID_H]]="","",MATCH(NOTA[[#This Row],[NB NOTA_C_QTY]],[3]!db[NB NOTA_C_QTY+F],0))</f>
        <v/>
      </c>
      <c r="AW136" s="16" t="str">
        <f ca="1">IF(NOTA[[#This Row],[NB NOTA_C_QTY]]="","",ROW()-2)</f>
        <v/>
      </c>
    </row>
    <row r="137" spans="1:49" ht="20.100000000000001" customHeight="1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 t="str">
        <f ca="1">IF(NOTA[[#This Row],[NAMA BARANG]]="","",INDEX(NOTA[ID],MATCH(,INDIRECT(ADDRESS(ROW(NOTA[ID]),COLUMN(NOTA[ID]))&amp;":"&amp;ADDRESS(ROW(),COLUMN(NOTA[ID]))),-1)))</f>
        <v/>
      </c>
      <c r="C137" s="11"/>
      <c r="F137" s="12"/>
      <c r="G137" s="3"/>
      <c r="H137" s="4"/>
      <c r="I137" s="3"/>
      <c r="K137" s="5"/>
      <c r="L137" s="3"/>
      <c r="N137" s="6"/>
      <c r="O137" s="7"/>
      <c r="P137" s="13"/>
      <c r="R137" s="9"/>
      <c r="T137" s="15"/>
      <c r="U137" s="10"/>
      <c r="V137" s="15" t="str">
        <f>IF(NOTA[[#This Row],[HARGA/ CTN]]="",NOTA[[#This Row],[JUMLAH_H]],NOTA[[#This Row],[HARGA/ CTN]]*IF(NOTA[[#This Row],[C]]="",0,NOTA[[#This Row],[C]]))</f>
        <v/>
      </c>
      <c r="W137" s="15" t="str">
        <f>IF(NOTA[[#This Row],[JUMLAH]]="","",NOTA[[#This Row],[JUMLAH]]*NOTA[[#This Row],[Column6]])</f>
        <v/>
      </c>
      <c r="X137" s="15" t="str">
        <f>IF(NOTA[[#This Row],[JUMLAH]]="","",(NOTA[[#This Row],[JUMLAH]]-NOTA[[#This Row],[DISC 1-]])*NOTA[[#This Row],[Column7]])</f>
        <v/>
      </c>
      <c r="Y137" s="15" t="str">
        <f>IF(NOTA[[#This Row],[JUMLAH]]="","",(NOTA[[#This Row],[JUMLAH]]-NOTA[[#This Row],[DISC 1-]]-NOTA[[#This Row],[DISC 2-]])*NOTA[[#This Row],[Column8]])</f>
        <v/>
      </c>
      <c r="Z137" s="15" t="str">
        <f>IF(NOTA[[#This Row],[JUMLAH]]="","",NOTA[[#This Row],[DISC 1-]]+NOTA[[#This Row],[DISC 2-]]+NOTA[[#This Row],[DISC 3-]])</f>
        <v/>
      </c>
      <c r="AA137" s="15" t="str">
        <f>IF(NOTA[[#This Row],[JUMLAH]]="","",NOTA[[#This Row],[JUMLAH]]-NOTA[[#This Row],[DISC]])</f>
        <v/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7" s="15" t="str">
        <f>IF(OR(NOTA[[#This Row],[QTY]]="",NOTA[[#This Row],[HARGA SATUAN]]="",),"",NOTA[[#This Row],[QTY]]*NOTA[[#This Row],[HARGA SATUAN]])</f>
        <v/>
      </c>
      <c r="AG137" s="4" t="str">
        <f ca="1">IF(NOTA[[#This Row],[ID_H]]="","",INDEX(NOTA[TANGGAL],MATCH(,INDIRECT(ADDRESS(ROW(NOTA[TANGGAL]),COLUMN(NOTA[TANGGAL]))&amp;":"&amp;ADDRESS(ROW(),COLUMN(NOTA[TANGGAL]))),-1)))</f>
        <v/>
      </c>
      <c r="AH137" s="4" t="str">
        <f ca="1">IF(NOTA[[#This Row],[ID_H]]="","",INDEX(NOTA[TGL.NOTA],MATCH(,INDIRECT(ADDRESS(ROW(NOTA[TGL.NOTA]),COLUMN(NOTA[TGL.NOTA]))&amp;":"&amp;ADDRESS(ROW(),COLUMN(NOTA[TGL.NOTA]))),-1)))</f>
        <v/>
      </c>
      <c r="AI137" s="4" t="str">
        <f ca="1">IF(NOTA[[#This Row],[ID_H]]="","",INDEX(NOTA[NO.NOTA],MATCH(NOTA[[#This Row],[ID_H]],NOTA[ID_H],0)))</f>
        <v/>
      </c>
      <c r="AJ137" s="6" t="str">
        <f ca="1">IF(NOTA[[#This Row],[NAMA BARANG]]="","",INDEX(NOTA[SUPPLIER],MATCH(,INDIRECT(ADDRESS(ROW(NOTA[ID]),COLUMN(NOTA[ID]))&amp;":"&amp;ADDRESS(ROW(),COLUMN(NOTA[ID]))),-1)))</f>
        <v/>
      </c>
      <c r="AK137" s="6" t="str">
        <f ca="1">IF(NOTA[[#This Row],[ID_H]]="","",IF(NOTA[[#This Row],[FAKTUR]]="",INDIRECT(ADDRESS(ROW()-1,COLUMN())),NOTA[[#This Row],[FAKTUR]]))</f>
        <v/>
      </c>
      <c r="AL137" s="3" t="str">
        <f ca="1">IF(NOTA[[#This Row],[ID]]="","",COUNTIF(NOTA[ID_H],NOTA[[#This Row],[ID_H]]))</f>
        <v/>
      </c>
      <c r="AM137" s="3" t="str">
        <f ca="1">IF(NOTA[[#This Row],[TGL.NOTA]]="",IF(NOTA[[#This Row],[SUPPLIER_H]]="","",AM136),MONTH(NOTA[[#This Row],[TGL.NOTA]]))</f>
        <v/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 t="str">
        <f>IF(NOTA[[#This Row],[CONCAT1]]="","",MATCH(NOTA[[#This Row],[CONCAT1]],[3]!db[NB NOTA_C],0))</f>
        <v/>
      </c>
      <c r="AS137" s="3" t="str">
        <f>IF(NOTA[[#This Row],[Column5]]="","",TRUE)</f>
        <v/>
      </c>
      <c r="AT137" s="3" t="str">
        <f ca="1">IF(NOTA[[#This Row],[ID_H]]="","",IF(NOTA[[#This Row],[Column3]]=TRUE,NOTA[[#This Row],[Column5]],INDEX([3]!db[QTY/ CTN],NOTA[[#This Row],[//DB]])))</f>
        <v/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7" s="3" t="str">
        <f ca="1">IF(NOTA[[#This Row],[ID_H]]="","",MATCH(NOTA[[#This Row],[NB NOTA_C_QTY]],[3]!db[NB NOTA_C_QTY+F],0))</f>
        <v/>
      </c>
      <c r="AW137" s="16" t="str">
        <f ca="1">IF(NOTA[[#This Row],[NB NOTA_C_QTY]]="","",ROW()-2)</f>
        <v/>
      </c>
    </row>
    <row r="138" spans="1:49" ht="20.100000000000001" customHeight="1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 t="str">
        <f ca="1">IF(NOTA[[#This Row],[NAMA BARANG]]="","",INDEX(NOTA[ID],MATCH(,INDIRECT(ADDRESS(ROW(NOTA[ID]),COLUMN(NOTA[ID]))&amp;":"&amp;ADDRESS(ROW(),COLUMN(NOTA[ID]))),-1)))</f>
        <v/>
      </c>
      <c r="C138" s="11"/>
      <c r="F138" s="12"/>
      <c r="G138" s="3"/>
      <c r="H138" s="4"/>
      <c r="I138" s="3"/>
      <c r="J138" s="20"/>
      <c r="K138" s="5"/>
      <c r="L138" s="3"/>
      <c r="N138" s="6"/>
      <c r="O138" s="7"/>
      <c r="P138" s="13"/>
      <c r="R138" s="9"/>
      <c r="T138" s="15"/>
      <c r="U138" s="10"/>
      <c r="V138" s="15" t="str">
        <f>IF(NOTA[[#This Row],[HARGA/ CTN]]="",NOTA[[#This Row],[JUMLAH_H]],NOTA[[#This Row],[HARGA/ CTN]]*IF(NOTA[[#This Row],[C]]="",0,NOTA[[#This Row],[C]]))</f>
        <v/>
      </c>
      <c r="W138" s="15" t="str">
        <f>IF(NOTA[[#This Row],[JUMLAH]]="","",NOTA[[#This Row],[JUMLAH]]*NOTA[[#This Row],[Column6]])</f>
        <v/>
      </c>
      <c r="X138" s="15" t="str">
        <f>IF(NOTA[[#This Row],[JUMLAH]]="","",(NOTA[[#This Row],[JUMLAH]]-NOTA[[#This Row],[DISC 1-]])*NOTA[[#This Row],[Column7]])</f>
        <v/>
      </c>
      <c r="Y138" s="15" t="str">
        <f>IF(NOTA[[#This Row],[JUMLAH]]="","",(NOTA[[#This Row],[JUMLAH]]-NOTA[[#This Row],[DISC 1-]]-NOTA[[#This Row],[DISC 2-]])*NOTA[[#This Row],[Column8]])</f>
        <v/>
      </c>
      <c r="Z138" s="15" t="str">
        <f>IF(NOTA[[#This Row],[JUMLAH]]="","",NOTA[[#This Row],[DISC 1-]]+NOTA[[#This Row],[DISC 2-]]+NOTA[[#This Row],[DISC 3-]])</f>
        <v/>
      </c>
      <c r="AA138" s="15" t="str">
        <f>IF(NOTA[[#This Row],[JUMLAH]]="","",NOTA[[#This Row],[JUMLAH]]-NOTA[[#This Row],[DISC]])</f>
        <v/>
      </c>
      <c r="AB138" s="15"/>
      <c r="AC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15" t="str">
        <f>IF(OR(NOTA[[#This Row],[QTY]]="",NOTA[[#This Row],[HARGA SATUAN]]="",),"",NOTA[[#This Row],[QTY]]*NOTA[[#This Row],[HARGA SATUAN]])</f>
        <v/>
      </c>
      <c r="AG138" s="4" t="str">
        <f ca="1">IF(NOTA[[#This Row],[ID_H]]="","",INDEX(NOTA[TANGGAL],MATCH(,INDIRECT(ADDRESS(ROW(NOTA[TANGGAL]),COLUMN(NOTA[TANGGAL]))&amp;":"&amp;ADDRESS(ROW(),COLUMN(NOTA[TANGGAL]))),-1)))</f>
        <v/>
      </c>
      <c r="AH138" s="4" t="str">
        <f ca="1">IF(NOTA[[#This Row],[ID_H]]="","",INDEX(NOTA[TGL.NOTA],MATCH(,INDIRECT(ADDRESS(ROW(NOTA[TGL.NOTA]),COLUMN(NOTA[TGL.NOTA]))&amp;":"&amp;ADDRESS(ROW(),COLUMN(NOTA[TGL.NOTA]))),-1)))</f>
        <v/>
      </c>
      <c r="AI138" s="4" t="str">
        <f ca="1">IF(NOTA[[#This Row],[ID_H]]="","",INDEX(NOTA[NO.NOTA],MATCH(NOTA[[#This Row],[ID_H]],NOTA[ID_H],0)))</f>
        <v/>
      </c>
      <c r="AJ138" s="6" t="str">
        <f ca="1">IF(NOTA[[#This Row],[NAMA BARANG]]="","",INDEX(NOTA[SUPPLIER],MATCH(,INDIRECT(ADDRESS(ROW(NOTA[ID]),COLUMN(NOTA[ID]))&amp;":"&amp;ADDRESS(ROW(),COLUMN(NOTA[ID]))),-1)))</f>
        <v/>
      </c>
      <c r="AK138" s="6" t="str">
        <f ca="1">IF(NOTA[[#This Row],[ID_H]]="","",IF(NOTA[[#This Row],[FAKTUR]]="",INDIRECT(ADDRESS(ROW()-1,COLUMN())),NOTA[[#This Row],[FAKTUR]]))</f>
        <v/>
      </c>
      <c r="AL138" s="3" t="str">
        <f ca="1">IF(NOTA[[#This Row],[ID]]="","",COUNTIF(NOTA[ID_H],NOTA[[#This Row],[ID_H]]))</f>
        <v/>
      </c>
      <c r="AM138" s="3" t="str">
        <f ca="1">IF(NOTA[[#This Row],[TGL.NOTA]]="",IF(NOTA[[#This Row],[SUPPLIER_H]]="","",AM137),MONTH(NOTA[[#This Row],[TGL.NOTA]]))</f>
        <v/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 t="str">
        <f>IF(NOTA[[#This Row],[CONCAT1]]="","",MATCH(NOTA[[#This Row],[CONCAT1]],[3]!db[NB NOTA_C],0))</f>
        <v/>
      </c>
      <c r="AS138" s="3" t="str">
        <f>IF(NOTA[[#This Row],[Column5]]="","",TRUE)</f>
        <v/>
      </c>
      <c r="AT138" s="3" t="str">
        <f ca="1">IF(NOTA[[#This Row],[ID_H]]="","",IF(NOTA[[#This Row],[Column3]]=TRUE,NOTA[[#This Row],[Column5]],INDEX([3]!db[QTY/ CTN],NOTA[[#This Row],[//DB]])))</f>
        <v/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" t="str">
        <f ca="1">IF(NOTA[[#This Row],[ID_H]]="","",MATCH(NOTA[[#This Row],[NB NOTA_C_QTY]],[3]!db[NB NOTA_C_QTY+F],0))</f>
        <v/>
      </c>
      <c r="AW138" s="16" t="str">
        <f ca="1">IF(NOTA[[#This Row],[NB NOTA_C_QTY]]="","",ROW()-2)</f>
        <v/>
      </c>
    </row>
    <row r="139" spans="1:49" ht="20.100000000000001" customHeight="1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K139" s="5"/>
      <c r="L139" s="3"/>
      <c r="N139" s="6"/>
      <c r="O139" s="7"/>
      <c r="P139" s="13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>
      <c r="A1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" t="str">
        <f ca="1">IF(NOTA[[#This Row],[NAMA BARANG]]="","",INDEX(NOTA[ID],MATCH(,INDIRECT(ADDRESS(ROW(NOTA[ID]),COLUMN(NOTA[ID]))&amp;":"&amp;ADDRESS(ROW(),COLUMN(NOTA[ID]))),-1)))</f>
        <v/>
      </c>
      <c r="C140" s="11"/>
      <c r="F140" s="12"/>
      <c r="G140" s="3"/>
      <c r="H140" s="4"/>
      <c r="I140" s="3"/>
      <c r="K140" s="5"/>
      <c r="L140" s="3"/>
      <c r="N140" s="6"/>
      <c r="O140" s="7"/>
      <c r="P140" s="13"/>
      <c r="R140" s="9"/>
      <c r="T140" s="15"/>
      <c r="U140" s="10"/>
      <c r="V140" s="15" t="str">
        <f>IF(NOTA[[#This Row],[HARGA/ CTN]]="",NOTA[[#This Row],[JUMLAH_H]],NOTA[[#This Row],[HARGA/ CTN]]*IF(NOTA[[#This Row],[C]]="",0,NOTA[[#This Row],[C]]))</f>
        <v/>
      </c>
      <c r="W140" s="15" t="str">
        <f>IF(NOTA[[#This Row],[JUMLAH]]="","",NOTA[[#This Row],[JUMLAH]]*NOTA[[#This Row],[Column6]])</f>
        <v/>
      </c>
      <c r="X140" s="15" t="str">
        <f>IF(NOTA[[#This Row],[JUMLAH]]="","",(NOTA[[#This Row],[JUMLAH]]-NOTA[[#This Row],[DISC 1-]])*NOTA[[#This Row],[Column7]])</f>
        <v/>
      </c>
      <c r="Y140" s="15" t="str">
        <f>IF(NOTA[[#This Row],[JUMLAH]]="","",(NOTA[[#This Row],[JUMLAH]]-NOTA[[#This Row],[DISC 1-]]-NOTA[[#This Row],[DISC 2-]])*NOTA[[#This Row],[Column8]])</f>
        <v/>
      </c>
      <c r="Z140" s="15" t="str">
        <f>IF(NOTA[[#This Row],[JUMLAH]]="","",NOTA[[#This Row],[DISC 1-]]+NOTA[[#This Row],[DISC 2-]]+NOTA[[#This Row],[DISC 3-]])</f>
        <v/>
      </c>
      <c r="AA140" s="15" t="str">
        <f>IF(NOTA[[#This Row],[JUMLAH]]="","",NOTA[[#This Row],[JUMLAH]]-NOTA[[#This Row],[DISC]])</f>
        <v/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0" s="15" t="str">
        <f>IF(OR(NOTA[[#This Row],[QTY]]="",NOTA[[#This Row],[HARGA SATUAN]]="",),"",NOTA[[#This Row],[QTY]]*NOTA[[#This Row],[HARGA SATUAN]])</f>
        <v/>
      </c>
      <c r="AG140" s="4" t="str">
        <f ca="1">IF(NOTA[[#This Row],[ID_H]]="","",INDEX(NOTA[TANGGAL],MATCH(,INDIRECT(ADDRESS(ROW(NOTA[TANGGAL]),COLUMN(NOTA[TANGGAL]))&amp;":"&amp;ADDRESS(ROW(),COLUMN(NOTA[TANGGAL]))),-1)))</f>
        <v/>
      </c>
      <c r="AH140" s="4" t="str">
        <f ca="1">IF(NOTA[[#This Row],[ID_H]]="","",INDEX(NOTA[TGL.NOTA],MATCH(,INDIRECT(ADDRESS(ROW(NOTA[TGL.NOTA]),COLUMN(NOTA[TGL.NOTA]))&amp;":"&amp;ADDRESS(ROW(),COLUMN(NOTA[TGL.NOTA]))),-1)))</f>
        <v/>
      </c>
      <c r="AI140" s="4" t="str">
        <f ca="1">IF(NOTA[[#This Row],[ID_H]]="","",INDEX(NOTA[NO.NOTA],MATCH(NOTA[[#This Row],[ID_H]],NOTA[ID_H],0)))</f>
        <v/>
      </c>
      <c r="AJ140" s="6" t="str">
        <f ca="1">IF(NOTA[[#This Row],[NAMA BARANG]]="","",INDEX(NOTA[SUPPLIER],MATCH(,INDIRECT(ADDRESS(ROW(NOTA[ID]),COLUMN(NOTA[ID]))&amp;":"&amp;ADDRESS(ROW(),COLUMN(NOTA[ID]))),-1)))</f>
        <v/>
      </c>
      <c r="AK140" s="6" t="str">
        <f ca="1">IF(NOTA[[#This Row],[ID_H]]="","",IF(NOTA[[#This Row],[FAKTUR]]="",INDIRECT(ADDRESS(ROW()-1,COLUMN())),NOTA[[#This Row],[FAKTUR]]))</f>
        <v/>
      </c>
      <c r="AL140" s="3" t="str">
        <f ca="1">IF(NOTA[[#This Row],[ID]]="","",COUNTIF(NOTA[ID_H],NOTA[[#This Row],[ID_H]]))</f>
        <v/>
      </c>
      <c r="AM140" s="3" t="str">
        <f ca="1">IF(NOTA[[#This Row],[TGL.NOTA]]="",IF(NOTA[[#This Row],[SUPPLIER_H]]="","",AM139),MONTH(NOTA[[#This Row],[TGL.NOTA]]))</f>
        <v/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" t="str">
        <f>IF(NOTA[[#This Row],[CONCAT1]]="","",MATCH(NOTA[[#This Row],[CONCAT1]],[3]!db[NB NOTA_C],0))</f>
        <v/>
      </c>
      <c r="AS140" s="3" t="str">
        <f>IF(NOTA[[#This Row],[Column5]]="","",TRUE)</f>
        <v/>
      </c>
      <c r="AT140" s="3" t="str">
        <f ca="1">IF(NOTA[[#This Row],[ID_H]]="","",IF(NOTA[[#This Row],[Column3]]=TRUE,NOTA[[#This Row],[Column5]],INDEX([3]!db[QTY/ CTN],NOTA[[#This Row],[//DB]])))</f>
        <v/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0" s="3" t="str">
        <f ca="1">IF(NOTA[[#This Row],[ID_H]]="","",MATCH(NOTA[[#This Row],[NB NOTA_C_QTY]],[3]!db[NB NOTA_C_QTY+F],0))</f>
        <v/>
      </c>
      <c r="AW140" s="16" t="str">
        <f ca="1">IF(NOTA[[#This Row],[NB NOTA_C_QTY]]="","",ROW()-2)</f>
        <v/>
      </c>
    </row>
    <row r="141" spans="1:49" ht="20.100000000000001" customHeight="1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 t="str">
        <f ca="1">IF(NOTA[[#This Row],[NAMA BARANG]]="","",INDEX(NOTA[ID],MATCH(,INDIRECT(ADDRESS(ROW(NOTA[ID]),COLUMN(NOTA[ID]))&amp;":"&amp;ADDRESS(ROW(),COLUMN(NOTA[ID]))),-1)))</f>
        <v/>
      </c>
      <c r="C141" s="11"/>
      <c r="F141" s="12"/>
      <c r="G141" s="3"/>
      <c r="H141" s="4"/>
      <c r="I141" s="3"/>
      <c r="K141" s="5"/>
      <c r="L141" s="3"/>
      <c r="N141" s="6"/>
      <c r="O141" s="7"/>
      <c r="P141" s="13"/>
      <c r="R141" s="9"/>
      <c r="T141" s="15"/>
      <c r="U141" s="10"/>
      <c r="V141" s="15" t="str">
        <f>IF(NOTA[[#This Row],[HARGA/ CTN]]="",NOTA[[#This Row],[JUMLAH_H]],NOTA[[#This Row],[HARGA/ CTN]]*IF(NOTA[[#This Row],[C]]="",0,NOTA[[#This Row],[C]]))</f>
        <v/>
      </c>
      <c r="W141" s="15" t="str">
        <f>IF(NOTA[[#This Row],[JUMLAH]]="","",NOTA[[#This Row],[JUMLAH]]*NOTA[[#This Row],[Column6]])</f>
        <v/>
      </c>
      <c r="X141" s="15" t="str">
        <f>IF(NOTA[[#This Row],[JUMLAH]]="","",(NOTA[[#This Row],[JUMLAH]]-NOTA[[#This Row],[DISC 1-]])*NOTA[[#This Row],[Column7]])</f>
        <v/>
      </c>
      <c r="Y141" s="15" t="str">
        <f>IF(NOTA[[#This Row],[JUMLAH]]="","",(NOTA[[#This Row],[JUMLAH]]-NOTA[[#This Row],[DISC 1-]]-NOTA[[#This Row],[DISC 2-]])*NOTA[[#This Row],[Column8]])</f>
        <v/>
      </c>
      <c r="Z141" s="15" t="str">
        <f>IF(NOTA[[#This Row],[JUMLAH]]="","",NOTA[[#This Row],[DISC 1-]]+NOTA[[#This Row],[DISC 2-]]+NOTA[[#This Row],[DISC 3-]])</f>
        <v/>
      </c>
      <c r="AA141" s="15" t="str">
        <f>IF(NOTA[[#This Row],[JUMLAH]]="","",NOTA[[#This Row],[JUMLAH]]-NOTA[[#This Row],[DISC]])</f>
        <v/>
      </c>
      <c r="AB141" s="15"/>
      <c r="AC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15" t="str">
        <f>IF(OR(NOTA[[#This Row],[QTY]]="",NOTA[[#This Row],[HARGA SATUAN]]="",),"",NOTA[[#This Row],[QTY]]*NOTA[[#This Row],[HARGA SATUAN]])</f>
        <v/>
      </c>
      <c r="AG141" s="4" t="str">
        <f ca="1">IF(NOTA[[#This Row],[ID_H]]="","",INDEX(NOTA[TANGGAL],MATCH(,INDIRECT(ADDRESS(ROW(NOTA[TANGGAL]),COLUMN(NOTA[TANGGAL]))&amp;":"&amp;ADDRESS(ROW(),COLUMN(NOTA[TANGGAL]))),-1)))</f>
        <v/>
      </c>
      <c r="AH141" s="4" t="str">
        <f ca="1">IF(NOTA[[#This Row],[ID_H]]="","",INDEX(NOTA[TGL.NOTA],MATCH(,INDIRECT(ADDRESS(ROW(NOTA[TGL.NOTA]),COLUMN(NOTA[TGL.NOTA]))&amp;":"&amp;ADDRESS(ROW(),COLUMN(NOTA[TGL.NOTA]))),-1)))</f>
        <v/>
      </c>
      <c r="AI141" s="4" t="str">
        <f ca="1">IF(NOTA[[#This Row],[ID_H]]="","",INDEX(NOTA[NO.NOTA],MATCH(NOTA[[#This Row],[ID_H]],NOTA[ID_H],0)))</f>
        <v/>
      </c>
      <c r="AJ141" s="6" t="str">
        <f ca="1">IF(NOTA[[#This Row],[NAMA BARANG]]="","",INDEX(NOTA[SUPPLIER],MATCH(,INDIRECT(ADDRESS(ROW(NOTA[ID]),COLUMN(NOTA[ID]))&amp;":"&amp;ADDRESS(ROW(),COLUMN(NOTA[ID]))),-1)))</f>
        <v/>
      </c>
      <c r="AK141" s="6" t="str">
        <f ca="1">IF(NOTA[[#This Row],[ID_H]]="","",IF(NOTA[[#This Row],[FAKTUR]]="",INDIRECT(ADDRESS(ROW()-1,COLUMN())),NOTA[[#This Row],[FAKTUR]]))</f>
        <v/>
      </c>
      <c r="AL141" s="3" t="str">
        <f ca="1">IF(NOTA[[#This Row],[ID]]="","",COUNTIF(NOTA[ID_H],NOTA[[#This Row],[ID_H]]))</f>
        <v/>
      </c>
      <c r="AM141" s="3" t="str">
        <f ca="1">IF(NOTA[[#This Row],[TGL.NOTA]]="",IF(NOTA[[#This Row],[SUPPLIER_H]]="","",AM140),MONTH(NOTA[[#This Row],[TGL.NOTA]]))</f>
        <v/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 t="str">
        <f>IF(NOTA[[#This Row],[CONCAT1]]="","",MATCH(NOTA[[#This Row],[CONCAT1]],[3]!db[NB NOTA_C],0))</f>
        <v/>
      </c>
      <c r="AS141" s="3" t="str">
        <f>IF(NOTA[[#This Row],[Column5]]="","",TRUE)</f>
        <v/>
      </c>
      <c r="AT141" s="3" t="str">
        <f ca="1">IF(NOTA[[#This Row],[ID_H]]="","",IF(NOTA[[#This Row],[Column3]]=TRUE,NOTA[[#This Row],[Column5]],INDEX([3]!db[QTY/ CTN],NOTA[[#This Row],[//DB]])))</f>
        <v/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" t="str">
        <f ca="1">IF(NOTA[[#This Row],[ID_H]]="","",MATCH(NOTA[[#This Row],[NB NOTA_C_QTY]],[3]!db[NB NOTA_C_QTY+F],0))</f>
        <v/>
      </c>
      <c r="AW141" s="16" t="str">
        <f ca="1">IF(NOTA[[#This Row],[NB NOTA_C_QTY]]="","",ROW()-2)</f>
        <v/>
      </c>
    </row>
    <row r="142" spans="1:49" ht="20.100000000000001" customHeight="1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K142" s="5"/>
      <c r="L142" s="3"/>
      <c r="N142" s="6"/>
      <c r="O142" s="7"/>
      <c r="P142" s="13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>
      <c r="A1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" t="str">
        <f ca="1">IF(NOTA[[#This Row],[NAMA BARANG]]="","",INDEX(NOTA[ID],MATCH(,INDIRECT(ADDRESS(ROW(NOTA[ID]),COLUMN(NOTA[ID]))&amp;":"&amp;ADDRESS(ROW(),COLUMN(NOTA[ID]))),-1)))</f>
        <v/>
      </c>
      <c r="C143" s="11"/>
      <c r="F143" s="12"/>
      <c r="G143" s="3"/>
      <c r="H143" s="4"/>
      <c r="I143" s="3"/>
      <c r="K143" s="5"/>
      <c r="L143" s="3"/>
      <c r="N143" s="6"/>
      <c r="O143" s="7"/>
      <c r="P143" s="13"/>
      <c r="R143" s="9"/>
      <c r="T143" s="15"/>
      <c r="U143" s="10"/>
      <c r="V143" s="15" t="str">
        <f>IF(NOTA[[#This Row],[HARGA/ CTN]]="",NOTA[[#This Row],[JUMLAH_H]],NOTA[[#This Row],[HARGA/ CTN]]*IF(NOTA[[#This Row],[C]]="",0,NOTA[[#This Row],[C]]))</f>
        <v/>
      </c>
      <c r="W143" s="15" t="str">
        <f>IF(NOTA[[#This Row],[JUMLAH]]="","",NOTA[[#This Row],[JUMLAH]]*NOTA[[#This Row],[Column6]])</f>
        <v/>
      </c>
      <c r="X143" s="15" t="str">
        <f>IF(NOTA[[#This Row],[JUMLAH]]="","",(NOTA[[#This Row],[JUMLAH]]-NOTA[[#This Row],[DISC 1-]])*NOTA[[#This Row],[Column7]])</f>
        <v/>
      </c>
      <c r="Y143" s="15" t="str">
        <f>IF(NOTA[[#This Row],[JUMLAH]]="","",(NOTA[[#This Row],[JUMLAH]]-NOTA[[#This Row],[DISC 1-]]-NOTA[[#This Row],[DISC 2-]])*NOTA[[#This Row],[Column8]])</f>
        <v/>
      </c>
      <c r="Z143" s="15" t="str">
        <f>IF(NOTA[[#This Row],[JUMLAH]]="","",NOTA[[#This Row],[DISC 1-]]+NOTA[[#This Row],[DISC 2-]]+NOTA[[#This Row],[DISC 3-]])</f>
        <v/>
      </c>
      <c r="AA143" s="15" t="str">
        <f>IF(NOTA[[#This Row],[JUMLAH]]="","",NOTA[[#This Row],[JUMLAH]]-NOTA[[#This Row],[DISC]])</f>
        <v/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15" t="str">
        <f>IF(OR(NOTA[[#This Row],[QTY]]="",NOTA[[#This Row],[HARGA SATUAN]]="",),"",NOTA[[#This Row],[QTY]]*NOTA[[#This Row],[HARGA SATUAN]])</f>
        <v/>
      </c>
      <c r="AG143" s="4" t="str">
        <f ca="1">IF(NOTA[[#This Row],[ID_H]]="","",INDEX(NOTA[TANGGAL],MATCH(,INDIRECT(ADDRESS(ROW(NOTA[TANGGAL]),COLUMN(NOTA[TANGGAL]))&amp;":"&amp;ADDRESS(ROW(),COLUMN(NOTA[TANGGAL]))),-1)))</f>
        <v/>
      </c>
      <c r="AH143" s="4" t="str">
        <f ca="1">IF(NOTA[[#This Row],[ID_H]]="","",INDEX(NOTA[TGL.NOTA],MATCH(,INDIRECT(ADDRESS(ROW(NOTA[TGL.NOTA]),COLUMN(NOTA[TGL.NOTA]))&amp;":"&amp;ADDRESS(ROW(),COLUMN(NOTA[TGL.NOTA]))),-1)))</f>
        <v/>
      </c>
      <c r="AI143" s="4" t="str">
        <f ca="1">IF(NOTA[[#This Row],[ID_H]]="","",INDEX(NOTA[NO.NOTA],MATCH(NOTA[[#This Row],[ID_H]],NOTA[ID_H],0)))</f>
        <v/>
      </c>
      <c r="AJ143" s="6" t="str">
        <f ca="1">IF(NOTA[[#This Row],[NAMA BARANG]]="","",INDEX(NOTA[SUPPLIER],MATCH(,INDIRECT(ADDRESS(ROW(NOTA[ID]),COLUMN(NOTA[ID]))&amp;":"&amp;ADDRESS(ROW(),COLUMN(NOTA[ID]))),-1)))</f>
        <v/>
      </c>
      <c r="AK143" s="6" t="str">
        <f ca="1">IF(NOTA[[#This Row],[ID_H]]="","",IF(NOTA[[#This Row],[FAKTUR]]="",INDIRECT(ADDRESS(ROW()-1,COLUMN())),NOTA[[#This Row],[FAKTUR]]))</f>
        <v/>
      </c>
      <c r="AL143" s="3" t="str">
        <f ca="1">IF(NOTA[[#This Row],[ID]]="","",COUNTIF(NOTA[ID_H],NOTA[[#This Row],[ID_H]]))</f>
        <v/>
      </c>
      <c r="AM143" s="3" t="str">
        <f ca="1">IF(NOTA[[#This Row],[TGL.NOTA]]="",IF(NOTA[[#This Row],[SUPPLIER_H]]="","",AM142),MONTH(NOTA[[#This Row],[TGL.NOTA]]))</f>
        <v/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" t="str">
        <f>IF(NOTA[[#This Row],[CONCAT1]]="","",MATCH(NOTA[[#This Row],[CONCAT1]],[3]!db[NB NOTA_C],0))</f>
        <v/>
      </c>
      <c r="AS143" s="3" t="str">
        <f>IF(NOTA[[#This Row],[Column5]]="","",TRUE)</f>
        <v/>
      </c>
      <c r="AT143" s="3" t="str">
        <f ca="1">IF(NOTA[[#This Row],[ID_H]]="","",IF(NOTA[[#This Row],[Column3]]=TRUE,NOTA[[#This Row],[Column5]],INDEX([3]!db[QTY/ CTN],NOTA[[#This Row],[//DB]])))</f>
        <v/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" t="str">
        <f ca="1">IF(NOTA[[#This Row],[ID_H]]="","",MATCH(NOTA[[#This Row],[NB NOTA_C_QTY]],[3]!db[NB NOTA_C_QTY+F],0))</f>
        <v/>
      </c>
      <c r="AW143" s="16" t="str">
        <f ca="1">IF(NOTA[[#This Row],[NB NOTA_C_QTY]]="","",ROW()-2)</f>
        <v/>
      </c>
    </row>
    <row r="144" spans="1:49" ht="20.100000000000001" customHeight="1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 t="str">
        <f ca="1">IF(NOTA[[#This Row],[NAMA BARANG]]="","",INDEX(NOTA[ID],MATCH(,INDIRECT(ADDRESS(ROW(NOTA[ID]),COLUMN(NOTA[ID]))&amp;":"&amp;ADDRESS(ROW(),COLUMN(NOTA[ID]))),-1)))</f>
        <v/>
      </c>
      <c r="C144" s="11"/>
      <c r="F144" s="12"/>
      <c r="G144" s="3"/>
      <c r="H144" s="4"/>
      <c r="I144" s="3"/>
      <c r="K144" s="5"/>
      <c r="L144" s="3"/>
      <c r="N144" s="6"/>
      <c r="O144" s="7"/>
      <c r="P144" s="13"/>
      <c r="R144" s="9"/>
      <c r="T144" s="15"/>
      <c r="U144" s="10"/>
      <c r="V144" s="15" t="str">
        <f>IF(NOTA[[#This Row],[HARGA/ CTN]]="",NOTA[[#This Row],[JUMLAH_H]],NOTA[[#This Row],[HARGA/ CTN]]*IF(NOTA[[#This Row],[C]]="",0,NOTA[[#This Row],[C]]))</f>
        <v/>
      </c>
      <c r="W144" s="15" t="str">
        <f>IF(NOTA[[#This Row],[JUMLAH]]="","",NOTA[[#This Row],[JUMLAH]]*NOTA[[#This Row],[Column6]])</f>
        <v/>
      </c>
      <c r="X144" s="15" t="str">
        <f>IF(NOTA[[#This Row],[JUMLAH]]="","",(NOTA[[#This Row],[JUMLAH]]-NOTA[[#This Row],[DISC 1-]])*NOTA[[#This Row],[Column7]])</f>
        <v/>
      </c>
      <c r="Y144" s="15" t="str">
        <f>IF(NOTA[[#This Row],[JUMLAH]]="","",(NOTA[[#This Row],[JUMLAH]]-NOTA[[#This Row],[DISC 1-]]-NOTA[[#This Row],[DISC 2-]])*NOTA[[#This Row],[Column8]])</f>
        <v/>
      </c>
      <c r="Z144" s="15" t="str">
        <f>IF(NOTA[[#This Row],[JUMLAH]]="","",NOTA[[#This Row],[DISC 1-]]+NOTA[[#This Row],[DISC 2-]]+NOTA[[#This Row],[DISC 3-]])</f>
        <v/>
      </c>
      <c r="AA144" s="15" t="str">
        <f>IF(NOTA[[#This Row],[JUMLAH]]="","",NOTA[[#This Row],[JUMLAH]]-NOTA[[#This Row],[DISC]])</f>
        <v/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4" s="15" t="str">
        <f>IF(OR(NOTA[[#This Row],[QTY]]="",NOTA[[#This Row],[HARGA SATUAN]]="",),"",NOTA[[#This Row],[QTY]]*NOTA[[#This Row],[HARGA SATUAN]])</f>
        <v/>
      </c>
      <c r="AG144" s="4" t="str">
        <f ca="1">IF(NOTA[[#This Row],[ID_H]]="","",INDEX(NOTA[TANGGAL],MATCH(,INDIRECT(ADDRESS(ROW(NOTA[TANGGAL]),COLUMN(NOTA[TANGGAL]))&amp;":"&amp;ADDRESS(ROW(),COLUMN(NOTA[TANGGAL]))),-1)))</f>
        <v/>
      </c>
      <c r="AH144" s="4" t="str">
        <f ca="1">IF(NOTA[[#This Row],[ID_H]]="","",INDEX(NOTA[TGL.NOTA],MATCH(,INDIRECT(ADDRESS(ROW(NOTA[TGL.NOTA]),COLUMN(NOTA[TGL.NOTA]))&amp;":"&amp;ADDRESS(ROW(),COLUMN(NOTA[TGL.NOTA]))),-1)))</f>
        <v/>
      </c>
      <c r="AI144" s="4" t="str">
        <f ca="1">IF(NOTA[[#This Row],[ID_H]]="","",INDEX(NOTA[NO.NOTA],MATCH(NOTA[[#This Row],[ID_H]],NOTA[ID_H],0)))</f>
        <v/>
      </c>
      <c r="AJ144" s="6" t="str">
        <f ca="1">IF(NOTA[[#This Row],[NAMA BARANG]]="","",INDEX(NOTA[SUPPLIER],MATCH(,INDIRECT(ADDRESS(ROW(NOTA[ID]),COLUMN(NOTA[ID]))&amp;":"&amp;ADDRESS(ROW(),COLUMN(NOTA[ID]))),-1)))</f>
        <v/>
      </c>
      <c r="AK144" s="6" t="str">
        <f ca="1">IF(NOTA[[#This Row],[ID_H]]="","",IF(NOTA[[#This Row],[FAKTUR]]="",INDIRECT(ADDRESS(ROW()-1,COLUMN())),NOTA[[#This Row],[FAKTUR]]))</f>
        <v/>
      </c>
      <c r="AL144" s="3" t="str">
        <f ca="1">IF(NOTA[[#This Row],[ID]]="","",COUNTIF(NOTA[ID_H],NOTA[[#This Row],[ID_H]]))</f>
        <v/>
      </c>
      <c r="AM144" s="3" t="str">
        <f ca="1">IF(NOTA[[#This Row],[TGL.NOTA]]="",IF(NOTA[[#This Row],[SUPPLIER_H]]="","",AM143),MONTH(NOTA[[#This Row],[TGL.NOTA]]))</f>
        <v/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 t="str">
        <f>IF(NOTA[[#This Row],[CONCAT1]]="","",MATCH(NOTA[[#This Row],[CONCAT1]],[3]!db[NB NOTA_C],0))</f>
        <v/>
      </c>
      <c r="AS144" s="3" t="str">
        <f>IF(NOTA[[#This Row],[Column5]]="","",TRUE)</f>
        <v/>
      </c>
      <c r="AT144" s="3" t="str">
        <f ca="1">IF(NOTA[[#This Row],[ID_H]]="","",IF(NOTA[[#This Row],[Column3]]=TRUE,NOTA[[#This Row],[Column5]],INDEX([3]!db[QTY/ CTN],NOTA[[#This Row],[//DB]])))</f>
        <v/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4" s="3" t="str">
        <f ca="1">IF(NOTA[[#This Row],[ID_H]]="","",MATCH(NOTA[[#This Row],[NB NOTA_C_QTY]],[3]!db[NB NOTA_C_QTY+F],0))</f>
        <v/>
      </c>
      <c r="AW144" s="16" t="str">
        <f ca="1">IF(NOTA[[#This Row],[NB NOTA_C_QTY]]="","",ROW()-2)</f>
        <v/>
      </c>
    </row>
    <row r="145" spans="1:49" ht="20.100000000000001" customHeight="1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 t="str">
        <f ca="1">IF(NOTA[[#This Row],[NAMA BARANG]]="","",INDEX(NOTA[ID],MATCH(,INDIRECT(ADDRESS(ROW(NOTA[ID]),COLUMN(NOTA[ID]))&amp;":"&amp;ADDRESS(ROW(),COLUMN(NOTA[ID]))),-1)))</f>
        <v/>
      </c>
      <c r="C145" s="11"/>
      <c r="F145" s="12"/>
      <c r="G145" s="3"/>
      <c r="H145" s="4"/>
      <c r="I145" s="3"/>
      <c r="K145" s="5"/>
      <c r="L145" s="3"/>
      <c r="N145" s="6"/>
      <c r="O145" s="7"/>
      <c r="P145" s="13"/>
      <c r="R145" s="9"/>
      <c r="T145" s="15"/>
      <c r="U145" s="10"/>
      <c r="V145" s="15" t="str">
        <f>IF(NOTA[[#This Row],[HARGA/ CTN]]="",NOTA[[#This Row],[JUMLAH_H]],NOTA[[#This Row],[HARGA/ CTN]]*IF(NOTA[[#This Row],[C]]="",0,NOTA[[#This Row],[C]]))</f>
        <v/>
      </c>
      <c r="W145" s="15" t="str">
        <f>IF(NOTA[[#This Row],[JUMLAH]]="","",NOTA[[#This Row],[JUMLAH]]*NOTA[[#This Row],[Column6]])</f>
        <v/>
      </c>
      <c r="X145" s="15" t="str">
        <f>IF(NOTA[[#This Row],[JUMLAH]]="","",(NOTA[[#This Row],[JUMLAH]]-NOTA[[#This Row],[DISC 1-]])*NOTA[[#This Row],[Column7]])</f>
        <v/>
      </c>
      <c r="Y145" s="15" t="str">
        <f>IF(NOTA[[#This Row],[JUMLAH]]="","",(NOTA[[#This Row],[JUMLAH]]-NOTA[[#This Row],[DISC 1-]]-NOTA[[#This Row],[DISC 2-]])*NOTA[[#This Row],[Column8]])</f>
        <v/>
      </c>
      <c r="Z145" s="15" t="str">
        <f>IF(NOTA[[#This Row],[JUMLAH]]="","",NOTA[[#This Row],[DISC 1-]]+NOTA[[#This Row],[DISC 2-]]+NOTA[[#This Row],[DISC 3-]])</f>
        <v/>
      </c>
      <c r="AA145" s="15" t="str">
        <f>IF(NOTA[[#This Row],[JUMLAH]]="","",NOTA[[#This Row],[JUMLAH]]-NOTA[[#This Row],[DISC]])</f>
        <v/>
      </c>
      <c r="AB145" s="15"/>
      <c r="AC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15" t="str">
        <f>IF(OR(NOTA[[#This Row],[QTY]]="",NOTA[[#This Row],[HARGA SATUAN]]="",),"",NOTA[[#This Row],[QTY]]*NOTA[[#This Row],[HARGA SATUAN]])</f>
        <v/>
      </c>
      <c r="AG145" s="4" t="str">
        <f ca="1">IF(NOTA[[#This Row],[ID_H]]="","",INDEX(NOTA[TANGGAL],MATCH(,INDIRECT(ADDRESS(ROW(NOTA[TANGGAL]),COLUMN(NOTA[TANGGAL]))&amp;":"&amp;ADDRESS(ROW(),COLUMN(NOTA[TANGGAL]))),-1)))</f>
        <v/>
      </c>
      <c r="AH145" s="4" t="str">
        <f ca="1">IF(NOTA[[#This Row],[ID_H]]="","",INDEX(NOTA[TGL.NOTA],MATCH(,INDIRECT(ADDRESS(ROW(NOTA[TGL.NOTA]),COLUMN(NOTA[TGL.NOTA]))&amp;":"&amp;ADDRESS(ROW(),COLUMN(NOTA[TGL.NOTA]))),-1)))</f>
        <v/>
      </c>
      <c r="AI145" s="4" t="str">
        <f ca="1">IF(NOTA[[#This Row],[ID_H]]="","",INDEX(NOTA[NO.NOTA],MATCH(NOTA[[#This Row],[ID_H]],NOTA[ID_H],0)))</f>
        <v/>
      </c>
      <c r="AJ145" s="6" t="str">
        <f ca="1">IF(NOTA[[#This Row],[NAMA BARANG]]="","",INDEX(NOTA[SUPPLIER],MATCH(,INDIRECT(ADDRESS(ROW(NOTA[ID]),COLUMN(NOTA[ID]))&amp;":"&amp;ADDRESS(ROW(),COLUMN(NOTA[ID]))),-1)))</f>
        <v/>
      </c>
      <c r="AK145" s="6" t="str">
        <f ca="1">IF(NOTA[[#This Row],[ID_H]]="","",IF(NOTA[[#This Row],[FAKTUR]]="",INDIRECT(ADDRESS(ROW()-1,COLUMN())),NOTA[[#This Row],[FAKTUR]]))</f>
        <v/>
      </c>
      <c r="AL145" s="3" t="str">
        <f ca="1">IF(NOTA[[#This Row],[ID]]="","",COUNTIF(NOTA[ID_H],NOTA[[#This Row],[ID_H]]))</f>
        <v/>
      </c>
      <c r="AM145" s="3" t="str">
        <f ca="1">IF(NOTA[[#This Row],[TGL.NOTA]]="",IF(NOTA[[#This Row],[SUPPLIER_H]]="","",AM144),MONTH(NOTA[[#This Row],[TGL.NOTA]]))</f>
        <v/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 t="str">
        <f>IF(NOTA[[#This Row],[CONCAT1]]="","",MATCH(NOTA[[#This Row],[CONCAT1]],[3]!db[NB NOTA_C],0))</f>
        <v/>
      </c>
      <c r="AS145" s="3" t="str">
        <f>IF(NOTA[[#This Row],[Column5]]="","",TRUE)</f>
        <v/>
      </c>
      <c r="AT145" s="3" t="str">
        <f ca="1">IF(NOTA[[#This Row],[ID_H]]="","",IF(NOTA[[#This Row],[Column3]]=TRUE,NOTA[[#This Row],[Column5]],INDEX([3]!db[QTY/ CTN],NOTA[[#This Row],[//DB]])))</f>
        <v/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5" s="3" t="str">
        <f ca="1">IF(NOTA[[#This Row],[ID_H]]="","",MATCH(NOTA[[#This Row],[NB NOTA_C_QTY]],[3]!db[NB NOTA_C_QTY+F],0))</f>
        <v/>
      </c>
      <c r="AW145" s="16" t="str">
        <f ca="1">IF(NOTA[[#This Row],[NB NOTA_C_QTY]]="","",ROW()-2)</f>
        <v/>
      </c>
    </row>
    <row r="146" spans="1:49" ht="20.100000000000001" customHeight="1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>
      <c r="A1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" t="str">
        <f ca="1">IF(NOTA[[#This Row],[NAMA BARANG]]="","",INDEX(NOTA[ID],MATCH(,INDIRECT(ADDRESS(ROW(NOTA[ID]),COLUMN(NOTA[ID]))&amp;":"&amp;ADDRESS(ROW(),COLUMN(NOTA[ID]))),-1)))</f>
        <v/>
      </c>
      <c r="C147" s="11"/>
      <c r="F147" s="12"/>
      <c r="G147" s="3"/>
      <c r="H147" s="4"/>
      <c r="I147" s="3"/>
      <c r="K147" s="5"/>
      <c r="L147" s="3"/>
      <c r="N147" s="6"/>
      <c r="O147" s="7"/>
      <c r="P147" s="13"/>
      <c r="R147" s="9"/>
      <c r="T147" s="15"/>
      <c r="U147" s="10"/>
      <c r="V147" s="15" t="str">
        <f>IF(NOTA[[#This Row],[HARGA/ CTN]]="",NOTA[[#This Row],[JUMLAH_H]],NOTA[[#This Row],[HARGA/ CTN]]*IF(NOTA[[#This Row],[C]]="",0,NOTA[[#This Row],[C]]))</f>
        <v/>
      </c>
      <c r="W147" s="15" t="str">
        <f>IF(NOTA[[#This Row],[JUMLAH]]="","",NOTA[[#This Row],[JUMLAH]]*NOTA[[#This Row],[Column6]])</f>
        <v/>
      </c>
      <c r="X147" s="15" t="str">
        <f>IF(NOTA[[#This Row],[JUMLAH]]="","",(NOTA[[#This Row],[JUMLAH]]-NOTA[[#This Row],[DISC 1-]])*NOTA[[#This Row],[Column7]])</f>
        <v/>
      </c>
      <c r="Y147" s="15" t="str">
        <f>IF(NOTA[[#This Row],[JUMLAH]]="","",(NOTA[[#This Row],[JUMLAH]]-NOTA[[#This Row],[DISC 1-]]-NOTA[[#This Row],[DISC 2-]])*NOTA[[#This Row],[Column8]])</f>
        <v/>
      </c>
      <c r="Z147" s="15" t="str">
        <f>IF(NOTA[[#This Row],[JUMLAH]]="","",NOTA[[#This Row],[DISC 1-]]+NOTA[[#This Row],[DISC 2-]]+NOTA[[#This Row],[DISC 3-]])</f>
        <v/>
      </c>
      <c r="AA147" s="15" t="str">
        <f>IF(NOTA[[#This Row],[JUMLAH]]="","",NOTA[[#This Row],[JUMLAH]]-NOTA[[#This Row],[DISC]])</f>
        <v/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15" t="str">
        <f>IF(OR(NOTA[[#This Row],[QTY]]="",NOTA[[#This Row],[HARGA SATUAN]]="",),"",NOTA[[#This Row],[QTY]]*NOTA[[#This Row],[HARGA SATUAN]])</f>
        <v/>
      </c>
      <c r="AG147" s="4" t="str">
        <f ca="1">IF(NOTA[[#This Row],[ID_H]]="","",INDEX(NOTA[TANGGAL],MATCH(,INDIRECT(ADDRESS(ROW(NOTA[TANGGAL]),COLUMN(NOTA[TANGGAL]))&amp;":"&amp;ADDRESS(ROW(),COLUMN(NOTA[TANGGAL]))),-1)))</f>
        <v/>
      </c>
      <c r="AH147" s="4" t="str">
        <f ca="1">IF(NOTA[[#This Row],[ID_H]]="","",INDEX(NOTA[TGL.NOTA],MATCH(,INDIRECT(ADDRESS(ROW(NOTA[TGL.NOTA]),COLUMN(NOTA[TGL.NOTA]))&amp;":"&amp;ADDRESS(ROW(),COLUMN(NOTA[TGL.NOTA]))),-1)))</f>
        <v/>
      </c>
      <c r="AI147" s="4" t="str">
        <f ca="1">IF(NOTA[[#This Row],[ID_H]]="","",INDEX(NOTA[NO.NOTA],MATCH(NOTA[[#This Row],[ID_H]],NOTA[ID_H],0)))</f>
        <v/>
      </c>
      <c r="AJ147" s="6" t="str">
        <f ca="1">IF(NOTA[[#This Row],[NAMA BARANG]]="","",INDEX(NOTA[SUPPLIER],MATCH(,INDIRECT(ADDRESS(ROW(NOTA[ID]),COLUMN(NOTA[ID]))&amp;":"&amp;ADDRESS(ROW(),COLUMN(NOTA[ID]))),-1)))</f>
        <v/>
      </c>
      <c r="AK147" s="6" t="str">
        <f ca="1">IF(NOTA[[#This Row],[ID_H]]="","",IF(NOTA[[#This Row],[FAKTUR]]="",INDIRECT(ADDRESS(ROW()-1,COLUMN())),NOTA[[#This Row],[FAKTUR]]))</f>
        <v/>
      </c>
      <c r="AL147" s="3" t="str">
        <f ca="1">IF(NOTA[[#This Row],[ID]]="","",COUNTIF(NOTA[ID_H],NOTA[[#This Row],[ID_H]]))</f>
        <v/>
      </c>
      <c r="AM147" s="3" t="str">
        <f ca="1">IF(NOTA[[#This Row],[TGL.NOTA]]="",IF(NOTA[[#This Row],[SUPPLIER_H]]="","",AM146),MONTH(NOTA[[#This Row],[TGL.NOTA]]))</f>
        <v/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" t="str">
        <f>IF(NOTA[[#This Row],[CONCAT1]]="","",MATCH(NOTA[[#This Row],[CONCAT1]],[3]!db[NB NOTA_C],0))</f>
        <v/>
      </c>
      <c r="AS147" s="3" t="str">
        <f>IF(NOTA[[#This Row],[Column5]]="","",TRUE)</f>
        <v/>
      </c>
      <c r="AT147" s="3" t="str">
        <f ca="1">IF(NOTA[[#This Row],[ID_H]]="","",IF(NOTA[[#This Row],[Column3]]=TRUE,NOTA[[#This Row],[Column5]],INDEX([3]!db[QTY/ CTN],NOTA[[#This Row],[//DB]])))</f>
        <v/>
      </c>
      <c r="AU1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" t="str">
        <f ca="1">IF(NOTA[[#This Row],[ID_H]]="","",MATCH(NOTA[[#This Row],[NB NOTA_C_QTY]],[3]!db[NB NOTA_C_QTY+F],0))</f>
        <v/>
      </c>
      <c r="AW147" s="16" t="str">
        <f ca="1">IF(NOTA[[#This Row],[NB NOTA_C_QTY]]="","",ROW()-2)</f>
        <v/>
      </c>
    </row>
    <row r="148" spans="1:49" ht="20.100000000000001" customHeight="1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 t="str">
        <f ca="1">IF(NOTA[[#This Row],[NAMA BARANG]]="","",INDEX(NOTA[ID],MATCH(,INDIRECT(ADDRESS(ROW(NOTA[ID]),COLUMN(NOTA[ID]))&amp;":"&amp;ADDRESS(ROW(),COLUMN(NOTA[ID]))),-1)))</f>
        <v/>
      </c>
      <c r="C148" s="11"/>
      <c r="F148" s="12"/>
      <c r="G148" s="3"/>
      <c r="H148" s="4"/>
      <c r="I148" s="3"/>
      <c r="K148" s="5"/>
      <c r="L148" s="3"/>
      <c r="N148" s="6"/>
      <c r="O148" s="7"/>
      <c r="P148" s="13"/>
      <c r="R148" s="9"/>
      <c r="T148" s="15"/>
      <c r="U148" s="10"/>
      <c r="V148" s="15" t="str">
        <f>IF(NOTA[[#This Row],[HARGA/ CTN]]="",NOTA[[#This Row],[JUMLAH_H]],NOTA[[#This Row],[HARGA/ CTN]]*IF(NOTA[[#This Row],[C]]="",0,NOTA[[#This Row],[C]]))</f>
        <v/>
      </c>
      <c r="W148" s="15" t="str">
        <f>IF(NOTA[[#This Row],[JUMLAH]]="","",NOTA[[#This Row],[JUMLAH]]*NOTA[[#This Row],[Column6]])</f>
        <v/>
      </c>
      <c r="X148" s="15" t="str">
        <f>IF(NOTA[[#This Row],[JUMLAH]]="","",(NOTA[[#This Row],[JUMLAH]]-NOTA[[#This Row],[DISC 1-]])*NOTA[[#This Row],[Column7]])</f>
        <v/>
      </c>
      <c r="Y148" s="15" t="str">
        <f>IF(NOTA[[#This Row],[JUMLAH]]="","",(NOTA[[#This Row],[JUMLAH]]-NOTA[[#This Row],[DISC 1-]]-NOTA[[#This Row],[DISC 2-]])*NOTA[[#This Row],[Column8]])</f>
        <v/>
      </c>
      <c r="Z148" s="15" t="str">
        <f>IF(NOTA[[#This Row],[JUMLAH]]="","",NOTA[[#This Row],[DISC 1-]]+NOTA[[#This Row],[DISC 2-]]+NOTA[[#This Row],[DISC 3-]])</f>
        <v/>
      </c>
      <c r="AA148" s="15" t="str">
        <f>IF(NOTA[[#This Row],[JUMLAH]]="","",NOTA[[#This Row],[JUMLAH]]-NOTA[[#This Row],[DISC]])</f>
        <v/>
      </c>
      <c r="AB148" s="15"/>
      <c r="AC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15" t="str">
        <f>IF(OR(NOTA[[#This Row],[QTY]]="",NOTA[[#This Row],[HARGA SATUAN]]="",),"",NOTA[[#This Row],[QTY]]*NOTA[[#This Row],[HARGA SATUAN]])</f>
        <v/>
      </c>
      <c r="AG148" s="4" t="str">
        <f ca="1">IF(NOTA[[#This Row],[ID_H]]="","",INDEX(NOTA[TANGGAL],MATCH(,INDIRECT(ADDRESS(ROW(NOTA[TANGGAL]),COLUMN(NOTA[TANGGAL]))&amp;":"&amp;ADDRESS(ROW(),COLUMN(NOTA[TANGGAL]))),-1)))</f>
        <v/>
      </c>
      <c r="AH148" s="4" t="str">
        <f ca="1">IF(NOTA[[#This Row],[ID_H]]="","",INDEX(NOTA[TGL.NOTA],MATCH(,INDIRECT(ADDRESS(ROW(NOTA[TGL.NOTA]),COLUMN(NOTA[TGL.NOTA]))&amp;":"&amp;ADDRESS(ROW(),COLUMN(NOTA[TGL.NOTA]))),-1)))</f>
        <v/>
      </c>
      <c r="AI148" s="4" t="str">
        <f ca="1">IF(NOTA[[#This Row],[ID_H]]="","",INDEX(NOTA[NO.NOTA],MATCH(NOTA[[#This Row],[ID_H]],NOTA[ID_H],0)))</f>
        <v/>
      </c>
      <c r="AJ148" s="6" t="str">
        <f ca="1">IF(NOTA[[#This Row],[NAMA BARANG]]="","",INDEX(NOTA[SUPPLIER],MATCH(,INDIRECT(ADDRESS(ROW(NOTA[ID]),COLUMN(NOTA[ID]))&amp;":"&amp;ADDRESS(ROW(),COLUMN(NOTA[ID]))),-1)))</f>
        <v/>
      </c>
      <c r="AK148" s="6" t="str">
        <f ca="1">IF(NOTA[[#This Row],[ID_H]]="","",IF(NOTA[[#This Row],[FAKTUR]]="",INDIRECT(ADDRESS(ROW()-1,COLUMN())),NOTA[[#This Row],[FAKTUR]]))</f>
        <v/>
      </c>
      <c r="AL148" s="3" t="str">
        <f ca="1">IF(NOTA[[#This Row],[ID]]="","",COUNTIF(NOTA[ID_H],NOTA[[#This Row],[ID_H]]))</f>
        <v/>
      </c>
      <c r="AM148" s="3" t="str">
        <f ca="1">IF(NOTA[[#This Row],[TGL.NOTA]]="",IF(NOTA[[#This Row],[SUPPLIER_H]]="","",AM147),MONTH(NOTA[[#This Row],[TGL.NOTA]]))</f>
        <v/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 t="str">
        <f>IF(NOTA[[#This Row],[CONCAT1]]="","",MATCH(NOTA[[#This Row],[CONCAT1]],[3]!db[NB NOTA_C],0))</f>
        <v/>
      </c>
      <c r="AS148" s="3" t="str">
        <f>IF(NOTA[[#This Row],[Column5]]="","",TRUE)</f>
        <v/>
      </c>
      <c r="AT148" s="3" t="str">
        <f ca="1">IF(NOTA[[#This Row],[ID_H]]="","",IF(NOTA[[#This Row],[Column3]]=TRUE,NOTA[[#This Row],[Column5]],INDEX([3]!db[QTY/ CTN],NOTA[[#This Row],[//DB]])))</f>
        <v/>
      </c>
      <c r="AU1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8" s="3" t="str">
        <f ca="1">IF(NOTA[[#This Row],[ID_H]]="","",MATCH(NOTA[[#This Row],[NB NOTA_C_QTY]],[3]!db[NB NOTA_C_QTY+F],0))</f>
        <v/>
      </c>
      <c r="AW148" s="16" t="str">
        <f ca="1">IF(NOTA[[#This Row],[NB NOTA_C_QTY]]="","",ROW()-2)</f>
        <v/>
      </c>
    </row>
    <row r="149" spans="1:49" ht="20.100000000000001" customHeight="1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>
      <c r="A1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" t="str">
        <f ca="1">IF(NOTA[[#This Row],[NAMA BARANG]]="","",INDEX(NOTA[ID],MATCH(,INDIRECT(ADDRESS(ROW(NOTA[ID]),COLUMN(NOTA[ID]))&amp;":"&amp;ADDRESS(ROW(),COLUMN(NOTA[ID]))),-1)))</f>
        <v/>
      </c>
      <c r="C150" s="11"/>
      <c r="F150" s="12"/>
      <c r="G150" s="3"/>
      <c r="H150" s="4"/>
      <c r="I150" s="3"/>
      <c r="K150" s="5"/>
      <c r="L150" s="3"/>
      <c r="N150" s="6"/>
      <c r="O150" s="7"/>
      <c r="P150" s="13"/>
      <c r="R150" s="9"/>
      <c r="T150" s="15"/>
      <c r="U150" s="10"/>
      <c r="V150" s="15" t="str">
        <f>IF(NOTA[[#This Row],[HARGA/ CTN]]="",NOTA[[#This Row],[JUMLAH_H]],NOTA[[#This Row],[HARGA/ CTN]]*IF(NOTA[[#This Row],[C]]="",0,NOTA[[#This Row],[C]]))</f>
        <v/>
      </c>
      <c r="W150" s="15" t="str">
        <f>IF(NOTA[[#This Row],[JUMLAH]]="","",NOTA[[#This Row],[JUMLAH]]*NOTA[[#This Row],[Column6]])</f>
        <v/>
      </c>
      <c r="X150" s="15" t="str">
        <f>IF(NOTA[[#This Row],[JUMLAH]]="","",(NOTA[[#This Row],[JUMLAH]]-NOTA[[#This Row],[DISC 1-]])*NOTA[[#This Row],[Column7]])</f>
        <v/>
      </c>
      <c r="Y150" s="15" t="str">
        <f>IF(NOTA[[#This Row],[JUMLAH]]="","",(NOTA[[#This Row],[JUMLAH]]-NOTA[[#This Row],[DISC 1-]]-NOTA[[#This Row],[DISC 2-]])*NOTA[[#This Row],[Column8]])</f>
        <v/>
      </c>
      <c r="Z150" s="15" t="str">
        <f>IF(NOTA[[#This Row],[JUMLAH]]="","",NOTA[[#This Row],[DISC 1-]]+NOTA[[#This Row],[DISC 2-]]+NOTA[[#This Row],[DISC 3-]])</f>
        <v/>
      </c>
      <c r="AA150" s="15" t="str">
        <f>IF(NOTA[[#This Row],[JUMLAH]]="","",NOTA[[#This Row],[JUMLAH]]-NOTA[[#This Row],[DISC]])</f>
        <v/>
      </c>
      <c r="AB150" s="15"/>
      <c r="AC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15" t="str">
        <f>IF(OR(NOTA[[#This Row],[QTY]]="",NOTA[[#This Row],[HARGA SATUAN]]="",),"",NOTA[[#This Row],[QTY]]*NOTA[[#This Row],[HARGA SATUAN]])</f>
        <v/>
      </c>
      <c r="AG150" s="4" t="str">
        <f ca="1">IF(NOTA[[#This Row],[ID_H]]="","",INDEX(NOTA[TANGGAL],MATCH(,INDIRECT(ADDRESS(ROW(NOTA[TANGGAL]),COLUMN(NOTA[TANGGAL]))&amp;":"&amp;ADDRESS(ROW(),COLUMN(NOTA[TANGGAL]))),-1)))</f>
        <v/>
      </c>
      <c r="AH150" s="4" t="str">
        <f ca="1">IF(NOTA[[#This Row],[ID_H]]="","",INDEX(NOTA[TGL.NOTA],MATCH(,INDIRECT(ADDRESS(ROW(NOTA[TGL.NOTA]),COLUMN(NOTA[TGL.NOTA]))&amp;":"&amp;ADDRESS(ROW(),COLUMN(NOTA[TGL.NOTA]))),-1)))</f>
        <v/>
      </c>
      <c r="AI150" s="4" t="str">
        <f ca="1">IF(NOTA[[#This Row],[ID_H]]="","",INDEX(NOTA[NO.NOTA],MATCH(NOTA[[#This Row],[ID_H]],NOTA[ID_H],0)))</f>
        <v/>
      </c>
      <c r="AJ150" s="6" t="str">
        <f ca="1">IF(NOTA[[#This Row],[NAMA BARANG]]="","",INDEX(NOTA[SUPPLIER],MATCH(,INDIRECT(ADDRESS(ROW(NOTA[ID]),COLUMN(NOTA[ID]))&amp;":"&amp;ADDRESS(ROW(),COLUMN(NOTA[ID]))),-1)))</f>
        <v/>
      </c>
      <c r="AK150" s="6" t="str">
        <f ca="1">IF(NOTA[[#This Row],[ID_H]]="","",IF(NOTA[[#This Row],[FAKTUR]]="",INDIRECT(ADDRESS(ROW()-1,COLUMN())),NOTA[[#This Row],[FAKTUR]]))</f>
        <v/>
      </c>
      <c r="AL150" s="3" t="str">
        <f ca="1">IF(NOTA[[#This Row],[ID]]="","",COUNTIF(NOTA[ID_H],NOTA[[#This Row],[ID_H]]))</f>
        <v/>
      </c>
      <c r="AM150" s="3" t="str">
        <f ca="1">IF(NOTA[[#This Row],[TGL.NOTA]]="",IF(NOTA[[#This Row],[SUPPLIER_H]]="","",AM149),MONTH(NOTA[[#This Row],[TGL.NOTA]]))</f>
        <v/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" t="str">
        <f>IF(NOTA[[#This Row],[CONCAT1]]="","",MATCH(NOTA[[#This Row],[CONCAT1]],[3]!db[NB NOTA_C],0))</f>
        <v/>
      </c>
      <c r="AS150" s="3" t="str">
        <f>IF(NOTA[[#This Row],[Column5]]="","",TRUE)</f>
        <v/>
      </c>
      <c r="AT150" s="3" t="str">
        <f ca="1">IF(NOTA[[#This Row],[ID_H]]="","",IF(NOTA[[#This Row],[Column3]]=TRUE,NOTA[[#This Row],[Column5]],INDEX([3]!db[QTY/ CTN],NOTA[[#This Row],[//DB]])))</f>
        <v/>
      </c>
      <c r="AU1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0" s="3" t="str">
        <f ca="1">IF(NOTA[[#This Row],[ID_H]]="","",MATCH(NOTA[[#This Row],[NB NOTA_C_QTY]],[3]!db[NB NOTA_C_QTY+F],0))</f>
        <v/>
      </c>
      <c r="AW150" s="16" t="str">
        <f ca="1">IF(NOTA[[#This Row],[NB NOTA_C_QTY]]="","",ROW()-2)</f>
        <v/>
      </c>
    </row>
    <row r="151" spans="1:49" ht="20.100000000000001" customHeight="1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K151" s="5"/>
      <c r="L151" s="3"/>
      <c r="N151" s="6"/>
      <c r="O151" s="7"/>
      <c r="P151" s="13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>
      <c r="A1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" t="str">
        <f ca="1">IF(NOTA[[#This Row],[NAMA BARANG]]="","",INDEX(NOTA[ID],MATCH(,INDIRECT(ADDRESS(ROW(NOTA[ID]),COLUMN(NOTA[ID]))&amp;":"&amp;ADDRESS(ROW(),COLUMN(NOTA[ID]))),-1)))</f>
        <v/>
      </c>
      <c r="C152" s="11"/>
      <c r="F152" s="12"/>
      <c r="G152" s="3"/>
      <c r="H152" s="4"/>
      <c r="I152" s="3"/>
      <c r="K152" s="5"/>
      <c r="L152" s="3"/>
      <c r="N152" s="6"/>
      <c r="O152" s="7"/>
      <c r="P152" s="13"/>
      <c r="R152" s="9"/>
      <c r="T152" s="15"/>
      <c r="U152" s="10"/>
      <c r="V152" s="15" t="str">
        <f>IF(NOTA[[#This Row],[HARGA/ CTN]]="",NOTA[[#This Row],[JUMLAH_H]],NOTA[[#This Row],[HARGA/ CTN]]*IF(NOTA[[#This Row],[C]]="",0,NOTA[[#This Row],[C]]))</f>
        <v/>
      </c>
      <c r="W152" s="15" t="str">
        <f>IF(NOTA[[#This Row],[JUMLAH]]="","",NOTA[[#This Row],[JUMLAH]]*NOTA[[#This Row],[Column6]])</f>
        <v/>
      </c>
      <c r="X152" s="15" t="str">
        <f>IF(NOTA[[#This Row],[JUMLAH]]="","",(NOTA[[#This Row],[JUMLAH]]-NOTA[[#This Row],[DISC 1-]])*NOTA[[#This Row],[Column7]])</f>
        <v/>
      </c>
      <c r="Y152" s="15" t="str">
        <f>IF(NOTA[[#This Row],[JUMLAH]]="","",(NOTA[[#This Row],[JUMLAH]]-NOTA[[#This Row],[DISC 1-]]-NOTA[[#This Row],[DISC 2-]])*NOTA[[#This Row],[Column8]])</f>
        <v/>
      </c>
      <c r="Z152" s="15" t="str">
        <f>IF(NOTA[[#This Row],[JUMLAH]]="","",NOTA[[#This Row],[DISC 1-]]+NOTA[[#This Row],[DISC 2-]]+NOTA[[#This Row],[DISC 3-]])</f>
        <v/>
      </c>
      <c r="AA152" s="15" t="str">
        <f>IF(NOTA[[#This Row],[JUMLAH]]="","",NOTA[[#This Row],[JUMLAH]]-NOTA[[#This Row],[DISC]])</f>
        <v/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2" s="15" t="str">
        <f>IF(OR(NOTA[[#This Row],[QTY]]="",NOTA[[#This Row],[HARGA SATUAN]]="",),"",NOTA[[#This Row],[QTY]]*NOTA[[#This Row],[HARGA SATUAN]])</f>
        <v/>
      </c>
      <c r="AG152" s="4" t="str">
        <f ca="1">IF(NOTA[[#This Row],[ID_H]]="","",INDEX(NOTA[TANGGAL],MATCH(,INDIRECT(ADDRESS(ROW(NOTA[TANGGAL]),COLUMN(NOTA[TANGGAL]))&amp;":"&amp;ADDRESS(ROW(),COLUMN(NOTA[TANGGAL]))),-1)))</f>
        <v/>
      </c>
      <c r="AH152" s="4" t="str">
        <f ca="1">IF(NOTA[[#This Row],[ID_H]]="","",INDEX(NOTA[TGL.NOTA],MATCH(,INDIRECT(ADDRESS(ROW(NOTA[TGL.NOTA]),COLUMN(NOTA[TGL.NOTA]))&amp;":"&amp;ADDRESS(ROW(),COLUMN(NOTA[TGL.NOTA]))),-1)))</f>
        <v/>
      </c>
      <c r="AI152" s="4" t="str">
        <f ca="1">IF(NOTA[[#This Row],[ID_H]]="","",INDEX(NOTA[NO.NOTA],MATCH(NOTA[[#This Row],[ID_H]],NOTA[ID_H],0)))</f>
        <v/>
      </c>
      <c r="AJ152" s="6" t="str">
        <f ca="1">IF(NOTA[[#This Row],[NAMA BARANG]]="","",INDEX(NOTA[SUPPLIER],MATCH(,INDIRECT(ADDRESS(ROW(NOTA[ID]),COLUMN(NOTA[ID]))&amp;":"&amp;ADDRESS(ROW(),COLUMN(NOTA[ID]))),-1)))</f>
        <v/>
      </c>
      <c r="AK152" s="6" t="str">
        <f ca="1">IF(NOTA[[#This Row],[ID_H]]="","",IF(NOTA[[#This Row],[FAKTUR]]="",INDIRECT(ADDRESS(ROW()-1,COLUMN())),NOTA[[#This Row],[FAKTUR]]))</f>
        <v/>
      </c>
      <c r="AL152" s="3" t="str">
        <f ca="1">IF(NOTA[[#This Row],[ID]]="","",COUNTIF(NOTA[ID_H],NOTA[[#This Row],[ID_H]]))</f>
        <v/>
      </c>
      <c r="AM152" s="3" t="str">
        <f ca="1">IF(NOTA[[#This Row],[TGL.NOTA]]="",IF(NOTA[[#This Row],[SUPPLIER_H]]="","",AM151),MONTH(NOTA[[#This Row],[TGL.NOTA]]))</f>
        <v/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" t="str">
        <f>IF(NOTA[[#This Row],[CONCAT1]]="","",MATCH(NOTA[[#This Row],[CONCAT1]],[3]!db[NB NOTA_C],0))</f>
        <v/>
      </c>
      <c r="AS152" s="3" t="str">
        <f>IF(NOTA[[#This Row],[Column5]]="","",TRUE)</f>
        <v/>
      </c>
      <c r="AT152" s="3" t="str">
        <f ca="1">IF(NOTA[[#This Row],[ID_H]]="","",IF(NOTA[[#This Row],[Column3]]=TRUE,NOTA[[#This Row],[Column5]],INDEX([3]!db[QTY/ CTN],NOTA[[#This Row],[//DB]])))</f>
        <v/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2" s="3" t="str">
        <f ca="1">IF(NOTA[[#This Row],[ID_H]]="","",MATCH(NOTA[[#This Row],[NB NOTA_C_QTY]],[3]!db[NB NOTA_C_QTY+F],0))</f>
        <v/>
      </c>
      <c r="AW152" s="16" t="str">
        <f ca="1">IF(NOTA[[#This Row],[NB NOTA_C_QTY]]="","",ROW()-2)</f>
        <v/>
      </c>
    </row>
    <row r="153" spans="1:49" ht="20.100000000000001" customHeight="1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 t="str">
        <f ca="1">IF(NOTA[[#This Row],[NAMA BARANG]]="","",INDEX(NOTA[ID],MATCH(,INDIRECT(ADDRESS(ROW(NOTA[ID]),COLUMN(NOTA[ID]))&amp;":"&amp;ADDRESS(ROW(),COLUMN(NOTA[ID]))),-1)))</f>
        <v/>
      </c>
      <c r="C153" s="11"/>
      <c r="F153" s="12"/>
      <c r="G153" s="3"/>
      <c r="H153" s="4"/>
      <c r="I153" s="3"/>
      <c r="K153" s="5"/>
      <c r="L153" s="3"/>
      <c r="N153" s="6"/>
      <c r="O153" s="7"/>
      <c r="P153" s="13"/>
      <c r="R153" s="9"/>
      <c r="T153" s="15"/>
      <c r="U153" s="10"/>
      <c r="V153" s="15" t="str">
        <f>IF(NOTA[[#This Row],[HARGA/ CTN]]="",NOTA[[#This Row],[JUMLAH_H]],NOTA[[#This Row],[HARGA/ CTN]]*IF(NOTA[[#This Row],[C]]="",0,NOTA[[#This Row],[C]]))</f>
        <v/>
      </c>
      <c r="W153" s="15" t="str">
        <f>IF(NOTA[[#This Row],[JUMLAH]]="","",NOTA[[#This Row],[JUMLAH]]*NOTA[[#This Row],[Column6]])</f>
        <v/>
      </c>
      <c r="X153" s="15" t="str">
        <f>IF(NOTA[[#This Row],[JUMLAH]]="","",(NOTA[[#This Row],[JUMLAH]]-NOTA[[#This Row],[DISC 1-]])*NOTA[[#This Row],[Column7]])</f>
        <v/>
      </c>
      <c r="Y153" s="15" t="str">
        <f>IF(NOTA[[#This Row],[JUMLAH]]="","",(NOTA[[#This Row],[JUMLAH]]-NOTA[[#This Row],[DISC 1-]]-NOTA[[#This Row],[DISC 2-]])*NOTA[[#This Row],[Column8]])</f>
        <v/>
      </c>
      <c r="Z153" s="15" t="str">
        <f>IF(NOTA[[#This Row],[JUMLAH]]="","",NOTA[[#This Row],[DISC 1-]]+NOTA[[#This Row],[DISC 2-]]+NOTA[[#This Row],[DISC 3-]])</f>
        <v/>
      </c>
      <c r="AA153" s="15" t="str">
        <f>IF(NOTA[[#This Row],[JUMLAH]]="","",NOTA[[#This Row],[JUMLAH]]-NOTA[[#This Row],[DISC]])</f>
        <v/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3" s="15" t="str">
        <f>IF(OR(NOTA[[#This Row],[QTY]]="",NOTA[[#This Row],[HARGA SATUAN]]="",),"",NOTA[[#This Row],[QTY]]*NOTA[[#This Row],[HARGA SATUAN]])</f>
        <v/>
      </c>
      <c r="AG153" s="4" t="str">
        <f ca="1">IF(NOTA[[#This Row],[ID_H]]="","",INDEX(NOTA[TANGGAL],MATCH(,INDIRECT(ADDRESS(ROW(NOTA[TANGGAL]),COLUMN(NOTA[TANGGAL]))&amp;":"&amp;ADDRESS(ROW(),COLUMN(NOTA[TANGGAL]))),-1)))</f>
        <v/>
      </c>
      <c r="AH153" s="4" t="str">
        <f ca="1">IF(NOTA[[#This Row],[ID_H]]="","",INDEX(NOTA[TGL.NOTA],MATCH(,INDIRECT(ADDRESS(ROW(NOTA[TGL.NOTA]),COLUMN(NOTA[TGL.NOTA]))&amp;":"&amp;ADDRESS(ROW(),COLUMN(NOTA[TGL.NOTA]))),-1)))</f>
        <v/>
      </c>
      <c r="AI153" s="4" t="str">
        <f ca="1">IF(NOTA[[#This Row],[ID_H]]="","",INDEX(NOTA[NO.NOTA],MATCH(NOTA[[#This Row],[ID_H]],NOTA[ID_H],0)))</f>
        <v/>
      </c>
      <c r="AJ153" s="6" t="str">
        <f ca="1">IF(NOTA[[#This Row],[NAMA BARANG]]="","",INDEX(NOTA[SUPPLIER],MATCH(,INDIRECT(ADDRESS(ROW(NOTA[ID]),COLUMN(NOTA[ID]))&amp;":"&amp;ADDRESS(ROW(),COLUMN(NOTA[ID]))),-1)))</f>
        <v/>
      </c>
      <c r="AK153" s="6" t="str">
        <f ca="1">IF(NOTA[[#This Row],[ID_H]]="","",IF(NOTA[[#This Row],[FAKTUR]]="",INDIRECT(ADDRESS(ROW()-1,COLUMN())),NOTA[[#This Row],[FAKTUR]]))</f>
        <v/>
      </c>
      <c r="AL153" s="3" t="str">
        <f ca="1">IF(NOTA[[#This Row],[ID]]="","",COUNTIF(NOTA[ID_H],NOTA[[#This Row],[ID_H]]))</f>
        <v/>
      </c>
      <c r="AM153" s="3" t="str">
        <f ca="1">IF(NOTA[[#This Row],[TGL.NOTA]]="",IF(NOTA[[#This Row],[SUPPLIER_H]]="","",AM152),MONTH(NOTA[[#This Row],[TGL.NOTA]]))</f>
        <v/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 t="str">
        <f>IF(NOTA[[#This Row],[CONCAT1]]="","",MATCH(NOTA[[#This Row],[CONCAT1]],[3]!db[NB NOTA_C],0))</f>
        <v/>
      </c>
      <c r="AS153" s="3" t="str">
        <f>IF(NOTA[[#This Row],[Column5]]="","",TRUE)</f>
        <v/>
      </c>
      <c r="AT153" s="3" t="str">
        <f ca="1">IF(NOTA[[#This Row],[ID_H]]="","",IF(NOTA[[#This Row],[Column3]]=TRUE,NOTA[[#This Row],[Column5]],INDEX([3]!db[QTY/ CTN],NOTA[[#This Row],[//DB]])))</f>
        <v/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3" s="3" t="str">
        <f ca="1">IF(NOTA[[#This Row],[ID_H]]="","",MATCH(NOTA[[#This Row],[NB NOTA_C_QTY]],[3]!db[NB NOTA_C_QTY+F],0))</f>
        <v/>
      </c>
      <c r="AW153" s="16" t="str">
        <f ca="1">IF(NOTA[[#This Row],[NB NOTA_C_QTY]]="","",ROW()-2)</f>
        <v/>
      </c>
    </row>
    <row r="154" spans="1:49" ht="20.100000000000001" customHeight="1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 t="str">
        <f ca="1">IF(NOTA[[#This Row],[NAMA BARANG]]="","",INDEX(NOTA[ID],MATCH(,INDIRECT(ADDRESS(ROW(NOTA[ID]),COLUMN(NOTA[ID]))&amp;":"&amp;ADDRESS(ROW(),COLUMN(NOTA[ID]))),-1)))</f>
        <v/>
      </c>
      <c r="C154" s="11"/>
      <c r="F154" s="12"/>
      <c r="G154" s="3"/>
      <c r="H154" s="4"/>
      <c r="I154" s="3"/>
      <c r="K154" s="5"/>
      <c r="L154" s="3"/>
      <c r="N154" s="6"/>
      <c r="O154" s="7"/>
      <c r="P154" s="13"/>
      <c r="R154" s="9"/>
      <c r="T154" s="15"/>
      <c r="U154" s="10"/>
      <c r="V154" s="15" t="str">
        <f>IF(NOTA[[#This Row],[HARGA/ CTN]]="",NOTA[[#This Row],[JUMLAH_H]],NOTA[[#This Row],[HARGA/ CTN]]*IF(NOTA[[#This Row],[C]]="",0,NOTA[[#This Row],[C]]))</f>
        <v/>
      </c>
      <c r="W154" s="15" t="str">
        <f>IF(NOTA[[#This Row],[JUMLAH]]="","",NOTA[[#This Row],[JUMLAH]]*NOTA[[#This Row],[Column6]])</f>
        <v/>
      </c>
      <c r="X154" s="15" t="str">
        <f>IF(NOTA[[#This Row],[JUMLAH]]="","",(NOTA[[#This Row],[JUMLAH]]-NOTA[[#This Row],[DISC 1-]])*NOTA[[#This Row],[Column7]])</f>
        <v/>
      </c>
      <c r="Y154" s="15" t="str">
        <f>IF(NOTA[[#This Row],[JUMLAH]]="","",(NOTA[[#This Row],[JUMLAH]]-NOTA[[#This Row],[DISC 1-]]-NOTA[[#This Row],[DISC 2-]])*NOTA[[#This Row],[Column8]])</f>
        <v/>
      </c>
      <c r="Z154" s="15" t="str">
        <f>IF(NOTA[[#This Row],[JUMLAH]]="","",NOTA[[#This Row],[DISC 1-]]+NOTA[[#This Row],[DISC 2-]]+NOTA[[#This Row],[DISC 3-]])</f>
        <v/>
      </c>
      <c r="AA154" s="15" t="str">
        <f>IF(NOTA[[#This Row],[JUMLAH]]="","",NOTA[[#This Row],[JUMLAH]]-NOTA[[#This Row],[DISC]])</f>
        <v/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15" t="str">
        <f>IF(OR(NOTA[[#This Row],[QTY]]="",NOTA[[#This Row],[HARGA SATUAN]]="",),"",NOTA[[#This Row],[QTY]]*NOTA[[#This Row],[HARGA SATUAN]])</f>
        <v/>
      </c>
      <c r="AG154" s="4" t="str">
        <f ca="1">IF(NOTA[[#This Row],[ID_H]]="","",INDEX(NOTA[TANGGAL],MATCH(,INDIRECT(ADDRESS(ROW(NOTA[TANGGAL]),COLUMN(NOTA[TANGGAL]))&amp;":"&amp;ADDRESS(ROW(),COLUMN(NOTA[TANGGAL]))),-1)))</f>
        <v/>
      </c>
      <c r="AH154" s="4" t="str">
        <f ca="1">IF(NOTA[[#This Row],[ID_H]]="","",INDEX(NOTA[TGL.NOTA],MATCH(,INDIRECT(ADDRESS(ROW(NOTA[TGL.NOTA]),COLUMN(NOTA[TGL.NOTA]))&amp;":"&amp;ADDRESS(ROW(),COLUMN(NOTA[TGL.NOTA]))),-1)))</f>
        <v/>
      </c>
      <c r="AI154" s="4" t="str">
        <f ca="1">IF(NOTA[[#This Row],[ID_H]]="","",INDEX(NOTA[NO.NOTA],MATCH(NOTA[[#This Row],[ID_H]],NOTA[ID_H],0)))</f>
        <v/>
      </c>
      <c r="AJ154" s="6" t="str">
        <f ca="1">IF(NOTA[[#This Row],[NAMA BARANG]]="","",INDEX(NOTA[SUPPLIER],MATCH(,INDIRECT(ADDRESS(ROW(NOTA[ID]),COLUMN(NOTA[ID]))&amp;":"&amp;ADDRESS(ROW(),COLUMN(NOTA[ID]))),-1)))</f>
        <v/>
      </c>
      <c r="AK154" s="6" t="str">
        <f ca="1">IF(NOTA[[#This Row],[ID_H]]="","",IF(NOTA[[#This Row],[FAKTUR]]="",INDIRECT(ADDRESS(ROW()-1,COLUMN())),NOTA[[#This Row],[FAKTUR]]))</f>
        <v/>
      </c>
      <c r="AL154" s="3" t="str">
        <f ca="1">IF(NOTA[[#This Row],[ID]]="","",COUNTIF(NOTA[ID_H],NOTA[[#This Row],[ID_H]]))</f>
        <v/>
      </c>
      <c r="AM154" s="3" t="str">
        <f ca="1">IF(NOTA[[#This Row],[TGL.NOTA]]="",IF(NOTA[[#This Row],[SUPPLIER_H]]="","",AM153),MONTH(NOTA[[#This Row],[TGL.NOTA]]))</f>
        <v/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 t="str">
        <f>IF(NOTA[[#This Row],[CONCAT1]]="","",MATCH(NOTA[[#This Row],[CONCAT1]],[3]!db[NB NOTA_C],0))</f>
        <v/>
      </c>
      <c r="AS154" s="3" t="str">
        <f>IF(NOTA[[#This Row],[Column5]]="","",TRUE)</f>
        <v/>
      </c>
      <c r="AT154" s="3" t="str">
        <f ca="1">IF(NOTA[[#This Row],[ID_H]]="","",IF(NOTA[[#This Row],[Column3]]=TRUE,NOTA[[#This Row],[Column5]],INDEX([3]!db[QTY/ CTN],NOTA[[#This Row],[//DB]])))</f>
        <v/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4" s="3" t="str">
        <f ca="1">IF(NOTA[[#This Row],[ID_H]]="","",MATCH(NOTA[[#This Row],[NB NOTA_C_QTY]],[3]!db[NB NOTA_C_QTY+F],0))</f>
        <v/>
      </c>
      <c r="AW154" s="16" t="str">
        <f ca="1">IF(NOTA[[#This Row],[NB NOTA_C_QTY]]="","",ROW()-2)</f>
        <v/>
      </c>
    </row>
    <row r="155" spans="1:49" ht="20.100000000000001" customHeight="1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 t="str">
        <f ca="1">IF(NOTA[[#This Row],[NAMA BARANG]]="","",INDEX(NOTA[ID],MATCH(,INDIRECT(ADDRESS(ROW(NOTA[ID]),COLUMN(NOTA[ID]))&amp;":"&amp;ADDRESS(ROW(),COLUMN(NOTA[ID]))),-1)))</f>
        <v/>
      </c>
      <c r="C155" s="11"/>
      <c r="F155" s="12"/>
      <c r="G155" s="3"/>
      <c r="H155" s="4"/>
      <c r="I155" s="3"/>
      <c r="K155" s="5"/>
      <c r="L155" s="3"/>
      <c r="N155" s="6"/>
      <c r="O155" s="7"/>
      <c r="P155" s="13"/>
      <c r="R155" s="9"/>
      <c r="T155" s="15"/>
      <c r="U155" s="10"/>
      <c r="V155" s="15" t="str">
        <f>IF(NOTA[[#This Row],[HARGA/ CTN]]="",NOTA[[#This Row],[JUMLAH_H]],NOTA[[#This Row],[HARGA/ CTN]]*IF(NOTA[[#This Row],[C]]="",0,NOTA[[#This Row],[C]]))</f>
        <v/>
      </c>
      <c r="W155" s="15" t="str">
        <f>IF(NOTA[[#This Row],[JUMLAH]]="","",NOTA[[#This Row],[JUMLAH]]*NOTA[[#This Row],[Column6]])</f>
        <v/>
      </c>
      <c r="X155" s="15" t="str">
        <f>IF(NOTA[[#This Row],[JUMLAH]]="","",(NOTA[[#This Row],[JUMLAH]]-NOTA[[#This Row],[DISC 1-]])*NOTA[[#This Row],[Column7]])</f>
        <v/>
      </c>
      <c r="Y155" s="15" t="str">
        <f>IF(NOTA[[#This Row],[JUMLAH]]="","",(NOTA[[#This Row],[JUMLAH]]-NOTA[[#This Row],[DISC 1-]]-NOTA[[#This Row],[DISC 2-]])*NOTA[[#This Row],[Column8]])</f>
        <v/>
      </c>
      <c r="Z155" s="15" t="str">
        <f>IF(NOTA[[#This Row],[JUMLAH]]="","",NOTA[[#This Row],[DISC 1-]]+NOTA[[#This Row],[DISC 2-]]+NOTA[[#This Row],[DISC 3-]])</f>
        <v/>
      </c>
      <c r="AA155" s="15" t="str">
        <f>IF(NOTA[[#This Row],[JUMLAH]]="","",NOTA[[#This Row],[JUMLAH]]-NOTA[[#This Row],[DISC]])</f>
        <v/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5" s="15" t="str">
        <f>IF(OR(NOTA[[#This Row],[QTY]]="",NOTA[[#This Row],[HARGA SATUAN]]="",),"",NOTA[[#This Row],[QTY]]*NOTA[[#This Row],[HARGA SATUAN]])</f>
        <v/>
      </c>
      <c r="AG155" s="4" t="str">
        <f ca="1">IF(NOTA[[#This Row],[ID_H]]="","",INDEX(NOTA[TANGGAL],MATCH(,INDIRECT(ADDRESS(ROW(NOTA[TANGGAL]),COLUMN(NOTA[TANGGAL]))&amp;":"&amp;ADDRESS(ROW(),COLUMN(NOTA[TANGGAL]))),-1)))</f>
        <v/>
      </c>
      <c r="AH155" s="4" t="str">
        <f ca="1">IF(NOTA[[#This Row],[ID_H]]="","",INDEX(NOTA[TGL.NOTA],MATCH(,INDIRECT(ADDRESS(ROW(NOTA[TGL.NOTA]),COLUMN(NOTA[TGL.NOTA]))&amp;":"&amp;ADDRESS(ROW(),COLUMN(NOTA[TGL.NOTA]))),-1)))</f>
        <v/>
      </c>
      <c r="AI155" s="4" t="str">
        <f ca="1">IF(NOTA[[#This Row],[ID_H]]="","",INDEX(NOTA[NO.NOTA],MATCH(NOTA[[#This Row],[ID_H]],NOTA[ID_H],0)))</f>
        <v/>
      </c>
      <c r="AJ155" s="6" t="str">
        <f ca="1">IF(NOTA[[#This Row],[NAMA BARANG]]="","",INDEX(NOTA[SUPPLIER],MATCH(,INDIRECT(ADDRESS(ROW(NOTA[ID]),COLUMN(NOTA[ID]))&amp;":"&amp;ADDRESS(ROW(),COLUMN(NOTA[ID]))),-1)))</f>
        <v/>
      </c>
      <c r="AK155" s="6" t="str">
        <f ca="1">IF(NOTA[[#This Row],[ID_H]]="","",IF(NOTA[[#This Row],[FAKTUR]]="",INDIRECT(ADDRESS(ROW()-1,COLUMN())),NOTA[[#This Row],[FAKTUR]]))</f>
        <v/>
      </c>
      <c r="AL155" s="3" t="str">
        <f ca="1">IF(NOTA[[#This Row],[ID]]="","",COUNTIF(NOTA[ID_H],NOTA[[#This Row],[ID_H]]))</f>
        <v/>
      </c>
      <c r="AM155" s="3" t="str">
        <f ca="1">IF(NOTA[[#This Row],[TGL.NOTA]]="",IF(NOTA[[#This Row],[SUPPLIER_H]]="","",AM154),MONTH(NOTA[[#This Row],[TGL.NOTA]]))</f>
        <v/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 t="str">
        <f>IF(NOTA[[#This Row],[CONCAT1]]="","",MATCH(NOTA[[#This Row],[CONCAT1]],[3]!db[NB NOTA_C],0))</f>
        <v/>
      </c>
      <c r="AS155" s="3" t="str">
        <f>IF(NOTA[[#This Row],[Column5]]="","",TRUE)</f>
        <v/>
      </c>
      <c r="AT155" s="3" t="str">
        <f ca="1">IF(NOTA[[#This Row],[ID_H]]="","",IF(NOTA[[#This Row],[Column3]]=TRUE,NOTA[[#This Row],[Column5]],INDEX([3]!db[QTY/ CTN],NOTA[[#This Row],[//DB]])))</f>
        <v/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5" s="3" t="str">
        <f ca="1">IF(NOTA[[#This Row],[ID_H]]="","",MATCH(NOTA[[#This Row],[NB NOTA_C_QTY]],[3]!db[NB NOTA_C_QTY+F],0))</f>
        <v/>
      </c>
      <c r="AW155" s="16" t="str">
        <f ca="1">IF(NOTA[[#This Row],[NB NOTA_C_QTY]]="","",ROW()-2)</f>
        <v/>
      </c>
    </row>
    <row r="156" spans="1:49" ht="20.100000000000001" customHeight="1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 t="str">
        <f ca="1">IF(NOTA[[#This Row],[NAMA BARANG]]="","",INDEX(NOTA[ID],MATCH(,INDIRECT(ADDRESS(ROW(NOTA[ID]),COLUMN(NOTA[ID]))&amp;":"&amp;ADDRESS(ROW(),COLUMN(NOTA[ID]))),-1)))</f>
        <v/>
      </c>
      <c r="C156" s="11"/>
      <c r="F156" s="12"/>
      <c r="G156" s="3"/>
      <c r="H156" s="4"/>
      <c r="I156" s="3"/>
      <c r="K156" s="5"/>
      <c r="L156" s="3"/>
      <c r="N156" s="6"/>
      <c r="O156" s="7"/>
      <c r="P156" s="13"/>
      <c r="R156" s="9"/>
      <c r="T156" s="15"/>
      <c r="U156" s="10"/>
      <c r="V156" s="15" t="str">
        <f>IF(NOTA[[#This Row],[HARGA/ CTN]]="",NOTA[[#This Row],[JUMLAH_H]],NOTA[[#This Row],[HARGA/ CTN]]*IF(NOTA[[#This Row],[C]]="",0,NOTA[[#This Row],[C]]))</f>
        <v/>
      </c>
      <c r="W156" s="15" t="str">
        <f>IF(NOTA[[#This Row],[JUMLAH]]="","",NOTA[[#This Row],[JUMLAH]]*NOTA[[#This Row],[Column6]])</f>
        <v/>
      </c>
      <c r="X156" s="15" t="str">
        <f>IF(NOTA[[#This Row],[JUMLAH]]="","",(NOTA[[#This Row],[JUMLAH]]-NOTA[[#This Row],[DISC 1-]])*NOTA[[#This Row],[Column7]])</f>
        <v/>
      </c>
      <c r="Y156" s="15" t="str">
        <f>IF(NOTA[[#This Row],[JUMLAH]]="","",(NOTA[[#This Row],[JUMLAH]]-NOTA[[#This Row],[DISC 1-]]-NOTA[[#This Row],[DISC 2-]])*NOTA[[#This Row],[Column8]])</f>
        <v/>
      </c>
      <c r="Z156" s="15" t="str">
        <f>IF(NOTA[[#This Row],[JUMLAH]]="","",NOTA[[#This Row],[DISC 1-]]+NOTA[[#This Row],[DISC 2-]]+NOTA[[#This Row],[DISC 3-]])</f>
        <v/>
      </c>
      <c r="AA156" s="15" t="str">
        <f>IF(NOTA[[#This Row],[JUMLAH]]="","",NOTA[[#This Row],[JUMLAH]]-NOTA[[#This Row],[DISC]])</f>
        <v/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6" s="15" t="str">
        <f>IF(OR(NOTA[[#This Row],[QTY]]="",NOTA[[#This Row],[HARGA SATUAN]]="",),"",NOTA[[#This Row],[QTY]]*NOTA[[#This Row],[HARGA SATUAN]])</f>
        <v/>
      </c>
      <c r="AG156" s="4" t="str">
        <f ca="1">IF(NOTA[[#This Row],[ID_H]]="","",INDEX(NOTA[TANGGAL],MATCH(,INDIRECT(ADDRESS(ROW(NOTA[TANGGAL]),COLUMN(NOTA[TANGGAL]))&amp;":"&amp;ADDRESS(ROW(),COLUMN(NOTA[TANGGAL]))),-1)))</f>
        <v/>
      </c>
      <c r="AH156" s="4" t="str">
        <f ca="1">IF(NOTA[[#This Row],[ID_H]]="","",INDEX(NOTA[TGL.NOTA],MATCH(,INDIRECT(ADDRESS(ROW(NOTA[TGL.NOTA]),COLUMN(NOTA[TGL.NOTA]))&amp;":"&amp;ADDRESS(ROW(),COLUMN(NOTA[TGL.NOTA]))),-1)))</f>
        <v/>
      </c>
      <c r="AI156" s="4" t="str">
        <f ca="1">IF(NOTA[[#This Row],[ID_H]]="","",INDEX(NOTA[NO.NOTA],MATCH(NOTA[[#This Row],[ID_H]],NOTA[ID_H],0)))</f>
        <v/>
      </c>
      <c r="AJ156" s="6" t="str">
        <f ca="1">IF(NOTA[[#This Row],[NAMA BARANG]]="","",INDEX(NOTA[SUPPLIER],MATCH(,INDIRECT(ADDRESS(ROW(NOTA[ID]),COLUMN(NOTA[ID]))&amp;":"&amp;ADDRESS(ROW(),COLUMN(NOTA[ID]))),-1)))</f>
        <v/>
      </c>
      <c r="AK156" s="6" t="str">
        <f ca="1">IF(NOTA[[#This Row],[ID_H]]="","",IF(NOTA[[#This Row],[FAKTUR]]="",INDIRECT(ADDRESS(ROW()-1,COLUMN())),NOTA[[#This Row],[FAKTUR]]))</f>
        <v/>
      </c>
      <c r="AL156" s="3" t="str">
        <f ca="1">IF(NOTA[[#This Row],[ID]]="","",COUNTIF(NOTA[ID_H],NOTA[[#This Row],[ID_H]]))</f>
        <v/>
      </c>
      <c r="AM156" s="3" t="str">
        <f ca="1">IF(NOTA[[#This Row],[TGL.NOTA]]="",IF(NOTA[[#This Row],[SUPPLIER_H]]="","",AM155),MONTH(NOTA[[#This Row],[TGL.NOTA]]))</f>
        <v/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 t="str">
        <f>IF(NOTA[[#This Row],[CONCAT1]]="","",MATCH(NOTA[[#This Row],[CONCAT1]],[3]!db[NB NOTA_C],0))</f>
        <v/>
      </c>
      <c r="AS156" s="3" t="str">
        <f>IF(NOTA[[#This Row],[Column5]]="","",TRUE)</f>
        <v/>
      </c>
      <c r="AT156" s="3" t="str">
        <f ca="1">IF(NOTA[[#This Row],[ID_H]]="","",IF(NOTA[[#This Row],[Column3]]=TRUE,NOTA[[#This Row],[Column5]],INDEX([3]!db[QTY/ CTN],NOTA[[#This Row],[//DB]])))</f>
        <v/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6" s="3" t="str">
        <f ca="1">IF(NOTA[[#This Row],[ID_H]]="","",MATCH(NOTA[[#This Row],[NB NOTA_C_QTY]],[3]!db[NB NOTA_C_QTY+F],0))</f>
        <v/>
      </c>
      <c r="AW156" s="16" t="str">
        <f ca="1">IF(NOTA[[#This Row],[NB NOTA_C_QTY]]="","",ROW()-2)</f>
        <v/>
      </c>
    </row>
    <row r="157" spans="1:49" ht="20.100000000000001" customHeight="1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 t="str">
        <f ca="1">IF(NOTA[[#This Row],[NAMA BARANG]]="","",INDEX(NOTA[ID],MATCH(,INDIRECT(ADDRESS(ROW(NOTA[ID]),COLUMN(NOTA[ID]))&amp;":"&amp;ADDRESS(ROW(),COLUMN(NOTA[ID]))),-1)))</f>
        <v/>
      </c>
      <c r="C157" s="11"/>
      <c r="F157" s="12"/>
      <c r="G157" s="3"/>
      <c r="H157" s="4"/>
      <c r="I157" s="3"/>
      <c r="K157" s="5"/>
      <c r="L157" s="3"/>
      <c r="N157" s="6"/>
      <c r="O157" s="7"/>
      <c r="P157" s="13"/>
      <c r="R157" s="9"/>
      <c r="T157" s="15"/>
      <c r="U157" s="10"/>
      <c r="V157" s="15" t="str">
        <f>IF(NOTA[[#This Row],[HARGA/ CTN]]="",NOTA[[#This Row],[JUMLAH_H]],NOTA[[#This Row],[HARGA/ CTN]]*IF(NOTA[[#This Row],[C]]="",0,NOTA[[#This Row],[C]]))</f>
        <v/>
      </c>
      <c r="W157" s="15" t="str">
        <f>IF(NOTA[[#This Row],[JUMLAH]]="","",NOTA[[#This Row],[JUMLAH]]*NOTA[[#This Row],[Column6]])</f>
        <v/>
      </c>
      <c r="X157" s="15" t="str">
        <f>IF(NOTA[[#This Row],[JUMLAH]]="","",(NOTA[[#This Row],[JUMLAH]]-NOTA[[#This Row],[DISC 1-]])*NOTA[[#This Row],[Column7]])</f>
        <v/>
      </c>
      <c r="Y157" s="15" t="str">
        <f>IF(NOTA[[#This Row],[JUMLAH]]="","",(NOTA[[#This Row],[JUMLAH]]-NOTA[[#This Row],[DISC 1-]]-NOTA[[#This Row],[DISC 2-]])*NOTA[[#This Row],[Column8]])</f>
        <v/>
      </c>
      <c r="Z157" s="15" t="str">
        <f>IF(NOTA[[#This Row],[JUMLAH]]="","",NOTA[[#This Row],[DISC 1-]]+NOTA[[#This Row],[DISC 2-]]+NOTA[[#This Row],[DISC 3-]])</f>
        <v/>
      </c>
      <c r="AA157" s="15" t="str">
        <f>IF(NOTA[[#This Row],[JUMLAH]]="","",NOTA[[#This Row],[JUMLAH]]-NOTA[[#This Row],[DISC]])</f>
        <v/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15" t="str">
        <f>IF(OR(NOTA[[#This Row],[QTY]]="",NOTA[[#This Row],[HARGA SATUAN]]="",),"",NOTA[[#This Row],[QTY]]*NOTA[[#This Row],[HARGA SATUAN]])</f>
        <v/>
      </c>
      <c r="AG157" s="4" t="str">
        <f ca="1">IF(NOTA[[#This Row],[ID_H]]="","",INDEX(NOTA[TANGGAL],MATCH(,INDIRECT(ADDRESS(ROW(NOTA[TANGGAL]),COLUMN(NOTA[TANGGAL]))&amp;":"&amp;ADDRESS(ROW(),COLUMN(NOTA[TANGGAL]))),-1)))</f>
        <v/>
      </c>
      <c r="AH157" s="4" t="str">
        <f ca="1">IF(NOTA[[#This Row],[ID_H]]="","",INDEX(NOTA[TGL.NOTA],MATCH(,INDIRECT(ADDRESS(ROW(NOTA[TGL.NOTA]),COLUMN(NOTA[TGL.NOTA]))&amp;":"&amp;ADDRESS(ROW(),COLUMN(NOTA[TGL.NOTA]))),-1)))</f>
        <v/>
      </c>
      <c r="AI157" s="4" t="str">
        <f ca="1">IF(NOTA[[#This Row],[ID_H]]="","",INDEX(NOTA[NO.NOTA],MATCH(NOTA[[#This Row],[ID_H]],NOTA[ID_H],0)))</f>
        <v/>
      </c>
      <c r="AJ157" s="6" t="str">
        <f ca="1">IF(NOTA[[#This Row],[NAMA BARANG]]="","",INDEX(NOTA[SUPPLIER],MATCH(,INDIRECT(ADDRESS(ROW(NOTA[ID]),COLUMN(NOTA[ID]))&amp;":"&amp;ADDRESS(ROW(),COLUMN(NOTA[ID]))),-1)))</f>
        <v/>
      </c>
      <c r="AK157" s="6" t="str">
        <f ca="1">IF(NOTA[[#This Row],[ID_H]]="","",IF(NOTA[[#This Row],[FAKTUR]]="",INDIRECT(ADDRESS(ROW()-1,COLUMN())),NOTA[[#This Row],[FAKTUR]]))</f>
        <v/>
      </c>
      <c r="AL157" s="3" t="str">
        <f ca="1">IF(NOTA[[#This Row],[ID]]="","",COUNTIF(NOTA[ID_H],NOTA[[#This Row],[ID_H]]))</f>
        <v/>
      </c>
      <c r="AM157" s="3" t="str">
        <f ca="1">IF(NOTA[[#This Row],[TGL.NOTA]]="",IF(NOTA[[#This Row],[SUPPLIER_H]]="","",AM156),MONTH(NOTA[[#This Row],[TGL.NOTA]]))</f>
        <v/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 t="str">
        <f>IF(NOTA[[#This Row],[CONCAT1]]="","",MATCH(NOTA[[#This Row],[CONCAT1]],[3]!db[NB NOTA_C],0))</f>
        <v/>
      </c>
      <c r="AS157" s="3" t="str">
        <f>IF(NOTA[[#This Row],[Column5]]="","",TRUE)</f>
        <v/>
      </c>
      <c r="AT157" s="3" t="str">
        <f ca="1">IF(NOTA[[#This Row],[ID_H]]="","",IF(NOTA[[#This Row],[Column3]]=TRUE,NOTA[[#This Row],[Column5]],INDEX([3]!db[QTY/ CTN],NOTA[[#This Row],[//DB]])))</f>
        <v/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" t="str">
        <f ca="1">IF(NOTA[[#This Row],[ID_H]]="","",MATCH(NOTA[[#This Row],[NB NOTA_C_QTY]],[3]!db[NB NOTA_C_QTY+F],0))</f>
        <v/>
      </c>
      <c r="AW157" s="16" t="str">
        <f ca="1">IF(NOTA[[#This Row],[NB NOTA_C_QTY]]="","",ROW()-2)</f>
        <v/>
      </c>
    </row>
    <row r="158" spans="1:49" ht="20.100000000000001" customHeight="1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 t="str">
        <f ca="1">IF(NOTA[[#This Row],[NAMA BARANG]]="","",INDEX(NOTA[ID],MATCH(,INDIRECT(ADDRESS(ROW(NOTA[ID]),COLUMN(NOTA[ID]))&amp;":"&amp;ADDRESS(ROW(),COLUMN(NOTA[ID]))),-1)))</f>
        <v/>
      </c>
      <c r="C158" s="11"/>
      <c r="F158" s="12"/>
      <c r="G158" s="3"/>
      <c r="H158" s="4"/>
      <c r="I158" s="3"/>
      <c r="J158" s="3"/>
      <c r="K158" s="5"/>
      <c r="L158" s="3"/>
      <c r="N158" s="6"/>
      <c r="O158" s="7"/>
      <c r="P158" s="13"/>
      <c r="R158" s="9"/>
      <c r="T158" s="15"/>
      <c r="U158" s="10"/>
      <c r="V158" s="15" t="str">
        <f>IF(NOTA[[#This Row],[HARGA/ CTN]]="",NOTA[[#This Row],[JUMLAH_H]],NOTA[[#This Row],[HARGA/ CTN]]*IF(NOTA[[#This Row],[C]]="",0,NOTA[[#This Row],[C]]))</f>
        <v/>
      </c>
      <c r="W158" s="15" t="str">
        <f>IF(NOTA[[#This Row],[JUMLAH]]="","",NOTA[[#This Row],[JUMLAH]]*NOTA[[#This Row],[Column6]])</f>
        <v/>
      </c>
      <c r="X158" s="15" t="str">
        <f>IF(NOTA[[#This Row],[JUMLAH]]="","",(NOTA[[#This Row],[JUMLAH]]-NOTA[[#This Row],[DISC 1-]])*NOTA[[#This Row],[Column7]])</f>
        <v/>
      </c>
      <c r="Y158" s="15" t="str">
        <f>IF(NOTA[[#This Row],[JUMLAH]]="","",(NOTA[[#This Row],[JUMLAH]]-NOTA[[#This Row],[DISC 1-]]-NOTA[[#This Row],[DISC 2-]])*NOTA[[#This Row],[Column8]])</f>
        <v/>
      </c>
      <c r="Z158" s="15" t="str">
        <f>IF(NOTA[[#This Row],[JUMLAH]]="","",NOTA[[#This Row],[DISC 1-]]+NOTA[[#This Row],[DISC 2-]]+NOTA[[#This Row],[DISC 3-]])</f>
        <v/>
      </c>
      <c r="AA158" s="15" t="str">
        <f>IF(NOTA[[#This Row],[JUMLAH]]="","",NOTA[[#This Row],[JUMLAH]]-NOTA[[#This Row],[DISC]])</f>
        <v/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8" s="15" t="str">
        <f>IF(OR(NOTA[[#This Row],[QTY]]="",NOTA[[#This Row],[HARGA SATUAN]]="",),"",NOTA[[#This Row],[QTY]]*NOTA[[#This Row],[HARGA SATUAN]])</f>
        <v/>
      </c>
      <c r="AG158" s="4" t="str">
        <f ca="1">IF(NOTA[[#This Row],[ID_H]]="","",INDEX(NOTA[TANGGAL],MATCH(,INDIRECT(ADDRESS(ROW(NOTA[TANGGAL]),COLUMN(NOTA[TANGGAL]))&amp;":"&amp;ADDRESS(ROW(),COLUMN(NOTA[TANGGAL]))),-1)))</f>
        <v/>
      </c>
      <c r="AH158" s="4" t="str">
        <f ca="1">IF(NOTA[[#This Row],[ID_H]]="","",INDEX(NOTA[TGL.NOTA],MATCH(,INDIRECT(ADDRESS(ROW(NOTA[TGL.NOTA]),COLUMN(NOTA[TGL.NOTA]))&amp;":"&amp;ADDRESS(ROW(),COLUMN(NOTA[TGL.NOTA]))),-1)))</f>
        <v/>
      </c>
      <c r="AI158" s="4" t="str">
        <f ca="1">IF(NOTA[[#This Row],[ID_H]]="","",INDEX(NOTA[NO.NOTA],MATCH(NOTA[[#This Row],[ID_H]],NOTA[ID_H],0)))</f>
        <v/>
      </c>
      <c r="AJ158" s="6" t="str">
        <f ca="1">IF(NOTA[[#This Row],[NAMA BARANG]]="","",INDEX(NOTA[SUPPLIER],MATCH(,INDIRECT(ADDRESS(ROW(NOTA[ID]),COLUMN(NOTA[ID]))&amp;":"&amp;ADDRESS(ROW(),COLUMN(NOTA[ID]))),-1)))</f>
        <v/>
      </c>
      <c r="AK158" s="6" t="str">
        <f ca="1">IF(NOTA[[#This Row],[ID_H]]="","",IF(NOTA[[#This Row],[FAKTUR]]="",INDIRECT(ADDRESS(ROW()-1,COLUMN())),NOTA[[#This Row],[FAKTUR]]))</f>
        <v/>
      </c>
      <c r="AL158" s="3" t="str">
        <f ca="1">IF(NOTA[[#This Row],[ID]]="","",COUNTIF(NOTA[ID_H],NOTA[[#This Row],[ID_H]]))</f>
        <v/>
      </c>
      <c r="AM158" s="3" t="str">
        <f ca="1">IF(NOTA[[#This Row],[TGL.NOTA]]="",IF(NOTA[[#This Row],[SUPPLIER_H]]="","",AM157),MONTH(NOTA[[#This Row],[TGL.NOTA]]))</f>
        <v/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 t="str">
        <f>IF(NOTA[[#This Row],[CONCAT1]]="","",MATCH(NOTA[[#This Row],[CONCAT1]],[3]!db[NB NOTA_C],0))</f>
        <v/>
      </c>
      <c r="AS158" s="3" t="str">
        <f>IF(NOTA[[#This Row],[Column5]]="","",TRUE)</f>
        <v/>
      </c>
      <c r="AT158" s="3" t="str">
        <f ca="1">IF(NOTA[[#This Row],[ID_H]]="","",IF(NOTA[[#This Row],[Column3]]=TRUE,NOTA[[#This Row],[Column5]],INDEX([3]!db[QTY/ CTN],NOTA[[#This Row],[//DB]])))</f>
        <v/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8" s="3" t="str">
        <f ca="1">IF(NOTA[[#This Row],[ID_H]]="","",MATCH(NOTA[[#This Row],[NB NOTA_C_QTY]],[3]!db[NB NOTA_C_QTY+F],0))</f>
        <v/>
      </c>
      <c r="AW158" s="16" t="str">
        <f ca="1">IF(NOTA[[#This Row],[NB NOTA_C_QTY]]="","",ROW()-2)</f>
        <v/>
      </c>
    </row>
    <row r="159" spans="1:49" ht="20.100000000000001" customHeight="1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 t="str">
        <f ca="1">IF(NOTA[[#This Row],[NAMA BARANG]]="","",INDEX(NOTA[ID],MATCH(,INDIRECT(ADDRESS(ROW(NOTA[ID]),COLUMN(NOTA[ID]))&amp;":"&amp;ADDRESS(ROW(),COLUMN(NOTA[ID]))),-1)))</f>
        <v/>
      </c>
      <c r="C159" s="11"/>
      <c r="F159" s="12"/>
      <c r="G159" s="3"/>
      <c r="H159" s="4"/>
      <c r="I159" s="3"/>
      <c r="K159" s="5"/>
      <c r="L159" s="3"/>
      <c r="N159" s="6"/>
      <c r="O159" s="7"/>
      <c r="P159" s="13"/>
      <c r="R159" s="9"/>
      <c r="T159" s="15"/>
      <c r="U159" s="10"/>
      <c r="V159" s="15" t="str">
        <f>IF(NOTA[[#This Row],[HARGA/ CTN]]="",NOTA[[#This Row],[JUMLAH_H]],NOTA[[#This Row],[HARGA/ CTN]]*IF(NOTA[[#This Row],[C]]="",0,NOTA[[#This Row],[C]]))</f>
        <v/>
      </c>
      <c r="W159" s="15" t="str">
        <f>IF(NOTA[[#This Row],[JUMLAH]]="","",NOTA[[#This Row],[JUMLAH]]*NOTA[[#This Row],[Column6]])</f>
        <v/>
      </c>
      <c r="X159" s="15" t="str">
        <f>IF(NOTA[[#This Row],[JUMLAH]]="","",(NOTA[[#This Row],[JUMLAH]]-NOTA[[#This Row],[DISC 1-]])*NOTA[[#This Row],[Column7]])</f>
        <v/>
      </c>
      <c r="Y159" s="15" t="str">
        <f>IF(NOTA[[#This Row],[JUMLAH]]="","",(NOTA[[#This Row],[JUMLAH]]-NOTA[[#This Row],[DISC 1-]]-NOTA[[#This Row],[DISC 2-]])*NOTA[[#This Row],[Column8]])</f>
        <v/>
      </c>
      <c r="Z159" s="15" t="str">
        <f>IF(NOTA[[#This Row],[JUMLAH]]="","",NOTA[[#This Row],[DISC 1-]]+NOTA[[#This Row],[DISC 2-]]+NOTA[[#This Row],[DISC 3-]])</f>
        <v/>
      </c>
      <c r="AA159" s="15" t="str">
        <f>IF(NOTA[[#This Row],[JUMLAH]]="","",NOTA[[#This Row],[JUMLAH]]-NOTA[[#This Row],[DISC]])</f>
        <v/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15" t="str">
        <f>IF(OR(NOTA[[#This Row],[QTY]]="",NOTA[[#This Row],[HARGA SATUAN]]="",),"",NOTA[[#This Row],[QTY]]*NOTA[[#This Row],[HARGA SATUAN]])</f>
        <v/>
      </c>
      <c r="AG159" s="4" t="str">
        <f ca="1">IF(NOTA[[#This Row],[ID_H]]="","",INDEX(NOTA[TANGGAL],MATCH(,INDIRECT(ADDRESS(ROW(NOTA[TANGGAL]),COLUMN(NOTA[TANGGAL]))&amp;":"&amp;ADDRESS(ROW(),COLUMN(NOTA[TANGGAL]))),-1)))</f>
        <v/>
      </c>
      <c r="AH159" s="4" t="str">
        <f ca="1">IF(NOTA[[#This Row],[ID_H]]="","",INDEX(NOTA[TGL.NOTA],MATCH(,INDIRECT(ADDRESS(ROW(NOTA[TGL.NOTA]),COLUMN(NOTA[TGL.NOTA]))&amp;":"&amp;ADDRESS(ROW(),COLUMN(NOTA[TGL.NOTA]))),-1)))</f>
        <v/>
      </c>
      <c r="AI159" s="4" t="str">
        <f ca="1">IF(NOTA[[#This Row],[ID_H]]="","",INDEX(NOTA[NO.NOTA],MATCH(NOTA[[#This Row],[ID_H]],NOTA[ID_H],0)))</f>
        <v/>
      </c>
      <c r="AJ159" s="6" t="str">
        <f ca="1">IF(NOTA[[#This Row],[NAMA BARANG]]="","",INDEX(NOTA[SUPPLIER],MATCH(,INDIRECT(ADDRESS(ROW(NOTA[ID]),COLUMN(NOTA[ID]))&amp;":"&amp;ADDRESS(ROW(),COLUMN(NOTA[ID]))),-1)))</f>
        <v/>
      </c>
      <c r="AK159" s="6" t="str">
        <f ca="1">IF(NOTA[[#This Row],[ID_H]]="","",IF(NOTA[[#This Row],[FAKTUR]]="",INDIRECT(ADDRESS(ROW()-1,COLUMN())),NOTA[[#This Row],[FAKTUR]]))</f>
        <v/>
      </c>
      <c r="AL159" s="3" t="str">
        <f ca="1">IF(NOTA[[#This Row],[ID]]="","",COUNTIF(NOTA[ID_H],NOTA[[#This Row],[ID_H]]))</f>
        <v/>
      </c>
      <c r="AM159" s="3" t="str">
        <f ca="1">IF(NOTA[[#This Row],[TGL.NOTA]]="",IF(NOTA[[#This Row],[SUPPLIER_H]]="","",AM158),MONTH(NOTA[[#This Row],[TGL.NOTA]]))</f>
        <v/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 t="str">
        <f>IF(NOTA[[#This Row],[CONCAT1]]="","",MATCH(NOTA[[#This Row],[CONCAT1]],[3]!db[NB NOTA_C],0))</f>
        <v/>
      </c>
      <c r="AS159" s="3" t="str">
        <f>IF(NOTA[[#This Row],[Column5]]="","",TRUE)</f>
        <v/>
      </c>
      <c r="AT159" s="3" t="str">
        <f ca="1">IF(NOTA[[#This Row],[ID_H]]="","",IF(NOTA[[#This Row],[Column3]]=TRUE,NOTA[[#This Row],[Column5]],INDEX([3]!db[QTY/ CTN],NOTA[[#This Row],[//DB]])))</f>
        <v/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" t="str">
        <f ca="1">IF(NOTA[[#This Row],[ID_H]]="","",MATCH(NOTA[[#This Row],[NB NOTA_C_QTY]],[3]!db[NB NOTA_C_QTY+F],0))</f>
        <v/>
      </c>
      <c r="AW159" s="16" t="str">
        <f ca="1">IF(NOTA[[#This Row],[NB NOTA_C_QTY]]="","",ROW()-2)</f>
        <v/>
      </c>
    </row>
    <row r="160" spans="1:49" ht="20.100000000000001" customHeight="1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 t="str">
        <f ca="1">IF(NOTA[[#This Row],[NAMA BARANG]]="","",INDEX(NOTA[ID],MATCH(,INDIRECT(ADDRESS(ROW(NOTA[ID]),COLUMN(NOTA[ID]))&amp;":"&amp;ADDRESS(ROW(),COLUMN(NOTA[ID]))),-1)))</f>
        <v/>
      </c>
      <c r="C160" s="11"/>
      <c r="F160" s="12"/>
      <c r="G160" s="3"/>
      <c r="H160" s="4"/>
      <c r="I160" s="3"/>
      <c r="K160" s="5"/>
      <c r="L160" s="3"/>
      <c r="N160" s="6"/>
      <c r="O160" s="7"/>
      <c r="P160" s="13"/>
      <c r="R160" s="9"/>
      <c r="T160" s="15"/>
      <c r="U160" s="10"/>
      <c r="V160" s="15" t="str">
        <f>IF(NOTA[[#This Row],[HARGA/ CTN]]="",NOTA[[#This Row],[JUMLAH_H]],NOTA[[#This Row],[HARGA/ CTN]]*IF(NOTA[[#This Row],[C]]="",0,NOTA[[#This Row],[C]]))</f>
        <v/>
      </c>
      <c r="W160" s="15" t="str">
        <f>IF(NOTA[[#This Row],[JUMLAH]]="","",NOTA[[#This Row],[JUMLAH]]*NOTA[[#This Row],[Column6]])</f>
        <v/>
      </c>
      <c r="X160" s="15" t="str">
        <f>IF(NOTA[[#This Row],[JUMLAH]]="","",(NOTA[[#This Row],[JUMLAH]]-NOTA[[#This Row],[DISC 1-]])*NOTA[[#This Row],[Column7]])</f>
        <v/>
      </c>
      <c r="Y160" s="15" t="str">
        <f>IF(NOTA[[#This Row],[JUMLAH]]="","",(NOTA[[#This Row],[JUMLAH]]-NOTA[[#This Row],[DISC 1-]]-NOTA[[#This Row],[DISC 2-]])*NOTA[[#This Row],[Column8]])</f>
        <v/>
      </c>
      <c r="Z160" s="15" t="str">
        <f>IF(NOTA[[#This Row],[JUMLAH]]="","",NOTA[[#This Row],[DISC 1-]]+NOTA[[#This Row],[DISC 2-]]+NOTA[[#This Row],[DISC 3-]])</f>
        <v/>
      </c>
      <c r="AA160" s="15" t="str">
        <f>IF(NOTA[[#This Row],[JUMLAH]]="","",NOTA[[#This Row],[JUMLAH]]-NOTA[[#This Row],[DISC]])</f>
        <v/>
      </c>
      <c r="AB160" s="15"/>
      <c r="AC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0" s="15" t="str">
        <f>IF(OR(NOTA[[#This Row],[QTY]]="",NOTA[[#This Row],[HARGA SATUAN]]="",),"",NOTA[[#This Row],[QTY]]*NOTA[[#This Row],[HARGA SATUAN]])</f>
        <v/>
      </c>
      <c r="AG160" s="4" t="str">
        <f ca="1">IF(NOTA[[#This Row],[ID_H]]="","",INDEX(NOTA[TANGGAL],MATCH(,INDIRECT(ADDRESS(ROW(NOTA[TANGGAL]),COLUMN(NOTA[TANGGAL]))&amp;":"&amp;ADDRESS(ROW(),COLUMN(NOTA[TANGGAL]))),-1)))</f>
        <v/>
      </c>
      <c r="AH160" s="4" t="str">
        <f ca="1">IF(NOTA[[#This Row],[ID_H]]="","",INDEX(NOTA[TGL.NOTA],MATCH(,INDIRECT(ADDRESS(ROW(NOTA[TGL.NOTA]),COLUMN(NOTA[TGL.NOTA]))&amp;":"&amp;ADDRESS(ROW(),COLUMN(NOTA[TGL.NOTA]))),-1)))</f>
        <v/>
      </c>
      <c r="AI160" s="4" t="str">
        <f ca="1">IF(NOTA[[#This Row],[ID_H]]="","",INDEX(NOTA[NO.NOTA],MATCH(NOTA[[#This Row],[ID_H]],NOTA[ID_H],0)))</f>
        <v/>
      </c>
      <c r="AJ160" s="6" t="str">
        <f ca="1">IF(NOTA[[#This Row],[NAMA BARANG]]="","",INDEX(NOTA[SUPPLIER],MATCH(,INDIRECT(ADDRESS(ROW(NOTA[ID]),COLUMN(NOTA[ID]))&amp;":"&amp;ADDRESS(ROW(),COLUMN(NOTA[ID]))),-1)))</f>
        <v/>
      </c>
      <c r="AK160" s="6" t="str">
        <f ca="1">IF(NOTA[[#This Row],[ID_H]]="","",IF(NOTA[[#This Row],[FAKTUR]]="",INDIRECT(ADDRESS(ROW()-1,COLUMN())),NOTA[[#This Row],[FAKTUR]]))</f>
        <v/>
      </c>
      <c r="AL160" s="3" t="str">
        <f ca="1">IF(NOTA[[#This Row],[ID]]="","",COUNTIF(NOTA[ID_H],NOTA[[#This Row],[ID_H]]))</f>
        <v/>
      </c>
      <c r="AM160" s="3" t="str">
        <f ca="1">IF(NOTA[[#This Row],[TGL.NOTA]]="",IF(NOTA[[#This Row],[SUPPLIER_H]]="","",AM159),MONTH(NOTA[[#This Row],[TGL.NOTA]]))</f>
        <v/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 t="str">
        <f>IF(NOTA[[#This Row],[CONCAT1]]="","",MATCH(NOTA[[#This Row],[CONCAT1]],[3]!db[NB NOTA_C],0))</f>
        <v/>
      </c>
      <c r="AS160" s="3" t="str">
        <f>IF(NOTA[[#This Row],[Column5]]="","",TRUE)</f>
        <v/>
      </c>
      <c r="AT160" s="3" t="str">
        <f ca="1">IF(NOTA[[#This Row],[ID_H]]="","",IF(NOTA[[#This Row],[Column3]]=TRUE,NOTA[[#This Row],[Column5]],INDEX([3]!db[QTY/ CTN],NOTA[[#This Row],[//DB]])))</f>
        <v/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0" s="3" t="str">
        <f ca="1">IF(NOTA[[#This Row],[ID_H]]="","",MATCH(NOTA[[#This Row],[NB NOTA_C_QTY]],[3]!db[NB NOTA_C_QTY+F],0))</f>
        <v/>
      </c>
      <c r="AW160" s="16" t="str">
        <f ca="1">IF(NOTA[[#This Row],[NB NOTA_C_QTY]]="","",ROW()-2)</f>
        <v/>
      </c>
    </row>
    <row r="161" spans="1:49" ht="20.100000000000001" customHeight="1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>
      <c r="A1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" t="str">
        <f ca="1">IF(NOTA[[#This Row],[NAMA BARANG]]="","",INDEX(NOTA[ID],MATCH(,INDIRECT(ADDRESS(ROW(NOTA[ID]),COLUMN(NOTA[ID]))&amp;":"&amp;ADDRESS(ROW(),COLUMN(NOTA[ID]))),-1)))</f>
        <v/>
      </c>
      <c r="C162" s="11"/>
      <c r="F162" s="12"/>
      <c r="G162" s="3"/>
      <c r="H162" s="4"/>
      <c r="I162" s="3"/>
      <c r="K162" s="5"/>
      <c r="L162" s="3"/>
      <c r="N162" s="6"/>
      <c r="O162" s="7"/>
      <c r="P162" s="13"/>
      <c r="R162" s="9"/>
      <c r="T162" s="15"/>
      <c r="U162" s="10"/>
      <c r="V162" s="15" t="str">
        <f>IF(NOTA[[#This Row],[HARGA/ CTN]]="",NOTA[[#This Row],[JUMLAH_H]],NOTA[[#This Row],[HARGA/ CTN]]*IF(NOTA[[#This Row],[C]]="",0,NOTA[[#This Row],[C]]))</f>
        <v/>
      </c>
      <c r="W162" s="15" t="str">
        <f>IF(NOTA[[#This Row],[JUMLAH]]="","",NOTA[[#This Row],[JUMLAH]]*NOTA[[#This Row],[Column6]])</f>
        <v/>
      </c>
      <c r="X162" s="15" t="str">
        <f>IF(NOTA[[#This Row],[JUMLAH]]="","",(NOTA[[#This Row],[JUMLAH]]-NOTA[[#This Row],[DISC 1-]])*NOTA[[#This Row],[Column7]])</f>
        <v/>
      </c>
      <c r="Y162" s="15" t="str">
        <f>IF(NOTA[[#This Row],[JUMLAH]]="","",(NOTA[[#This Row],[JUMLAH]]-NOTA[[#This Row],[DISC 1-]]-NOTA[[#This Row],[DISC 2-]])*NOTA[[#This Row],[Column8]])</f>
        <v/>
      </c>
      <c r="Z162" s="15" t="str">
        <f>IF(NOTA[[#This Row],[JUMLAH]]="","",NOTA[[#This Row],[DISC 1-]]+NOTA[[#This Row],[DISC 2-]]+NOTA[[#This Row],[DISC 3-]])</f>
        <v/>
      </c>
      <c r="AA162" s="15" t="str">
        <f>IF(NOTA[[#This Row],[JUMLAH]]="","",NOTA[[#This Row],[JUMLAH]]-NOTA[[#This Row],[DISC]])</f>
        <v/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15" t="str">
        <f>IF(OR(NOTA[[#This Row],[QTY]]="",NOTA[[#This Row],[HARGA SATUAN]]="",),"",NOTA[[#This Row],[QTY]]*NOTA[[#This Row],[HARGA SATUAN]])</f>
        <v/>
      </c>
      <c r="AG162" s="4" t="str">
        <f ca="1">IF(NOTA[[#This Row],[ID_H]]="","",INDEX(NOTA[TANGGAL],MATCH(,INDIRECT(ADDRESS(ROW(NOTA[TANGGAL]),COLUMN(NOTA[TANGGAL]))&amp;":"&amp;ADDRESS(ROW(),COLUMN(NOTA[TANGGAL]))),-1)))</f>
        <v/>
      </c>
      <c r="AH162" s="4" t="str">
        <f ca="1">IF(NOTA[[#This Row],[ID_H]]="","",INDEX(NOTA[TGL.NOTA],MATCH(,INDIRECT(ADDRESS(ROW(NOTA[TGL.NOTA]),COLUMN(NOTA[TGL.NOTA]))&amp;":"&amp;ADDRESS(ROW(),COLUMN(NOTA[TGL.NOTA]))),-1)))</f>
        <v/>
      </c>
      <c r="AI162" s="4" t="str">
        <f ca="1">IF(NOTA[[#This Row],[ID_H]]="","",INDEX(NOTA[NO.NOTA],MATCH(NOTA[[#This Row],[ID_H]],NOTA[ID_H],0)))</f>
        <v/>
      </c>
      <c r="AJ162" s="6" t="str">
        <f ca="1">IF(NOTA[[#This Row],[NAMA BARANG]]="","",INDEX(NOTA[SUPPLIER],MATCH(,INDIRECT(ADDRESS(ROW(NOTA[ID]),COLUMN(NOTA[ID]))&amp;":"&amp;ADDRESS(ROW(),COLUMN(NOTA[ID]))),-1)))</f>
        <v/>
      </c>
      <c r="AK162" s="6" t="str">
        <f ca="1">IF(NOTA[[#This Row],[ID_H]]="","",IF(NOTA[[#This Row],[FAKTUR]]="",INDIRECT(ADDRESS(ROW()-1,COLUMN())),NOTA[[#This Row],[FAKTUR]]))</f>
        <v/>
      </c>
      <c r="AL162" s="3" t="str">
        <f ca="1">IF(NOTA[[#This Row],[ID]]="","",COUNTIF(NOTA[ID_H],NOTA[[#This Row],[ID_H]]))</f>
        <v/>
      </c>
      <c r="AM162" s="3" t="str">
        <f ca="1">IF(NOTA[[#This Row],[TGL.NOTA]]="",IF(NOTA[[#This Row],[SUPPLIER_H]]="","",AM161),MONTH(NOTA[[#This Row],[TGL.NOTA]]))</f>
        <v/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" t="str">
        <f>IF(NOTA[[#This Row],[CONCAT1]]="","",MATCH(NOTA[[#This Row],[CONCAT1]],[3]!db[NB NOTA_C],0))</f>
        <v/>
      </c>
      <c r="AS162" s="3" t="str">
        <f>IF(NOTA[[#This Row],[Column5]]="","",TRUE)</f>
        <v/>
      </c>
      <c r="AT162" s="3" t="str">
        <f ca="1">IF(NOTA[[#This Row],[ID_H]]="","",IF(NOTA[[#This Row],[Column3]]=TRUE,NOTA[[#This Row],[Column5]],INDEX([3]!db[QTY/ CTN],NOTA[[#This Row],[//DB]])))</f>
        <v/>
      </c>
      <c r="AU1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" t="str">
        <f ca="1">IF(NOTA[[#This Row],[ID_H]]="","",MATCH(NOTA[[#This Row],[NB NOTA_C_QTY]],[3]!db[NB NOTA_C_QTY+F],0))</f>
        <v/>
      </c>
      <c r="AW162" s="16" t="str">
        <f ca="1">IF(NOTA[[#This Row],[NB NOTA_C_QTY]]="","",ROW()-2)</f>
        <v/>
      </c>
    </row>
    <row r="163" spans="1:49" ht="20.100000000000001" customHeight="1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 t="str">
        <f ca="1">IF(NOTA[[#This Row],[NAMA BARANG]]="","",INDEX(NOTA[ID],MATCH(,INDIRECT(ADDRESS(ROW(NOTA[ID]),COLUMN(NOTA[ID]))&amp;":"&amp;ADDRESS(ROW(),COLUMN(NOTA[ID]))),-1)))</f>
        <v/>
      </c>
      <c r="C163" s="11"/>
      <c r="F163" s="12"/>
      <c r="G163" s="3"/>
      <c r="H163" s="4"/>
      <c r="I163" s="3"/>
      <c r="K163" s="5"/>
      <c r="L163" s="3"/>
      <c r="N163" s="6"/>
      <c r="O163" s="7"/>
      <c r="P163" s="13"/>
      <c r="R163" s="9"/>
      <c r="T163" s="15"/>
      <c r="U163" s="10"/>
      <c r="V163" s="15" t="str">
        <f>IF(NOTA[[#This Row],[HARGA/ CTN]]="",NOTA[[#This Row],[JUMLAH_H]],NOTA[[#This Row],[HARGA/ CTN]]*IF(NOTA[[#This Row],[C]]="",0,NOTA[[#This Row],[C]]))</f>
        <v/>
      </c>
      <c r="W163" s="15" t="str">
        <f>IF(NOTA[[#This Row],[JUMLAH]]="","",NOTA[[#This Row],[JUMLAH]]*NOTA[[#This Row],[Column6]])</f>
        <v/>
      </c>
      <c r="X163" s="15" t="str">
        <f>IF(NOTA[[#This Row],[JUMLAH]]="","",(NOTA[[#This Row],[JUMLAH]]-NOTA[[#This Row],[DISC 1-]])*NOTA[[#This Row],[Column7]])</f>
        <v/>
      </c>
      <c r="Y163" s="15" t="str">
        <f>IF(NOTA[[#This Row],[JUMLAH]]="","",(NOTA[[#This Row],[JUMLAH]]-NOTA[[#This Row],[DISC 1-]]-NOTA[[#This Row],[DISC 2-]])*NOTA[[#This Row],[Column8]])</f>
        <v/>
      </c>
      <c r="Z163" s="15" t="str">
        <f>IF(NOTA[[#This Row],[JUMLAH]]="","",NOTA[[#This Row],[DISC 1-]]+NOTA[[#This Row],[DISC 2-]]+NOTA[[#This Row],[DISC 3-]])</f>
        <v/>
      </c>
      <c r="AA163" s="15" t="str">
        <f>IF(NOTA[[#This Row],[JUMLAH]]="","",NOTA[[#This Row],[JUMLAH]]-NOTA[[#This Row],[DISC]])</f>
        <v/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3" s="15" t="str">
        <f>IF(OR(NOTA[[#This Row],[QTY]]="",NOTA[[#This Row],[HARGA SATUAN]]="",),"",NOTA[[#This Row],[QTY]]*NOTA[[#This Row],[HARGA SATUAN]])</f>
        <v/>
      </c>
      <c r="AG163" s="4" t="str">
        <f ca="1">IF(NOTA[[#This Row],[ID_H]]="","",INDEX(NOTA[TANGGAL],MATCH(,INDIRECT(ADDRESS(ROW(NOTA[TANGGAL]),COLUMN(NOTA[TANGGAL]))&amp;":"&amp;ADDRESS(ROW(),COLUMN(NOTA[TANGGAL]))),-1)))</f>
        <v/>
      </c>
      <c r="AH163" s="4" t="str">
        <f ca="1">IF(NOTA[[#This Row],[ID_H]]="","",INDEX(NOTA[TGL.NOTA],MATCH(,INDIRECT(ADDRESS(ROW(NOTA[TGL.NOTA]),COLUMN(NOTA[TGL.NOTA]))&amp;":"&amp;ADDRESS(ROW(),COLUMN(NOTA[TGL.NOTA]))),-1)))</f>
        <v/>
      </c>
      <c r="AI163" s="4" t="str">
        <f ca="1">IF(NOTA[[#This Row],[ID_H]]="","",INDEX(NOTA[NO.NOTA],MATCH(NOTA[[#This Row],[ID_H]],NOTA[ID_H],0)))</f>
        <v/>
      </c>
      <c r="AJ163" s="6" t="str">
        <f ca="1">IF(NOTA[[#This Row],[NAMA BARANG]]="","",INDEX(NOTA[SUPPLIER],MATCH(,INDIRECT(ADDRESS(ROW(NOTA[ID]),COLUMN(NOTA[ID]))&amp;":"&amp;ADDRESS(ROW(),COLUMN(NOTA[ID]))),-1)))</f>
        <v/>
      </c>
      <c r="AK163" s="6" t="str">
        <f ca="1">IF(NOTA[[#This Row],[ID_H]]="","",IF(NOTA[[#This Row],[FAKTUR]]="",INDIRECT(ADDRESS(ROW()-1,COLUMN())),NOTA[[#This Row],[FAKTUR]]))</f>
        <v/>
      </c>
      <c r="AL163" s="3" t="str">
        <f ca="1">IF(NOTA[[#This Row],[ID]]="","",COUNTIF(NOTA[ID_H],NOTA[[#This Row],[ID_H]]))</f>
        <v/>
      </c>
      <c r="AM163" s="3" t="str">
        <f ca="1">IF(NOTA[[#This Row],[TGL.NOTA]]="",IF(NOTA[[#This Row],[SUPPLIER_H]]="","",AM162),MONTH(NOTA[[#This Row],[TGL.NOTA]]))</f>
        <v/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 t="str">
        <f>IF(NOTA[[#This Row],[CONCAT1]]="","",MATCH(NOTA[[#This Row],[CONCAT1]],[3]!db[NB NOTA_C],0))</f>
        <v/>
      </c>
      <c r="AS163" s="3" t="str">
        <f>IF(NOTA[[#This Row],[Column5]]="","",TRUE)</f>
        <v/>
      </c>
      <c r="AT163" s="3" t="str">
        <f ca="1">IF(NOTA[[#This Row],[ID_H]]="","",IF(NOTA[[#This Row],[Column3]]=TRUE,NOTA[[#This Row],[Column5]],INDEX([3]!db[QTY/ CTN],NOTA[[#This Row],[//DB]])))</f>
        <v/>
      </c>
      <c r="AU1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3" s="3" t="str">
        <f ca="1">IF(NOTA[[#This Row],[ID_H]]="","",MATCH(NOTA[[#This Row],[NB NOTA_C_QTY]],[3]!db[NB NOTA_C_QTY+F],0))</f>
        <v/>
      </c>
      <c r="AW163" s="16" t="str">
        <f ca="1">IF(NOTA[[#This Row],[NB NOTA_C_QTY]]="","",ROW()-2)</f>
        <v/>
      </c>
    </row>
    <row r="164" spans="1:49" ht="20.100000000000001" customHeight="1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 t="str">
        <f ca="1">IF(NOTA[[#This Row],[NAMA BARANG]]="","",INDEX(NOTA[ID],MATCH(,INDIRECT(ADDRESS(ROW(NOTA[ID]),COLUMN(NOTA[ID]))&amp;":"&amp;ADDRESS(ROW(),COLUMN(NOTA[ID]))),-1)))</f>
        <v/>
      </c>
      <c r="C164" s="11"/>
      <c r="F164" s="12"/>
      <c r="G164" s="3"/>
      <c r="H164" s="4"/>
      <c r="I164" s="3"/>
      <c r="K164" s="5"/>
      <c r="L164" s="3"/>
      <c r="N164" s="6"/>
      <c r="O164" s="7"/>
      <c r="P164" s="13"/>
      <c r="R164" s="9"/>
      <c r="T164" s="15"/>
      <c r="U164" s="10"/>
      <c r="V164" s="15" t="str">
        <f>IF(NOTA[[#This Row],[HARGA/ CTN]]="",NOTA[[#This Row],[JUMLAH_H]],NOTA[[#This Row],[HARGA/ CTN]]*IF(NOTA[[#This Row],[C]]="",0,NOTA[[#This Row],[C]]))</f>
        <v/>
      </c>
      <c r="W164" s="15" t="str">
        <f>IF(NOTA[[#This Row],[JUMLAH]]="","",NOTA[[#This Row],[JUMLAH]]*NOTA[[#This Row],[Column6]])</f>
        <v/>
      </c>
      <c r="X164" s="15" t="str">
        <f>IF(NOTA[[#This Row],[JUMLAH]]="","",(NOTA[[#This Row],[JUMLAH]]-NOTA[[#This Row],[DISC 1-]])*NOTA[[#This Row],[Column7]])</f>
        <v/>
      </c>
      <c r="Y164" s="15" t="str">
        <f>IF(NOTA[[#This Row],[JUMLAH]]="","",(NOTA[[#This Row],[JUMLAH]]-NOTA[[#This Row],[DISC 1-]]-NOTA[[#This Row],[DISC 2-]])*NOTA[[#This Row],[Column8]])</f>
        <v/>
      </c>
      <c r="Z164" s="15" t="str">
        <f>IF(NOTA[[#This Row],[JUMLAH]]="","",NOTA[[#This Row],[DISC 1-]]+NOTA[[#This Row],[DISC 2-]]+NOTA[[#This Row],[DISC 3-]])</f>
        <v/>
      </c>
      <c r="AA164" s="15" t="str">
        <f>IF(NOTA[[#This Row],[JUMLAH]]="","",NOTA[[#This Row],[JUMLAH]]-NOTA[[#This Row],[DISC]])</f>
        <v/>
      </c>
      <c r="AB164" s="15"/>
      <c r="AC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15" t="str">
        <f>IF(OR(NOTA[[#This Row],[QTY]]="",NOTA[[#This Row],[HARGA SATUAN]]="",),"",NOTA[[#This Row],[QTY]]*NOTA[[#This Row],[HARGA SATUAN]])</f>
        <v/>
      </c>
      <c r="AG164" s="4" t="str">
        <f ca="1">IF(NOTA[[#This Row],[ID_H]]="","",INDEX(NOTA[TANGGAL],MATCH(,INDIRECT(ADDRESS(ROW(NOTA[TANGGAL]),COLUMN(NOTA[TANGGAL]))&amp;":"&amp;ADDRESS(ROW(),COLUMN(NOTA[TANGGAL]))),-1)))</f>
        <v/>
      </c>
      <c r="AH164" s="4" t="str">
        <f ca="1">IF(NOTA[[#This Row],[ID_H]]="","",INDEX(NOTA[TGL.NOTA],MATCH(,INDIRECT(ADDRESS(ROW(NOTA[TGL.NOTA]),COLUMN(NOTA[TGL.NOTA]))&amp;":"&amp;ADDRESS(ROW(),COLUMN(NOTA[TGL.NOTA]))),-1)))</f>
        <v/>
      </c>
      <c r="AI164" s="4" t="str">
        <f ca="1">IF(NOTA[[#This Row],[ID_H]]="","",INDEX(NOTA[NO.NOTA],MATCH(NOTA[[#This Row],[ID_H]],NOTA[ID_H],0)))</f>
        <v/>
      </c>
      <c r="AJ164" s="6" t="str">
        <f ca="1">IF(NOTA[[#This Row],[NAMA BARANG]]="","",INDEX(NOTA[SUPPLIER],MATCH(,INDIRECT(ADDRESS(ROW(NOTA[ID]),COLUMN(NOTA[ID]))&amp;":"&amp;ADDRESS(ROW(),COLUMN(NOTA[ID]))),-1)))</f>
        <v/>
      </c>
      <c r="AK164" s="6" t="str">
        <f ca="1">IF(NOTA[[#This Row],[ID_H]]="","",IF(NOTA[[#This Row],[FAKTUR]]="",INDIRECT(ADDRESS(ROW()-1,COLUMN())),NOTA[[#This Row],[FAKTUR]]))</f>
        <v/>
      </c>
      <c r="AL164" s="3" t="str">
        <f ca="1">IF(NOTA[[#This Row],[ID]]="","",COUNTIF(NOTA[ID_H],NOTA[[#This Row],[ID_H]]))</f>
        <v/>
      </c>
      <c r="AM164" s="3" t="str">
        <f ca="1">IF(NOTA[[#This Row],[TGL.NOTA]]="",IF(NOTA[[#This Row],[SUPPLIER_H]]="","",AM163),MONTH(NOTA[[#This Row],[TGL.NOTA]]))</f>
        <v/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 t="str">
        <f>IF(NOTA[[#This Row],[CONCAT1]]="","",MATCH(NOTA[[#This Row],[CONCAT1]],[3]!db[NB NOTA_C],0))</f>
        <v/>
      </c>
      <c r="AS164" s="3" t="str">
        <f>IF(NOTA[[#This Row],[Column5]]="","",TRUE)</f>
        <v/>
      </c>
      <c r="AT164" s="3" t="str">
        <f ca="1">IF(NOTA[[#This Row],[ID_H]]="","",IF(NOTA[[#This Row],[Column3]]=TRUE,NOTA[[#This Row],[Column5]],INDEX([3]!db[QTY/ CTN],NOTA[[#This Row],[//DB]])))</f>
        <v/>
      </c>
      <c r="AU1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4" s="3" t="str">
        <f ca="1">IF(NOTA[[#This Row],[ID_H]]="","",MATCH(NOTA[[#This Row],[NB NOTA_C_QTY]],[3]!db[NB NOTA_C_QTY+F],0))</f>
        <v/>
      </c>
      <c r="AW164" s="16" t="str">
        <f ca="1">IF(NOTA[[#This Row],[NB NOTA_C_QTY]]="","",ROW()-2)</f>
        <v/>
      </c>
    </row>
    <row r="165" spans="1:49" ht="20.100000000000001" customHeight="1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K165" s="5"/>
      <c r="L165" s="3"/>
      <c r="N165" s="6"/>
      <c r="O165" s="7"/>
      <c r="P165" s="13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>
      <c r="A1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" t="str">
        <f ca="1">IF(NOTA[[#This Row],[NAMA BARANG]]="","",INDEX(NOTA[ID],MATCH(,INDIRECT(ADDRESS(ROW(NOTA[ID]),COLUMN(NOTA[ID]))&amp;":"&amp;ADDRESS(ROW(),COLUMN(NOTA[ID]))),-1)))</f>
        <v/>
      </c>
      <c r="C166" s="11"/>
      <c r="F166" s="12"/>
      <c r="G166" s="3"/>
      <c r="H166" s="4"/>
      <c r="I166" s="3"/>
      <c r="K166" s="5"/>
      <c r="L166" s="3"/>
      <c r="N166" s="6"/>
      <c r="O166" s="7"/>
      <c r="P166" s="13"/>
      <c r="R166" s="9"/>
      <c r="T166" s="15"/>
      <c r="U166" s="10"/>
      <c r="V166" s="15" t="str">
        <f>IF(NOTA[[#This Row],[HARGA/ CTN]]="",NOTA[[#This Row],[JUMLAH_H]],NOTA[[#This Row],[HARGA/ CTN]]*IF(NOTA[[#This Row],[C]]="",0,NOTA[[#This Row],[C]]))</f>
        <v/>
      </c>
      <c r="W166" s="15" t="str">
        <f>IF(NOTA[[#This Row],[JUMLAH]]="","",NOTA[[#This Row],[JUMLAH]]*NOTA[[#This Row],[Column6]])</f>
        <v/>
      </c>
      <c r="X166" s="15" t="str">
        <f>IF(NOTA[[#This Row],[JUMLAH]]="","",(NOTA[[#This Row],[JUMLAH]]-NOTA[[#This Row],[DISC 1-]])*NOTA[[#This Row],[Column7]])</f>
        <v/>
      </c>
      <c r="Y166" s="15" t="str">
        <f>IF(NOTA[[#This Row],[JUMLAH]]="","",(NOTA[[#This Row],[JUMLAH]]-NOTA[[#This Row],[DISC 1-]]-NOTA[[#This Row],[DISC 2-]])*NOTA[[#This Row],[Column8]])</f>
        <v/>
      </c>
      <c r="Z166" s="15" t="str">
        <f>IF(NOTA[[#This Row],[JUMLAH]]="","",NOTA[[#This Row],[DISC 1-]]+NOTA[[#This Row],[DISC 2-]]+NOTA[[#This Row],[DISC 3-]])</f>
        <v/>
      </c>
      <c r="AA166" s="15" t="str">
        <f>IF(NOTA[[#This Row],[JUMLAH]]="","",NOTA[[#This Row],[JUMLAH]]-NOTA[[#This Row],[DISC]])</f>
        <v/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6" s="15" t="str">
        <f>IF(OR(NOTA[[#This Row],[QTY]]="",NOTA[[#This Row],[HARGA SATUAN]]="",),"",NOTA[[#This Row],[QTY]]*NOTA[[#This Row],[HARGA SATUAN]])</f>
        <v/>
      </c>
      <c r="AG166" s="4" t="str">
        <f ca="1">IF(NOTA[[#This Row],[ID_H]]="","",INDEX(NOTA[TANGGAL],MATCH(,INDIRECT(ADDRESS(ROW(NOTA[TANGGAL]),COLUMN(NOTA[TANGGAL]))&amp;":"&amp;ADDRESS(ROW(),COLUMN(NOTA[TANGGAL]))),-1)))</f>
        <v/>
      </c>
      <c r="AH166" s="4" t="str">
        <f ca="1">IF(NOTA[[#This Row],[ID_H]]="","",INDEX(NOTA[TGL.NOTA],MATCH(,INDIRECT(ADDRESS(ROW(NOTA[TGL.NOTA]),COLUMN(NOTA[TGL.NOTA]))&amp;":"&amp;ADDRESS(ROW(),COLUMN(NOTA[TGL.NOTA]))),-1)))</f>
        <v/>
      </c>
      <c r="AI166" s="4" t="str">
        <f ca="1">IF(NOTA[[#This Row],[ID_H]]="","",INDEX(NOTA[NO.NOTA],MATCH(NOTA[[#This Row],[ID_H]],NOTA[ID_H],0)))</f>
        <v/>
      </c>
      <c r="AJ166" s="6" t="str">
        <f ca="1">IF(NOTA[[#This Row],[NAMA BARANG]]="","",INDEX(NOTA[SUPPLIER],MATCH(,INDIRECT(ADDRESS(ROW(NOTA[ID]),COLUMN(NOTA[ID]))&amp;":"&amp;ADDRESS(ROW(),COLUMN(NOTA[ID]))),-1)))</f>
        <v/>
      </c>
      <c r="AK166" s="6" t="str">
        <f ca="1">IF(NOTA[[#This Row],[ID_H]]="","",IF(NOTA[[#This Row],[FAKTUR]]="",INDIRECT(ADDRESS(ROW()-1,COLUMN())),NOTA[[#This Row],[FAKTUR]]))</f>
        <v/>
      </c>
      <c r="AL166" s="3" t="str">
        <f ca="1">IF(NOTA[[#This Row],[ID]]="","",COUNTIF(NOTA[ID_H],NOTA[[#This Row],[ID_H]]))</f>
        <v/>
      </c>
      <c r="AM166" s="3" t="str">
        <f ca="1">IF(NOTA[[#This Row],[TGL.NOTA]]="",IF(NOTA[[#This Row],[SUPPLIER_H]]="","",AM165),MONTH(NOTA[[#This Row],[TGL.NOTA]]))</f>
        <v/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6" s="3" t="str">
        <f>IF(NOTA[[#This Row],[CONCAT1]]="","",MATCH(NOTA[[#This Row],[CONCAT1]],[3]!db[NB NOTA_C],0))</f>
        <v/>
      </c>
      <c r="AS166" s="3" t="str">
        <f>IF(NOTA[[#This Row],[Column5]]="","",TRUE)</f>
        <v/>
      </c>
      <c r="AT166" s="3" t="str">
        <f ca="1">IF(NOTA[[#This Row],[ID_H]]="","",IF(NOTA[[#This Row],[Column3]]=TRUE,NOTA[[#This Row],[Column5]],INDEX([3]!db[QTY/ CTN],NOTA[[#This Row],[//DB]])))</f>
        <v/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6" s="3" t="str">
        <f ca="1">IF(NOTA[[#This Row],[ID_H]]="","",MATCH(NOTA[[#This Row],[NB NOTA_C_QTY]],[3]!db[NB NOTA_C_QTY+F],0))</f>
        <v/>
      </c>
      <c r="AW166" s="16" t="str">
        <f ca="1">IF(NOTA[[#This Row],[NB NOTA_C_QTY]]="","",ROW()-2)</f>
        <v/>
      </c>
    </row>
    <row r="167" spans="1:49" ht="20.100000000000001" customHeight="1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 t="str">
        <f ca="1">IF(NOTA[[#This Row],[NAMA BARANG]]="","",INDEX(NOTA[ID],MATCH(,INDIRECT(ADDRESS(ROW(NOTA[ID]),COLUMN(NOTA[ID]))&amp;":"&amp;ADDRESS(ROW(),COLUMN(NOTA[ID]))),-1)))</f>
        <v/>
      </c>
      <c r="C167" s="13"/>
      <c r="D167" s="13"/>
      <c r="E167" s="13"/>
      <c r="F167" s="13"/>
      <c r="G167" s="13"/>
      <c r="H167" s="13"/>
      <c r="I167" s="13"/>
      <c r="K167" s="13"/>
      <c r="L167" s="3"/>
      <c r="N167" s="6"/>
      <c r="O167" s="13"/>
      <c r="P167" s="13"/>
      <c r="R167" s="9"/>
      <c r="T167" s="15"/>
      <c r="U167" s="10"/>
      <c r="V167" s="15" t="str">
        <f>IF(NOTA[[#This Row],[HARGA/ CTN]]="",NOTA[[#This Row],[JUMLAH_H]],NOTA[[#This Row],[HARGA/ CTN]]*IF(NOTA[[#This Row],[C]]="",0,NOTA[[#This Row],[C]]))</f>
        <v/>
      </c>
      <c r="W167" s="15" t="str">
        <f>IF(NOTA[[#This Row],[JUMLAH]]="","",NOTA[[#This Row],[JUMLAH]]*NOTA[[#This Row],[Column6]])</f>
        <v/>
      </c>
      <c r="X167" s="15" t="str">
        <f>IF(NOTA[[#This Row],[JUMLAH]]="","",(NOTA[[#This Row],[JUMLAH]]-NOTA[[#This Row],[DISC 1-]])*NOTA[[#This Row],[Column7]])</f>
        <v/>
      </c>
      <c r="Y167" s="15" t="str">
        <f>IF(NOTA[[#This Row],[JUMLAH]]="","",(NOTA[[#This Row],[JUMLAH]]-NOTA[[#This Row],[DISC 1-]]-NOTA[[#This Row],[DISC 2-]])*NOTA[[#This Row],[Column8]])</f>
        <v/>
      </c>
      <c r="Z167" s="15" t="str">
        <f>IF(NOTA[[#This Row],[JUMLAH]]="","",NOTA[[#This Row],[DISC 1-]]+NOTA[[#This Row],[DISC 2-]]+NOTA[[#This Row],[DISC 3-]])</f>
        <v/>
      </c>
      <c r="AA167" s="15" t="str">
        <f>IF(NOTA[[#This Row],[JUMLAH]]="","",NOTA[[#This Row],[JUMLAH]]-NOTA[[#This Row],[DISC]])</f>
        <v/>
      </c>
      <c r="AB167" s="15"/>
      <c r="AC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7" s="15" t="str">
        <f>IF(OR(NOTA[[#This Row],[QTY]]="",NOTA[[#This Row],[HARGA SATUAN]]="",),"",NOTA[[#This Row],[QTY]]*NOTA[[#This Row],[HARGA SATUAN]])</f>
        <v/>
      </c>
      <c r="AG167" s="4" t="str">
        <f ca="1">IF(NOTA[[#This Row],[ID_H]]="","",INDEX(NOTA[TANGGAL],MATCH(,INDIRECT(ADDRESS(ROW(NOTA[TANGGAL]),COLUMN(NOTA[TANGGAL]))&amp;":"&amp;ADDRESS(ROW(),COLUMN(NOTA[TANGGAL]))),-1)))</f>
        <v/>
      </c>
      <c r="AH167" s="4" t="str">
        <f ca="1">IF(NOTA[[#This Row],[ID_H]]="","",INDEX(NOTA[TGL.NOTA],MATCH(,INDIRECT(ADDRESS(ROW(NOTA[TGL.NOTA]),COLUMN(NOTA[TGL.NOTA]))&amp;":"&amp;ADDRESS(ROW(),COLUMN(NOTA[TGL.NOTA]))),-1)))</f>
        <v/>
      </c>
      <c r="AI167" s="4" t="str">
        <f ca="1">IF(NOTA[[#This Row],[ID_H]]="","",INDEX(NOTA[NO.NOTA],MATCH(NOTA[[#This Row],[ID_H]],NOTA[ID_H],0)))</f>
        <v/>
      </c>
      <c r="AJ167" s="6" t="str">
        <f ca="1">IF(NOTA[[#This Row],[NAMA BARANG]]="","",INDEX(NOTA[SUPPLIER],MATCH(,INDIRECT(ADDRESS(ROW(NOTA[ID]),COLUMN(NOTA[ID]))&amp;":"&amp;ADDRESS(ROW(),COLUMN(NOTA[ID]))),-1)))</f>
        <v/>
      </c>
      <c r="AK167" s="6" t="str">
        <f ca="1">IF(NOTA[[#This Row],[ID_H]]="","",IF(NOTA[[#This Row],[FAKTUR]]="",INDIRECT(ADDRESS(ROW()-1,COLUMN())),NOTA[[#This Row],[FAKTUR]]))</f>
        <v/>
      </c>
      <c r="AL167" s="3" t="str">
        <f ca="1">IF(NOTA[[#This Row],[ID]]="","",COUNTIF(NOTA[ID_H],NOTA[[#This Row],[ID_H]]))</f>
        <v/>
      </c>
      <c r="AM167" s="3" t="str">
        <f ca="1">IF(NOTA[[#This Row],[TGL.NOTA]]="",IF(NOTA[[#This Row],[SUPPLIER_H]]="","",AM166),MONTH(NOTA[[#This Row],[TGL.NOTA]]))</f>
        <v/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 t="str">
        <f>IF(NOTA[[#This Row],[CONCAT1]]="","",MATCH(NOTA[[#This Row],[CONCAT1]],[3]!db[NB NOTA_C],0))</f>
        <v/>
      </c>
      <c r="AS167" s="3" t="str">
        <f>IF(NOTA[[#This Row],[Column5]]="","",TRUE)</f>
        <v/>
      </c>
      <c r="AT167" s="3" t="str">
        <f ca="1">IF(NOTA[[#This Row],[ID_H]]="","",IF(NOTA[[#This Row],[Column3]]=TRUE,NOTA[[#This Row],[Column5]],INDEX([3]!db[QTY/ CTN],NOTA[[#This Row],[//DB]])))</f>
        <v/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7" s="3" t="str">
        <f ca="1">IF(NOTA[[#This Row],[ID_H]]="","",MATCH(NOTA[[#This Row],[NB NOTA_C_QTY]],[3]!db[NB NOTA_C_QTY+F],0))</f>
        <v/>
      </c>
      <c r="AW167" s="16" t="str">
        <f ca="1">IF(NOTA[[#This Row],[NB NOTA_C_QTY]]="","",ROW()-2)</f>
        <v/>
      </c>
    </row>
    <row r="168" spans="1:49" ht="20.100000000000001" customHeight="1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K168" s="5"/>
      <c r="L168" s="3"/>
      <c r="N168" s="6"/>
      <c r="O168" s="7"/>
      <c r="P168" s="13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>
      <c r="A1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" t="str">
        <f ca="1">IF(NOTA[[#This Row],[NAMA BARANG]]="","",INDEX(NOTA[ID],MATCH(,INDIRECT(ADDRESS(ROW(NOTA[ID]),COLUMN(NOTA[ID]))&amp;":"&amp;ADDRESS(ROW(),COLUMN(NOTA[ID]))),-1)))</f>
        <v/>
      </c>
      <c r="C169" s="11"/>
      <c r="F169" s="12"/>
      <c r="G169" s="3"/>
      <c r="H169" s="4"/>
      <c r="I169" s="3"/>
      <c r="K169" s="5"/>
      <c r="L169" s="3"/>
      <c r="N169" s="6"/>
      <c r="O169" s="7"/>
      <c r="P169" s="13"/>
      <c r="R169" s="9"/>
      <c r="T169" s="15"/>
      <c r="U169" s="10"/>
      <c r="V169" s="15" t="str">
        <f>IF(NOTA[[#This Row],[HARGA/ CTN]]="",NOTA[[#This Row],[JUMLAH_H]],NOTA[[#This Row],[HARGA/ CTN]]*IF(NOTA[[#This Row],[C]]="",0,NOTA[[#This Row],[C]]))</f>
        <v/>
      </c>
      <c r="W169" s="15" t="str">
        <f>IF(NOTA[[#This Row],[JUMLAH]]="","",NOTA[[#This Row],[JUMLAH]]*NOTA[[#This Row],[Column6]])</f>
        <v/>
      </c>
      <c r="X169" s="15" t="str">
        <f>IF(NOTA[[#This Row],[JUMLAH]]="","",(NOTA[[#This Row],[JUMLAH]]-NOTA[[#This Row],[DISC 1-]])*NOTA[[#This Row],[Column7]])</f>
        <v/>
      </c>
      <c r="Y169" s="15" t="str">
        <f>IF(NOTA[[#This Row],[JUMLAH]]="","",(NOTA[[#This Row],[JUMLAH]]-NOTA[[#This Row],[DISC 1-]]-NOTA[[#This Row],[DISC 2-]])*NOTA[[#This Row],[Column8]])</f>
        <v/>
      </c>
      <c r="Z169" s="15" t="str">
        <f>IF(NOTA[[#This Row],[JUMLAH]]="","",NOTA[[#This Row],[DISC 1-]]+NOTA[[#This Row],[DISC 2-]]+NOTA[[#This Row],[DISC 3-]])</f>
        <v/>
      </c>
      <c r="AA169" s="15" t="str">
        <f>IF(NOTA[[#This Row],[JUMLAH]]="","",NOTA[[#This Row],[JUMLAH]]-NOTA[[#This Row],[DISC]])</f>
        <v/>
      </c>
      <c r="AB169" s="15"/>
      <c r="AC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15" t="str">
        <f>IF(OR(NOTA[[#This Row],[QTY]]="",NOTA[[#This Row],[HARGA SATUAN]]="",),"",NOTA[[#This Row],[QTY]]*NOTA[[#This Row],[HARGA SATUAN]])</f>
        <v/>
      </c>
      <c r="AG169" s="4" t="str">
        <f ca="1">IF(NOTA[[#This Row],[ID_H]]="","",INDEX(NOTA[TANGGAL],MATCH(,INDIRECT(ADDRESS(ROW(NOTA[TANGGAL]),COLUMN(NOTA[TANGGAL]))&amp;":"&amp;ADDRESS(ROW(),COLUMN(NOTA[TANGGAL]))),-1)))</f>
        <v/>
      </c>
      <c r="AH169" s="4" t="str">
        <f ca="1">IF(NOTA[[#This Row],[ID_H]]="","",INDEX(NOTA[TGL.NOTA],MATCH(,INDIRECT(ADDRESS(ROW(NOTA[TGL.NOTA]),COLUMN(NOTA[TGL.NOTA]))&amp;":"&amp;ADDRESS(ROW(),COLUMN(NOTA[TGL.NOTA]))),-1)))</f>
        <v/>
      </c>
      <c r="AI169" s="4" t="str">
        <f ca="1">IF(NOTA[[#This Row],[ID_H]]="","",INDEX(NOTA[NO.NOTA],MATCH(NOTA[[#This Row],[ID_H]],NOTA[ID_H],0)))</f>
        <v/>
      </c>
      <c r="AJ169" s="6" t="str">
        <f ca="1">IF(NOTA[[#This Row],[NAMA BARANG]]="","",INDEX(NOTA[SUPPLIER],MATCH(,INDIRECT(ADDRESS(ROW(NOTA[ID]),COLUMN(NOTA[ID]))&amp;":"&amp;ADDRESS(ROW(),COLUMN(NOTA[ID]))),-1)))</f>
        <v/>
      </c>
      <c r="AK169" s="6" t="str">
        <f ca="1">IF(NOTA[[#This Row],[ID_H]]="","",IF(NOTA[[#This Row],[FAKTUR]]="",INDIRECT(ADDRESS(ROW()-1,COLUMN())),NOTA[[#This Row],[FAKTUR]]))</f>
        <v/>
      </c>
      <c r="AL169" s="3" t="str">
        <f ca="1">IF(NOTA[[#This Row],[ID]]="","",COUNTIF(NOTA[ID_H],NOTA[[#This Row],[ID_H]]))</f>
        <v/>
      </c>
      <c r="AM169" s="3" t="str">
        <f ca="1">IF(NOTA[[#This Row],[TGL.NOTA]]="",IF(NOTA[[#This Row],[SUPPLIER_H]]="","",AM168),MONTH(NOTA[[#This Row],[TGL.NOTA]]))</f>
        <v/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" t="str">
        <f>IF(NOTA[[#This Row],[CONCAT1]]="","",MATCH(NOTA[[#This Row],[CONCAT1]],[3]!db[NB NOTA_C],0))</f>
        <v/>
      </c>
      <c r="AS169" s="3" t="str">
        <f>IF(NOTA[[#This Row],[Column5]]="","",TRUE)</f>
        <v/>
      </c>
      <c r="AT169" s="3" t="str">
        <f ca="1">IF(NOTA[[#This Row],[ID_H]]="","",IF(NOTA[[#This Row],[Column3]]=TRUE,NOTA[[#This Row],[Column5]],INDEX([3]!db[QTY/ CTN],NOTA[[#This Row],[//DB]])))</f>
        <v/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" t="str">
        <f ca="1">IF(NOTA[[#This Row],[ID_H]]="","",MATCH(NOTA[[#This Row],[NB NOTA_C_QTY]],[3]!db[NB NOTA_C_QTY+F],0))</f>
        <v/>
      </c>
      <c r="AW169" s="16" t="str">
        <f ca="1">IF(NOTA[[#This Row],[NB NOTA_C_QTY]]="","",ROW()-2)</f>
        <v/>
      </c>
    </row>
    <row r="170" spans="1:49" ht="20.100000000000001" customHeight="1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K170" s="5"/>
      <c r="L170" s="3"/>
      <c r="N170" s="6"/>
      <c r="O170" s="7"/>
      <c r="P170" s="13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>
      <c r="A1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" t="str">
        <f ca="1">IF(NOTA[[#This Row],[NAMA BARANG]]="","",INDEX(NOTA[ID],MATCH(,INDIRECT(ADDRESS(ROW(NOTA[ID]),COLUMN(NOTA[ID]))&amp;":"&amp;ADDRESS(ROW(),COLUMN(NOTA[ID]))),-1)))</f>
        <v/>
      </c>
      <c r="C171" s="11"/>
      <c r="F171" s="12"/>
      <c r="G171" s="3"/>
      <c r="H171" s="4"/>
      <c r="I171" s="3"/>
      <c r="K171" s="5"/>
      <c r="L171" s="3"/>
      <c r="N171" s="6"/>
      <c r="O171" s="7"/>
      <c r="P171" s="13"/>
      <c r="R171" s="9"/>
      <c r="T171" s="15"/>
      <c r="U171" s="10"/>
      <c r="V171" s="15" t="str">
        <f>IF(NOTA[[#This Row],[HARGA/ CTN]]="",NOTA[[#This Row],[JUMLAH_H]],NOTA[[#This Row],[HARGA/ CTN]]*IF(NOTA[[#This Row],[C]]="",0,NOTA[[#This Row],[C]]))</f>
        <v/>
      </c>
      <c r="W171" s="15" t="str">
        <f>IF(NOTA[[#This Row],[JUMLAH]]="","",NOTA[[#This Row],[JUMLAH]]*NOTA[[#This Row],[Column6]])</f>
        <v/>
      </c>
      <c r="X171" s="15" t="str">
        <f>IF(NOTA[[#This Row],[JUMLAH]]="","",(NOTA[[#This Row],[JUMLAH]]-NOTA[[#This Row],[DISC 1-]])*NOTA[[#This Row],[Column7]])</f>
        <v/>
      </c>
      <c r="Y171" s="15" t="str">
        <f>IF(NOTA[[#This Row],[JUMLAH]]="","",(NOTA[[#This Row],[JUMLAH]]-NOTA[[#This Row],[DISC 1-]]-NOTA[[#This Row],[DISC 2-]])*NOTA[[#This Row],[Column8]])</f>
        <v/>
      </c>
      <c r="Z171" s="15" t="str">
        <f>IF(NOTA[[#This Row],[JUMLAH]]="","",NOTA[[#This Row],[DISC 1-]]+NOTA[[#This Row],[DISC 2-]]+NOTA[[#This Row],[DISC 3-]])</f>
        <v/>
      </c>
      <c r="AA171" s="15" t="str">
        <f>IF(NOTA[[#This Row],[JUMLAH]]="","",NOTA[[#This Row],[JUMLAH]]-NOTA[[#This Row],[DISC]])</f>
        <v/>
      </c>
      <c r="AB171" s="15"/>
      <c r="AC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15" t="str">
        <f>IF(OR(NOTA[[#This Row],[QTY]]="",NOTA[[#This Row],[HARGA SATUAN]]="",),"",NOTA[[#This Row],[QTY]]*NOTA[[#This Row],[HARGA SATUAN]])</f>
        <v/>
      </c>
      <c r="AG171" s="4" t="str">
        <f ca="1">IF(NOTA[[#This Row],[ID_H]]="","",INDEX(NOTA[TANGGAL],MATCH(,INDIRECT(ADDRESS(ROW(NOTA[TANGGAL]),COLUMN(NOTA[TANGGAL]))&amp;":"&amp;ADDRESS(ROW(),COLUMN(NOTA[TANGGAL]))),-1)))</f>
        <v/>
      </c>
      <c r="AH171" s="4" t="str">
        <f ca="1">IF(NOTA[[#This Row],[ID_H]]="","",INDEX(NOTA[TGL.NOTA],MATCH(,INDIRECT(ADDRESS(ROW(NOTA[TGL.NOTA]),COLUMN(NOTA[TGL.NOTA]))&amp;":"&amp;ADDRESS(ROW(),COLUMN(NOTA[TGL.NOTA]))),-1)))</f>
        <v/>
      </c>
      <c r="AI171" s="4" t="str">
        <f ca="1">IF(NOTA[[#This Row],[ID_H]]="","",INDEX(NOTA[NO.NOTA],MATCH(NOTA[[#This Row],[ID_H]],NOTA[ID_H],0)))</f>
        <v/>
      </c>
      <c r="AJ171" s="6" t="str">
        <f ca="1">IF(NOTA[[#This Row],[NAMA BARANG]]="","",INDEX(NOTA[SUPPLIER],MATCH(,INDIRECT(ADDRESS(ROW(NOTA[ID]),COLUMN(NOTA[ID]))&amp;":"&amp;ADDRESS(ROW(),COLUMN(NOTA[ID]))),-1)))</f>
        <v/>
      </c>
      <c r="AK171" s="6" t="str">
        <f ca="1">IF(NOTA[[#This Row],[ID_H]]="","",IF(NOTA[[#This Row],[FAKTUR]]="",INDIRECT(ADDRESS(ROW()-1,COLUMN())),NOTA[[#This Row],[FAKTUR]]))</f>
        <v/>
      </c>
      <c r="AL171" s="3" t="str">
        <f ca="1">IF(NOTA[[#This Row],[ID]]="","",COUNTIF(NOTA[ID_H],NOTA[[#This Row],[ID_H]]))</f>
        <v/>
      </c>
      <c r="AM171" s="3" t="str">
        <f ca="1">IF(NOTA[[#This Row],[TGL.NOTA]]="",IF(NOTA[[#This Row],[SUPPLIER_H]]="","",AM170),MONTH(NOTA[[#This Row],[TGL.NOTA]]))</f>
        <v/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" t="str">
        <f>IF(NOTA[[#This Row],[CONCAT1]]="","",MATCH(NOTA[[#This Row],[CONCAT1]],[3]!db[NB NOTA_C],0))</f>
        <v/>
      </c>
      <c r="AS171" s="3" t="str">
        <f>IF(NOTA[[#This Row],[Column5]]="","",TRUE)</f>
        <v/>
      </c>
      <c r="AT171" s="3" t="str">
        <f ca="1">IF(NOTA[[#This Row],[ID_H]]="","",IF(NOTA[[#This Row],[Column3]]=TRUE,NOTA[[#This Row],[Column5]],INDEX([3]!db[QTY/ CTN],NOTA[[#This Row],[//DB]])))</f>
        <v/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" t="str">
        <f ca="1">IF(NOTA[[#This Row],[ID_H]]="","",MATCH(NOTA[[#This Row],[NB NOTA_C_QTY]],[3]!db[NB NOTA_C_QTY+F],0))</f>
        <v/>
      </c>
      <c r="AW171" s="16" t="str">
        <f ca="1">IF(NOTA[[#This Row],[NB NOTA_C_QTY]]="","",ROW()-2)</f>
        <v/>
      </c>
    </row>
    <row r="172" spans="1:49" ht="20.100000000000001" customHeight="1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K172" s="5"/>
      <c r="L172" s="3"/>
      <c r="N172" s="6"/>
      <c r="O172" s="7"/>
      <c r="P172" s="13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>
      <c r="A1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" t="str">
        <f ca="1">IF(NOTA[[#This Row],[NAMA BARANG]]="","",INDEX(NOTA[ID],MATCH(,INDIRECT(ADDRESS(ROW(NOTA[ID]),COLUMN(NOTA[ID]))&amp;":"&amp;ADDRESS(ROW(),COLUMN(NOTA[ID]))),-1)))</f>
        <v/>
      </c>
      <c r="C173" s="11"/>
      <c r="F173" s="12"/>
      <c r="G173" s="3"/>
      <c r="H173" s="4"/>
      <c r="I173" s="3"/>
      <c r="K173" s="5"/>
      <c r="L173" s="3"/>
      <c r="N173" s="6"/>
      <c r="O173" s="7"/>
      <c r="P173" s="13"/>
      <c r="R173" s="9"/>
      <c r="T173" s="15"/>
      <c r="U173" s="10"/>
      <c r="V173" s="15" t="str">
        <f>IF(NOTA[[#This Row],[HARGA/ CTN]]="",NOTA[[#This Row],[JUMLAH_H]],NOTA[[#This Row],[HARGA/ CTN]]*IF(NOTA[[#This Row],[C]]="",0,NOTA[[#This Row],[C]]))</f>
        <v/>
      </c>
      <c r="W173" s="15" t="str">
        <f>IF(NOTA[[#This Row],[JUMLAH]]="","",NOTA[[#This Row],[JUMLAH]]*NOTA[[#This Row],[Column6]])</f>
        <v/>
      </c>
      <c r="X173" s="15" t="str">
        <f>IF(NOTA[[#This Row],[JUMLAH]]="","",(NOTA[[#This Row],[JUMLAH]]-NOTA[[#This Row],[DISC 1-]])*NOTA[[#This Row],[Column7]])</f>
        <v/>
      </c>
      <c r="Y173" s="15" t="str">
        <f>IF(NOTA[[#This Row],[JUMLAH]]="","",(NOTA[[#This Row],[JUMLAH]]-NOTA[[#This Row],[DISC 1-]]-NOTA[[#This Row],[DISC 2-]])*NOTA[[#This Row],[Column8]])</f>
        <v/>
      </c>
      <c r="Z173" s="15" t="str">
        <f>IF(NOTA[[#This Row],[JUMLAH]]="","",NOTA[[#This Row],[DISC 1-]]+NOTA[[#This Row],[DISC 2-]]+NOTA[[#This Row],[DISC 3-]])</f>
        <v/>
      </c>
      <c r="AA173" s="15" t="str">
        <f>IF(NOTA[[#This Row],[JUMLAH]]="","",NOTA[[#This Row],[JUMLAH]]-NOTA[[#This Row],[DISC]])</f>
        <v/>
      </c>
      <c r="AB173" s="15"/>
      <c r="AC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3" s="15" t="str">
        <f>IF(OR(NOTA[[#This Row],[QTY]]="",NOTA[[#This Row],[HARGA SATUAN]]="",),"",NOTA[[#This Row],[QTY]]*NOTA[[#This Row],[HARGA SATUAN]])</f>
        <v/>
      </c>
      <c r="AG173" s="4" t="str">
        <f ca="1">IF(NOTA[[#This Row],[ID_H]]="","",INDEX(NOTA[TANGGAL],MATCH(,INDIRECT(ADDRESS(ROW(NOTA[TANGGAL]),COLUMN(NOTA[TANGGAL]))&amp;":"&amp;ADDRESS(ROW(),COLUMN(NOTA[TANGGAL]))),-1)))</f>
        <v/>
      </c>
      <c r="AH173" s="4" t="str">
        <f ca="1">IF(NOTA[[#This Row],[ID_H]]="","",INDEX(NOTA[TGL.NOTA],MATCH(,INDIRECT(ADDRESS(ROW(NOTA[TGL.NOTA]),COLUMN(NOTA[TGL.NOTA]))&amp;":"&amp;ADDRESS(ROW(),COLUMN(NOTA[TGL.NOTA]))),-1)))</f>
        <v/>
      </c>
      <c r="AI173" s="4" t="str">
        <f ca="1">IF(NOTA[[#This Row],[ID_H]]="","",INDEX(NOTA[NO.NOTA],MATCH(NOTA[[#This Row],[ID_H]],NOTA[ID_H],0)))</f>
        <v/>
      </c>
      <c r="AJ173" s="6" t="str">
        <f ca="1">IF(NOTA[[#This Row],[NAMA BARANG]]="","",INDEX(NOTA[SUPPLIER],MATCH(,INDIRECT(ADDRESS(ROW(NOTA[ID]),COLUMN(NOTA[ID]))&amp;":"&amp;ADDRESS(ROW(),COLUMN(NOTA[ID]))),-1)))</f>
        <v/>
      </c>
      <c r="AK173" s="6" t="str">
        <f ca="1">IF(NOTA[[#This Row],[ID_H]]="","",IF(NOTA[[#This Row],[FAKTUR]]="",INDIRECT(ADDRESS(ROW()-1,COLUMN())),NOTA[[#This Row],[FAKTUR]]))</f>
        <v/>
      </c>
      <c r="AL173" s="3" t="str">
        <f ca="1">IF(NOTA[[#This Row],[ID]]="","",COUNTIF(NOTA[ID_H],NOTA[[#This Row],[ID_H]]))</f>
        <v/>
      </c>
      <c r="AM173" s="3" t="str">
        <f ca="1">IF(NOTA[[#This Row],[TGL.NOTA]]="",IF(NOTA[[#This Row],[SUPPLIER_H]]="","",AM172),MONTH(NOTA[[#This Row],[TGL.NOTA]]))</f>
        <v/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" t="str">
        <f>IF(NOTA[[#This Row],[CONCAT1]]="","",MATCH(NOTA[[#This Row],[CONCAT1]],[3]!db[NB NOTA_C],0))</f>
        <v/>
      </c>
      <c r="AS173" s="3" t="str">
        <f>IF(NOTA[[#This Row],[Column5]]="","",TRUE)</f>
        <v/>
      </c>
      <c r="AT173" s="3" t="str">
        <f ca="1">IF(NOTA[[#This Row],[ID_H]]="","",IF(NOTA[[#This Row],[Column3]]=TRUE,NOTA[[#This Row],[Column5]],INDEX([3]!db[QTY/ CTN],NOTA[[#This Row],[//DB]])))</f>
        <v/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3" s="3" t="str">
        <f ca="1">IF(NOTA[[#This Row],[ID_H]]="","",MATCH(NOTA[[#This Row],[NB NOTA_C_QTY]],[3]!db[NB NOTA_C_QTY+F],0))</f>
        <v/>
      </c>
      <c r="AW173" s="16" t="str">
        <f ca="1">IF(NOTA[[#This Row],[NB NOTA_C_QTY]]="","",ROW()-2)</f>
        <v/>
      </c>
    </row>
    <row r="174" spans="1:49" ht="20.100000000000001" customHeight="1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>
      <c r="A1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" t="str">
        <f ca="1">IF(NOTA[[#This Row],[NAMA BARANG]]="","",INDEX(NOTA[ID],MATCH(,INDIRECT(ADDRESS(ROW(NOTA[ID]),COLUMN(NOTA[ID]))&amp;":"&amp;ADDRESS(ROW(),COLUMN(NOTA[ID]))),-1)))</f>
        <v/>
      </c>
      <c r="C175" s="11"/>
      <c r="F175" s="12"/>
      <c r="G175" s="3"/>
      <c r="H175" s="4"/>
      <c r="I175" s="3"/>
      <c r="K175" s="5"/>
      <c r="L175" s="3"/>
      <c r="N175" s="6"/>
      <c r="O175" s="7"/>
      <c r="P175" s="13"/>
      <c r="Q175" s="9"/>
      <c r="R175" s="14"/>
      <c r="T175" s="15"/>
      <c r="U175" s="10"/>
      <c r="V175" s="15" t="str">
        <f>IF(NOTA[[#This Row],[HARGA/ CTN]]="",NOTA[[#This Row],[JUMLAH_H]],NOTA[[#This Row],[HARGA/ CTN]]*IF(NOTA[[#This Row],[C]]="",0,NOTA[[#This Row],[C]]))</f>
        <v/>
      </c>
      <c r="W175" s="15" t="str">
        <f>IF(NOTA[[#This Row],[JUMLAH]]="","",NOTA[[#This Row],[JUMLAH]]*NOTA[[#This Row],[Column6]])</f>
        <v/>
      </c>
      <c r="X175" s="15" t="str">
        <f>IF(NOTA[[#This Row],[JUMLAH]]="","",(NOTA[[#This Row],[JUMLAH]]-NOTA[[#This Row],[DISC 1-]])*NOTA[[#This Row],[Column7]])</f>
        <v/>
      </c>
      <c r="Y175" s="15" t="str">
        <f>IF(NOTA[[#This Row],[JUMLAH]]="","",(NOTA[[#This Row],[JUMLAH]]-NOTA[[#This Row],[DISC 1-]]-NOTA[[#This Row],[DISC 2-]])*NOTA[[#This Row],[Column8]])</f>
        <v/>
      </c>
      <c r="Z175" s="15" t="str">
        <f>IF(NOTA[[#This Row],[JUMLAH]]="","",NOTA[[#This Row],[DISC 1-]]+NOTA[[#This Row],[DISC 2-]]+NOTA[[#This Row],[DISC 3-]])</f>
        <v/>
      </c>
      <c r="AA175" s="15" t="str">
        <f>IF(NOTA[[#This Row],[JUMLAH]]="","",NOTA[[#This Row],[JUMLAH]]-NOTA[[#This Row],[DISC]])</f>
        <v/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15" t="str">
        <f>IF(OR(NOTA[[#This Row],[QTY]]="",NOTA[[#This Row],[HARGA SATUAN]]="",),"",NOTA[[#This Row],[QTY]]*NOTA[[#This Row],[HARGA SATUAN]])</f>
        <v/>
      </c>
      <c r="AG175" s="4" t="str">
        <f ca="1">IF(NOTA[[#This Row],[ID_H]]="","",INDEX(NOTA[TANGGAL],MATCH(,INDIRECT(ADDRESS(ROW(NOTA[TANGGAL]),COLUMN(NOTA[TANGGAL]))&amp;":"&amp;ADDRESS(ROW(),COLUMN(NOTA[TANGGAL]))),-1)))</f>
        <v/>
      </c>
      <c r="AH175" s="4" t="str">
        <f ca="1">IF(NOTA[[#This Row],[ID_H]]="","",INDEX(NOTA[TGL.NOTA],MATCH(,INDIRECT(ADDRESS(ROW(NOTA[TGL.NOTA]),COLUMN(NOTA[TGL.NOTA]))&amp;":"&amp;ADDRESS(ROW(),COLUMN(NOTA[TGL.NOTA]))),-1)))</f>
        <v/>
      </c>
      <c r="AI175" s="4" t="str">
        <f ca="1">IF(NOTA[[#This Row],[ID_H]]="","",INDEX(NOTA[NO.NOTA],MATCH(NOTA[[#This Row],[ID_H]],NOTA[ID_H],0)))</f>
        <v/>
      </c>
      <c r="AJ175" s="6" t="str">
        <f ca="1">IF(NOTA[[#This Row],[NAMA BARANG]]="","",INDEX(NOTA[SUPPLIER],MATCH(,INDIRECT(ADDRESS(ROW(NOTA[ID]),COLUMN(NOTA[ID]))&amp;":"&amp;ADDRESS(ROW(),COLUMN(NOTA[ID]))),-1)))</f>
        <v/>
      </c>
      <c r="AK175" s="6" t="str">
        <f ca="1">IF(NOTA[[#This Row],[ID_H]]="","",IF(NOTA[[#This Row],[FAKTUR]]="",INDIRECT(ADDRESS(ROW()-1,COLUMN())),NOTA[[#This Row],[FAKTUR]]))</f>
        <v/>
      </c>
      <c r="AL175" s="3" t="str">
        <f ca="1">IF(NOTA[[#This Row],[ID]]="","",COUNTIF(NOTA[ID_H],NOTA[[#This Row],[ID_H]]))</f>
        <v/>
      </c>
      <c r="AM175" s="3" t="str">
        <f ca="1">IF(NOTA[[#This Row],[TGL.NOTA]]="",IF(NOTA[[#This Row],[SUPPLIER_H]]="","",#REF!),MONTH(NOTA[[#This Row],[TGL.NOTA]]))</f>
        <v/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" t="str">
        <f>IF(NOTA[[#This Row],[CONCAT1]]="","",MATCH(NOTA[[#This Row],[CONCAT1]],[3]!db[NB NOTA_C],0))</f>
        <v/>
      </c>
      <c r="AS175" s="3" t="str">
        <f>IF(NOTA[[#This Row],[Column5]]="","",TRUE)</f>
        <v/>
      </c>
      <c r="AT175" s="3" t="str">
        <f ca="1">IF(NOTA[[#This Row],[ID_H]]="","",IF(NOTA[[#This Row],[Column3]]=TRUE,NOTA[[#This Row],[Column5]],INDEX([3]!db[QTY/ CTN],NOTA[[#This Row],[//DB]])))</f>
        <v/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5" s="3" t="str">
        <f ca="1">IF(NOTA[[#This Row],[ID_H]]="","",MATCH(NOTA[[#This Row],[NB NOTA_C_QTY]],[3]!db[NB NOTA_C_QTY+F],0))</f>
        <v/>
      </c>
      <c r="AW175" s="16" t="str">
        <f ca="1">IF(NOTA[[#This Row],[NB NOTA_C_QTY]]="","",ROW()-2)</f>
        <v/>
      </c>
    </row>
    <row r="176" spans="1:49" ht="20.100000000000001" customHeight="1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 t="str">
        <f ca="1">IF(NOTA[[#This Row],[NAMA BARANG]]="","",INDEX(NOTA[ID],MATCH(,INDIRECT(ADDRESS(ROW(NOTA[ID]),COLUMN(NOTA[ID]))&amp;":"&amp;ADDRESS(ROW(),COLUMN(NOTA[ID]))),-1)))</f>
        <v/>
      </c>
      <c r="C176" s="11"/>
      <c r="F176" s="12"/>
      <c r="G176" s="3"/>
      <c r="H176" s="4"/>
      <c r="I176" s="3"/>
      <c r="K176" s="5"/>
      <c r="L176" s="3"/>
      <c r="N176" s="6"/>
      <c r="O176" s="7"/>
      <c r="P176" s="13"/>
      <c r="Q176" s="9"/>
      <c r="R176" s="14"/>
      <c r="T176" s="15"/>
      <c r="U176" s="10"/>
      <c r="V176" s="15" t="str">
        <f>IF(NOTA[[#This Row],[HARGA/ CTN]]="",NOTA[[#This Row],[JUMLAH_H]],NOTA[[#This Row],[HARGA/ CTN]]*IF(NOTA[[#This Row],[C]]="",0,NOTA[[#This Row],[C]]))</f>
        <v/>
      </c>
      <c r="W176" s="15" t="str">
        <f>IF(NOTA[[#This Row],[JUMLAH]]="","",NOTA[[#This Row],[JUMLAH]]*NOTA[[#This Row],[Column6]])</f>
        <v/>
      </c>
      <c r="X176" s="15" t="str">
        <f>IF(NOTA[[#This Row],[JUMLAH]]="","",(NOTA[[#This Row],[JUMLAH]]-NOTA[[#This Row],[DISC 1-]])*NOTA[[#This Row],[Column7]])</f>
        <v/>
      </c>
      <c r="Y176" s="15" t="str">
        <f>IF(NOTA[[#This Row],[JUMLAH]]="","",(NOTA[[#This Row],[JUMLAH]]-NOTA[[#This Row],[DISC 1-]]-NOTA[[#This Row],[DISC 2-]])*NOTA[[#This Row],[Column8]])</f>
        <v/>
      </c>
      <c r="Z176" s="15" t="str">
        <f>IF(NOTA[[#This Row],[JUMLAH]]="","",NOTA[[#This Row],[DISC 1-]]+NOTA[[#This Row],[DISC 2-]]+NOTA[[#This Row],[DISC 3-]])</f>
        <v/>
      </c>
      <c r="AA176" s="15" t="str">
        <f>IF(NOTA[[#This Row],[JUMLAH]]="","",NOTA[[#This Row],[JUMLAH]]-NOTA[[#This Row],[DISC]])</f>
        <v/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6" s="15" t="str">
        <f>IF(OR(NOTA[[#This Row],[QTY]]="",NOTA[[#This Row],[HARGA SATUAN]]="",),"",NOTA[[#This Row],[QTY]]*NOTA[[#This Row],[HARGA SATUAN]])</f>
        <v/>
      </c>
      <c r="AG176" s="4" t="str">
        <f ca="1">IF(NOTA[[#This Row],[ID_H]]="","",INDEX(NOTA[TANGGAL],MATCH(,INDIRECT(ADDRESS(ROW(NOTA[TANGGAL]),COLUMN(NOTA[TANGGAL]))&amp;":"&amp;ADDRESS(ROW(),COLUMN(NOTA[TANGGAL]))),-1)))</f>
        <v/>
      </c>
      <c r="AH176" s="4" t="str">
        <f ca="1">IF(NOTA[[#This Row],[ID_H]]="","",INDEX(NOTA[TGL.NOTA],MATCH(,INDIRECT(ADDRESS(ROW(NOTA[TGL.NOTA]),COLUMN(NOTA[TGL.NOTA]))&amp;":"&amp;ADDRESS(ROW(),COLUMN(NOTA[TGL.NOTA]))),-1)))</f>
        <v/>
      </c>
      <c r="AI176" s="4" t="str">
        <f ca="1">IF(NOTA[[#This Row],[ID_H]]="","",INDEX(NOTA[NO.NOTA],MATCH(NOTA[[#This Row],[ID_H]],NOTA[ID_H],0)))</f>
        <v/>
      </c>
      <c r="AJ176" s="6" t="str">
        <f ca="1">IF(NOTA[[#This Row],[NAMA BARANG]]="","",INDEX(NOTA[SUPPLIER],MATCH(,INDIRECT(ADDRESS(ROW(NOTA[ID]),COLUMN(NOTA[ID]))&amp;":"&amp;ADDRESS(ROW(),COLUMN(NOTA[ID]))),-1)))</f>
        <v/>
      </c>
      <c r="AK176" s="6" t="str">
        <f ca="1">IF(NOTA[[#This Row],[ID_H]]="","",IF(NOTA[[#This Row],[FAKTUR]]="",INDIRECT(ADDRESS(ROW()-1,COLUMN())),NOTA[[#This Row],[FAKTUR]]))</f>
        <v/>
      </c>
      <c r="AL176" s="3" t="str">
        <f ca="1">IF(NOTA[[#This Row],[ID]]="","",COUNTIF(NOTA[ID_H],NOTA[[#This Row],[ID_H]]))</f>
        <v/>
      </c>
      <c r="AM176" s="3" t="str">
        <f ca="1">IF(NOTA[[#This Row],[TGL.NOTA]]="",IF(NOTA[[#This Row],[SUPPLIER_H]]="","",AM175),MONTH(NOTA[[#This Row],[TGL.NOTA]]))</f>
        <v/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 t="str">
        <f>IF(NOTA[[#This Row],[CONCAT1]]="","",MATCH(NOTA[[#This Row],[CONCAT1]],[3]!db[NB NOTA_C],0))</f>
        <v/>
      </c>
      <c r="AS176" s="3" t="str">
        <f>IF(NOTA[[#This Row],[Column5]]="","",TRUE)</f>
        <v/>
      </c>
      <c r="AT176" s="3" t="str">
        <f ca="1">IF(NOTA[[#This Row],[ID_H]]="","",IF(NOTA[[#This Row],[Column3]]=TRUE,NOTA[[#This Row],[Column5]],INDEX([3]!db[QTY/ CTN],NOTA[[#This Row],[//DB]])))</f>
        <v/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6" s="3" t="str">
        <f ca="1">IF(NOTA[[#This Row],[ID_H]]="","",MATCH(NOTA[[#This Row],[NB NOTA_C_QTY]],[3]!db[NB NOTA_C_QTY+F],0))</f>
        <v/>
      </c>
      <c r="AW176" s="16" t="str">
        <f ca="1">IF(NOTA[[#This Row],[NB NOTA_C_QTY]]="","",ROW()-2)</f>
        <v/>
      </c>
    </row>
    <row r="177" spans="1:49" ht="20.100000000000001" customHeight="1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 t="str">
        <f ca="1">IF(NOTA[[#This Row],[NAMA BARANG]]="","",INDEX(NOTA[ID],MATCH(,INDIRECT(ADDRESS(ROW(NOTA[ID]),COLUMN(NOTA[ID]))&amp;":"&amp;ADDRESS(ROW(),COLUMN(NOTA[ID]))),-1)))</f>
        <v/>
      </c>
      <c r="C177" s="11"/>
      <c r="F177" s="12"/>
      <c r="G177" s="3"/>
      <c r="H177" s="4"/>
      <c r="I177" s="3"/>
      <c r="K177" s="5"/>
      <c r="L177" s="3"/>
      <c r="N177" s="6"/>
      <c r="O177" s="7"/>
      <c r="P177" s="13"/>
      <c r="Q177" s="9"/>
      <c r="R177" s="14"/>
      <c r="T177" s="15"/>
      <c r="U177" s="10"/>
      <c r="V177" s="15" t="str">
        <f>IF(NOTA[[#This Row],[HARGA/ CTN]]="",NOTA[[#This Row],[JUMLAH_H]],NOTA[[#This Row],[HARGA/ CTN]]*IF(NOTA[[#This Row],[C]]="",0,NOTA[[#This Row],[C]]))</f>
        <v/>
      </c>
      <c r="W177" s="15" t="str">
        <f>IF(NOTA[[#This Row],[JUMLAH]]="","",NOTA[[#This Row],[JUMLAH]]*NOTA[[#This Row],[Column6]])</f>
        <v/>
      </c>
      <c r="X177" s="15" t="str">
        <f>IF(NOTA[[#This Row],[JUMLAH]]="","",(NOTA[[#This Row],[JUMLAH]]-NOTA[[#This Row],[DISC 1-]])*NOTA[[#This Row],[Column7]])</f>
        <v/>
      </c>
      <c r="Y177" s="15" t="str">
        <f>IF(NOTA[[#This Row],[JUMLAH]]="","",(NOTA[[#This Row],[JUMLAH]]-NOTA[[#This Row],[DISC 1-]]-NOTA[[#This Row],[DISC 2-]])*NOTA[[#This Row],[Column8]])</f>
        <v/>
      </c>
      <c r="Z177" s="15" t="str">
        <f>IF(NOTA[[#This Row],[JUMLAH]]="","",NOTA[[#This Row],[DISC 1-]]+NOTA[[#This Row],[DISC 2-]]+NOTA[[#This Row],[DISC 3-]])</f>
        <v/>
      </c>
      <c r="AA177" s="15" t="str">
        <f>IF(NOTA[[#This Row],[JUMLAH]]="","",NOTA[[#This Row],[JUMLAH]]-NOTA[[#This Row],[DISC]])</f>
        <v/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7" s="15" t="str">
        <f>IF(OR(NOTA[[#This Row],[QTY]]="",NOTA[[#This Row],[HARGA SATUAN]]="",),"",NOTA[[#This Row],[QTY]]*NOTA[[#This Row],[HARGA SATUAN]])</f>
        <v/>
      </c>
      <c r="AG177" s="4" t="str">
        <f ca="1">IF(NOTA[[#This Row],[ID_H]]="","",INDEX(NOTA[TANGGAL],MATCH(,INDIRECT(ADDRESS(ROW(NOTA[TANGGAL]),COLUMN(NOTA[TANGGAL]))&amp;":"&amp;ADDRESS(ROW(),COLUMN(NOTA[TANGGAL]))),-1)))</f>
        <v/>
      </c>
      <c r="AH177" s="4" t="str">
        <f ca="1">IF(NOTA[[#This Row],[ID_H]]="","",INDEX(NOTA[TGL.NOTA],MATCH(,INDIRECT(ADDRESS(ROW(NOTA[TGL.NOTA]),COLUMN(NOTA[TGL.NOTA]))&amp;":"&amp;ADDRESS(ROW(),COLUMN(NOTA[TGL.NOTA]))),-1)))</f>
        <v/>
      </c>
      <c r="AI177" s="4" t="str">
        <f ca="1">IF(NOTA[[#This Row],[ID_H]]="","",INDEX(NOTA[NO.NOTA],MATCH(NOTA[[#This Row],[ID_H]],NOTA[ID_H],0)))</f>
        <v/>
      </c>
      <c r="AJ177" s="6" t="str">
        <f ca="1">IF(NOTA[[#This Row],[NAMA BARANG]]="","",INDEX(NOTA[SUPPLIER],MATCH(,INDIRECT(ADDRESS(ROW(NOTA[ID]),COLUMN(NOTA[ID]))&amp;":"&amp;ADDRESS(ROW(),COLUMN(NOTA[ID]))),-1)))</f>
        <v/>
      </c>
      <c r="AK177" s="6" t="str">
        <f ca="1">IF(NOTA[[#This Row],[ID_H]]="","",IF(NOTA[[#This Row],[FAKTUR]]="",INDIRECT(ADDRESS(ROW()-1,COLUMN())),NOTA[[#This Row],[FAKTUR]]))</f>
        <v/>
      </c>
      <c r="AL177" s="3" t="str">
        <f ca="1">IF(NOTA[[#This Row],[ID]]="","",COUNTIF(NOTA[ID_H],NOTA[[#This Row],[ID_H]]))</f>
        <v/>
      </c>
      <c r="AM177" s="3" t="str">
        <f ca="1">IF(NOTA[[#This Row],[TGL.NOTA]]="",IF(NOTA[[#This Row],[SUPPLIER_H]]="","",AM176),MONTH(NOTA[[#This Row],[TGL.NOTA]]))</f>
        <v/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 t="str">
        <f>IF(NOTA[[#This Row],[CONCAT1]]="","",MATCH(NOTA[[#This Row],[CONCAT1]],[3]!db[NB NOTA_C],0))</f>
        <v/>
      </c>
      <c r="AS177" s="3" t="str">
        <f>IF(NOTA[[#This Row],[Column5]]="","",TRUE)</f>
        <v/>
      </c>
      <c r="AT177" s="3" t="str">
        <f ca="1">IF(NOTA[[#This Row],[ID_H]]="","",IF(NOTA[[#This Row],[Column3]]=TRUE,NOTA[[#This Row],[Column5]],INDEX([3]!db[QTY/ CTN],NOTA[[#This Row],[//DB]])))</f>
        <v/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7" s="3" t="str">
        <f ca="1">IF(NOTA[[#This Row],[ID_H]]="","",MATCH(NOTA[[#This Row],[NB NOTA_C_QTY]],[3]!db[NB NOTA_C_QTY+F],0))</f>
        <v/>
      </c>
      <c r="AW177" s="16" t="str">
        <f ca="1">IF(NOTA[[#This Row],[NB NOTA_C_QTY]]="","",ROW()-2)</f>
        <v/>
      </c>
    </row>
    <row r="178" spans="1:49" ht="20.100000000000001" customHeight="1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 t="str">
        <f ca="1">IF(NOTA[[#This Row],[NAMA BARANG]]="","",INDEX(NOTA[ID],MATCH(,INDIRECT(ADDRESS(ROW(NOTA[ID]),COLUMN(NOTA[ID]))&amp;":"&amp;ADDRESS(ROW(),COLUMN(NOTA[ID]))),-1)))</f>
        <v/>
      </c>
      <c r="C178" s="11"/>
      <c r="F178" s="12"/>
      <c r="G178" s="3"/>
      <c r="H178" s="4"/>
      <c r="I178" s="3"/>
      <c r="J178" s="20"/>
      <c r="K178" s="5"/>
      <c r="L178" s="3"/>
      <c r="N178" s="6"/>
      <c r="O178" s="7"/>
      <c r="P178" s="13"/>
      <c r="Q178" s="9"/>
      <c r="R178" s="14"/>
      <c r="T178" s="15"/>
      <c r="U178" s="10" t="s">
        <v>155</v>
      </c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8" s="15" t="str">
        <f>IF(OR(NOTA[[#This Row],[QTY]]="",NOTA[[#This Row],[HARGA SATUAN]]="",),"",NOTA[[#This Row],[QTY]]*NOTA[[#This Row],[HARGA SATUAN]])</f>
        <v/>
      </c>
      <c r="AG178" s="4" t="str">
        <f ca="1">IF(NOTA[[#This Row],[ID_H]]="","",INDEX(NOTA[TANGGAL],MATCH(,INDIRECT(ADDRESS(ROW(NOTA[TANGGAL]),COLUMN(NOTA[TANGGAL]))&amp;":"&amp;ADDRESS(ROW(),COLUMN(NOTA[TANGGAL]))),-1)))</f>
        <v/>
      </c>
      <c r="AH178" s="4" t="str">
        <f ca="1">IF(NOTA[[#This Row],[ID_H]]="","",INDEX(NOTA[TGL.NOTA],MATCH(,INDIRECT(ADDRESS(ROW(NOTA[TGL.NOTA]),COLUMN(NOTA[TGL.NOTA]))&amp;":"&amp;ADDRESS(ROW(),COLUMN(NOTA[TGL.NOTA]))),-1)))</f>
        <v/>
      </c>
      <c r="AI178" s="4" t="str">
        <f ca="1">IF(NOTA[[#This Row],[ID_H]]="","",INDEX(NOTA[NO.NOTA],MATCH(NOTA[[#This Row],[ID_H]],NOTA[ID_H],0)))</f>
        <v/>
      </c>
      <c r="AJ178" s="6" t="str">
        <f ca="1">IF(NOTA[[#This Row],[NAMA BARANG]]="","",INDEX(NOTA[SUPPLIER],MATCH(,INDIRECT(ADDRESS(ROW(NOTA[ID]),COLUMN(NOTA[ID]))&amp;":"&amp;ADDRESS(ROW(),COLUMN(NOTA[ID]))),-1)))</f>
        <v/>
      </c>
      <c r="AK178" s="6" t="str">
        <f ca="1">IF(NOTA[[#This Row],[ID_H]]="","",IF(NOTA[[#This Row],[FAKTUR]]="",INDIRECT(ADDRESS(ROW()-1,COLUMN())),NOTA[[#This Row],[FAKTUR]]))</f>
        <v/>
      </c>
      <c r="AL178" s="3" t="str">
        <f ca="1">IF(NOTA[[#This Row],[ID]]="","",COUNTIF(NOTA[ID_H],NOTA[[#This Row],[ID_H]]))</f>
        <v/>
      </c>
      <c r="AM178" s="3" t="str">
        <f ca="1">IF(NOTA[[#This Row],[TGL.NOTA]]="",IF(NOTA[[#This Row],[SUPPLIER_H]]="","",AM177),MONTH(NOTA[[#This Row],[TGL.NOTA]]))</f>
        <v/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 t="str">
        <f>IF(NOTA[[#This Row],[CONCAT1]]="","",MATCH(NOTA[[#This Row],[CONCAT1]],[3]!db[NB NOTA_C],0))</f>
        <v/>
      </c>
      <c r="AS178" s="3" t="str">
        <f>IF(NOTA[[#This Row],[Column5]]="","",TRUE)</f>
        <v/>
      </c>
      <c r="AT178" s="3" t="str">
        <f ca="1">IF(NOTA[[#This Row],[ID_H]]="","",IF(NOTA[[#This Row],[Column3]]=TRUE,NOTA[[#This Row],[Column5]],INDEX([3]!db[QTY/ CTN],NOTA[[#This Row],[//DB]])))</f>
        <v/>
      </c>
      <c r="AU1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8" s="3" t="str">
        <f ca="1">IF(NOTA[[#This Row],[ID_H]]="","",MATCH(NOTA[[#This Row],[NB NOTA_C_QTY]],[3]!db[NB NOTA_C_QTY+F],0))</f>
        <v/>
      </c>
      <c r="AW178" s="16" t="str">
        <f ca="1">IF(NOTA[[#This Row],[NB NOTA_C_QTY]]="","",ROW()-2)</f>
        <v/>
      </c>
    </row>
    <row r="179" spans="1:49" ht="20.100000000000001" customHeight="1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 t="str">
        <f ca="1">IF(NOTA[[#This Row],[NAMA BARANG]]="","",INDEX(NOTA[ID],MATCH(,INDIRECT(ADDRESS(ROW(NOTA[ID]),COLUMN(NOTA[ID]))&amp;":"&amp;ADDRESS(ROW(),COLUMN(NOTA[ID]))),-1)))</f>
        <v/>
      </c>
      <c r="C179" s="11"/>
      <c r="F179" s="12"/>
      <c r="G179" s="3"/>
      <c r="H179" s="4"/>
      <c r="I179" s="3"/>
      <c r="K179" s="5"/>
      <c r="L179" s="3"/>
      <c r="N179" s="6"/>
      <c r="O179" s="7"/>
      <c r="P179" s="13"/>
      <c r="Q179" s="9"/>
      <c r="R179" s="14"/>
      <c r="T179" s="15"/>
      <c r="U179" s="10"/>
      <c r="V179" s="15" t="str">
        <f>IF(NOTA[[#This Row],[HARGA/ CTN]]="",NOTA[[#This Row],[JUMLAH_H]],NOTA[[#This Row],[HARGA/ CTN]]*IF(NOTA[[#This Row],[C]]="",0,NOTA[[#This Row],[C]]))</f>
        <v/>
      </c>
      <c r="W179" s="15" t="str">
        <f>IF(NOTA[[#This Row],[JUMLAH]]="","",NOTA[[#This Row],[JUMLAH]]*NOTA[[#This Row],[Column6]])</f>
        <v/>
      </c>
      <c r="X179" s="15" t="str">
        <f>IF(NOTA[[#This Row],[JUMLAH]]="","",(NOTA[[#This Row],[JUMLAH]]-NOTA[[#This Row],[DISC 1-]])*NOTA[[#This Row],[Column7]])</f>
        <v/>
      </c>
      <c r="Y179" s="15" t="str">
        <f>IF(NOTA[[#This Row],[JUMLAH]]="","",(NOTA[[#This Row],[JUMLAH]]-NOTA[[#This Row],[DISC 1-]]-NOTA[[#This Row],[DISC 2-]])*NOTA[[#This Row],[Column8]])</f>
        <v/>
      </c>
      <c r="Z179" s="15" t="str">
        <f>IF(NOTA[[#This Row],[JUMLAH]]="","",NOTA[[#This Row],[DISC 1-]]+NOTA[[#This Row],[DISC 2-]]+NOTA[[#This Row],[DISC 3-]])</f>
        <v/>
      </c>
      <c r="AA179" s="15" t="str">
        <f>IF(NOTA[[#This Row],[JUMLAH]]="","",NOTA[[#This Row],[JUMLAH]]-NOTA[[#This Row],[DISC]])</f>
        <v/>
      </c>
      <c r="AB179" s="15"/>
      <c r="AC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15" t="str">
        <f>IF(OR(NOTA[[#This Row],[QTY]]="",NOTA[[#This Row],[HARGA SATUAN]]="",),"",NOTA[[#This Row],[QTY]]*NOTA[[#This Row],[HARGA SATUAN]])</f>
        <v/>
      </c>
      <c r="AG179" s="4" t="str">
        <f ca="1">IF(NOTA[[#This Row],[ID_H]]="","",INDEX(NOTA[TANGGAL],MATCH(,INDIRECT(ADDRESS(ROW(NOTA[TANGGAL]),COLUMN(NOTA[TANGGAL]))&amp;":"&amp;ADDRESS(ROW(),COLUMN(NOTA[TANGGAL]))),-1)))</f>
        <v/>
      </c>
      <c r="AH179" s="4" t="str">
        <f ca="1">IF(NOTA[[#This Row],[ID_H]]="","",INDEX(NOTA[TGL.NOTA],MATCH(,INDIRECT(ADDRESS(ROW(NOTA[TGL.NOTA]),COLUMN(NOTA[TGL.NOTA]))&amp;":"&amp;ADDRESS(ROW(),COLUMN(NOTA[TGL.NOTA]))),-1)))</f>
        <v/>
      </c>
      <c r="AI179" s="4" t="str">
        <f ca="1">IF(NOTA[[#This Row],[ID_H]]="","",INDEX(NOTA[NO.NOTA],MATCH(NOTA[[#This Row],[ID_H]],NOTA[ID_H],0)))</f>
        <v/>
      </c>
      <c r="AJ179" s="6" t="str">
        <f ca="1">IF(NOTA[[#This Row],[NAMA BARANG]]="","",INDEX(NOTA[SUPPLIER],MATCH(,INDIRECT(ADDRESS(ROW(NOTA[ID]),COLUMN(NOTA[ID]))&amp;":"&amp;ADDRESS(ROW(),COLUMN(NOTA[ID]))),-1)))</f>
        <v/>
      </c>
      <c r="AK179" s="6" t="str">
        <f ca="1">IF(NOTA[[#This Row],[ID_H]]="","",IF(NOTA[[#This Row],[FAKTUR]]="",INDIRECT(ADDRESS(ROW()-1,COLUMN())),NOTA[[#This Row],[FAKTUR]]))</f>
        <v/>
      </c>
      <c r="AL179" s="3" t="str">
        <f ca="1">IF(NOTA[[#This Row],[ID]]="","",COUNTIF(NOTA[ID_H],NOTA[[#This Row],[ID_H]]))</f>
        <v/>
      </c>
      <c r="AM179" s="3" t="str">
        <f ca="1">IF(NOTA[[#This Row],[TGL.NOTA]]="",IF(NOTA[[#This Row],[SUPPLIER_H]]="","",AM178),MONTH(NOTA[[#This Row],[TGL.NOTA]]))</f>
        <v/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 t="str">
        <f>IF(NOTA[[#This Row],[CONCAT1]]="","",MATCH(NOTA[[#This Row],[CONCAT1]],[3]!db[NB NOTA_C],0))</f>
        <v/>
      </c>
      <c r="AS179" s="3" t="str">
        <f>IF(NOTA[[#This Row],[Column5]]="","",TRUE)</f>
        <v/>
      </c>
      <c r="AT179" s="3" t="str">
        <f ca="1">IF(NOTA[[#This Row],[ID_H]]="","",IF(NOTA[[#This Row],[Column3]]=TRUE,NOTA[[#This Row],[Column5]],INDEX([3]!db[QTY/ CTN],NOTA[[#This Row],[//DB]])))</f>
        <v/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9" s="3" t="str">
        <f ca="1">IF(NOTA[[#This Row],[ID_H]]="","",MATCH(NOTA[[#This Row],[NB NOTA_C_QTY]],[3]!db[NB NOTA_C_QTY+F],0))</f>
        <v/>
      </c>
      <c r="AW179" s="16" t="str">
        <f ca="1">IF(NOTA[[#This Row],[NB NOTA_C_QTY]]="","",ROW()-2)</f>
        <v/>
      </c>
    </row>
    <row r="180" spans="1:49" ht="20.100000000000001" customHeight="1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9"/>
      <c r="R180" s="14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>
      <c r="A1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" t="str">
        <f ca="1">IF(NOTA[[#This Row],[NAMA BARANG]]="","",INDEX(NOTA[ID],MATCH(,INDIRECT(ADDRESS(ROW(NOTA[ID]),COLUMN(NOTA[ID]))&amp;":"&amp;ADDRESS(ROW(),COLUMN(NOTA[ID]))),-1)))</f>
        <v/>
      </c>
      <c r="C181" s="11"/>
      <c r="F181" s="12"/>
      <c r="G181" s="3"/>
      <c r="H181" s="4"/>
      <c r="I181" s="3"/>
      <c r="K181" s="5"/>
      <c r="L181" s="3"/>
      <c r="N181" s="6"/>
      <c r="O181" s="7"/>
      <c r="P181" s="13"/>
      <c r="Q181" s="9"/>
      <c r="R181" s="14"/>
      <c r="T181" s="15"/>
      <c r="U181" s="10"/>
      <c r="V181" s="15" t="str">
        <f>IF(NOTA[[#This Row],[HARGA/ CTN]]="",NOTA[[#This Row],[JUMLAH_H]],NOTA[[#This Row],[HARGA/ CTN]]*IF(NOTA[[#This Row],[C]]="",0,NOTA[[#This Row],[C]]))</f>
        <v/>
      </c>
      <c r="W181" s="15" t="str">
        <f>IF(NOTA[[#This Row],[JUMLAH]]="","",NOTA[[#This Row],[JUMLAH]]*NOTA[[#This Row],[Column6]])</f>
        <v/>
      </c>
      <c r="X181" s="15" t="str">
        <f>IF(NOTA[[#This Row],[JUMLAH]]="","",(NOTA[[#This Row],[JUMLAH]]-NOTA[[#This Row],[DISC 1-]])*NOTA[[#This Row],[Column7]])</f>
        <v/>
      </c>
      <c r="Y181" s="15" t="str">
        <f>IF(NOTA[[#This Row],[JUMLAH]]="","",(NOTA[[#This Row],[JUMLAH]]-NOTA[[#This Row],[DISC 1-]]-NOTA[[#This Row],[DISC 2-]])*NOTA[[#This Row],[Column8]])</f>
        <v/>
      </c>
      <c r="Z181" s="15" t="str">
        <f>IF(NOTA[[#This Row],[JUMLAH]]="","",NOTA[[#This Row],[DISC 1-]]+NOTA[[#This Row],[DISC 2-]]+NOTA[[#This Row],[DISC 3-]])</f>
        <v/>
      </c>
      <c r="AA181" s="15" t="str">
        <f>IF(NOTA[[#This Row],[JUMLAH]]="","",NOTA[[#This Row],[JUMLAH]]-NOTA[[#This Row],[DISC]])</f>
        <v/>
      </c>
      <c r="AB181" s="15"/>
      <c r="AC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1" s="15" t="str">
        <f>IF(OR(NOTA[[#This Row],[QTY]]="",NOTA[[#This Row],[HARGA SATUAN]]="",),"",NOTA[[#This Row],[QTY]]*NOTA[[#This Row],[HARGA SATUAN]])</f>
        <v/>
      </c>
      <c r="AG181" s="4" t="str">
        <f ca="1">IF(NOTA[[#This Row],[ID_H]]="","",INDEX(NOTA[TANGGAL],MATCH(,INDIRECT(ADDRESS(ROW(NOTA[TANGGAL]),COLUMN(NOTA[TANGGAL]))&amp;":"&amp;ADDRESS(ROW(),COLUMN(NOTA[TANGGAL]))),-1)))</f>
        <v/>
      </c>
      <c r="AH181" s="4" t="str">
        <f ca="1">IF(NOTA[[#This Row],[ID_H]]="","",INDEX(NOTA[TGL.NOTA],MATCH(,INDIRECT(ADDRESS(ROW(NOTA[TGL.NOTA]),COLUMN(NOTA[TGL.NOTA]))&amp;":"&amp;ADDRESS(ROW(),COLUMN(NOTA[TGL.NOTA]))),-1)))</f>
        <v/>
      </c>
      <c r="AI181" s="4" t="str">
        <f ca="1">IF(NOTA[[#This Row],[ID_H]]="","",INDEX(NOTA[NO.NOTA],MATCH(NOTA[[#This Row],[ID_H]],NOTA[ID_H],0)))</f>
        <v/>
      </c>
      <c r="AJ181" s="6" t="str">
        <f ca="1">IF(NOTA[[#This Row],[NAMA BARANG]]="","",INDEX(NOTA[SUPPLIER],MATCH(,INDIRECT(ADDRESS(ROW(NOTA[ID]),COLUMN(NOTA[ID]))&amp;":"&amp;ADDRESS(ROW(),COLUMN(NOTA[ID]))),-1)))</f>
        <v/>
      </c>
      <c r="AK181" s="6" t="str">
        <f ca="1">IF(NOTA[[#This Row],[ID_H]]="","",IF(NOTA[[#This Row],[FAKTUR]]="",INDIRECT(ADDRESS(ROW()-1,COLUMN())),NOTA[[#This Row],[FAKTUR]]))</f>
        <v/>
      </c>
      <c r="AL181" s="3" t="str">
        <f ca="1">IF(NOTA[[#This Row],[ID]]="","",COUNTIF(NOTA[ID_H],NOTA[[#This Row],[ID_H]]))</f>
        <v/>
      </c>
      <c r="AM181" s="3" t="str">
        <f ca="1">IF(NOTA[[#This Row],[TGL.NOTA]]="",IF(NOTA[[#This Row],[SUPPLIER_H]]="","",AM180),MONTH(NOTA[[#This Row],[TGL.NOTA]]))</f>
        <v/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" t="str">
        <f>IF(NOTA[[#This Row],[CONCAT1]]="","",MATCH(NOTA[[#This Row],[CONCAT1]],[3]!db[NB NOTA_C],0))</f>
        <v/>
      </c>
      <c r="AS181" s="3" t="str">
        <f>IF(NOTA[[#This Row],[Column5]]="","",TRUE)</f>
        <v/>
      </c>
      <c r="AT181" s="3" t="str">
        <f ca="1">IF(NOTA[[#This Row],[ID_H]]="","",IF(NOTA[[#This Row],[Column3]]=TRUE,NOTA[[#This Row],[Column5]],INDEX([3]!db[QTY/ CTN],NOTA[[#This Row],[//DB]])))</f>
        <v/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1" s="3" t="str">
        <f ca="1">IF(NOTA[[#This Row],[ID_H]]="","",MATCH(NOTA[[#This Row],[NB NOTA_C_QTY]],[3]!db[NB NOTA_C_QTY+F],0))</f>
        <v/>
      </c>
      <c r="AW181" s="16" t="str">
        <f ca="1">IF(NOTA[[#This Row],[NB NOTA_C_QTY]]="","",ROW()-2)</f>
        <v/>
      </c>
    </row>
    <row r="182" spans="1:49" ht="20.100000000000001" customHeight="1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>
      <c r="A1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" t="str">
        <f ca="1">IF(NOTA[[#This Row],[NAMA BARANG]]="","",INDEX(NOTA[ID],MATCH(,INDIRECT(ADDRESS(ROW(NOTA[ID]),COLUMN(NOTA[ID]))&amp;":"&amp;ADDRESS(ROW(),COLUMN(NOTA[ID]))),-1)))</f>
        <v/>
      </c>
      <c r="C183" s="11"/>
      <c r="F183" s="12"/>
      <c r="G183" s="3"/>
      <c r="H183" s="4"/>
      <c r="I183" s="3"/>
      <c r="K183" s="5"/>
      <c r="L183" s="3"/>
      <c r="N183" s="6"/>
      <c r="O183" s="7"/>
      <c r="P183" s="13"/>
      <c r="R183" s="9"/>
      <c r="T183" s="15"/>
      <c r="U183" s="10"/>
      <c r="V183" s="15" t="str">
        <f>IF(NOTA[[#This Row],[HARGA/ CTN]]="",NOTA[[#This Row],[JUMLAH_H]],NOTA[[#This Row],[HARGA/ CTN]]*IF(NOTA[[#This Row],[C]]="",0,NOTA[[#This Row],[C]]))</f>
        <v/>
      </c>
      <c r="W183" s="15" t="str">
        <f>IF(NOTA[[#This Row],[JUMLAH]]="","",NOTA[[#This Row],[JUMLAH]]*NOTA[[#This Row],[Column6]])</f>
        <v/>
      </c>
      <c r="X183" s="15" t="str">
        <f>IF(NOTA[[#This Row],[JUMLAH]]="","",(NOTA[[#This Row],[JUMLAH]]-NOTA[[#This Row],[DISC 1-]])*NOTA[[#This Row],[Column7]])</f>
        <v/>
      </c>
      <c r="Y183" s="15" t="str">
        <f>IF(NOTA[[#This Row],[JUMLAH]]="","",(NOTA[[#This Row],[JUMLAH]]-NOTA[[#This Row],[DISC 1-]]-NOTA[[#This Row],[DISC 2-]])*NOTA[[#This Row],[Column8]])</f>
        <v/>
      </c>
      <c r="Z183" s="15" t="str">
        <f>IF(NOTA[[#This Row],[JUMLAH]]="","",NOTA[[#This Row],[DISC 1-]]+NOTA[[#This Row],[DISC 2-]]+NOTA[[#This Row],[DISC 3-]])</f>
        <v/>
      </c>
      <c r="AA183" s="15" t="str">
        <f>IF(NOTA[[#This Row],[JUMLAH]]="","",NOTA[[#This Row],[JUMLAH]]-NOTA[[#This Row],[DISC]])</f>
        <v/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3" s="15" t="str">
        <f>IF(OR(NOTA[[#This Row],[QTY]]="",NOTA[[#This Row],[HARGA SATUAN]]="",),"",NOTA[[#This Row],[QTY]]*NOTA[[#This Row],[HARGA SATUAN]])</f>
        <v/>
      </c>
      <c r="AG183" s="4" t="str">
        <f ca="1">IF(NOTA[[#This Row],[ID_H]]="","",INDEX(NOTA[TANGGAL],MATCH(,INDIRECT(ADDRESS(ROW(NOTA[TANGGAL]),COLUMN(NOTA[TANGGAL]))&amp;":"&amp;ADDRESS(ROW(),COLUMN(NOTA[TANGGAL]))),-1)))</f>
        <v/>
      </c>
      <c r="AH183" s="4" t="str">
        <f ca="1">IF(NOTA[[#This Row],[ID_H]]="","",INDEX(NOTA[TGL.NOTA],MATCH(,INDIRECT(ADDRESS(ROW(NOTA[TGL.NOTA]),COLUMN(NOTA[TGL.NOTA]))&amp;":"&amp;ADDRESS(ROW(),COLUMN(NOTA[TGL.NOTA]))),-1)))</f>
        <v/>
      </c>
      <c r="AI183" s="4" t="str">
        <f ca="1">IF(NOTA[[#This Row],[ID_H]]="","",INDEX(NOTA[NO.NOTA],MATCH(NOTA[[#This Row],[ID_H]],NOTA[ID_H],0)))</f>
        <v/>
      </c>
      <c r="AJ183" s="6" t="str">
        <f ca="1">IF(NOTA[[#This Row],[NAMA BARANG]]="","",INDEX(NOTA[SUPPLIER],MATCH(,INDIRECT(ADDRESS(ROW(NOTA[ID]),COLUMN(NOTA[ID]))&amp;":"&amp;ADDRESS(ROW(),COLUMN(NOTA[ID]))),-1)))</f>
        <v/>
      </c>
      <c r="AK183" s="6" t="str">
        <f ca="1">IF(NOTA[[#This Row],[ID_H]]="","",IF(NOTA[[#This Row],[FAKTUR]]="",INDIRECT(ADDRESS(ROW()-1,COLUMN())),NOTA[[#This Row],[FAKTUR]]))</f>
        <v/>
      </c>
      <c r="AL183" s="3" t="str">
        <f ca="1">IF(NOTA[[#This Row],[ID]]="","",COUNTIF(NOTA[ID_H],NOTA[[#This Row],[ID_H]]))</f>
        <v/>
      </c>
      <c r="AM183" s="3" t="str">
        <f ca="1">IF(NOTA[[#This Row],[TGL.NOTA]]="",IF(NOTA[[#This Row],[SUPPLIER_H]]="","",AM182),MONTH(NOTA[[#This Row],[TGL.NOTA]]))</f>
        <v/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" t="str">
        <f>IF(NOTA[[#This Row],[CONCAT1]]="","",MATCH(NOTA[[#This Row],[CONCAT1]],[3]!db[NB NOTA_C],0))</f>
        <v/>
      </c>
      <c r="AS183" s="3" t="str">
        <f>IF(NOTA[[#This Row],[Column5]]="","",TRUE)</f>
        <v/>
      </c>
      <c r="AT183" s="3" t="str">
        <f ca="1">IF(NOTA[[#This Row],[ID_H]]="","",IF(NOTA[[#This Row],[Column3]]=TRUE,NOTA[[#This Row],[Column5]],INDEX([3]!db[QTY/ CTN],NOTA[[#This Row],[//DB]])))</f>
        <v/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3" s="3" t="str">
        <f ca="1">IF(NOTA[[#This Row],[ID_H]]="","",MATCH(NOTA[[#This Row],[NB NOTA_C_QTY]],[3]!db[NB NOTA_C_QTY+F],0))</f>
        <v/>
      </c>
      <c r="AW183" s="16" t="str">
        <f ca="1">IF(NOTA[[#This Row],[NB NOTA_C_QTY]]="","",ROW()-2)</f>
        <v/>
      </c>
    </row>
    <row r="184" spans="1:49" ht="20.100000000000001" customHeight="1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 t="str">
        <f ca="1">IF(NOTA[[#This Row],[NAMA BARANG]]="","",INDEX(NOTA[ID],MATCH(,INDIRECT(ADDRESS(ROW(NOTA[ID]),COLUMN(NOTA[ID]))&amp;":"&amp;ADDRESS(ROW(),COLUMN(NOTA[ID]))),-1)))</f>
        <v/>
      </c>
      <c r="C184" s="11"/>
      <c r="F184" s="12"/>
      <c r="G184" s="3"/>
      <c r="H184" s="4"/>
      <c r="I184" s="3"/>
      <c r="K184" s="5"/>
      <c r="L184" s="3"/>
      <c r="N184" s="6"/>
      <c r="O184" s="7"/>
      <c r="P184" s="13"/>
      <c r="R184" s="9"/>
      <c r="T184" s="15"/>
      <c r="U184" s="10" t="s">
        <v>155</v>
      </c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15" t="str">
        <f>IF(OR(NOTA[[#This Row],[QTY]]="",NOTA[[#This Row],[HARGA SATUAN]]="",),"",NOTA[[#This Row],[QTY]]*NOTA[[#This Row],[HARGA SATUAN]])</f>
        <v/>
      </c>
      <c r="AG184" s="4" t="str">
        <f ca="1">IF(NOTA[[#This Row],[ID_H]]="","",INDEX(NOTA[TANGGAL],MATCH(,INDIRECT(ADDRESS(ROW(NOTA[TANGGAL]),COLUMN(NOTA[TANGGAL]))&amp;":"&amp;ADDRESS(ROW(),COLUMN(NOTA[TANGGAL]))),-1)))</f>
        <v/>
      </c>
      <c r="AH184" s="4" t="str">
        <f ca="1">IF(NOTA[[#This Row],[ID_H]]="","",INDEX(NOTA[TGL.NOTA],MATCH(,INDIRECT(ADDRESS(ROW(NOTA[TGL.NOTA]),COLUMN(NOTA[TGL.NOTA]))&amp;":"&amp;ADDRESS(ROW(),COLUMN(NOTA[TGL.NOTA]))),-1)))</f>
        <v/>
      </c>
      <c r="AI184" s="4" t="str">
        <f ca="1">IF(NOTA[[#This Row],[ID_H]]="","",INDEX(NOTA[NO.NOTA],MATCH(NOTA[[#This Row],[ID_H]],NOTA[ID_H],0)))</f>
        <v/>
      </c>
      <c r="AJ184" s="6" t="str">
        <f ca="1">IF(NOTA[[#This Row],[NAMA BARANG]]="","",INDEX(NOTA[SUPPLIER],MATCH(,INDIRECT(ADDRESS(ROW(NOTA[ID]),COLUMN(NOTA[ID]))&amp;":"&amp;ADDRESS(ROW(),COLUMN(NOTA[ID]))),-1)))</f>
        <v/>
      </c>
      <c r="AK184" s="6" t="str">
        <f ca="1">IF(NOTA[[#This Row],[ID_H]]="","",IF(NOTA[[#This Row],[FAKTUR]]="",INDIRECT(ADDRESS(ROW()-1,COLUMN())),NOTA[[#This Row],[FAKTUR]]))</f>
        <v/>
      </c>
      <c r="AL184" s="3" t="str">
        <f ca="1">IF(NOTA[[#This Row],[ID]]="","",COUNTIF(NOTA[ID_H],NOTA[[#This Row],[ID_H]]))</f>
        <v/>
      </c>
      <c r="AM184" s="3" t="str">
        <f ca="1">IF(NOTA[[#This Row],[TGL.NOTA]]="",IF(NOTA[[#This Row],[SUPPLIER_H]]="","",AM183),MONTH(NOTA[[#This Row],[TGL.NOTA]]))</f>
        <v/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 t="str">
        <f>IF(NOTA[[#This Row],[CONCAT1]]="","",MATCH(NOTA[[#This Row],[CONCAT1]],[3]!db[NB NOTA_C],0))</f>
        <v/>
      </c>
      <c r="AS184" s="3" t="str">
        <f>IF(NOTA[[#This Row],[Column5]]="","",TRUE)</f>
        <v/>
      </c>
      <c r="AT184" s="3" t="str">
        <f ca="1">IF(NOTA[[#This Row],[ID_H]]="","",IF(NOTA[[#This Row],[Column3]]=TRUE,NOTA[[#This Row],[Column5]],INDEX([3]!db[QTY/ CTN],NOTA[[#This Row],[//DB]])))</f>
        <v/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" t="str">
        <f ca="1">IF(NOTA[[#This Row],[ID_H]]="","",MATCH(NOTA[[#This Row],[NB NOTA_C_QTY]],[3]!db[NB NOTA_C_QTY+F],0))</f>
        <v/>
      </c>
      <c r="AW184" s="16" t="str">
        <f ca="1">IF(NOTA[[#This Row],[NB NOTA_C_QTY]]="","",ROW()-2)</f>
        <v/>
      </c>
    </row>
    <row r="185" spans="1:49" ht="20.100000000000001" customHeight="1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K185" s="5"/>
      <c r="L185" s="3"/>
      <c r="N185" s="6"/>
      <c r="O185" s="7"/>
      <c r="P185" s="13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>
      <c r="A1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" t="str">
        <f ca="1">IF(NOTA[[#This Row],[NAMA BARANG]]="","",INDEX(NOTA[ID],MATCH(,INDIRECT(ADDRESS(ROW(NOTA[ID]),COLUMN(NOTA[ID]))&amp;":"&amp;ADDRESS(ROW(),COLUMN(NOTA[ID]))),-1)))</f>
        <v/>
      </c>
      <c r="C186" s="11"/>
      <c r="F186" s="12"/>
      <c r="G186" s="3"/>
      <c r="H186" s="4"/>
      <c r="I186" s="3"/>
      <c r="J186" s="20"/>
      <c r="K186" s="5"/>
      <c r="L186" s="3"/>
      <c r="N186" s="6"/>
      <c r="O186" s="7"/>
      <c r="P186" s="13"/>
      <c r="R186" s="9"/>
      <c r="T186" s="15"/>
      <c r="U186" s="10"/>
      <c r="V186" s="15" t="str">
        <f>IF(NOTA[[#This Row],[HARGA/ CTN]]="",NOTA[[#This Row],[JUMLAH_H]],NOTA[[#This Row],[HARGA/ CTN]]*IF(NOTA[[#This Row],[C]]="",0,NOTA[[#This Row],[C]]))</f>
        <v/>
      </c>
      <c r="W186" s="15" t="str">
        <f>IF(NOTA[[#This Row],[JUMLAH]]="","",NOTA[[#This Row],[JUMLAH]]*NOTA[[#This Row],[Column6]])</f>
        <v/>
      </c>
      <c r="X186" s="15" t="str">
        <f>IF(NOTA[[#This Row],[JUMLAH]]="","",(NOTA[[#This Row],[JUMLAH]]-NOTA[[#This Row],[DISC 1-]])*NOTA[[#This Row],[Column7]])</f>
        <v/>
      </c>
      <c r="Y186" s="15" t="str">
        <f>IF(NOTA[[#This Row],[JUMLAH]]="","",(NOTA[[#This Row],[JUMLAH]]-NOTA[[#This Row],[DISC 1-]]-NOTA[[#This Row],[DISC 2-]])*NOTA[[#This Row],[Column8]])</f>
        <v/>
      </c>
      <c r="Z186" s="15" t="str">
        <f>IF(NOTA[[#This Row],[JUMLAH]]="","",NOTA[[#This Row],[DISC 1-]]+NOTA[[#This Row],[DISC 2-]]+NOTA[[#This Row],[DISC 3-]])</f>
        <v/>
      </c>
      <c r="AA186" s="15" t="str">
        <f>IF(NOTA[[#This Row],[JUMLAH]]="","",NOTA[[#This Row],[JUMLAH]]-NOTA[[#This Row],[DISC]])</f>
        <v/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6" s="15" t="str">
        <f>IF(OR(NOTA[[#This Row],[QTY]]="",NOTA[[#This Row],[HARGA SATUAN]]="",),"",NOTA[[#This Row],[QTY]]*NOTA[[#This Row],[HARGA SATUAN]])</f>
        <v/>
      </c>
      <c r="AG186" s="4" t="str">
        <f ca="1">IF(NOTA[[#This Row],[ID_H]]="","",INDEX(NOTA[TANGGAL],MATCH(,INDIRECT(ADDRESS(ROW(NOTA[TANGGAL]),COLUMN(NOTA[TANGGAL]))&amp;":"&amp;ADDRESS(ROW(),COLUMN(NOTA[TANGGAL]))),-1)))</f>
        <v/>
      </c>
      <c r="AH186" s="4" t="str">
        <f ca="1">IF(NOTA[[#This Row],[ID_H]]="","",INDEX(NOTA[TGL.NOTA],MATCH(,INDIRECT(ADDRESS(ROW(NOTA[TGL.NOTA]),COLUMN(NOTA[TGL.NOTA]))&amp;":"&amp;ADDRESS(ROW(),COLUMN(NOTA[TGL.NOTA]))),-1)))</f>
        <v/>
      </c>
      <c r="AI186" s="4" t="str">
        <f ca="1">IF(NOTA[[#This Row],[ID_H]]="","",INDEX(NOTA[NO.NOTA],MATCH(NOTA[[#This Row],[ID_H]],NOTA[ID_H],0)))</f>
        <v/>
      </c>
      <c r="AJ186" s="6" t="str">
        <f ca="1">IF(NOTA[[#This Row],[NAMA BARANG]]="","",INDEX(NOTA[SUPPLIER],MATCH(,INDIRECT(ADDRESS(ROW(NOTA[ID]),COLUMN(NOTA[ID]))&amp;":"&amp;ADDRESS(ROW(),COLUMN(NOTA[ID]))),-1)))</f>
        <v/>
      </c>
      <c r="AK186" s="6" t="str">
        <f ca="1">IF(NOTA[[#This Row],[ID_H]]="","",IF(NOTA[[#This Row],[FAKTUR]]="",INDIRECT(ADDRESS(ROW()-1,COLUMN())),NOTA[[#This Row],[FAKTUR]]))</f>
        <v/>
      </c>
      <c r="AL186" s="3" t="str">
        <f ca="1">IF(NOTA[[#This Row],[ID]]="","",COUNTIF(NOTA[ID_H],NOTA[[#This Row],[ID_H]]))</f>
        <v/>
      </c>
      <c r="AM186" s="3" t="str">
        <f ca="1">IF(NOTA[[#This Row],[TGL.NOTA]]="",IF(NOTA[[#This Row],[SUPPLIER_H]]="","",AM185),MONTH(NOTA[[#This Row],[TGL.NOTA]]))</f>
        <v/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" t="str">
        <f>IF(NOTA[[#This Row],[CONCAT1]]="","",MATCH(NOTA[[#This Row],[CONCAT1]],[3]!db[NB NOTA_C],0))</f>
        <v/>
      </c>
      <c r="AS186" s="3" t="str">
        <f>IF(NOTA[[#This Row],[Column5]]="","",TRUE)</f>
        <v/>
      </c>
      <c r="AT186" s="3" t="str">
        <f ca="1">IF(NOTA[[#This Row],[ID_H]]="","",IF(NOTA[[#This Row],[Column3]]=TRUE,NOTA[[#This Row],[Column5]],INDEX([3]!db[QTY/ CTN],NOTA[[#This Row],[//DB]])))</f>
        <v/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6" s="3" t="str">
        <f ca="1">IF(NOTA[[#This Row],[ID_H]]="","",MATCH(NOTA[[#This Row],[NB NOTA_C_QTY]],[3]!db[NB NOTA_C_QTY+F],0))</f>
        <v/>
      </c>
      <c r="AW186" s="16" t="str">
        <f ca="1">IF(NOTA[[#This Row],[NB NOTA_C_QTY]]="","",ROW()-2)</f>
        <v/>
      </c>
    </row>
    <row r="187" spans="1:49" ht="20.100000000000001" customHeight="1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 t="str">
        <f ca="1">IF(NOTA[[#This Row],[NAMA BARANG]]="","",INDEX(NOTA[ID],MATCH(,INDIRECT(ADDRESS(ROW(NOTA[ID]),COLUMN(NOTA[ID]))&amp;":"&amp;ADDRESS(ROW(),COLUMN(NOTA[ID]))),-1)))</f>
        <v/>
      </c>
      <c r="C187" s="11"/>
      <c r="F187" s="12"/>
      <c r="G187" s="3"/>
      <c r="H187" s="4"/>
      <c r="I187" s="3"/>
      <c r="K187" s="5"/>
      <c r="L187" s="3"/>
      <c r="N187" s="6"/>
      <c r="O187" s="7"/>
      <c r="P187" s="13"/>
      <c r="R187" s="9"/>
      <c r="T187" s="15"/>
      <c r="U187" s="10"/>
      <c r="V187" s="15" t="str">
        <f>IF(NOTA[[#This Row],[HARGA/ CTN]]="",NOTA[[#This Row],[JUMLAH_H]],NOTA[[#This Row],[HARGA/ CTN]]*IF(NOTA[[#This Row],[C]]="",0,NOTA[[#This Row],[C]]))</f>
        <v/>
      </c>
      <c r="W187" s="15" t="str">
        <f>IF(NOTA[[#This Row],[JUMLAH]]="","",NOTA[[#This Row],[JUMLAH]]*NOTA[[#This Row],[Column6]])</f>
        <v/>
      </c>
      <c r="X187" s="15" t="str">
        <f>IF(NOTA[[#This Row],[JUMLAH]]="","",(NOTA[[#This Row],[JUMLAH]]-NOTA[[#This Row],[DISC 1-]])*NOTA[[#This Row],[Column7]])</f>
        <v/>
      </c>
      <c r="Y187" s="15" t="str">
        <f>IF(NOTA[[#This Row],[JUMLAH]]="","",(NOTA[[#This Row],[JUMLAH]]-NOTA[[#This Row],[DISC 1-]]-NOTA[[#This Row],[DISC 2-]])*NOTA[[#This Row],[Column8]])</f>
        <v/>
      </c>
      <c r="Z187" s="15" t="str">
        <f>IF(NOTA[[#This Row],[JUMLAH]]="","",NOTA[[#This Row],[DISC 1-]]+NOTA[[#This Row],[DISC 2-]]+NOTA[[#This Row],[DISC 3-]])</f>
        <v/>
      </c>
      <c r="AA187" s="15" t="str">
        <f>IF(NOTA[[#This Row],[JUMLAH]]="","",NOTA[[#This Row],[JUMLAH]]-NOTA[[#This Row],[DISC]])</f>
        <v/>
      </c>
      <c r="AB187" s="15"/>
      <c r="AC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15" t="str">
        <f>IF(OR(NOTA[[#This Row],[QTY]]="",NOTA[[#This Row],[HARGA SATUAN]]="",),"",NOTA[[#This Row],[QTY]]*NOTA[[#This Row],[HARGA SATUAN]])</f>
        <v/>
      </c>
      <c r="AG187" s="4" t="str">
        <f ca="1">IF(NOTA[[#This Row],[ID_H]]="","",INDEX(NOTA[TANGGAL],MATCH(,INDIRECT(ADDRESS(ROW(NOTA[TANGGAL]),COLUMN(NOTA[TANGGAL]))&amp;":"&amp;ADDRESS(ROW(),COLUMN(NOTA[TANGGAL]))),-1)))</f>
        <v/>
      </c>
      <c r="AH187" s="4" t="str">
        <f ca="1">IF(NOTA[[#This Row],[ID_H]]="","",INDEX(NOTA[TGL.NOTA],MATCH(,INDIRECT(ADDRESS(ROW(NOTA[TGL.NOTA]),COLUMN(NOTA[TGL.NOTA]))&amp;":"&amp;ADDRESS(ROW(),COLUMN(NOTA[TGL.NOTA]))),-1)))</f>
        <v/>
      </c>
      <c r="AI187" s="4" t="str">
        <f ca="1">IF(NOTA[[#This Row],[ID_H]]="","",INDEX(NOTA[NO.NOTA],MATCH(NOTA[[#This Row],[ID_H]],NOTA[ID_H],0)))</f>
        <v/>
      </c>
      <c r="AJ187" s="6" t="str">
        <f ca="1">IF(NOTA[[#This Row],[NAMA BARANG]]="","",INDEX(NOTA[SUPPLIER],MATCH(,INDIRECT(ADDRESS(ROW(NOTA[ID]),COLUMN(NOTA[ID]))&amp;":"&amp;ADDRESS(ROW(),COLUMN(NOTA[ID]))),-1)))</f>
        <v/>
      </c>
      <c r="AK187" s="6" t="str">
        <f ca="1">IF(NOTA[[#This Row],[ID_H]]="","",IF(NOTA[[#This Row],[FAKTUR]]="",INDIRECT(ADDRESS(ROW()-1,COLUMN())),NOTA[[#This Row],[FAKTUR]]))</f>
        <v/>
      </c>
      <c r="AL187" s="3" t="str">
        <f ca="1">IF(NOTA[[#This Row],[ID]]="","",COUNTIF(NOTA[ID_H],NOTA[[#This Row],[ID_H]]))</f>
        <v/>
      </c>
      <c r="AM187" s="3" t="str">
        <f ca="1">IF(NOTA[[#This Row],[TGL.NOTA]]="",IF(NOTA[[#This Row],[SUPPLIER_H]]="","",AM186),MONTH(NOTA[[#This Row],[TGL.NOTA]]))</f>
        <v/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 t="str">
        <f>IF(NOTA[[#This Row],[CONCAT1]]="","",MATCH(NOTA[[#This Row],[CONCAT1]],[3]!db[NB NOTA_C],0))</f>
        <v/>
      </c>
      <c r="AS187" s="3" t="str">
        <f>IF(NOTA[[#This Row],[Column5]]="","",TRUE)</f>
        <v/>
      </c>
      <c r="AT187" s="3" t="str">
        <f ca="1">IF(NOTA[[#This Row],[ID_H]]="","",IF(NOTA[[#This Row],[Column3]]=TRUE,NOTA[[#This Row],[Column5]],INDEX([3]!db[QTY/ CTN],NOTA[[#This Row],[//DB]])))</f>
        <v/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" t="str">
        <f ca="1">IF(NOTA[[#This Row],[ID_H]]="","",MATCH(NOTA[[#This Row],[NB NOTA_C_QTY]],[3]!db[NB NOTA_C_QTY+F],0))</f>
        <v/>
      </c>
      <c r="AW187" s="16" t="str">
        <f ca="1">IF(NOTA[[#This Row],[NB NOTA_C_QTY]]="","",ROW()-2)</f>
        <v/>
      </c>
    </row>
    <row r="188" spans="1:49" ht="20.100000000000001" customHeight="1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>
      <c r="A1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" t="str">
        <f ca="1">IF(NOTA[[#This Row],[NAMA BARANG]]="","",INDEX(NOTA[ID],MATCH(,INDIRECT(ADDRESS(ROW(NOTA[ID]),COLUMN(NOTA[ID]))&amp;":"&amp;ADDRESS(ROW(),COLUMN(NOTA[ID]))),-1)))</f>
        <v/>
      </c>
      <c r="C189" s="11"/>
      <c r="F189" s="12"/>
      <c r="G189" s="3"/>
      <c r="H189" s="4"/>
      <c r="I189" s="3"/>
      <c r="K189" s="5"/>
      <c r="O189" s="7"/>
      <c r="P189" s="13"/>
      <c r="R189" s="9"/>
      <c r="T189" s="15"/>
      <c r="U189" s="10"/>
      <c r="V189" s="15" t="str">
        <f>IF(NOTA[[#This Row],[HARGA/ CTN]]="",NOTA[[#This Row],[JUMLAH_H]],NOTA[[#This Row],[HARGA/ CTN]]*IF(NOTA[[#This Row],[C]]="",0,NOTA[[#This Row],[C]]))</f>
        <v/>
      </c>
      <c r="W189" s="15" t="str">
        <f>IF(NOTA[[#This Row],[JUMLAH]]="","",NOTA[[#This Row],[JUMLAH]]*NOTA[[#This Row],[Column6]])</f>
        <v/>
      </c>
      <c r="X189" s="15" t="str">
        <f>IF(NOTA[[#This Row],[JUMLAH]]="","",(NOTA[[#This Row],[JUMLAH]]-NOTA[[#This Row],[DISC 1-]])*NOTA[[#This Row],[Column7]])</f>
        <v/>
      </c>
      <c r="Y189" s="15" t="str">
        <f>IF(NOTA[[#This Row],[JUMLAH]]="","",(NOTA[[#This Row],[JUMLAH]]-NOTA[[#This Row],[DISC 1-]]-NOTA[[#This Row],[DISC 2-]])*NOTA[[#This Row],[Column8]])</f>
        <v/>
      </c>
      <c r="Z189" s="15" t="str">
        <f>IF(NOTA[[#This Row],[JUMLAH]]="","",NOTA[[#This Row],[DISC 1-]]+NOTA[[#This Row],[DISC 2-]]+NOTA[[#This Row],[DISC 3-]])</f>
        <v/>
      </c>
      <c r="AA189" s="15" t="str">
        <f>IF(NOTA[[#This Row],[JUMLAH]]="","",NOTA[[#This Row],[JUMLAH]]-NOTA[[#This Row],[DISC]])</f>
        <v/>
      </c>
      <c r="AB189" s="15"/>
      <c r="AC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9" s="15" t="str">
        <f>IF(OR(NOTA[[#This Row],[QTY]]="",NOTA[[#This Row],[HARGA SATUAN]]="",),"",NOTA[[#This Row],[QTY]]*NOTA[[#This Row],[HARGA SATUAN]])</f>
        <v/>
      </c>
      <c r="AG189" s="4" t="str">
        <f ca="1">IF(NOTA[[#This Row],[ID_H]]="","",INDEX(NOTA[TANGGAL],MATCH(,INDIRECT(ADDRESS(ROW(NOTA[TANGGAL]),COLUMN(NOTA[TANGGAL]))&amp;":"&amp;ADDRESS(ROW(),COLUMN(NOTA[TANGGAL]))),-1)))</f>
        <v/>
      </c>
      <c r="AH189" s="4" t="str">
        <f ca="1">IF(NOTA[[#This Row],[ID_H]]="","",INDEX(NOTA[TGL.NOTA],MATCH(,INDIRECT(ADDRESS(ROW(NOTA[TGL.NOTA]),COLUMN(NOTA[TGL.NOTA]))&amp;":"&amp;ADDRESS(ROW(),COLUMN(NOTA[TGL.NOTA]))),-1)))</f>
        <v/>
      </c>
      <c r="AI189" s="4" t="str">
        <f ca="1">IF(NOTA[[#This Row],[ID_H]]="","",INDEX(NOTA[NO.NOTA],MATCH(NOTA[[#This Row],[ID_H]],NOTA[ID_H],0)))</f>
        <v/>
      </c>
      <c r="AJ189" s="6" t="str">
        <f ca="1">IF(NOTA[[#This Row],[NAMA BARANG]]="","",INDEX(NOTA[SUPPLIER],MATCH(,INDIRECT(ADDRESS(ROW(NOTA[ID]),COLUMN(NOTA[ID]))&amp;":"&amp;ADDRESS(ROW(),COLUMN(NOTA[ID]))),-1)))</f>
        <v/>
      </c>
      <c r="AK189" s="6" t="str">
        <f ca="1">IF(NOTA[[#This Row],[ID_H]]="","",IF(NOTA[[#This Row],[FAKTUR]]="",INDIRECT(ADDRESS(ROW()-1,COLUMN())),NOTA[[#This Row],[FAKTUR]]))</f>
        <v/>
      </c>
      <c r="AL189" s="3" t="str">
        <f ca="1">IF(NOTA[[#This Row],[ID]]="","",COUNTIF(NOTA[ID_H],NOTA[[#This Row],[ID_H]]))</f>
        <v/>
      </c>
      <c r="AM189" s="3" t="str">
        <f ca="1">IF(NOTA[[#This Row],[TGL.NOTA]]="",IF(NOTA[[#This Row],[SUPPLIER_H]]="","",AM188),MONTH(NOTA[[#This Row],[TGL.NOTA]]))</f>
        <v/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" t="str">
        <f>IF(NOTA[[#This Row],[CONCAT1]]="","",MATCH(NOTA[[#This Row],[CONCAT1]],[3]!db[NB NOTA_C],0))</f>
        <v/>
      </c>
      <c r="AS189" s="3" t="str">
        <f>IF(NOTA[[#This Row],[Column5]]="","",TRUE)</f>
        <v/>
      </c>
      <c r="AT189" s="3" t="str">
        <f ca="1">IF(NOTA[[#This Row],[ID_H]]="","",IF(NOTA[[#This Row],[Column3]]=TRUE,NOTA[[#This Row],[Column5]],INDEX([3]!db[QTY/ CTN],NOTA[[#This Row],[//DB]])))</f>
        <v/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9" s="3" t="str">
        <f ca="1">IF(NOTA[[#This Row],[ID_H]]="","",MATCH(NOTA[[#This Row],[NB NOTA_C_QTY]],[3]!db[NB NOTA_C_QTY+F],0))</f>
        <v/>
      </c>
      <c r="AW189" s="16" t="str">
        <f ca="1">IF(NOTA[[#This Row],[NB NOTA_C_QTY]]="","",ROW()-2)</f>
        <v/>
      </c>
    </row>
    <row r="190" spans="1:49" ht="20.100000000000001" customHeight="1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>
      <c r="A1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" t="str">
        <f ca="1">IF(NOTA[[#This Row],[NAMA BARANG]]="","",INDEX(NOTA[ID],MATCH(,INDIRECT(ADDRESS(ROW(NOTA[ID]),COLUMN(NOTA[ID]))&amp;":"&amp;ADDRESS(ROW(),COLUMN(NOTA[ID]))),-1)))</f>
        <v/>
      </c>
      <c r="C191" s="11"/>
      <c r="F191" s="12"/>
      <c r="G191" s="3"/>
      <c r="H191" s="4"/>
      <c r="I191" s="3"/>
      <c r="K191" s="5"/>
      <c r="L191" s="3"/>
      <c r="N191" s="6"/>
      <c r="O191" s="7"/>
      <c r="P191" s="13"/>
      <c r="R191" s="9"/>
      <c r="T191" s="15"/>
      <c r="U191" s="10"/>
      <c r="V191" s="15" t="str">
        <f>IF(NOTA[[#This Row],[HARGA/ CTN]]="",NOTA[[#This Row],[JUMLAH_H]],NOTA[[#This Row],[HARGA/ CTN]]*IF(NOTA[[#This Row],[C]]="",0,NOTA[[#This Row],[C]]))</f>
        <v/>
      </c>
      <c r="W191" s="15" t="str">
        <f>IF(NOTA[[#This Row],[JUMLAH]]="","",NOTA[[#This Row],[JUMLAH]]*NOTA[[#This Row],[Column6]])</f>
        <v/>
      </c>
      <c r="X191" s="15" t="str">
        <f>IF(NOTA[[#This Row],[JUMLAH]]="","",(NOTA[[#This Row],[JUMLAH]]-NOTA[[#This Row],[DISC 1-]])*NOTA[[#This Row],[Column7]])</f>
        <v/>
      </c>
      <c r="Y191" s="15" t="str">
        <f>IF(NOTA[[#This Row],[JUMLAH]]="","",(NOTA[[#This Row],[JUMLAH]]-NOTA[[#This Row],[DISC 1-]]-NOTA[[#This Row],[DISC 2-]])*NOTA[[#This Row],[Column8]])</f>
        <v/>
      </c>
      <c r="Z191" s="15" t="str">
        <f>IF(NOTA[[#This Row],[JUMLAH]]="","",NOTA[[#This Row],[DISC 1-]]+NOTA[[#This Row],[DISC 2-]]+NOTA[[#This Row],[DISC 3-]])</f>
        <v/>
      </c>
      <c r="AA191" s="15" t="str">
        <f>IF(NOTA[[#This Row],[JUMLAH]]="","",NOTA[[#This Row],[JUMLAH]]-NOTA[[#This Row],[DISC]])</f>
        <v/>
      </c>
      <c r="AB191" s="15"/>
      <c r="AC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1" s="15" t="str">
        <f>IF(OR(NOTA[[#This Row],[QTY]]="",NOTA[[#This Row],[HARGA SATUAN]]="",),"",NOTA[[#This Row],[QTY]]*NOTA[[#This Row],[HARGA SATUAN]])</f>
        <v/>
      </c>
      <c r="AG191" s="4" t="str">
        <f ca="1">IF(NOTA[[#This Row],[ID_H]]="","",INDEX(NOTA[TANGGAL],MATCH(,INDIRECT(ADDRESS(ROW(NOTA[TANGGAL]),COLUMN(NOTA[TANGGAL]))&amp;":"&amp;ADDRESS(ROW(),COLUMN(NOTA[TANGGAL]))),-1)))</f>
        <v/>
      </c>
      <c r="AH191" s="4" t="str">
        <f ca="1">IF(NOTA[[#This Row],[ID_H]]="","",INDEX(NOTA[TGL.NOTA],MATCH(,INDIRECT(ADDRESS(ROW(NOTA[TGL.NOTA]),COLUMN(NOTA[TGL.NOTA]))&amp;":"&amp;ADDRESS(ROW(),COLUMN(NOTA[TGL.NOTA]))),-1)))</f>
        <v/>
      </c>
      <c r="AI191" s="4" t="str">
        <f ca="1">IF(NOTA[[#This Row],[ID_H]]="","",INDEX(NOTA[NO.NOTA],MATCH(NOTA[[#This Row],[ID_H]],NOTA[ID_H],0)))</f>
        <v/>
      </c>
      <c r="AJ191" s="6" t="str">
        <f ca="1">IF(NOTA[[#This Row],[NAMA BARANG]]="","",INDEX(NOTA[SUPPLIER],MATCH(,INDIRECT(ADDRESS(ROW(NOTA[ID]),COLUMN(NOTA[ID]))&amp;":"&amp;ADDRESS(ROW(),COLUMN(NOTA[ID]))),-1)))</f>
        <v/>
      </c>
      <c r="AK191" s="6" t="str">
        <f ca="1">IF(NOTA[[#This Row],[ID_H]]="","",IF(NOTA[[#This Row],[FAKTUR]]="",INDIRECT(ADDRESS(ROW()-1,COLUMN())),NOTA[[#This Row],[FAKTUR]]))</f>
        <v/>
      </c>
      <c r="AL191" s="3" t="str">
        <f ca="1">IF(NOTA[[#This Row],[ID]]="","",COUNTIF(NOTA[ID_H],NOTA[[#This Row],[ID_H]]))</f>
        <v/>
      </c>
      <c r="AM191" s="3" t="str">
        <f ca="1">IF(NOTA[[#This Row],[TGL.NOTA]]="",IF(NOTA[[#This Row],[SUPPLIER_H]]="","",AM190),MONTH(NOTA[[#This Row],[TGL.NOTA]]))</f>
        <v/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1" s="3" t="str">
        <f>IF(NOTA[[#This Row],[CONCAT1]]="","",MATCH(NOTA[[#This Row],[CONCAT1]],[3]!db[NB NOTA_C],0))</f>
        <v/>
      </c>
      <c r="AS191" s="3" t="str">
        <f>IF(NOTA[[#This Row],[Column5]]="","",TRUE)</f>
        <v/>
      </c>
      <c r="AT191" s="3" t="str">
        <f ca="1">IF(NOTA[[#This Row],[ID_H]]="","",IF(NOTA[[#This Row],[Column3]]=TRUE,NOTA[[#This Row],[Column5]],INDEX([3]!db[QTY/ CTN],NOTA[[#This Row],[//DB]])))</f>
        <v/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1" s="3" t="str">
        <f ca="1">IF(NOTA[[#This Row],[ID_H]]="","",MATCH(NOTA[[#This Row],[NB NOTA_C_QTY]],[3]!db[NB NOTA_C_QTY+F],0))</f>
        <v/>
      </c>
      <c r="AW191" s="16" t="str">
        <f ca="1">IF(NOTA[[#This Row],[NB NOTA_C_QTY]]="","",ROW()-2)</f>
        <v/>
      </c>
    </row>
    <row r="192" spans="1:49" ht="20.100000000000001" customHeight="1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>
      <c r="A1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" t="str">
        <f ca="1">IF(NOTA[[#This Row],[NAMA BARANG]]="","",INDEX(NOTA[ID],MATCH(,INDIRECT(ADDRESS(ROW(NOTA[ID]),COLUMN(NOTA[ID]))&amp;":"&amp;ADDRESS(ROW(),COLUMN(NOTA[ID]))),-1)))</f>
        <v/>
      </c>
      <c r="C193" s="11"/>
      <c r="F193" s="12"/>
      <c r="G193" s="3"/>
      <c r="H193" s="4"/>
      <c r="I193" s="3"/>
      <c r="K193" s="5"/>
      <c r="L193" s="3"/>
      <c r="N193" s="6"/>
      <c r="O193" s="7"/>
      <c r="P193" s="13"/>
      <c r="R193" s="9"/>
      <c r="T193" s="15"/>
      <c r="U193" s="10"/>
      <c r="V193" s="15" t="str">
        <f>IF(NOTA[[#This Row],[HARGA/ CTN]]="",NOTA[[#This Row],[JUMLAH_H]],NOTA[[#This Row],[HARGA/ CTN]]*IF(NOTA[[#This Row],[C]]="",0,NOTA[[#This Row],[C]]))</f>
        <v/>
      </c>
      <c r="W193" s="15" t="str">
        <f>IF(NOTA[[#This Row],[JUMLAH]]="","",NOTA[[#This Row],[JUMLAH]]*NOTA[[#This Row],[Column6]])</f>
        <v/>
      </c>
      <c r="X193" s="15" t="str">
        <f>IF(NOTA[[#This Row],[JUMLAH]]="","",(NOTA[[#This Row],[JUMLAH]]-NOTA[[#This Row],[DISC 1-]])*NOTA[[#This Row],[Column7]])</f>
        <v/>
      </c>
      <c r="Y193" s="15" t="str">
        <f>IF(NOTA[[#This Row],[JUMLAH]]="","",(NOTA[[#This Row],[JUMLAH]]-NOTA[[#This Row],[DISC 1-]]-NOTA[[#This Row],[DISC 2-]])*NOTA[[#This Row],[Column8]])</f>
        <v/>
      </c>
      <c r="Z193" s="15" t="str">
        <f>IF(NOTA[[#This Row],[JUMLAH]]="","",NOTA[[#This Row],[DISC 1-]]+NOTA[[#This Row],[DISC 2-]]+NOTA[[#This Row],[DISC 3-]])</f>
        <v/>
      </c>
      <c r="AA193" s="15" t="str">
        <f>IF(NOTA[[#This Row],[JUMLAH]]="","",NOTA[[#This Row],[JUMLAH]]-NOTA[[#This Row],[DISC]])</f>
        <v/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15" t="str">
        <f>IF(OR(NOTA[[#This Row],[QTY]]="",NOTA[[#This Row],[HARGA SATUAN]]="",),"",NOTA[[#This Row],[QTY]]*NOTA[[#This Row],[HARGA SATUAN]])</f>
        <v/>
      </c>
      <c r="AG193" s="4" t="str">
        <f ca="1">IF(NOTA[[#This Row],[ID_H]]="","",INDEX(NOTA[TANGGAL],MATCH(,INDIRECT(ADDRESS(ROW(NOTA[TANGGAL]),COLUMN(NOTA[TANGGAL]))&amp;":"&amp;ADDRESS(ROW(),COLUMN(NOTA[TANGGAL]))),-1)))</f>
        <v/>
      </c>
      <c r="AH193" s="4" t="str">
        <f ca="1">IF(NOTA[[#This Row],[ID_H]]="","",INDEX(NOTA[TGL.NOTA],MATCH(,INDIRECT(ADDRESS(ROW(NOTA[TGL.NOTA]),COLUMN(NOTA[TGL.NOTA]))&amp;":"&amp;ADDRESS(ROW(),COLUMN(NOTA[TGL.NOTA]))),-1)))</f>
        <v/>
      </c>
      <c r="AI193" s="4" t="str">
        <f ca="1">IF(NOTA[[#This Row],[ID_H]]="","",INDEX(NOTA[NO.NOTA],MATCH(NOTA[[#This Row],[ID_H]],NOTA[ID_H],0)))</f>
        <v/>
      </c>
      <c r="AJ193" s="6" t="str">
        <f ca="1">IF(NOTA[[#This Row],[NAMA BARANG]]="","",INDEX(NOTA[SUPPLIER],MATCH(,INDIRECT(ADDRESS(ROW(NOTA[ID]),COLUMN(NOTA[ID]))&amp;":"&amp;ADDRESS(ROW(),COLUMN(NOTA[ID]))),-1)))</f>
        <v/>
      </c>
      <c r="AK193" s="6" t="str">
        <f ca="1">IF(NOTA[[#This Row],[ID_H]]="","",IF(NOTA[[#This Row],[FAKTUR]]="",INDIRECT(ADDRESS(ROW()-1,COLUMN())),NOTA[[#This Row],[FAKTUR]]))</f>
        <v/>
      </c>
      <c r="AL193" s="3" t="str">
        <f ca="1">IF(NOTA[[#This Row],[ID]]="","",COUNTIF(NOTA[ID_H],NOTA[[#This Row],[ID_H]]))</f>
        <v/>
      </c>
      <c r="AM193" s="3" t="str">
        <f ca="1">IF(NOTA[[#This Row],[TGL.NOTA]]="",IF(NOTA[[#This Row],[SUPPLIER_H]]="","",AM192),MONTH(NOTA[[#This Row],[TGL.NOTA]]))</f>
        <v/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" t="str">
        <f>IF(NOTA[[#This Row],[CONCAT1]]="","",MATCH(NOTA[[#This Row],[CONCAT1]],[3]!db[NB NOTA_C],0))</f>
        <v/>
      </c>
      <c r="AS193" s="3" t="str">
        <f>IF(NOTA[[#This Row],[Column5]]="","",TRUE)</f>
        <v/>
      </c>
      <c r="AT193" s="3" t="str">
        <f ca="1">IF(NOTA[[#This Row],[ID_H]]="","",IF(NOTA[[#This Row],[Column3]]=TRUE,NOTA[[#This Row],[Column5]],INDEX([3]!db[QTY/ CTN],NOTA[[#This Row],[//DB]])))</f>
        <v/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" t="str">
        <f ca="1">IF(NOTA[[#This Row],[ID_H]]="","",MATCH(NOTA[[#This Row],[NB NOTA_C_QTY]],[3]!db[NB NOTA_C_QTY+F],0))</f>
        <v/>
      </c>
      <c r="AW193" s="16" t="str">
        <f ca="1">IF(NOTA[[#This Row],[NB NOTA_C_QTY]]="","",ROW()-2)</f>
        <v/>
      </c>
    </row>
    <row r="194" spans="1:49" ht="20.100000000000001" customHeight="1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 t="str">
        <f ca="1">IF(NOTA[[#This Row],[NAMA BARANG]]="","",INDEX(NOTA[ID],MATCH(,INDIRECT(ADDRESS(ROW(NOTA[ID]),COLUMN(NOTA[ID]))&amp;":"&amp;ADDRESS(ROW(),COLUMN(NOTA[ID]))),-1)))</f>
        <v/>
      </c>
      <c r="C194" s="11"/>
      <c r="F194" s="12"/>
      <c r="G194" s="3"/>
      <c r="H194" s="4"/>
      <c r="I194" s="3"/>
      <c r="K194" s="5"/>
      <c r="L194" s="3"/>
      <c r="N194" s="6"/>
      <c r="O194" s="7"/>
      <c r="P194" s="13"/>
      <c r="R194" s="9"/>
      <c r="T194" s="15"/>
      <c r="U194" s="10"/>
      <c r="V194" s="15" t="str">
        <f>IF(NOTA[[#This Row],[HARGA/ CTN]]="",NOTA[[#This Row],[JUMLAH_H]],NOTA[[#This Row],[HARGA/ CTN]]*IF(NOTA[[#This Row],[C]]="",0,NOTA[[#This Row],[C]]))</f>
        <v/>
      </c>
      <c r="W194" s="15" t="str">
        <f>IF(NOTA[[#This Row],[JUMLAH]]="","",NOTA[[#This Row],[JUMLAH]]*NOTA[[#This Row],[Column6]])</f>
        <v/>
      </c>
      <c r="X194" s="15" t="str">
        <f>IF(NOTA[[#This Row],[JUMLAH]]="","",(NOTA[[#This Row],[JUMLAH]]-NOTA[[#This Row],[DISC 1-]])*NOTA[[#This Row],[Column7]])</f>
        <v/>
      </c>
      <c r="Y194" s="15" t="str">
        <f>IF(NOTA[[#This Row],[JUMLAH]]="","",(NOTA[[#This Row],[JUMLAH]]-NOTA[[#This Row],[DISC 1-]]-NOTA[[#This Row],[DISC 2-]])*NOTA[[#This Row],[Column8]])</f>
        <v/>
      </c>
      <c r="Z194" s="15" t="str">
        <f>IF(NOTA[[#This Row],[JUMLAH]]="","",NOTA[[#This Row],[DISC 1-]]+NOTA[[#This Row],[DISC 2-]]+NOTA[[#This Row],[DISC 3-]])</f>
        <v/>
      </c>
      <c r="AA194" s="15" t="str">
        <f>IF(NOTA[[#This Row],[JUMLAH]]="","",NOTA[[#This Row],[JUMLAH]]-NOTA[[#This Row],[DISC]])</f>
        <v/>
      </c>
      <c r="AB194" s="15"/>
      <c r="AC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15" t="str">
        <f>IF(OR(NOTA[[#This Row],[QTY]]="",NOTA[[#This Row],[HARGA SATUAN]]="",),"",NOTA[[#This Row],[QTY]]*NOTA[[#This Row],[HARGA SATUAN]])</f>
        <v/>
      </c>
      <c r="AG194" s="4" t="str">
        <f ca="1">IF(NOTA[[#This Row],[ID_H]]="","",INDEX(NOTA[TANGGAL],MATCH(,INDIRECT(ADDRESS(ROW(NOTA[TANGGAL]),COLUMN(NOTA[TANGGAL]))&amp;":"&amp;ADDRESS(ROW(),COLUMN(NOTA[TANGGAL]))),-1)))</f>
        <v/>
      </c>
      <c r="AH194" s="4" t="str">
        <f ca="1">IF(NOTA[[#This Row],[ID_H]]="","",INDEX(NOTA[TGL.NOTA],MATCH(,INDIRECT(ADDRESS(ROW(NOTA[TGL.NOTA]),COLUMN(NOTA[TGL.NOTA]))&amp;":"&amp;ADDRESS(ROW(),COLUMN(NOTA[TGL.NOTA]))),-1)))</f>
        <v/>
      </c>
      <c r="AI194" s="4" t="str">
        <f ca="1">IF(NOTA[[#This Row],[ID_H]]="","",INDEX(NOTA[NO.NOTA],MATCH(NOTA[[#This Row],[ID_H]],NOTA[ID_H],0)))</f>
        <v/>
      </c>
      <c r="AJ194" s="6" t="str">
        <f ca="1">IF(NOTA[[#This Row],[NAMA BARANG]]="","",INDEX(NOTA[SUPPLIER],MATCH(,INDIRECT(ADDRESS(ROW(NOTA[ID]),COLUMN(NOTA[ID]))&amp;":"&amp;ADDRESS(ROW(),COLUMN(NOTA[ID]))),-1)))</f>
        <v/>
      </c>
      <c r="AK194" s="6" t="str">
        <f ca="1">IF(NOTA[[#This Row],[ID_H]]="","",IF(NOTA[[#This Row],[FAKTUR]]="",INDIRECT(ADDRESS(ROW()-1,COLUMN())),NOTA[[#This Row],[FAKTUR]]))</f>
        <v/>
      </c>
      <c r="AL194" s="3" t="str">
        <f ca="1">IF(NOTA[[#This Row],[ID]]="","",COUNTIF(NOTA[ID_H],NOTA[[#This Row],[ID_H]]))</f>
        <v/>
      </c>
      <c r="AM194" s="3" t="str">
        <f ca="1">IF(NOTA[[#This Row],[TGL.NOTA]]="",IF(NOTA[[#This Row],[SUPPLIER_H]]="","",AM193),MONTH(NOTA[[#This Row],[TGL.NOTA]]))</f>
        <v/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 t="str">
        <f>IF(NOTA[[#This Row],[CONCAT1]]="","",MATCH(NOTA[[#This Row],[CONCAT1]],[3]!db[NB NOTA_C],0))</f>
        <v/>
      </c>
      <c r="AS194" s="3" t="str">
        <f>IF(NOTA[[#This Row],[Column5]]="","",TRUE)</f>
        <v/>
      </c>
      <c r="AT194" s="3" t="str">
        <f ca="1">IF(NOTA[[#This Row],[ID_H]]="","",IF(NOTA[[#This Row],[Column3]]=TRUE,NOTA[[#This Row],[Column5]],INDEX([3]!db[QTY/ CTN],NOTA[[#This Row],[//DB]])))</f>
        <v/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4" s="3" t="str">
        <f ca="1">IF(NOTA[[#This Row],[ID_H]]="","",MATCH(NOTA[[#This Row],[NB NOTA_C_QTY]],[3]!db[NB NOTA_C_QTY+F],0))</f>
        <v/>
      </c>
      <c r="AW194" s="16" t="str">
        <f ca="1">IF(NOTA[[#This Row],[NB NOTA_C_QTY]]="","",ROW()-2)</f>
        <v/>
      </c>
    </row>
    <row r="195" spans="1:49" ht="20.100000000000001" customHeight="1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>
      <c r="A1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" t="str">
        <f ca="1">IF(NOTA[[#This Row],[NAMA BARANG]]="","",INDEX(NOTA[ID],MATCH(,INDIRECT(ADDRESS(ROW(NOTA[ID]),COLUMN(NOTA[ID]))&amp;":"&amp;ADDRESS(ROW(),COLUMN(NOTA[ID]))),-1)))</f>
        <v/>
      </c>
      <c r="C196" s="11"/>
      <c r="G196" s="3"/>
      <c r="H196" s="4"/>
      <c r="I196" s="3"/>
      <c r="K196" s="5"/>
      <c r="L196" s="3"/>
      <c r="N196" s="6"/>
      <c r="O196" s="7"/>
      <c r="P196" s="13"/>
      <c r="R196" s="9"/>
      <c r="T196" s="15"/>
      <c r="U196" s="10"/>
      <c r="V196" s="15" t="str">
        <f>IF(NOTA[[#This Row],[HARGA/ CTN]]="",NOTA[[#This Row],[JUMLAH_H]],NOTA[[#This Row],[HARGA/ CTN]]*IF(NOTA[[#This Row],[C]]="",0,NOTA[[#This Row],[C]]))</f>
        <v/>
      </c>
      <c r="W196" s="15" t="str">
        <f>IF(NOTA[[#This Row],[JUMLAH]]="","",NOTA[[#This Row],[JUMLAH]]*NOTA[[#This Row],[Column6]])</f>
        <v/>
      </c>
      <c r="X196" s="15" t="str">
        <f>IF(NOTA[[#This Row],[JUMLAH]]="","",(NOTA[[#This Row],[JUMLAH]]-NOTA[[#This Row],[DISC 1-]])*NOTA[[#This Row],[Column7]])</f>
        <v/>
      </c>
      <c r="Y196" s="15" t="str">
        <f>IF(NOTA[[#This Row],[JUMLAH]]="","",(NOTA[[#This Row],[JUMLAH]]-NOTA[[#This Row],[DISC 1-]]-NOTA[[#This Row],[DISC 2-]])*NOTA[[#This Row],[Column8]])</f>
        <v/>
      </c>
      <c r="Z196" s="15" t="str">
        <f>IF(NOTA[[#This Row],[JUMLAH]]="","",NOTA[[#This Row],[DISC 1-]]+NOTA[[#This Row],[DISC 2-]]+NOTA[[#This Row],[DISC 3-]])</f>
        <v/>
      </c>
      <c r="AA196" s="15" t="str">
        <f>IF(NOTA[[#This Row],[JUMLAH]]="","",NOTA[[#This Row],[JUMLAH]]-NOTA[[#This Row],[DISC]])</f>
        <v/>
      </c>
      <c r="AB196" s="15"/>
      <c r="AC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15" t="str">
        <f>IF(OR(NOTA[[#This Row],[QTY]]="",NOTA[[#This Row],[HARGA SATUAN]]="",),"",NOTA[[#This Row],[QTY]]*NOTA[[#This Row],[HARGA SATUAN]])</f>
        <v/>
      </c>
      <c r="AG196" s="4" t="str">
        <f ca="1">IF(NOTA[[#This Row],[ID_H]]="","",INDEX(NOTA[TANGGAL],MATCH(,INDIRECT(ADDRESS(ROW(NOTA[TANGGAL]),COLUMN(NOTA[TANGGAL]))&amp;":"&amp;ADDRESS(ROW(),COLUMN(NOTA[TANGGAL]))),-1)))</f>
        <v/>
      </c>
      <c r="AH196" s="4" t="str">
        <f ca="1">IF(NOTA[[#This Row],[ID_H]]="","",INDEX(NOTA[TGL.NOTA],MATCH(,INDIRECT(ADDRESS(ROW(NOTA[TGL.NOTA]),COLUMN(NOTA[TGL.NOTA]))&amp;":"&amp;ADDRESS(ROW(),COLUMN(NOTA[TGL.NOTA]))),-1)))</f>
        <v/>
      </c>
      <c r="AI196" s="4" t="str">
        <f ca="1">IF(NOTA[[#This Row],[ID_H]]="","",INDEX(NOTA[NO.NOTA],MATCH(NOTA[[#This Row],[ID_H]],NOTA[ID_H],0)))</f>
        <v/>
      </c>
      <c r="AJ196" s="6" t="str">
        <f ca="1">IF(NOTA[[#This Row],[NAMA BARANG]]="","",INDEX(NOTA[SUPPLIER],MATCH(,INDIRECT(ADDRESS(ROW(NOTA[ID]),COLUMN(NOTA[ID]))&amp;":"&amp;ADDRESS(ROW(),COLUMN(NOTA[ID]))),-1)))</f>
        <v/>
      </c>
      <c r="AK196" s="6" t="str">
        <f ca="1">IF(NOTA[[#This Row],[ID_H]]="","",IF(NOTA[[#This Row],[FAKTUR]]="",INDIRECT(ADDRESS(ROW()-1,COLUMN())),NOTA[[#This Row],[FAKTUR]]))</f>
        <v/>
      </c>
      <c r="AL196" s="3" t="str">
        <f ca="1">IF(NOTA[[#This Row],[ID]]="","",COUNTIF(NOTA[ID_H],NOTA[[#This Row],[ID_H]]))</f>
        <v/>
      </c>
      <c r="AM196" s="3" t="str">
        <f ca="1">IF(NOTA[[#This Row],[TGL.NOTA]]="",IF(NOTA[[#This Row],[SUPPLIER_H]]="","",AM195),MONTH(NOTA[[#This Row],[TGL.NOTA]]))</f>
        <v/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" t="str">
        <f>IF(NOTA[[#This Row],[CONCAT1]]="","",MATCH(NOTA[[#This Row],[CONCAT1]],[3]!db[NB NOTA_C],0))</f>
        <v/>
      </c>
      <c r="AS196" s="3" t="str">
        <f>IF(NOTA[[#This Row],[Column5]]="","",TRUE)</f>
        <v/>
      </c>
      <c r="AT196" s="3" t="str">
        <f ca="1">IF(NOTA[[#This Row],[ID_H]]="","",IF(NOTA[[#This Row],[Column3]]=TRUE,NOTA[[#This Row],[Column5]],INDEX([3]!db[QTY/ CTN],NOTA[[#This Row],[//DB]])))</f>
        <v/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" t="str">
        <f ca="1">IF(NOTA[[#This Row],[ID_H]]="","",MATCH(NOTA[[#This Row],[NB NOTA_C_QTY]],[3]!db[NB NOTA_C_QTY+F],0))</f>
        <v/>
      </c>
      <c r="AW196" s="16" t="str">
        <f ca="1">IF(NOTA[[#This Row],[NB NOTA_C_QTY]]="","",ROW()-2)</f>
        <v/>
      </c>
    </row>
    <row r="197" spans="1:49" ht="20.100000000000001" customHeight="1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>
      <c r="A1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" t="str">
        <f ca="1">IF(NOTA[[#This Row],[NAMA BARANG]]="","",INDEX(NOTA[ID],MATCH(,INDIRECT(ADDRESS(ROW(NOTA[ID]),COLUMN(NOTA[ID]))&amp;":"&amp;ADDRESS(ROW(),COLUMN(NOTA[ID]))),-1)))</f>
        <v/>
      </c>
      <c r="C198" s="11"/>
      <c r="F198" s="12"/>
      <c r="G198" s="3"/>
      <c r="H198" s="4"/>
      <c r="I198" s="3"/>
      <c r="K198" s="5"/>
      <c r="L198" s="3"/>
      <c r="N198" s="6"/>
      <c r="O198" s="7"/>
      <c r="P198" s="13"/>
      <c r="R198" s="9"/>
      <c r="T198" s="15"/>
      <c r="U198" s="10"/>
      <c r="V198" s="15" t="str">
        <f>IF(NOTA[[#This Row],[HARGA/ CTN]]="",NOTA[[#This Row],[JUMLAH_H]],NOTA[[#This Row],[HARGA/ CTN]]*IF(NOTA[[#This Row],[C]]="",0,NOTA[[#This Row],[C]]))</f>
        <v/>
      </c>
      <c r="W198" s="15" t="str">
        <f>IF(NOTA[[#This Row],[JUMLAH]]="","",NOTA[[#This Row],[JUMLAH]]*NOTA[[#This Row],[Column6]])</f>
        <v/>
      </c>
      <c r="X198" s="15" t="str">
        <f>IF(NOTA[[#This Row],[JUMLAH]]="","",(NOTA[[#This Row],[JUMLAH]]-NOTA[[#This Row],[DISC 1-]])*NOTA[[#This Row],[Column7]])</f>
        <v/>
      </c>
      <c r="Y198" s="15" t="str">
        <f>IF(NOTA[[#This Row],[JUMLAH]]="","",(NOTA[[#This Row],[JUMLAH]]-NOTA[[#This Row],[DISC 1-]]-NOTA[[#This Row],[DISC 2-]])*NOTA[[#This Row],[Column8]])</f>
        <v/>
      </c>
      <c r="Z198" s="15" t="str">
        <f>IF(NOTA[[#This Row],[JUMLAH]]="","",NOTA[[#This Row],[DISC 1-]]+NOTA[[#This Row],[DISC 2-]]+NOTA[[#This Row],[DISC 3-]])</f>
        <v/>
      </c>
      <c r="AA198" s="15" t="str">
        <f>IF(NOTA[[#This Row],[JUMLAH]]="","",NOTA[[#This Row],[JUMLAH]]-NOTA[[#This Row],[DISC]])</f>
        <v/>
      </c>
      <c r="AB198" s="15"/>
      <c r="AC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15" t="str">
        <f>IF(OR(NOTA[[#This Row],[QTY]]="",NOTA[[#This Row],[HARGA SATUAN]]="",),"",NOTA[[#This Row],[QTY]]*NOTA[[#This Row],[HARGA SATUAN]])</f>
        <v/>
      </c>
      <c r="AG198" s="4" t="str">
        <f ca="1">IF(NOTA[[#This Row],[ID_H]]="","",INDEX(NOTA[TANGGAL],MATCH(,INDIRECT(ADDRESS(ROW(NOTA[TANGGAL]),COLUMN(NOTA[TANGGAL]))&amp;":"&amp;ADDRESS(ROW(),COLUMN(NOTA[TANGGAL]))),-1)))</f>
        <v/>
      </c>
      <c r="AH198" s="4" t="str">
        <f ca="1">IF(NOTA[[#This Row],[ID_H]]="","",INDEX(NOTA[TGL.NOTA],MATCH(,INDIRECT(ADDRESS(ROW(NOTA[TGL.NOTA]),COLUMN(NOTA[TGL.NOTA]))&amp;":"&amp;ADDRESS(ROW(),COLUMN(NOTA[TGL.NOTA]))),-1)))</f>
        <v/>
      </c>
      <c r="AI198" s="4" t="str">
        <f ca="1">IF(NOTA[[#This Row],[ID_H]]="","",INDEX(NOTA[NO.NOTA],MATCH(NOTA[[#This Row],[ID_H]],NOTA[ID_H],0)))</f>
        <v/>
      </c>
      <c r="AJ198" s="6" t="str">
        <f ca="1">IF(NOTA[[#This Row],[NAMA BARANG]]="","",INDEX(NOTA[SUPPLIER],MATCH(,INDIRECT(ADDRESS(ROW(NOTA[ID]),COLUMN(NOTA[ID]))&amp;":"&amp;ADDRESS(ROW(),COLUMN(NOTA[ID]))),-1)))</f>
        <v/>
      </c>
      <c r="AK198" s="6" t="str">
        <f ca="1">IF(NOTA[[#This Row],[ID_H]]="","",IF(NOTA[[#This Row],[FAKTUR]]="",INDIRECT(ADDRESS(ROW()-1,COLUMN())),NOTA[[#This Row],[FAKTUR]]))</f>
        <v/>
      </c>
      <c r="AL198" s="3" t="str">
        <f ca="1">IF(NOTA[[#This Row],[ID]]="","",COUNTIF(NOTA[ID_H],NOTA[[#This Row],[ID_H]]))</f>
        <v/>
      </c>
      <c r="AM198" s="3" t="str">
        <f ca="1">IF(NOTA[[#This Row],[TGL.NOTA]]="",IF(NOTA[[#This Row],[SUPPLIER_H]]="","",AM197),MONTH(NOTA[[#This Row],[TGL.NOTA]]))</f>
        <v/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" t="str">
        <f>IF(NOTA[[#This Row],[CONCAT1]]="","",MATCH(NOTA[[#This Row],[CONCAT1]],[3]!db[NB NOTA_C],0))</f>
        <v/>
      </c>
      <c r="AS198" s="3" t="str">
        <f>IF(NOTA[[#This Row],[Column5]]="","",TRUE)</f>
        <v/>
      </c>
      <c r="AT198" s="3" t="str">
        <f ca="1">IF(NOTA[[#This Row],[ID_H]]="","",IF(NOTA[[#This Row],[Column3]]=TRUE,NOTA[[#This Row],[Column5]],INDEX([3]!db[QTY/ CTN],NOTA[[#This Row],[//DB]])))</f>
        <v/>
      </c>
      <c r="AU1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" t="str">
        <f ca="1">IF(NOTA[[#This Row],[ID_H]]="","",MATCH(NOTA[[#This Row],[NB NOTA_C_QTY]],[3]!db[NB NOTA_C_QTY+F],0))</f>
        <v/>
      </c>
      <c r="AW198" s="16" t="str">
        <f ca="1">IF(NOTA[[#This Row],[NB NOTA_C_QTY]]="","",ROW()-2)</f>
        <v/>
      </c>
    </row>
    <row r="199" spans="1:49" ht="20.100000000000001" customHeight="1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K199" s="5"/>
      <c r="L199" s="3"/>
      <c r="N199" s="6"/>
      <c r="O199" s="7"/>
      <c r="P199" s="13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>
      <c r="A2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" t="str">
        <f ca="1">IF(NOTA[[#This Row],[NAMA BARANG]]="","",INDEX(NOTA[ID],MATCH(,INDIRECT(ADDRESS(ROW(NOTA[ID]),COLUMN(NOTA[ID]))&amp;":"&amp;ADDRESS(ROW(),COLUMN(NOTA[ID]))),-1)))</f>
        <v/>
      </c>
      <c r="C200" s="11"/>
      <c r="F200" s="12"/>
      <c r="G200" s="3"/>
      <c r="H200" s="4"/>
      <c r="I200" s="3"/>
      <c r="K200" s="5"/>
      <c r="L200" s="3"/>
      <c r="N200" s="6"/>
      <c r="O200" s="7"/>
      <c r="P200" s="13"/>
      <c r="R200" s="9"/>
      <c r="T200" s="15"/>
      <c r="U200" s="10"/>
      <c r="V200" s="15" t="str">
        <f>IF(NOTA[[#This Row],[HARGA/ CTN]]="",NOTA[[#This Row],[JUMLAH_H]],NOTA[[#This Row],[HARGA/ CTN]]*IF(NOTA[[#This Row],[C]]="",0,NOTA[[#This Row],[C]]))</f>
        <v/>
      </c>
      <c r="W200" s="15" t="str">
        <f>IF(NOTA[[#This Row],[JUMLAH]]="","",NOTA[[#This Row],[JUMLAH]]*NOTA[[#This Row],[Column6]])</f>
        <v/>
      </c>
      <c r="X200" s="15" t="str">
        <f>IF(NOTA[[#This Row],[JUMLAH]]="","",(NOTA[[#This Row],[JUMLAH]]-NOTA[[#This Row],[DISC 1-]])*NOTA[[#This Row],[Column7]])</f>
        <v/>
      </c>
      <c r="Y200" s="15" t="str">
        <f>IF(NOTA[[#This Row],[JUMLAH]]="","",(NOTA[[#This Row],[JUMLAH]]-NOTA[[#This Row],[DISC 1-]]-NOTA[[#This Row],[DISC 2-]])*NOTA[[#This Row],[Column8]])</f>
        <v/>
      </c>
      <c r="Z200" s="15" t="str">
        <f>IF(NOTA[[#This Row],[JUMLAH]]="","",NOTA[[#This Row],[DISC 1-]]+NOTA[[#This Row],[DISC 2-]]+NOTA[[#This Row],[DISC 3-]])</f>
        <v/>
      </c>
      <c r="AA200" s="15" t="str">
        <f>IF(NOTA[[#This Row],[JUMLAH]]="","",NOTA[[#This Row],[JUMLAH]]-NOTA[[#This Row],[DISC]])</f>
        <v/>
      </c>
      <c r="AB200" s="15"/>
      <c r="AC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15" t="str">
        <f>IF(OR(NOTA[[#This Row],[QTY]]="",NOTA[[#This Row],[HARGA SATUAN]]="",),"",NOTA[[#This Row],[QTY]]*NOTA[[#This Row],[HARGA SATUAN]])</f>
        <v/>
      </c>
      <c r="AG200" s="4" t="str">
        <f ca="1">IF(NOTA[[#This Row],[ID_H]]="","",INDEX(NOTA[TANGGAL],MATCH(,INDIRECT(ADDRESS(ROW(NOTA[TANGGAL]),COLUMN(NOTA[TANGGAL]))&amp;":"&amp;ADDRESS(ROW(),COLUMN(NOTA[TANGGAL]))),-1)))</f>
        <v/>
      </c>
      <c r="AH200" s="4" t="str">
        <f ca="1">IF(NOTA[[#This Row],[ID_H]]="","",INDEX(NOTA[TGL.NOTA],MATCH(,INDIRECT(ADDRESS(ROW(NOTA[TGL.NOTA]),COLUMN(NOTA[TGL.NOTA]))&amp;":"&amp;ADDRESS(ROW(),COLUMN(NOTA[TGL.NOTA]))),-1)))</f>
        <v/>
      </c>
      <c r="AI200" s="4" t="str">
        <f ca="1">IF(NOTA[[#This Row],[ID_H]]="","",INDEX(NOTA[NO.NOTA],MATCH(NOTA[[#This Row],[ID_H]],NOTA[ID_H],0)))</f>
        <v/>
      </c>
      <c r="AJ200" s="6" t="str">
        <f ca="1">IF(NOTA[[#This Row],[NAMA BARANG]]="","",INDEX(NOTA[SUPPLIER],MATCH(,INDIRECT(ADDRESS(ROW(NOTA[ID]),COLUMN(NOTA[ID]))&amp;":"&amp;ADDRESS(ROW(),COLUMN(NOTA[ID]))),-1)))</f>
        <v/>
      </c>
      <c r="AK200" s="6" t="str">
        <f ca="1">IF(NOTA[[#This Row],[ID_H]]="","",IF(NOTA[[#This Row],[FAKTUR]]="",INDIRECT(ADDRESS(ROW()-1,COLUMN())),NOTA[[#This Row],[FAKTUR]]))</f>
        <v/>
      </c>
      <c r="AL200" s="3" t="str">
        <f ca="1">IF(NOTA[[#This Row],[ID]]="","",COUNTIF(NOTA[ID_H],NOTA[[#This Row],[ID_H]]))</f>
        <v/>
      </c>
      <c r="AM200" s="3" t="str">
        <f ca="1">IF(NOTA[[#This Row],[TGL.NOTA]]="",IF(NOTA[[#This Row],[SUPPLIER_H]]="","",AM199),MONTH(NOTA[[#This Row],[TGL.NOTA]]))</f>
        <v/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" t="str">
        <f>IF(NOTA[[#This Row],[CONCAT1]]="","",MATCH(NOTA[[#This Row],[CONCAT1]],[3]!db[NB NOTA_C],0))</f>
        <v/>
      </c>
      <c r="AS200" s="3" t="str">
        <f>IF(NOTA[[#This Row],[Column5]]="","",TRUE)</f>
        <v/>
      </c>
      <c r="AT200" s="3" t="str">
        <f ca="1">IF(NOTA[[#This Row],[ID_H]]="","",IF(NOTA[[#This Row],[Column3]]=TRUE,NOTA[[#This Row],[Column5]],INDEX([3]!db[QTY/ CTN],NOTA[[#This Row],[//DB]])))</f>
        <v/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0" s="3" t="str">
        <f ca="1">IF(NOTA[[#This Row],[ID_H]]="","",MATCH(NOTA[[#This Row],[NB NOTA_C_QTY]],[3]!db[NB NOTA_C_QTY+F],0))</f>
        <v/>
      </c>
      <c r="AW200" s="16" t="str">
        <f ca="1">IF(NOTA[[#This Row],[NB NOTA_C_QTY]]="","",ROW()-2)</f>
        <v/>
      </c>
    </row>
    <row r="201" spans="1:49" ht="20.100000000000001" customHeight="1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K201" s="5"/>
      <c r="L201" s="3"/>
      <c r="N201" s="6"/>
      <c r="O201" s="7"/>
      <c r="P201" s="13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>
      <c r="A2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" t="str">
        <f ca="1">IF(NOTA[[#This Row],[NAMA BARANG]]="","",INDEX(NOTA[ID],MATCH(,INDIRECT(ADDRESS(ROW(NOTA[ID]),COLUMN(NOTA[ID]))&amp;":"&amp;ADDRESS(ROW(),COLUMN(NOTA[ID]))),-1)))</f>
        <v/>
      </c>
      <c r="C202" s="11"/>
      <c r="F202" s="12"/>
      <c r="G202" s="3"/>
      <c r="H202" s="4"/>
      <c r="I202" s="3"/>
      <c r="J202" s="20"/>
      <c r="K202" s="5"/>
      <c r="L202" s="3"/>
      <c r="N202" s="6"/>
      <c r="O202" s="7"/>
      <c r="P202" s="13"/>
      <c r="R202" s="9"/>
      <c r="T202" s="15"/>
      <c r="U202" s="10"/>
      <c r="V202" s="15" t="str">
        <f>IF(NOTA[[#This Row],[HARGA/ CTN]]="",NOTA[[#This Row],[JUMLAH_H]],NOTA[[#This Row],[HARGA/ CTN]]*IF(NOTA[[#This Row],[C]]="",0,NOTA[[#This Row],[C]]))</f>
        <v/>
      </c>
      <c r="W202" s="15" t="str">
        <f>IF(NOTA[[#This Row],[JUMLAH]]="","",NOTA[[#This Row],[JUMLAH]]*NOTA[[#This Row],[Column6]])</f>
        <v/>
      </c>
      <c r="X202" s="15" t="str">
        <f>IF(NOTA[[#This Row],[JUMLAH]]="","",(NOTA[[#This Row],[JUMLAH]]-NOTA[[#This Row],[DISC 1-]])*NOTA[[#This Row],[Column7]])</f>
        <v/>
      </c>
      <c r="Y202" s="15" t="str">
        <f>IF(NOTA[[#This Row],[JUMLAH]]="","",(NOTA[[#This Row],[JUMLAH]]-NOTA[[#This Row],[DISC 1-]]-NOTA[[#This Row],[DISC 2-]])*NOTA[[#This Row],[Column8]])</f>
        <v/>
      </c>
      <c r="Z202" s="15" t="str">
        <f>IF(NOTA[[#This Row],[JUMLAH]]="","",NOTA[[#This Row],[DISC 1-]]+NOTA[[#This Row],[DISC 2-]]+NOTA[[#This Row],[DISC 3-]])</f>
        <v/>
      </c>
      <c r="AA202" s="15" t="str">
        <f>IF(NOTA[[#This Row],[JUMLAH]]="","",NOTA[[#This Row],[JUMLAH]]-NOTA[[#This Row],[DISC]])</f>
        <v/>
      </c>
      <c r="AB202" s="15"/>
      <c r="AC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2" s="15" t="str">
        <f>IF(OR(NOTA[[#This Row],[QTY]]="",NOTA[[#This Row],[HARGA SATUAN]]="",),"",NOTA[[#This Row],[QTY]]*NOTA[[#This Row],[HARGA SATUAN]])</f>
        <v/>
      </c>
      <c r="AG202" s="4" t="str">
        <f ca="1">IF(NOTA[[#This Row],[ID_H]]="","",INDEX(NOTA[TANGGAL],MATCH(,INDIRECT(ADDRESS(ROW(NOTA[TANGGAL]),COLUMN(NOTA[TANGGAL]))&amp;":"&amp;ADDRESS(ROW(),COLUMN(NOTA[TANGGAL]))),-1)))</f>
        <v/>
      </c>
      <c r="AH202" s="4" t="str">
        <f ca="1">IF(NOTA[[#This Row],[ID_H]]="","",INDEX(NOTA[TGL.NOTA],MATCH(,INDIRECT(ADDRESS(ROW(NOTA[TGL.NOTA]),COLUMN(NOTA[TGL.NOTA]))&amp;":"&amp;ADDRESS(ROW(),COLUMN(NOTA[TGL.NOTA]))),-1)))</f>
        <v/>
      </c>
      <c r="AI202" s="4" t="str">
        <f ca="1">IF(NOTA[[#This Row],[ID_H]]="","",INDEX(NOTA[NO.NOTA],MATCH(NOTA[[#This Row],[ID_H]],NOTA[ID_H],0)))</f>
        <v/>
      </c>
      <c r="AJ202" s="6" t="str">
        <f ca="1">IF(NOTA[[#This Row],[NAMA BARANG]]="","",INDEX(NOTA[SUPPLIER],MATCH(,INDIRECT(ADDRESS(ROW(NOTA[ID]),COLUMN(NOTA[ID]))&amp;":"&amp;ADDRESS(ROW(),COLUMN(NOTA[ID]))),-1)))</f>
        <v/>
      </c>
      <c r="AK202" s="6" t="str">
        <f ca="1">IF(NOTA[[#This Row],[ID_H]]="","",IF(NOTA[[#This Row],[FAKTUR]]="",INDIRECT(ADDRESS(ROW()-1,COLUMN())),NOTA[[#This Row],[FAKTUR]]))</f>
        <v/>
      </c>
      <c r="AL202" s="3" t="str">
        <f ca="1">IF(NOTA[[#This Row],[ID]]="","",COUNTIF(NOTA[ID_H],NOTA[[#This Row],[ID_H]]))</f>
        <v/>
      </c>
      <c r="AM202" s="3" t="str">
        <f ca="1">IF(NOTA[[#This Row],[TGL.NOTA]]="",IF(NOTA[[#This Row],[SUPPLIER_H]]="","",AM201),MONTH(NOTA[[#This Row],[TGL.NOTA]]))</f>
        <v/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2" s="3" t="str">
        <f>IF(NOTA[[#This Row],[CONCAT1]]="","",MATCH(NOTA[[#This Row],[CONCAT1]],[3]!db[NB NOTA_C],0))</f>
        <v/>
      </c>
      <c r="AS202" s="3" t="str">
        <f>IF(NOTA[[#This Row],[Column5]]="","",TRUE)</f>
        <v/>
      </c>
      <c r="AT202" s="3" t="str">
        <f ca="1">IF(NOTA[[#This Row],[ID_H]]="","",IF(NOTA[[#This Row],[Column3]]=TRUE,NOTA[[#This Row],[Column5]],INDEX([3]!db[QTY/ CTN],NOTA[[#This Row],[//DB]])))</f>
        <v/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2" s="3" t="str">
        <f ca="1">IF(NOTA[[#This Row],[ID_H]]="","",MATCH(NOTA[[#This Row],[NB NOTA_C_QTY]],[3]!db[NB NOTA_C_QTY+F],0))</f>
        <v/>
      </c>
      <c r="AW202" s="16" t="str">
        <f ca="1">IF(NOTA[[#This Row],[NB NOTA_C_QTY]]="","",ROW()-2)</f>
        <v/>
      </c>
    </row>
    <row r="203" spans="1:49" ht="20.100000000000001" customHeight="1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K203" s="5"/>
      <c r="L203" s="3"/>
      <c r="N203" s="6"/>
      <c r="O203" s="7"/>
      <c r="P203" s="13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>
      <c r="A2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" t="str">
        <f ca="1">IF(NOTA[[#This Row],[NAMA BARANG]]="","",INDEX(NOTA[ID],MATCH(,INDIRECT(ADDRESS(ROW(NOTA[ID]),COLUMN(NOTA[ID]))&amp;":"&amp;ADDRESS(ROW(),COLUMN(NOTA[ID]))),-1)))</f>
        <v/>
      </c>
      <c r="C204" s="11"/>
      <c r="F204" s="12"/>
      <c r="G204" s="3"/>
      <c r="H204" s="4"/>
      <c r="I204" s="3"/>
      <c r="K204" s="5"/>
      <c r="L204" s="3"/>
      <c r="N204" s="6"/>
      <c r="O204" s="7"/>
      <c r="P204" s="13"/>
      <c r="R204" s="9"/>
      <c r="T204" s="15"/>
      <c r="U204" s="10"/>
      <c r="V204" s="15" t="str">
        <f>IF(NOTA[[#This Row],[HARGA/ CTN]]="",NOTA[[#This Row],[JUMLAH_H]],NOTA[[#This Row],[HARGA/ CTN]]*IF(NOTA[[#This Row],[C]]="",0,NOTA[[#This Row],[C]]))</f>
        <v/>
      </c>
      <c r="W204" s="15" t="str">
        <f>IF(NOTA[[#This Row],[JUMLAH]]="","",NOTA[[#This Row],[JUMLAH]]*NOTA[[#This Row],[Column6]])</f>
        <v/>
      </c>
      <c r="X204" s="15" t="str">
        <f>IF(NOTA[[#This Row],[JUMLAH]]="","",(NOTA[[#This Row],[JUMLAH]]-NOTA[[#This Row],[DISC 1-]])*NOTA[[#This Row],[Column7]])</f>
        <v/>
      </c>
      <c r="Y204" s="15" t="str">
        <f>IF(NOTA[[#This Row],[JUMLAH]]="","",(NOTA[[#This Row],[JUMLAH]]-NOTA[[#This Row],[DISC 1-]]-NOTA[[#This Row],[DISC 2-]])*NOTA[[#This Row],[Column8]])</f>
        <v/>
      </c>
      <c r="Z204" s="15" t="str">
        <f>IF(NOTA[[#This Row],[JUMLAH]]="","",NOTA[[#This Row],[DISC 1-]]+NOTA[[#This Row],[DISC 2-]]+NOTA[[#This Row],[DISC 3-]])</f>
        <v/>
      </c>
      <c r="AA204" s="15" t="str">
        <f>IF(NOTA[[#This Row],[JUMLAH]]="","",NOTA[[#This Row],[JUMLAH]]-NOTA[[#This Row],[DISC]])</f>
        <v/>
      </c>
      <c r="AB204" s="15"/>
      <c r="AC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4" s="15" t="str">
        <f>IF(OR(NOTA[[#This Row],[QTY]]="",NOTA[[#This Row],[HARGA SATUAN]]="",),"",NOTA[[#This Row],[QTY]]*NOTA[[#This Row],[HARGA SATUAN]])</f>
        <v/>
      </c>
      <c r="AG204" s="4" t="str">
        <f ca="1">IF(NOTA[[#This Row],[ID_H]]="","",INDEX(NOTA[TANGGAL],MATCH(,INDIRECT(ADDRESS(ROW(NOTA[TANGGAL]),COLUMN(NOTA[TANGGAL]))&amp;":"&amp;ADDRESS(ROW(),COLUMN(NOTA[TANGGAL]))),-1)))</f>
        <v/>
      </c>
      <c r="AH204" s="4" t="str">
        <f ca="1">IF(NOTA[[#This Row],[ID_H]]="","",INDEX(NOTA[TGL.NOTA],MATCH(,INDIRECT(ADDRESS(ROW(NOTA[TGL.NOTA]),COLUMN(NOTA[TGL.NOTA]))&amp;":"&amp;ADDRESS(ROW(),COLUMN(NOTA[TGL.NOTA]))),-1)))</f>
        <v/>
      </c>
      <c r="AI204" s="4" t="str">
        <f ca="1">IF(NOTA[[#This Row],[ID_H]]="","",INDEX(NOTA[NO.NOTA],MATCH(NOTA[[#This Row],[ID_H]],NOTA[ID_H],0)))</f>
        <v/>
      </c>
      <c r="AJ204" s="6" t="str">
        <f ca="1">IF(NOTA[[#This Row],[NAMA BARANG]]="","",INDEX(NOTA[SUPPLIER],MATCH(,INDIRECT(ADDRESS(ROW(NOTA[ID]),COLUMN(NOTA[ID]))&amp;":"&amp;ADDRESS(ROW(),COLUMN(NOTA[ID]))),-1)))</f>
        <v/>
      </c>
      <c r="AK204" s="6" t="str">
        <f ca="1">IF(NOTA[[#This Row],[ID_H]]="","",IF(NOTA[[#This Row],[FAKTUR]]="",INDIRECT(ADDRESS(ROW()-1,COLUMN())),NOTA[[#This Row],[FAKTUR]]))</f>
        <v/>
      </c>
      <c r="AL204" s="3" t="str">
        <f ca="1">IF(NOTA[[#This Row],[ID]]="","",COUNTIF(NOTA[ID_H],NOTA[[#This Row],[ID_H]]))</f>
        <v/>
      </c>
      <c r="AM204" s="3" t="str">
        <f ca="1">IF(NOTA[[#This Row],[TGL.NOTA]]="",IF(NOTA[[#This Row],[SUPPLIER_H]]="","",AM203),MONTH(NOTA[[#This Row],[TGL.NOTA]]))</f>
        <v/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4" s="3" t="str">
        <f>IF(NOTA[[#This Row],[CONCAT1]]="","",MATCH(NOTA[[#This Row],[CONCAT1]],[3]!db[NB NOTA_C],0))</f>
        <v/>
      </c>
      <c r="AS204" s="3" t="str">
        <f>IF(NOTA[[#This Row],[Column5]]="","",TRUE)</f>
        <v/>
      </c>
      <c r="AT204" s="3" t="str">
        <f ca="1">IF(NOTA[[#This Row],[ID_H]]="","",IF(NOTA[[#This Row],[Column3]]=TRUE,NOTA[[#This Row],[Column5]],INDEX([3]!db[QTY/ CTN],NOTA[[#This Row],[//DB]])))</f>
        <v/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4" s="3" t="str">
        <f ca="1">IF(NOTA[[#This Row],[ID_H]]="","",MATCH(NOTA[[#This Row],[NB NOTA_C_QTY]],[3]!db[NB NOTA_C_QTY+F],0))</f>
        <v/>
      </c>
      <c r="AW204" s="16" t="str">
        <f ca="1">IF(NOTA[[#This Row],[NB NOTA_C_QTY]]="","",ROW()-2)</f>
        <v/>
      </c>
    </row>
    <row r="205" spans="1:49" ht="20.100000000000001" customHeight="1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K205" s="5"/>
      <c r="L205" s="3"/>
      <c r="N205" s="6"/>
      <c r="O205" s="7"/>
      <c r="P205" s="13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K206" s="5"/>
      <c r="L206" s="3"/>
      <c r="N206" s="6"/>
      <c r="O206" s="7"/>
      <c r="P206" s="13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K207" s="5"/>
      <c r="L207" s="3"/>
      <c r="N207" s="6"/>
      <c r="O207" s="7"/>
      <c r="P207" s="13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K208" s="5"/>
      <c r="L208" s="3"/>
      <c r="N208" s="6"/>
      <c r="O208" s="7"/>
      <c r="P208" s="13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K209" s="5"/>
      <c r="L209" s="3"/>
      <c r="N209" s="6"/>
      <c r="O209" s="7"/>
      <c r="P209" s="13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K210" s="5"/>
      <c r="L210" s="3"/>
      <c r="N210" s="6"/>
      <c r="O210" s="7"/>
      <c r="P210" s="13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K211" s="5"/>
      <c r="L211" s="3"/>
      <c r="N211" s="6"/>
      <c r="O211" s="7"/>
      <c r="P211" s="13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K212" s="5"/>
      <c r="L212" s="3"/>
      <c r="N212" s="6"/>
      <c r="O212" s="7"/>
      <c r="P212" s="13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K213" s="5"/>
      <c r="L213" s="3"/>
      <c r="N213" s="6"/>
      <c r="O213" s="7"/>
      <c r="P213" s="13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K214" s="5"/>
      <c r="L214" s="3"/>
      <c r="N214" s="6"/>
      <c r="O214" s="7"/>
      <c r="P214" s="13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K215" s="5"/>
      <c r="L215" s="3"/>
      <c r="N215" s="6"/>
      <c r="O215" s="7"/>
      <c r="P215" s="13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K216" s="5"/>
      <c r="L216" s="3"/>
      <c r="N216" s="6"/>
      <c r="O216" s="7"/>
      <c r="P216" s="13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K217" s="5"/>
      <c r="L217" s="3"/>
      <c r="N217" s="6"/>
      <c r="O217" s="7"/>
      <c r="P217" s="13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K224" s="5"/>
      <c r="L224" s="3"/>
      <c r="N224" s="6"/>
      <c r="O224" s="7"/>
      <c r="P224" s="13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K236" s="5"/>
      <c r="L236" s="3"/>
      <c r="N236" s="6"/>
      <c r="O236" s="7"/>
      <c r="P236" s="13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K237" s="5"/>
      <c r="L237" s="3"/>
      <c r="N237" s="6"/>
      <c r="O237" s="7"/>
      <c r="P237" s="13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K239" s="5"/>
      <c r="L239" s="3"/>
      <c r="N239" s="6"/>
      <c r="O239" s="7"/>
      <c r="P239" s="13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s="22" customFormat="1" ht="20.100000000000001" customHeight="1">
      <c r="A242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2" t="str">
        <f ca="1">IF(NOTA[[#This Row],[NAMA BARANG]]="","",INDEX(NOTA[ID],MATCH(,INDIRECT(ADDRESS(ROW(NOTA[ID]),COLUMN(NOTA[ID]))&amp;":"&amp;ADDRESS(ROW(),COLUMN(NOTA[ID]))),-1)))</f>
        <v/>
      </c>
      <c r="C242" s="23"/>
      <c r="F242" s="24"/>
      <c r="H242" s="25"/>
      <c r="J242" s="17"/>
      <c r="K242" s="26"/>
      <c r="N242" s="21"/>
      <c r="O242" s="27"/>
      <c r="P242" s="13"/>
      <c r="Q242" s="14"/>
      <c r="R242" s="28"/>
      <c r="S242" s="28"/>
      <c r="T242" s="29"/>
      <c r="U242" s="30"/>
      <c r="V242" s="29" t="str">
        <f>IF(NOTA[[#This Row],[HARGA/ CTN]]="",NOTA[[#This Row],[JUMLAH_H]],NOTA[[#This Row],[HARGA/ CTN]]*IF(NOTA[[#This Row],[C]]="",0,NOTA[[#This Row],[C]]))</f>
        <v/>
      </c>
      <c r="W242" s="29" t="str">
        <f>IF(NOTA[[#This Row],[JUMLAH]]="","",NOTA[[#This Row],[JUMLAH]]*NOTA[[#This Row],[Column6]])</f>
        <v/>
      </c>
      <c r="X242" s="29" t="str">
        <f>IF(NOTA[[#This Row],[JUMLAH]]="","",(NOTA[[#This Row],[JUMLAH]]-NOTA[[#This Row],[DISC 1-]])*NOTA[[#This Row],[Column7]])</f>
        <v/>
      </c>
      <c r="Y242" s="29" t="str">
        <f>IF(NOTA[[#This Row],[JUMLAH]]="","",(NOTA[[#This Row],[JUMLAH]]-NOTA[[#This Row],[DISC 1-]]-NOTA[[#This Row],[DISC 2-]])*NOTA[[#This Row],[Column8]])</f>
        <v/>
      </c>
      <c r="Z242" s="29" t="str">
        <f>IF(NOTA[[#This Row],[JUMLAH]]="","",NOTA[[#This Row],[DISC 1-]]+NOTA[[#This Row],[DISC 2-]]+NOTA[[#This Row],[DISC 3-]])</f>
        <v/>
      </c>
      <c r="AA242" s="29" t="str">
        <f>IF(NOTA[[#This Row],[JUMLAH]]="","",NOTA[[#This Row],[JUMLAH]]-NOTA[[#This Row],[DISC]])</f>
        <v/>
      </c>
      <c r="AB242" s="29"/>
      <c r="AC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29" t="str">
        <f>IF(OR(NOTA[[#This Row],[QTY]]="",NOTA[[#This Row],[HARGA SATUAN]]="",),"",NOTA[[#This Row],[QTY]]*NOTA[[#This Row],[HARGA SATUAN]])</f>
        <v/>
      </c>
      <c r="AG242" s="25" t="str">
        <f ca="1">IF(NOTA[[#This Row],[ID_H]]="","",INDEX(NOTA[TANGGAL],MATCH(,INDIRECT(ADDRESS(ROW(NOTA[TANGGAL]),COLUMN(NOTA[TANGGAL]))&amp;":"&amp;ADDRESS(ROW(),COLUMN(NOTA[TANGGAL]))),-1)))</f>
        <v/>
      </c>
      <c r="AH242" s="25" t="str">
        <f ca="1">IF(NOTA[[#This Row],[ID_H]]="","",INDEX(NOTA[TGL.NOTA],MATCH(,INDIRECT(ADDRESS(ROW(NOTA[TGL.NOTA]),COLUMN(NOTA[TGL.NOTA]))&amp;":"&amp;ADDRESS(ROW(),COLUMN(NOTA[TGL.NOTA]))),-1)))</f>
        <v/>
      </c>
      <c r="AI242" s="25" t="str">
        <f ca="1">IF(NOTA[[#This Row],[ID_H]]="","",INDEX(NOTA[NO.NOTA],MATCH(NOTA[[#This Row],[ID_H]],NOTA[ID_H],0)))</f>
        <v/>
      </c>
      <c r="AJ242" s="21" t="str">
        <f ca="1">IF(NOTA[[#This Row],[NAMA BARANG]]="","",INDEX(NOTA[SUPPLIER],MATCH(,INDIRECT(ADDRESS(ROW(NOTA[ID]),COLUMN(NOTA[ID]))&amp;":"&amp;ADDRESS(ROW(),COLUMN(NOTA[ID]))),-1)))</f>
        <v/>
      </c>
      <c r="AK242" s="21" t="str">
        <f ca="1">IF(NOTA[[#This Row],[ID_H]]="","",IF(NOTA[[#This Row],[FAKTUR]]="",INDIRECT(ADDRESS(ROW()-1,COLUMN())),NOTA[[#This Row],[FAKTUR]]))</f>
        <v/>
      </c>
      <c r="AL242" s="22" t="str">
        <f ca="1">IF(NOTA[[#This Row],[ID]]="","",COUNTIF(NOTA[ID_H],NOTA[[#This Row],[ID_H]]))</f>
        <v/>
      </c>
      <c r="AM242" s="22" t="str">
        <f ca="1">IF(NOTA[[#This Row],[TGL.NOTA]]="",IF(NOTA[[#This Row],[SUPPLIER_H]]="","",AM241),MONTH(NOTA[[#This Row],[TGL.NOTA]]))</f>
        <v/>
      </c>
      <c r="AN242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22" t="str">
        <f>IF(NOTA[[#This Row],[CONCAT1]]="","",MATCH(NOTA[[#This Row],[CONCAT1]],[3]!db[NB NOTA_C],0))</f>
        <v/>
      </c>
      <c r="AS242" s="22" t="str">
        <f>IF(NOTA[[#This Row],[Column5]]="","",TRUE)</f>
        <v/>
      </c>
      <c r="AT242" s="22" t="str">
        <f ca="1">IF(NOTA[[#This Row],[ID_H]]="","",IF(NOTA[[#This Row],[Column3]]=TRUE,NOTA[[#This Row],[Column5]],INDEX([3]!db[QTY/ CTN],NOTA[[#This Row],[//DB]])))</f>
        <v/>
      </c>
      <c r="AU242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22" t="str">
        <f ca="1">IF(NOTA[[#This Row],[ID_H]]="","",MATCH(NOTA[[#This Row],[NB NOTA_C_QTY]],[3]!db[NB NOTA_C_QTY+F],0))</f>
        <v/>
      </c>
      <c r="AW242" s="31" t="str">
        <f ca="1">IF(NOTA[[#This Row],[NB NOTA_C_QTY]]="","",ROW()-2)</f>
        <v/>
      </c>
    </row>
    <row r="243" spans="1:49" s="22" customFormat="1" ht="20.100000000000001" customHeight="1">
      <c r="A243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2" t="str">
        <f ca="1">IF(NOTA[[#This Row],[NAMA BARANG]]="","",INDEX(NOTA[ID],MATCH(,INDIRECT(ADDRESS(ROW(NOTA[ID]),COLUMN(NOTA[ID]))&amp;":"&amp;ADDRESS(ROW(),COLUMN(NOTA[ID]))),-1)))</f>
        <v/>
      </c>
      <c r="C243" s="23"/>
      <c r="F243" s="24"/>
      <c r="H243" s="25"/>
      <c r="J243" s="17"/>
      <c r="K243" s="26"/>
      <c r="N243" s="21"/>
      <c r="O243" s="27"/>
      <c r="P243" s="13"/>
      <c r="Q243" s="14"/>
      <c r="R243" s="28"/>
      <c r="S243" s="28"/>
      <c r="T243" s="29"/>
      <c r="U243" s="30"/>
      <c r="V243" s="29" t="str">
        <f>IF(NOTA[[#This Row],[HARGA/ CTN]]="",NOTA[[#This Row],[JUMLAH_H]],NOTA[[#This Row],[HARGA/ CTN]]*IF(NOTA[[#This Row],[C]]="",0,NOTA[[#This Row],[C]]))</f>
        <v/>
      </c>
      <c r="W243" s="29" t="str">
        <f>IF(NOTA[[#This Row],[JUMLAH]]="","",NOTA[[#This Row],[JUMLAH]]*NOTA[[#This Row],[Column6]])</f>
        <v/>
      </c>
      <c r="X243" s="29" t="str">
        <f>IF(NOTA[[#This Row],[JUMLAH]]="","",(NOTA[[#This Row],[JUMLAH]]-NOTA[[#This Row],[DISC 1-]])*NOTA[[#This Row],[Column7]])</f>
        <v/>
      </c>
      <c r="Y243" s="29" t="str">
        <f>IF(NOTA[[#This Row],[JUMLAH]]="","",(NOTA[[#This Row],[JUMLAH]]-NOTA[[#This Row],[DISC 1-]]-NOTA[[#This Row],[DISC 2-]])*NOTA[[#This Row],[Column8]])</f>
        <v/>
      </c>
      <c r="Z243" s="29" t="str">
        <f>IF(NOTA[[#This Row],[JUMLAH]]="","",NOTA[[#This Row],[DISC 1-]]+NOTA[[#This Row],[DISC 2-]]+NOTA[[#This Row],[DISC 3-]])</f>
        <v/>
      </c>
      <c r="AA243" s="29" t="str">
        <f>IF(NOTA[[#This Row],[JUMLAH]]="","",NOTA[[#This Row],[JUMLAH]]-NOTA[[#This Row],[DISC]])</f>
        <v/>
      </c>
      <c r="AB243" s="29"/>
      <c r="AC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29" t="str">
        <f>IF(OR(NOTA[[#This Row],[QTY]]="",NOTA[[#This Row],[HARGA SATUAN]]="",),"",NOTA[[#This Row],[QTY]]*NOTA[[#This Row],[HARGA SATUAN]])</f>
        <v/>
      </c>
      <c r="AG243" s="25" t="str">
        <f ca="1">IF(NOTA[[#This Row],[ID_H]]="","",INDEX(NOTA[TANGGAL],MATCH(,INDIRECT(ADDRESS(ROW(NOTA[TANGGAL]),COLUMN(NOTA[TANGGAL]))&amp;":"&amp;ADDRESS(ROW(),COLUMN(NOTA[TANGGAL]))),-1)))</f>
        <v/>
      </c>
      <c r="AH243" s="25" t="str">
        <f ca="1">IF(NOTA[[#This Row],[ID_H]]="","",INDEX(NOTA[TGL.NOTA],MATCH(,INDIRECT(ADDRESS(ROW(NOTA[TGL.NOTA]),COLUMN(NOTA[TGL.NOTA]))&amp;":"&amp;ADDRESS(ROW(),COLUMN(NOTA[TGL.NOTA]))),-1)))</f>
        <v/>
      </c>
      <c r="AI243" s="25" t="str">
        <f ca="1">IF(NOTA[[#This Row],[ID_H]]="","",INDEX(NOTA[NO.NOTA],MATCH(NOTA[[#This Row],[ID_H]],NOTA[ID_H],0)))</f>
        <v/>
      </c>
      <c r="AJ243" s="21" t="str">
        <f ca="1">IF(NOTA[[#This Row],[NAMA BARANG]]="","",INDEX(NOTA[SUPPLIER],MATCH(,INDIRECT(ADDRESS(ROW(NOTA[ID]),COLUMN(NOTA[ID]))&amp;":"&amp;ADDRESS(ROW(),COLUMN(NOTA[ID]))),-1)))</f>
        <v/>
      </c>
      <c r="AK243" s="21" t="str">
        <f ca="1">IF(NOTA[[#This Row],[ID_H]]="","",IF(NOTA[[#This Row],[FAKTUR]]="",INDIRECT(ADDRESS(ROW()-1,COLUMN())),NOTA[[#This Row],[FAKTUR]]))</f>
        <v/>
      </c>
      <c r="AL243" s="22" t="str">
        <f ca="1">IF(NOTA[[#This Row],[ID]]="","",COUNTIF(NOTA[ID_H],NOTA[[#This Row],[ID_H]]))</f>
        <v/>
      </c>
      <c r="AM243" s="22" t="str">
        <f ca="1">IF(NOTA[[#This Row],[TGL.NOTA]]="",IF(NOTA[[#This Row],[SUPPLIER_H]]="","",AM242),MONTH(NOTA[[#This Row],[TGL.NOTA]]))</f>
        <v/>
      </c>
      <c r="AN243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22" t="str">
        <f>IF(NOTA[[#This Row],[CONCAT1]]="","",MATCH(NOTA[[#This Row],[CONCAT1]],[3]!db[NB NOTA_C],0))</f>
        <v/>
      </c>
      <c r="AS243" s="22" t="str">
        <f>IF(NOTA[[#This Row],[Column5]]="","",TRUE)</f>
        <v/>
      </c>
      <c r="AT243" s="22" t="str">
        <f ca="1">IF(NOTA[[#This Row],[ID_H]]="","",IF(NOTA[[#This Row],[Column3]]=TRUE,NOTA[[#This Row],[Column5]],INDEX([3]!db[QTY/ CTN],NOTA[[#This Row],[//DB]])))</f>
        <v/>
      </c>
      <c r="AU243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22" t="str">
        <f ca="1">IF(NOTA[[#This Row],[ID_H]]="","",MATCH(NOTA[[#This Row],[NB NOTA_C_QTY]],[3]!db[NB NOTA_C_QTY+F],0))</f>
        <v/>
      </c>
      <c r="AW243" s="31" t="str">
        <f ca="1">IF(NOTA[[#This Row],[NB NOTA_C_QTY]]="","",ROW()-2)</f>
        <v/>
      </c>
    </row>
    <row r="244" spans="1:49" s="22" customFormat="1" ht="20.100000000000001" customHeight="1">
      <c r="A244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2" t="str">
        <f ca="1">IF(NOTA[[#This Row],[NAMA BARANG]]="","",INDEX(NOTA[ID],MATCH(,INDIRECT(ADDRESS(ROW(NOTA[ID]),COLUMN(NOTA[ID]))&amp;":"&amp;ADDRESS(ROW(),COLUMN(NOTA[ID]))),-1)))</f>
        <v/>
      </c>
      <c r="C244" s="23"/>
      <c r="F244" s="24"/>
      <c r="H244" s="25"/>
      <c r="J244" s="17"/>
      <c r="K244" s="26"/>
      <c r="N244" s="21"/>
      <c r="O244" s="27"/>
      <c r="P244" s="13"/>
      <c r="Q244" s="14"/>
      <c r="R244" s="28"/>
      <c r="S244" s="28"/>
      <c r="T244" s="29"/>
      <c r="U244" s="30"/>
      <c r="V244" s="29" t="str">
        <f>IF(NOTA[[#This Row],[HARGA/ CTN]]="",NOTA[[#This Row],[JUMLAH_H]],NOTA[[#This Row],[HARGA/ CTN]]*IF(NOTA[[#This Row],[C]]="",0,NOTA[[#This Row],[C]]))</f>
        <v/>
      </c>
      <c r="W244" s="29" t="str">
        <f>IF(NOTA[[#This Row],[JUMLAH]]="","",NOTA[[#This Row],[JUMLAH]]*NOTA[[#This Row],[Column6]])</f>
        <v/>
      </c>
      <c r="X244" s="29" t="str">
        <f>IF(NOTA[[#This Row],[JUMLAH]]="","",(NOTA[[#This Row],[JUMLAH]]-NOTA[[#This Row],[DISC 1-]])*NOTA[[#This Row],[Column7]])</f>
        <v/>
      </c>
      <c r="Y244" s="29" t="str">
        <f>IF(NOTA[[#This Row],[JUMLAH]]="","",(NOTA[[#This Row],[JUMLAH]]-NOTA[[#This Row],[DISC 1-]]-NOTA[[#This Row],[DISC 2-]])*NOTA[[#This Row],[Column8]])</f>
        <v/>
      </c>
      <c r="Z244" s="29" t="str">
        <f>IF(NOTA[[#This Row],[JUMLAH]]="","",NOTA[[#This Row],[DISC 1-]]+NOTA[[#This Row],[DISC 2-]]+NOTA[[#This Row],[DISC 3-]])</f>
        <v/>
      </c>
      <c r="AA244" s="29" t="str">
        <f>IF(NOTA[[#This Row],[JUMLAH]]="","",NOTA[[#This Row],[JUMLAH]]-NOTA[[#This Row],[DISC]])</f>
        <v/>
      </c>
      <c r="AB244" s="29"/>
      <c r="AC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29" t="str">
        <f>IF(OR(NOTA[[#This Row],[QTY]]="",NOTA[[#This Row],[HARGA SATUAN]]="",),"",NOTA[[#This Row],[QTY]]*NOTA[[#This Row],[HARGA SATUAN]])</f>
        <v/>
      </c>
      <c r="AG244" s="25" t="str">
        <f ca="1">IF(NOTA[[#This Row],[ID_H]]="","",INDEX(NOTA[TANGGAL],MATCH(,INDIRECT(ADDRESS(ROW(NOTA[TANGGAL]),COLUMN(NOTA[TANGGAL]))&amp;":"&amp;ADDRESS(ROW(),COLUMN(NOTA[TANGGAL]))),-1)))</f>
        <v/>
      </c>
      <c r="AH244" s="25" t="str">
        <f ca="1">IF(NOTA[[#This Row],[ID_H]]="","",INDEX(NOTA[TGL.NOTA],MATCH(,INDIRECT(ADDRESS(ROW(NOTA[TGL.NOTA]),COLUMN(NOTA[TGL.NOTA]))&amp;":"&amp;ADDRESS(ROW(),COLUMN(NOTA[TGL.NOTA]))),-1)))</f>
        <v/>
      </c>
      <c r="AI244" s="25" t="str">
        <f ca="1">IF(NOTA[[#This Row],[ID_H]]="","",INDEX(NOTA[NO.NOTA],MATCH(NOTA[[#This Row],[ID_H]],NOTA[ID_H],0)))</f>
        <v/>
      </c>
      <c r="AJ244" s="21" t="str">
        <f ca="1">IF(NOTA[[#This Row],[NAMA BARANG]]="","",INDEX(NOTA[SUPPLIER],MATCH(,INDIRECT(ADDRESS(ROW(NOTA[ID]),COLUMN(NOTA[ID]))&amp;":"&amp;ADDRESS(ROW(),COLUMN(NOTA[ID]))),-1)))</f>
        <v/>
      </c>
      <c r="AK244" s="21" t="str">
        <f ca="1">IF(NOTA[[#This Row],[ID_H]]="","",IF(NOTA[[#This Row],[FAKTUR]]="",INDIRECT(ADDRESS(ROW()-1,COLUMN())),NOTA[[#This Row],[FAKTUR]]))</f>
        <v/>
      </c>
      <c r="AL244" s="22" t="str">
        <f ca="1">IF(NOTA[[#This Row],[ID]]="","",COUNTIF(NOTA[ID_H],NOTA[[#This Row],[ID_H]]))</f>
        <v/>
      </c>
      <c r="AM244" s="22" t="str">
        <f ca="1">IF(NOTA[[#This Row],[TGL.NOTA]]="",IF(NOTA[[#This Row],[SUPPLIER_H]]="","",AM243),MONTH(NOTA[[#This Row],[TGL.NOTA]]))</f>
        <v/>
      </c>
      <c r="AN244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2" t="str">
        <f>IF(NOTA[[#This Row],[CONCAT1]]="","",MATCH(NOTA[[#This Row],[CONCAT1]],[3]!db[NB NOTA_C],0))</f>
        <v/>
      </c>
      <c r="AS244" s="22" t="str">
        <f>IF(NOTA[[#This Row],[Column5]]="","",TRUE)</f>
        <v/>
      </c>
      <c r="AT244" s="22" t="str">
        <f ca="1">IF(NOTA[[#This Row],[ID_H]]="","",IF(NOTA[[#This Row],[Column3]]=TRUE,NOTA[[#This Row],[Column5]],INDEX([3]!db[QTY/ CTN],NOTA[[#This Row],[//DB]])))</f>
        <v/>
      </c>
      <c r="AU244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2" t="str">
        <f ca="1">IF(NOTA[[#This Row],[ID_H]]="","",MATCH(NOTA[[#This Row],[NB NOTA_C_QTY]],[3]!db[NB NOTA_C_QTY+F],0))</f>
        <v/>
      </c>
      <c r="AW244" s="31" t="str">
        <f ca="1">IF(NOTA[[#This Row],[NB NOTA_C_QTY]]="","",ROW()-2)</f>
        <v/>
      </c>
    </row>
    <row r="245" spans="1:49" s="22" customFormat="1" ht="20.100000000000001" customHeight="1">
      <c r="A245" s="2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2" t="str">
        <f ca="1">IF(NOTA[[#This Row],[NAMA BARANG]]="","",INDEX(NOTA[ID],MATCH(,INDIRECT(ADDRESS(ROW(NOTA[ID]),COLUMN(NOTA[ID]))&amp;":"&amp;ADDRESS(ROW(),COLUMN(NOTA[ID]))),-1)))</f>
        <v/>
      </c>
      <c r="C245" s="23"/>
      <c r="F245" s="24"/>
      <c r="H245" s="25"/>
      <c r="J245" s="17"/>
      <c r="K245" s="26"/>
      <c r="N245" s="21"/>
      <c r="O245" s="27"/>
      <c r="P245" s="13"/>
      <c r="Q245" s="14"/>
      <c r="R245" s="28"/>
      <c r="S245" s="28"/>
      <c r="T245" s="29"/>
      <c r="U245" s="30"/>
      <c r="V245" s="29" t="str">
        <f>IF(NOTA[[#This Row],[HARGA/ CTN]]="",NOTA[[#This Row],[JUMLAH_H]],NOTA[[#This Row],[HARGA/ CTN]]*IF(NOTA[[#This Row],[C]]="",0,NOTA[[#This Row],[C]]))</f>
        <v/>
      </c>
      <c r="W245" s="29" t="str">
        <f>IF(NOTA[[#This Row],[JUMLAH]]="","",NOTA[[#This Row],[JUMLAH]]*NOTA[[#This Row],[Column6]])</f>
        <v/>
      </c>
      <c r="X245" s="29" t="str">
        <f>IF(NOTA[[#This Row],[JUMLAH]]="","",(NOTA[[#This Row],[JUMLAH]]-NOTA[[#This Row],[DISC 1-]])*NOTA[[#This Row],[Column7]])</f>
        <v/>
      </c>
      <c r="Y245" s="29" t="str">
        <f>IF(NOTA[[#This Row],[JUMLAH]]="","",(NOTA[[#This Row],[JUMLAH]]-NOTA[[#This Row],[DISC 1-]]-NOTA[[#This Row],[DISC 2-]])*NOTA[[#This Row],[Column8]])</f>
        <v/>
      </c>
      <c r="Z245" s="29" t="str">
        <f>IF(NOTA[[#This Row],[JUMLAH]]="","",NOTA[[#This Row],[DISC 1-]]+NOTA[[#This Row],[DISC 2-]]+NOTA[[#This Row],[DISC 3-]])</f>
        <v/>
      </c>
      <c r="AA245" s="29" t="str">
        <f>IF(NOTA[[#This Row],[JUMLAH]]="","",NOTA[[#This Row],[JUMLAH]]-NOTA[[#This Row],[DISC]])</f>
        <v/>
      </c>
      <c r="AB245" s="29"/>
      <c r="AC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29" t="str">
        <f>IF(OR(NOTA[[#This Row],[QTY]]="",NOTA[[#This Row],[HARGA SATUAN]]="",),"",NOTA[[#This Row],[QTY]]*NOTA[[#This Row],[HARGA SATUAN]])</f>
        <v/>
      </c>
      <c r="AG245" s="25" t="str">
        <f ca="1">IF(NOTA[[#This Row],[ID_H]]="","",INDEX(NOTA[TANGGAL],MATCH(,INDIRECT(ADDRESS(ROW(NOTA[TANGGAL]),COLUMN(NOTA[TANGGAL]))&amp;":"&amp;ADDRESS(ROW(),COLUMN(NOTA[TANGGAL]))),-1)))</f>
        <v/>
      </c>
      <c r="AH245" s="25" t="str">
        <f ca="1">IF(NOTA[[#This Row],[ID_H]]="","",INDEX(NOTA[TGL.NOTA],MATCH(,INDIRECT(ADDRESS(ROW(NOTA[TGL.NOTA]),COLUMN(NOTA[TGL.NOTA]))&amp;":"&amp;ADDRESS(ROW(),COLUMN(NOTA[TGL.NOTA]))),-1)))</f>
        <v/>
      </c>
      <c r="AI245" s="25" t="str">
        <f ca="1">IF(NOTA[[#This Row],[ID_H]]="","",INDEX(NOTA[NO.NOTA],MATCH(NOTA[[#This Row],[ID_H]],NOTA[ID_H],0)))</f>
        <v/>
      </c>
      <c r="AJ245" s="21" t="str">
        <f ca="1">IF(NOTA[[#This Row],[NAMA BARANG]]="","",INDEX(NOTA[SUPPLIER],MATCH(,INDIRECT(ADDRESS(ROW(NOTA[ID]),COLUMN(NOTA[ID]))&amp;":"&amp;ADDRESS(ROW(),COLUMN(NOTA[ID]))),-1)))</f>
        <v/>
      </c>
      <c r="AK245" s="21" t="str">
        <f ca="1">IF(NOTA[[#This Row],[ID_H]]="","",IF(NOTA[[#This Row],[FAKTUR]]="",INDIRECT(ADDRESS(ROW()-1,COLUMN())),NOTA[[#This Row],[FAKTUR]]))</f>
        <v/>
      </c>
      <c r="AL245" s="22" t="str">
        <f ca="1">IF(NOTA[[#This Row],[ID]]="","",COUNTIF(NOTA[ID_H],NOTA[[#This Row],[ID_H]]))</f>
        <v/>
      </c>
      <c r="AM245" s="22" t="str">
        <f ca="1">IF(NOTA[[#This Row],[TGL.NOTA]]="",IF(NOTA[[#This Row],[SUPPLIER_H]]="","",AM244),MONTH(NOTA[[#This Row],[TGL.NOTA]]))</f>
        <v/>
      </c>
      <c r="AN245" s="22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2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2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2" t="str">
        <f>IF(NOTA[[#This Row],[CONCAT1]]="","",MATCH(NOTA[[#This Row],[CONCAT1]],[3]!db[NB NOTA_C],0))</f>
        <v/>
      </c>
      <c r="AS245" s="22" t="str">
        <f>IF(NOTA[[#This Row],[Column5]]="","",TRUE)</f>
        <v/>
      </c>
      <c r="AT245" s="22" t="str">
        <f ca="1">IF(NOTA[[#This Row],[ID_H]]="","",IF(NOTA[[#This Row],[Column3]]=TRUE,NOTA[[#This Row],[Column5]],INDEX([3]!db[QTY/ CTN],NOTA[[#This Row],[//DB]])))</f>
        <v/>
      </c>
      <c r="AU245" s="22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2" t="str">
        <f ca="1">IF(NOTA[[#This Row],[ID_H]]="","",MATCH(NOTA[[#This Row],[NB NOTA_C_QTY]],[3]!db[NB NOTA_C_QTY+F],0))</f>
        <v/>
      </c>
      <c r="AW245" s="31" t="str">
        <f ca="1">IF(NOTA[[#This Row],[NB NOTA_C_QTY]]="","",ROW()-2)</f>
        <v/>
      </c>
    </row>
    <row r="246" spans="1:49" ht="20.100000000000001" customHeight="1">
      <c r="A2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" t="str">
        <f ca="1">IF(NOTA[[#This Row],[NAMA BARANG]]="","",INDEX(NOTA[ID],MATCH(,INDIRECT(ADDRESS(ROW(NOTA[ID]),COLUMN(NOTA[ID]))&amp;":"&amp;ADDRESS(ROW(),COLUMN(NOTA[ID]))),-1)))</f>
        <v/>
      </c>
      <c r="C246" s="11"/>
      <c r="F246" s="12"/>
      <c r="G246" s="3"/>
      <c r="H246" s="4"/>
      <c r="I246" s="3"/>
      <c r="K246" s="5"/>
      <c r="L246" s="3"/>
      <c r="N246" s="6"/>
      <c r="O246" s="7"/>
      <c r="P246" s="13"/>
      <c r="R246" s="9"/>
      <c r="T246" s="15"/>
      <c r="U246" s="10"/>
      <c r="V246" s="15" t="str">
        <f>IF(NOTA[[#This Row],[HARGA/ CTN]]="",NOTA[[#This Row],[JUMLAH_H]],NOTA[[#This Row],[HARGA/ CTN]]*IF(NOTA[[#This Row],[C]]="",0,NOTA[[#This Row],[C]]))</f>
        <v/>
      </c>
      <c r="W246" s="15" t="str">
        <f>IF(NOTA[[#This Row],[JUMLAH]]="","",NOTA[[#This Row],[JUMLAH]]*NOTA[[#This Row],[Column6]])</f>
        <v/>
      </c>
      <c r="X246" s="15" t="str">
        <f>IF(NOTA[[#This Row],[JUMLAH]]="","",(NOTA[[#This Row],[JUMLAH]]-NOTA[[#This Row],[DISC 1-]])*NOTA[[#This Row],[Column7]])</f>
        <v/>
      </c>
      <c r="Y246" s="15" t="str">
        <f>IF(NOTA[[#This Row],[JUMLAH]]="","",(NOTA[[#This Row],[JUMLAH]]-NOTA[[#This Row],[DISC 1-]]-NOTA[[#This Row],[DISC 2-]])*NOTA[[#This Row],[Column8]])</f>
        <v/>
      </c>
      <c r="Z246" s="15" t="str">
        <f>IF(NOTA[[#This Row],[JUMLAH]]="","",NOTA[[#This Row],[DISC 1-]]+NOTA[[#This Row],[DISC 2-]]+NOTA[[#This Row],[DISC 3-]])</f>
        <v/>
      </c>
      <c r="AA246" s="15" t="str">
        <f>IF(NOTA[[#This Row],[JUMLAH]]="","",NOTA[[#This Row],[JUMLAH]]-NOTA[[#This Row],[DISC]])</f>
        <v/>
      </c>
      <c r="AB246" s="15"/>
      <c r="AC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15" t="str">
        <f>IF(OR(NOTA[[#This Row],[QTY]]="",NOTA[[#This Row],[HARGA SATUAN]]="",),"",NOTA[[#This Row],[QTY]]*NOTA[[#This Row],[HARGA SATUAN]])</f>
        <v/>
      </c>
      <c r="AG246" s="4" t="str">
        <f ca="1">IF(NOTA[[#This Row],[ID_H]]="","",INDEX(NOTA[TANGGAL],MATCH(,INDIRECT(ADDRESS(ROW(NOTA[TANGGAL]),COLUMN(NOTA[TANGGAL]))&amp;":"&amp;ADDRESS(ROW(),COLUMN(NOTA[TANGGAL]))),-1)))</f>
        <v/>
      </c>
      <c r="AH246" s="4" t="str">
        <f ca="1">IF(NOTA[[#This Row],[ID_H]]="","",INDEX(NOTA[TGL.NOTA],MATCH(,INDIRECT(ADDRESS(ROW(NOTA[TGL.NOTA]),COLUMN(NOTA[TGL.NOTA]))&amp;":"&amp;ADDRESS(ROW(),COLUMN(NOTA[TGL.NOTA]))),-1)))</f>
        <v/>
      </c>
      <c r="AI246" s="4" t="str">
        <f ca="1">IF(NOTA[[#This Row],[ID_H]]="","",INDEX(NOTA[NO.NOTA],MATCH(NOTA[[#This Row],[ID_H]],NOTA[ID_H],0)))</f>
        <v/>
      </c>
      <c r="AJ246" s="6" t="str">
        <f ca="1">IF(NOTA[[#This Row],[NAMA BARANG]]="","",INDEX(NOTA[SUPPLIER],MATCH(,INDIRECT(ADDRESS(ROW(NOTA[ID]),COLUMN(NOTA[ID]))&amp;":"&amp;ADDRESS(ROW(),COLUMN(NOTA[ID]))),-1)))</f>
        <v/>
      </c>
      <c r="AK246" s="6" t="str">
        <f ca="1">IF(NOTA[[#This Row],[ID_H]]="","",IF(NOTA[[#This Row],[FAKTUR]]="",INDIRECT(ADDRESS(ROW()-1,COLUMN())),NOTA[[#This Row],[FAKTUR]]))</f>
        <v/>
      </c>
      <c r="AL246" s="3" t="str">
        <f ca="1">IF(NOTA[[#This Row],[ID]]="","",COUNTIF(NOTA[ID_H],NOTA[[#This Row],[ID_H]]))</f>
        <v/>
      </c>
      <c r="AM246" s="3" t="str">
        <f ca="1">IF(NOTA[[#This Row],[TGL.NOTA]]="",IF(NOTA[[#This Row],[SUPPLIER_H]]="","",AM245),MONTH(NOTA[[#This Row],[TGL.NOTA]]))</f>
        <v/>
      </c>
      <c r="AN2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" t="str">
        <f>IF(NOTA[[#This Row],[CONCAT1]]="","",MATCH(NOTA[[#This Row],[CONCAT1]],[3]!db[NB NOTA_C],0))</f>
        <v/>
      </c>
      <c r="AS246" s="3" t="str">
        <f>IF(NOTA[[#This Row],[Column5]]="","",TRUE)</f>
        <v/>
      </c>
      <c r="AT246" s="3" t="str">
        <f ca="1">IF(NOTA[[#This Row],[ID_H]]="","",IF(NOTA[[#This Row],[Column3]]=TRUE,NOTA[[#This Row],[Column5]],INDEX([3]!db[QTY/ CTN],NOTA[[#This Row],[//DB]])))</f>
        <v/>
      </c>
      <c r="AU2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3" t="str">
        <f ca="1">IF(NOTA[[#This Row],[ID_H]]="","",MATCH(NOTA[[#This Row],[NB NOTA_C_QTY]],[3]!db[NB NOTA_C_QTY+F],0))</f>
        <v/>
      </c>
      <c r="AW246" s="16" t="str">
        <f ca="1">IF(NOTA[[#This Row],[NB NOTA_C_QTY]]="","",ROW()-2)</f>
        <v/>
      </c>
    </row>
    <row r="247" spans="1:49" ht="20.100000000000001" customHeight="1">
      <c r="A2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" t="str">
        <f ca="1">IF(NOTA[[#This Row],[NAMA BARANG]]="","",INDEX(NOTA[ID],MATCH(,INDIRECT(ADDRESS(ROW(NOTA[ID]),COLUMN(NOTA[ID]))&amp;":"&amp;ADDRESS(ROW(),COLUMN(NOTA[ID]))),-1)))</f>
        <v/>
      </c>
      <c r="C247" s="11"/>
      <c r="F247" s="12"/>
      <c r="G247" s="3"/>
      <c r="H247" s="4"/>
      <c r="I247" s="3"/>
      <c r="K247" s="5"/>
      <c r="L247" s="3"/>
      <c r="N247" s="6"/>
      <c r="O247" s="7"/>
      <c r="P247" s="13"/>
      <c r="R247" s="9"/>
      <c r="T247" s="15"/>
      <c r="U247" s="10"/>
      <c r="V247" s="15" t="str">
        <f>IF(NOTA[[#This Row],[HARGA/ CTN]]="",NOTA[[#This Row],[JUMLAH_H]],NOTA[[#This Row],[HARGA/ CTN]]*IF(NOTA[[#This Row],[C]]="",0,NOTA[[#This Row],[C]]))</f>
        <v/>
      </c>
      <c r="W247" s="15" t="str">
        <f>IF(NOTA[[#This Row],[JUMLAH]]="","",NOTA[[#This Row],[JUMLAH]]*NOTA[[#This Row],[Column6]])</f>
        <v/>
      </c>
      <c r="X247" s="15" t="str">
        <f>IF(NOTA[[#This Row],[JUMLAH]]="","",(NOTA[[#This Row],[JUMLAH]]-NOTA[[#This Row],[DISC 1-]])*NOTA[[#This Row],[Column7]])</f>
        <v/>
      </c>
      <c r="Y247" s="15" t="str">
        <f>IF(NOTA[[#This Row],[JUMLAH]]="","",(NOTA[[#This Row],[JUMLAH]]-NOTA[[#This Row],[DISC 1-]]-NOTA[[#This Row],[DISC 2-]])*NOTA[[#This Row],[Column8]])</f>
        <v/>
      </c>
      <c r="Z247" s="15" t="str">
        <f>IF(NOTA[[#This Row],[JUMLAH]]="","",NOTA[[#This Row],[DISC 1-]]+NOTA[[#This Row],[DISC 2-]]+NOTA[[#This Row],[DISC 3-]])</f>
        <v/>
      </c>
      <c r="AA247" s="15" t="str">
        <f>IF(NOTA[[#This Row],[JUMLAH]]="","",NOTA[[#This Row],[JUMLAH]]-NOTA[[#This Row],[DISC]])</f>
        <v/>
      </c>
      <c r="AB247" s="15"/>
      <c r="AC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15" t="str">
        <f>IF(OR(NOTA[[#This Row],[QTY]]="",NOTA[[#This Row],[HARGA SATUAN]]="",),"",NOTA[[#This Row],[QTY]]*NOTA[[#This Row],[HARGA SATUAN]])</f>
        <v/>
      </c>
      <c r="AG247" s="4" t="str">
        <f ca="1">IF(NOTA[[#This Row],[ID_H]]="","",INDEX(NOTA[TANGGAL],MATCH(,INDIRECT(ADDRESS(ROW(NOTA[TANGGAL]),COLUMN(NOTA[TANGGAL]))&amp;":"&amp;ADDRESS(ROW(),COLUMN(NOTA[TANGGAL]))),-1)))</f>
        <v/>
      </c>
      <c r="AH247" s="4" t="str">
        <f ca="1">IF(NOTA[[#This Row],[ID_H]]="","",INDEX(NOTA[TGL.NOTA],MATCH(,INDIRECT(ADDRESS(ROW(NOTA[TGL.NOTA]),COLUMN(NOTA[TGL.NOTA]))&amp;":"&amp;ADDRESS(ROW(),COLUMN(NOTA[TGL.NOTA]))),-1)))</f>
        <v/>
      </c>
      <c r="AI247" s="4" t="str">
        <f ca="1">IF(NOTA[[#This Row],[ID_H]]="","",INDEX(NOTA[NO.NOTA],MATCH(NOTA[[#This Row],[ID_H]],NOTA[ID_H],0)))</f>
        <v/>
      </c>
      <c r="AJ247" s="6" t="str">
        <f ca="1">IF(NOTA[[#This Row],[NAMA BARANG]]="","",INDEX(NOTA[SUPPLIER],MATCH(,INDIRECT(ADDRESS(ROW(NOTA[ID]),COLUMN(NOTA[ID]))&amp;":"&amp;ADDRESS(ROW(),COLUMN(NOTA[ID]))),-1)))</f>
        <v/>
      </c>
      <c r="AK247" s="6" t="str">
        <f ca="1">IF(NOTA[[#This Row],[ID_H]]="","",IF(NOTA[[#This Row],[FAKTUR]]="",INDIRECT(ADDRESS(ROW()-1,COLUMN())),NOTA[[#This Row],[FAKTUR]]))</f>
        <v/>
      </c>
      <c r="AL247" s="3" t="str">
        <f ca="1">IF(NOTA[[#This Row],[ID]]="","",COUNTIF(NOTA[ID_H],NOTA[[#This Row],[ID_H]]))</f>
        <v/>
      </c>
      <c r="AM247" s="3" t="str">
        <f ca="1">IF(NOTA[[#This Row],[TGL.NOTA]]="",IF(NOTA[[#This Row],[SUPPLIER_H]]="","",AM246),MONTH(NOTA[[#This Row],[TGL.NOTA]]))</f>
        <v/>
      </c>
      <c r="AN2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" t="str">
        <f>IF(NOTA[[#This Row],[CONCAT1]]="","",MATCH(NOTA[[#This Row],[CONCAT1]],[3]!db[NB NOTA_C],0))</f>
        <v/>
      </c>
      <c r="AS247" s="3" t="str">
        <f>IF(NOTA[[#This Row],[Column5]]="","",TRUE)</f>
        <v/>
      </c>
      <c r="AT247" s="3" t="str">
        <f ca="1">IF(NOTA[[#This Row],[ID_H]]="","",IF(NOTA[[#This Row],[Column3]]=TRUE,NOTA[[#This Row],[Column5]],INDEX([3]!db[QTY/ CTN],NOTA[[#This Row],[//DB]])))</f>
        <v/>
      </c>
      <c r="AU2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3" t="str">
        <f ca="1">IF(NOTA[[#This Row],[ID_H]]="","",MATCH(NOTA[[#This Row],[NB NOTA_C_QTY]],[3]!db[NB NOTA_C_QTY+F],0))</f>
        <v/>
      </c>
      <c r="AW247" s="16" t="str">
        <f ca="1">IF(NOTA[[#This Row],[NB NOTA_C_QTY]]="","",ROW()-2)</f>
        <v/>
      </c>
    </row>
    <row r="248" spans="1:49" ht="20.100000000000001" customHeight="1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K249" s="5"/>
      <c r="L249" s="3"/>
      <c r="N249" s="6"/>
      <c r="O249" s="7"/>
      <c r="P249" s="13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K251" s="5"/>
      <c r="L251" s="3"/>
      <c r="N251" s="6"/>
      <c r="O251" s="7"/>
      <c r="P251" s="13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K253" s="5"/>
      <c r="L253" s="3"/>
      <c r="N253" s="6"/>
      <c r="O253" s="7"/>
      <c r="P253" s="13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K254" s="5"/>
      <c r="L254" s="3"/>
      <c r="N254" s="6"/>
      <c r="O254" s="7"/>
      <c r="P254" s="13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K255" s="5"/>
      <c r="L255" s="3"/>
      <c r="N255" s="6"/>
      <c r="O255" s="7"/>
      <c r="P255" s="13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</sheetData>
  <conditionalFormatting sqref="B1002:B1048576 B1">
    <cfRule type="duplicateValues" dxfId="309" priority="2503"/>
    <cfRule type="duplicateValues" dxfId="308" priority="2504"/>
  </conditionalFormatting>
  <conditionalFormatting sqref="F98:F166 F168:F195 F24:F53 F197:F1001 F55:F96">
    <cfRule type="duplicateValues" dxfId="307" priority="2549"/>
  </conditionalFormatting>
  <conditionalFormatting sqref="G1002:G1048576 F98:F166 G1 F168:F195 F2:F53 F197:F1001 F55:F96">
    <cfRule type="duplicateValues" dxfId="306" priority="2465"/>
  </conditionalFormatting>
  <conditionalFormatting sqref="J3">
    <cfRule type="duplicateValues" dxfId="305" priority="37"/>
    <cfRule type="duplicateValues" dxfId="304" priority="38"/>
  </conditionalFormatting>
  <conditionalFormatting sqref="J5">
    <cfRule type="duplicateValues" dxfId="303" priority="185"/>
    <cfRule type="duplicateValues" dxfId="302" priority="186"/>
  </conditionalFormatting>
  <conditionalFormatting sqref="J7">
    <cfRule type="duplicateValues" dxfId="301" priority="191"/>
    <cfRule type="duplicateValues" dxfId="300" priority="192"/>
  </conditionalFormatting>
  <conditionalFormatting sqref="J8">
    <cfRule type="duplicateValues" dxfId="299" priority="183"/>
    <cfRule type="duplicateValues" dxfId="298" priority="184"/>
  </conditionalFormatting>
  <conditionalFormatting sqref="J11">
    <cfRule type="duplicateValues" dxfId="297" priority="35"/>
    <cfRule type="duplicateValues" dxfId="296" priority="36"/>
  </conditionalFormatting>
  <conditionalFormatting sqref="J12 J14">
    <cfRule type="duplicateValues" dxfId="295" priority="187"/>
    <cfRule type="duplicateValues" dxfId="294" priority="188"/>
  </conditionalFormatting>
  <conditionalFormatting sqref="J13">
    <cfRule type="duplicateValues" dxfId="293" priority="22"/>
    <cfRule type="duplicateValues" dxfId="292" priority="23"/>
  </conditionalFormatting>
  <conditionalFormatting sqref="J15">
    <cfRule type="duplicateValues" dxfId="291" priority="28"/>
    <cfRule type="duplicateValues" dxfId="290" priority="29"/>
  </conditionalFormatting>
  <conditionalFormatting sqref="J16">
    <cfRule type="duplicateValues" dxfId="289" priority="30"/>
    <cfRule type="duplicateValues" dxfId="288" priority="31"/>
  </conditionalFormatting>
  <conditionalFormatting sqref="J18">
    <cfRule type="duplicateValues" dxfId="287" priority="26"/>
    <cfRule type="duplicateValues" dxfId="286" priority="27"/>
  </conditionalFormatting>
  <conditionalFormatting sqref="J20">
    <cfRule type="duplicateValues" dxfId="285" priority="24"/>
    <cfRule type="duplicateValues" dxfId="284" priority="25"/>
  </conditionalFormatting>
  <conditionalFormatting sqref="J25">
    <cfRule type="duplicateValues" dxfId="283" priority="445"/>
    <cfRule type="duplicateValues" dxfId="282" priority="446"/>
  </conditionalFormatting>
  <conditionalFormatting sqref="J26">
    <cfRule type="duplicateValues" dxfId="281" priority="20"/>
    <cfRule type="duplicateValues" dxfId="280" priority="21"/>
  </conditionalFormatting>
  <conditionalFormatting sqref="J27">
    <cfRule type="duplicateValues" dxfId="279" priority="443"/>
    <cfRule type="duplicateValues" dxfId="278" priority="444"/>
  </conditionalFormatting>
  <conditionalFormatting sqref="J28">
    <cfRule type="duplicateValues" dxfId="277" priority="17"/>
    <cfRule type="duplicateValues" dxfId="276" priority="18"/>
  </conditionalFormatting>
  <conditionalFormatting sqref="J29">
    <cfRule type="duplicateValues" dxfId="275" priority="15"/>
    <cfRule type="duplicateValues" dxfId="274" priority="16"/>
  </conditionalFormatting>
  <conditionalFormatting sqref="J35:J36">
    <cfRule type="duplicateValues" dxfId="273" priority="237"/>
    <cfRule type="duplicateValues" dxfId="272" priority="238"/>
  </conditionalFormatting>
  <conditionalFormatting sqref="J37">
    <cfRule type="duplicateValues" dxfId="271" priority="13"/>
    <cfRule type="duplicateValues" dxfId="270" priority="14"/>
  </conditionalFormatting>
  <conditionalFormatting sqref="J39">
    <cfRule type="duplicateValues" dxfId="269" priority="10"/>
    <cfRule type="duplicateValues" dxfId="268" priority="11"/>
  </conditionalFormatting>
  <conditionalFormatting sqref="J41">
    <cfRule type="duplicateValues" dxfId="267" priority="215"/>
    <cfRule type="duplicateValues" dxfId="266" priority="216"/>
  </conditionalFormatting>
  <conditionalFormatting sqref="J43">
    <cfRule type="duplicateValues" dxfId="265" priority="213"/>
    <cfRule type="duplicateValues" dxfId="264" priority="214"/>
  </conditionalFormatting>
  <conditionalFormatting sqref="J45">
    <cfRule type="duplicateValues" dxfId="263" priority="211"/>
    <cfRule type="duplicateValues" dxfId="262" priority="212"/>
  </conditionalFormatting>
  <conditionalFormatting sqref="J46">
    <cfRule type="duplicateValues" dxfId="261" priority="209"/>
    <cfRule type="duplicateValues" dxfId="260" priority="210"/>
  </conditionalFormatting>
  <conditionalFormatting sqref="J48:J49">
    <cfRule type="duplicateValues" dxfId="259" priority="207"/>
    <cfRule type="duplicateValues" dxfId="258" priority="208"/>
  </conditionalFormatting>
  <conditionalFormatting sqref="J50">
    <cfRule type="duplicateValues" dxfId="257" priority="205"/>
    <cfRule type="duplicateValues" dxfId="256" priority="206"/>
  </conditionalFormatting>
  <conditionalFormatting sqref="J51">
    <cfRule type="duplicateValues" dxfId="255" priority="203"/>
    <cfRule type="duplicateValues" dxfId="254" priority="204"/>
  </conditionalFormatting>
  <conditionalFormatting sqref="J54">
    <cfRule type="duplicateValues" dxfId="253" priority="376"/>
    <cfRule type="duplicateValues" dxfId="252" priority="377"/>
  </conditionalFormatting>
  <conditionalFormatting sqref="J55">
    <cfRule type="duplicateValues" dxfId="251" priority="201"/>
    <cfRule type="duplicateValues" dxfId="250" priority="202"/>
  </conditionalFormatting>
  <conditionalFormatting sqref="J58">
    <cfRule type="duplicateValues" dxfId="245" priority="371"/>
    <cfRule type="duplicateValues" dxfId="244" priority="372"/>
  </conditionalFormatting>
  <conditionalFormatting sqref="J59">
    <cfRule type="duplicateValues" dxfId="243" priority="181"/>
    <cfRule type="duplicateValues" dxfId="242" priority="182"/>
  </conditionalFormatting>
  <conditionalFormatting sqref="J60:J64">
    <cfRule type="duplicateValues" dxfId="241" priority="179"/>
    <cfRule type="duplicateValues" dxfId="240" priority="180"/>
  </conditionalFormatting>
  <conditionalFormatting sqref="J66">
    <cfRule type="duplicateValues" dxfId="239" priority="177"/>
    <cfRule type="duplicateValues" dxfId="238" priority="178"/>
  </conditionalFormatting>
  <conditionalFormatting sqref="J67">
    <cfRule type="duplicateValues" dxfId="237" priority="175"/>
    <cfRule type="duplicateValues" dxfId="236" priority="176"/>
  </conditionalFormatting>
  <conditionalFormatting sqref="J69:J70">
    <cfRule type="duplicateValues" dxfId="235" priority="311"/>
    <cfRule type="duplicateValues" dxfId="234" priority="312"/>
  </conditionalFormatting>
  <conditionalFormatting sqref="J72">
    <cfRule type="duplicateValues" dxfId="233" priority="173"/>
    <cfRule type="duplicateValues" dxfId="232" priority="174"/>
  </conditionalFormatting>
  <conditionalFormatting sqref="J74">
    <cfRule type="duplicateValues" dxfId="231" priority="171"/>
    <cfRule type="duplicateValues" dxfId="230" priority="172"/>
  </conditionalFormatting>
  <conditionalFormatting sqref="J75">
    <cfRule type="duplicateValues" dxfId="229" priority="361"/>
    <cfRule type="duplicateValues" dxfId="228" priority="362"/>
  </conditionalFormatting>
  <conditionalFormatting sqref="J76">
    <cfRule type="duplicateValues" dxfId="227" priority="169"/>
    <cfRule type="duplicateValues" dxfId="226" priority="170"/>
  </conditionalFormatting>
  <conditionalFormatting sqref="J77">
    <cfRule type="duplicateValues" dxfId="225" priority="167"/>
    <cfRule type="duplicateValues" dxfId="224" priority="168"/>
  </conditionalFormatting>
  <conditionalFormatting sqref="J78">
    <cfRule type="duplicateValues" dxfId="223" priority="357"/>
    <cfRule type="duplicateValues" dxfId="222" priority="358"/>
  </conditionalFormatting>
  <conditionalFormatting sqref="J79">
    <cfRule type="duplicateValues" dxfId="221" priority="165"/>
    <cfRule type="duplicateValues" dxfId="220" priority="166"/>
  </conditionalFormatting>
  <conditionalFormatting sqref="J80">
    <cfRule type="duplicateValues" dxfId="219" priority="430"/>
    <cfRule type="duplicateValues" dxfId="218" priority="431"/>
  </conditionalFormatting>
  <conditionalFormatting sqref="J81">
    <cfRule type="duplicateValues" dxfId="217" priority="163"/>
    <cfRule type="duplicateValues" dxfId="216" priority="164"/>
  </conditionalFormatting>
  <conditionalFormatting sqref="J82 J84">
    <cfRule type="duplicateValues" dxfId="215" priority="428"/>
    <cfRule type="duplicateValues" dxfId="214" priority="429"/>
  </conditionalFormatting>
  <conditionalFormatting sqref="J83">
    <cfRule type="duplicateValues" dxfId="213" priority="161"/>
    <cfRule type="duplicateValues" dxfId="212" priority="162"/>
  </conditionalFormatting>
  <conditionalFormatting sqref="J85">
    <cfRule type="duplicateValues" dxfId="211" priority="159"/>
    <cfRule type="duplicateValues" dxfId="210" priority="160"/>
  </conditionalFormatting>
  <conditionalFormatting sqref="J86:J87">
    <cfRule type="duplicateValues" dxfId="209" priority="351"/>
    <cfRule type="duplicateValues" dxfId="208" priority="352"/>
  </conditionalFormatting>
  <conditionalFormatting sqref="J88">
    <cfRule type="duplicateValues" dxfId="207" priority="157"/>
    <cfRule type="duplicateValues" dxfId="206" priority="158"/>
  </conditionalFormatting>
  <conditionalFormatting sqref="J89:J91">
    <cfRule type="duplicateValues" dxfId="205" priority="155"/>
    <cfRule type="duplicateValues" dxfId="204" priority="156"/>
  </conditionalFormatting>
  <conditionalFormatting sqref="J92">
    <cfRule type="duplicateValues" dxfId="203" priority="416"/>
    <cfRule type="duplicateValues" dxfId="202" priority="417"/>
  </conditionalFormatting>
  <conditionalFormatting sqref="J93">
    <cfRule type="duplicateValues" dxfId="201" priority="153"/>
    <cfRule type="duplicateValues" dxfId="200" priority="154"/>
  </conditionalFormatting>
  <conditionalFormatting sqref="J94">
    <cfRule type="duplicateValues" dxfId="199" priority="151"/>
    <cfRule type="duplicateValues" dxfId="198" priority="152"/>
  </conditionalFormatting>
  <conditionalFormatting sqref="J96">
    <cfRule type="duplicateValues" dxfId="197" priority="347"/>
    <cfRule type="duplicateValues" dxfId="196" priority="348"/>
  </conditionalFormatting>
  <conditionalFormatting sqref="J97">
    <cfRule type="duplicateValues" dxfId="195" priority="345"/>
    <cfRule type="duplicateValues" dxfId="194" priority="346"/>
  </conditionalFormatting>
  <conditionalFormatting sqref="J98:J99">
    <cfRule type="duplicateValues" dxfId="193" priority="149"/>
    <cfRule type="duplicateValues" dxfId="192" priority="150"/>
  </conditionalFormatting>
  <conditionalFormatting sqref="J105">
    <cfRule type="duplicateValues" dxfId="191" priority="147"/>
    <cfRule type="duplicateValues" dxfId="190" priority="148"/>
  </conditionalFormatting>
  <conditionalFormatting sqref="J106">
    <cfRule type="duplicateValues" dxfId="189" priority="339"/>
    <cfRule type="duplicateValues" dxfId="188" priority="340"/>
  </conditionalFormatting>
  <conditionalFormatting sqref="J107">
    <cfRule type="duplicateValues" dxfId="187" priority="337"/>
    <cfRule type="duplicateValues" dxfId="186" priority="338"/>
  </conditionalFormatting>
  <conditionalFormatting sqref="J108">
    <cfRule type="duplicateValues" dxfId="185" priority="335"/>
    <cfRule type="duplicateValues" dxfId="184" priority="336"/>
  </conditionalFormatting>
  <conditionalFormatting sqref="J109">
    <cfRule type="duplicateValues" dxfId="183" priority="306"/>
    <cfRule type="duplicateValues" dxfId="182" priority="307"/>
  </conditionalFormatting>
  <conditionalFormatting sqref="J110">
    <cfRule type="duplicateValues" dxfId="181" priority="331"/>
    <cfRule type="duplicateValues" dxfId="180" priority="332"/>
  </conditionalFormatting>
  <conditionalFormatting sqref="J112">
    <cfRule type="duplicateValues" dxfId="179" priority="329"/>
    <cfRule type="duplicateValues" dxfId="178" priority="330"/>
  </conditionalFormatting>
  <conditionalFormatting sqref="J113">
    <cfRule type="duplicateValues" dxfId="177" priority="327"/>
    <cfRule type="duplicateValues" dxfId="176" priority="328"/>
  </conditionalFormatting>
  <conditionalFormatting sqref="J114">
    <cfRule type="duplicateValues" dxfId="175" priority="325"/>
    <cfRule type="duplicateValues" dxfId="174" priority="326"/>
  </conditionalFormatting>
  <conditionalFormatting sqref="J115">
    <cfRule type="duplicateValues" dxfId="173" priority="323"/>
    <cfRule type="duplicateValues" dxfId="172" priority="324"/>
  </conditionalFormatting>
  <conditionalFormatting sqref="J116">
    <cfRule type="duplicateValues" dxfId="171" priority="321"/>
    <cfRule type="duplicateValues" dxfId="170" priority="322"/>
  </conditionalFormatting>
  <conditionalFormatting sqref="J117">
    <cfRule type="duplicateValues" dxfId="169" priority="319"/>
    <cfRule type="duplicateValues" dxfId="168" priority="320"/>
  </conditionalFormatting>
  <conditionalFormatting sqref="J121">
    <cfRule type="duplicateValues" dxfId="167" priority="145"/>
    <cfRule type="duplicateValues" dxfId="166" priority="146"/>
  </conditionalFormatting>
  <conditionalFormatting sqref="J123">
    <cfRule type="duplicateValues" dxfId="165" priority="141"/>
    <cfRule type="duplicateValues" dxfId="164" priority="142"/>
  </conditionalFormatting>
  <conditionalFormatting sqref="J124">
    <cfRule type="duplicateValues" dxfId="163" priority="139"/>
    <cfRule type="duplicateValues" dxfId="162" priority="140"/>
  </conditionalFormatting>
  <conditionalFormatting sqref="J126:J127">
    <cfRule type="duplicateValues" dxfId="161" priority="137"/>
    <cfRule type="duplicateValues" dxfId="160" priority="138"/>
  </conditionalFormatting>
  <conditionalFormatting sqref="J128">
    <cfRule type="duplicateValues" dxfId="159" priority="87"/>
    <cfRule type="duplicateValues" dxfId="158" priority="88"/>
  </conditionalFormatting>
  <conditionalFormatting sqref="J130:J132">
    <cfRule type="duplicateValues" dxfId="157" priority="85"/>
    <cfRule type="duplicateValues" dxfId="156" priority="86"/>
  </conditionalFormatting>
  <conditionalFormatting sqref="J134">
    <cfRule type="duplicateValues" dxfId="155" priority="134"/>
    <cfRule type="duplicateValues" dxfId="154" priority="135"/>
  </conditionalFormatting>
  <conditionalFormatting sqref="J136">
    <cfRule type="duplicateValues" dxfId="153" priority="131"/>
    <cfRule type="duplicateValues" dxfId="152" priority="132"/>
  </conditionalFormatting>
  <conditionalFormatting sqref="J137">
    <cfRule type="duplicateValues" dxfId="151" priority="129"/>
    <cfRule type="duplicateValues" dxfId="150" priority="130"/>
  </conditionalFormatting>
  <conditionalFormatting sqref="J138">
    <cfRule type="duplicateValues" dxfId="149" priority="127"/>
    <cfRule type="duplicateValues" dxfId="148" priority="128"/>
  </conditionalFormatting>
  <conditionalFormatting sqref="J139 J142">
    <cfRule type="duplicateValues" dxfId="147" priority="304"/>
    <cfRule type="duplicateValues" dxfId="146" priority="305"/>
  </conditionalFormatting>
  <conditionalFormatting sqref="J140">
    <cfRule type="duplicateValues" dxfId="145" priority="125"/>
    <cfRule type="duplicateValues" dxfId="144" priority="126"/>
  </conditionalFormatting>
  <conditionalFormatting sqref="J141">
    <cfRule type="duplicateValues" dxfId="143" priority="123"/>
    <cfRule type="duplicateValues" dxfId="142" priority="124"/>
  </conditionalFormatting>
  <conditionalFormatting sqref="J143">
    <cfRule type="duplicateValues" dxfId="141" priority="121"/>
    <cfRule type="duplicateValues" dxfId="140" priority="122"/>
  </conditionalFormatting>
  <conditionalFormatting sqref="J144">
    <cfRule type="duplicateValues" dxfId="139" priority="119"/>
    <cfRule type="duplicateValues" dxfId="138" priority="120"/>
  </conditionalFormatting>
  <conditionalFormatting sqref="J145">
    <cfRule type="duplicateValues" dxfId="137" priority="117"/>
    <cfRule type="duplicateValues" dxfId="136" priority="118"/>
  </conditionalFormatting>
  <conditionalFormatting sqref="J147">
    <cfRule type="duplicateValues" dxfId="135" priority="115"/>
    <cfRule type="duplicateValues" dxfId="134" priority="116"/>
  </conditionalFormatting>
  <conditionalFormatting sqref="J148">
    <cfRule type="duplicateValues" dxfId="133" priority="113"/>
    <cfRule type="duplicateValues" dxfId="132" priority="114"/>
  </conditionalFormatting>
  <conditionalFormatting sqref="J150">
    <cfRule type="duplicateValues" dxfId="131" priority="111"/>
    <cfRule type="duplicateValues" dxfId="130" priority="112"/>
  </conditionalFormatting>
  <conditionalFormatting sqref="J151">
    <cfRule type="duplicateValues" dxfId="129" priority="298"/>
    <cfRule type="duplicateValues" dxfId="128" priority="299"/>
  </conditionalFormatting>
  <conditionalFormatting sqref="J152">
    <cfRule type="duplicateValues" dxfId="127" priority="109"/>
    <cfRule type="duplicateValues" dxfId="126" priority="110"/>
  </conditionalFormatting>
  <conditionalFormatting sqref="J153">
    <cfRule type="duplicateValues" dxfId="125" priority="107"/>
    <cfRule type="duplicateValues" dxfId="124" priority="108"/>
  </conditionalFormatting>
  <conditionalFormatting sqref="J154">
    <cfRule type="duplicateValues" dxfId="123" priority="105"/>
    <cfRule type="duplicateValues" dxfId="122" priority="106"/>
  </conditionalFormatting>
  <conditionalFormatting sqref="J155">
    <cfRule type="duplicateValues" dxfId="121" priority="103"/>
    <cfRule type="duplicateValues" dxfId="120" priority="104"/>
  </conditionalFormatting>
  <conditionalFormatting sqref="J156">
    <cfRule type="duplicateValues" dxfId="119" priority="101"/>
    <cfRule type="duplicateValues" dxfId="118" priority="102"/>
  </conditionalFormatting>
  <conditionalFormatting sqref="J157">
    <cfRule type="duplicateValues" dxfId="117" priority="99"/>
    <cfRule type="duplicateValues" dxfId="116" priority="100"/>
  </conditionalFormatting>
  <conditionalFormatting sqref="J159">
    <cfRule type="duplicateValues" dxfId="115" priority="97"/>
    <cfRule type="duplicateValues" dxfId="114" priority="98"/>
  </conditionalFormatting>
  <conditionalFormatting sqref="J160">
    <cfRule type="duplicateValues" dxfId="113" priority="95"/>
    <cfRule type="duplicateValues" dxfId="112" priority="96"/>
  </conditionalFormatting>
  <conditionalFormatting sqref="J162">
    <cfRule type="duplicateValues" dxfId="111" priority="93"/>
    <cfRule type="duplicateValues" dxfId="110" priority="94"/>
  </conditionalFormatting>
  <conditionalFormatting sqref="J163">
    <cfRule type="duplicateValues" dxfId="109" priority="91"/>
    <cfRule type="duplicateValues" dxfId="108" priority="92"/>
  </conditionalFormatting>
  <conditionalFormatting sqref="J164">
    <cfRule type="duplicateValues" dxfId="107" priority="89"/>
    <cfRule type="duplicateValues" dxfId="106" priority="90"/>
  </conditionalFormatting>
  <conditionalFormatting sqref="J165">
    <cfRule type="duplicateValues" dxfId="105" priority="285"/>
    <cfRule type="duplicateValues" dxfId="104" priority="286"/>
  </conditionalFormatting>
  <conditionalFormatting sqref="J166">
    <cfRule type="duplicateValues" dxfId="103" priority="83"/>
    <cfRule type="duplicateValues" dxfId="102" priority="84"/>
  </conditionalFormatting>
  <conditionalFormatting sqref="J167">
    <cfRule type="duplicateValues" dxfId="101" priority="81"/>
    <cfRule type="duplicateValues" dxfId="100" priority="82"/>
  </conditionalFormatting>
  <conditionalFormatting sqref="J168">
    <cfRule type="duplicateValues" dxfId="99" priority="283"/>
    <cfRule type="duplicateValues" dxfId="98" priority="284"/>
  </conditionalFormatting>
  <conditionalFormatting sqref="J169">
    <cfRule type="duplicateValues" dxfId="97" priority="79"/>
    <cfRule type="duplicateValues" dxfId="96" priority="80"/>
  </conditionalFormatting>
  <conditionalFormatting sqref="J170 J172">
    <cfRule type="duplicateValues" dxfId="95" priority="277"/>
    <cfRule type="duplicateValues" dxfId="94" priority="278"/>
  </conditionalFormatting>
  <conditionalFormatting sqref="J171">
    <cfRule type="duplicateValues" dxfId="93" priority="77"/>
    <cfRule type="duplicateValues" dxfId="92" priority="78"/>
  </conditionalFormatting>
  <conditionalFormatting sqref="J173">
    <cfRule type="duplicateValues" dxfId="91" priority="275"/>
    <cfRule type="duplicateValues" dxfId="90" priority="276"/>
  </conditionalFormatting>
  <conditionalFormatting sqref="J175">
    <cfRule type="duplicateValues" dxfId="89" priority="73"/>
    <cfRule type="duplicateValues" dxfId="88" priority="74"/>
  </conditionalFormatting>
  <conditionalFormatting sqref="J176">
    <cfRule type="duplicateValues" dxfId="87" priority="71"/>
    <cfRule type="duplicateValues" dxfId="86" priority="72"/>
  </conditionalFormatting>
  <conditionalFormatting sqref="J177">
    <cfRule type="duplicateValues" dxfId="85" priority="69"/>
    <cfRule type="duplicateValues" dxfId="84" priority="70"/>
  </conditionalFormatting>
  <conditionalFormatting sqref="J179">
    <cfRule type="duplicateValues" dxfId="83" priority="67"/>
    <cfRule type="duplicateValues" dxfId="82" priority="68"/>
  </conditionalFormatting>
  <conditionalFormatting sqref="J180 J1:J2 J135 J139 J142 J146 J149 J151 J161 J165 J129 J133 J168 J170 J172:J174 J182 J185 J188 J190 J192:J197 J203 J205:J1048576 J201 J199 J4:J10 J12 J14 J17 J19 J21:J23 J25 J27 J30:J36 J38 J40:J51 J53:J55 J58:J127">
    <cfRule type="duplicateValues" dxfId="81" priority="143"/>
    <cfRule type="duplicateValues" dxfId="80" priority="144"/>
  </conditionalFormatting>
  <conditionalFormatting sqref="J181">
    <cfRule type="duplicateValues" dxfId="79" priority="65"/>
    <cfRule type="duplicateValues" dxfId="78" priority="66"/>
  </conditionalFormatting>
  <conditionalFormatting sqref="J182">
    <cfRule type="duplicateValues" dxfId="77" priority="269"/>
    <cfRule type="duplicateValues" dxfId="76" priority="270"/>
  </conditionalFormatting>
  <conditionalFormatting sqref="J183:J184">
    <cfRule type="duplicateValues" dxfId="75" priority="63"/>
    <cfRule type="duplicateValues" dxfId="74" priority="64"/>
  </conditionalFormatting>
  <conditionalFormatting sqref="J187">
    <cfRule type="duplicateValues" dxfId="73" priority="61"/>
    <cfRule type="duplicateValues" dxfId="72" priority="62"/>
  </conditionalFormatting>
  <conditionalFormatting sqref="J189">
    <cfRule type="duplicateValues" dxfId="71" priority="51"/>
    <cfRule type="duplicateValues" dxfId="70" priority="52"/>
  </conditionalFormatting>
  <conditionalFormatting sqref="J191">
    <cfRule type="duplicateValues" dxfId="69" priority="49"/>
    <cfRule type="duplicateValues" dxfId="68" priority="50"/>
  </conditionalFormatting>
  <conditionalFormatting sqref="J197">
    <cfRule type="duplicateValues" dxfId="67" priority="265"/>
    <cfRule type="duplicateValues" dxfId="66" priority="266"/>
  </conditionalFormatting>
  <conditionalFormatting sqref="J198">
    <cfRule type="duplicateValues" dxfId="65" priority="39"/>
    <cfRule type="duplicateValues" dxfId="64" priority="40"/>
  </conditionalFormatting>
  <conditionalFormatting sqref="J199">
    <cfRule type="duplicateValues" dxfId="63" priority="261"/>
    <cfRule type="duplicateValues" dxfId="62" priority="262"/>
  </conditionalFormatting>
  <conditionalFormatting sqref="J200">
    <cfRule type="duplicateValues" dxfId="61" priority="43"/>
    <cfRule type="duplicateValues" dxfId="60" priority="44"/>
  </conditionalFormatting>
  <conditionalFormatting sqref="J201">
    <cfRule type="duplicateValues" dxfId="59" priority="259"/>
    <cfRule type="duplicateValues" dxfId="58" priority="260"/>
  </conditionalFormatting>
  <conditionalFormatting sqref="J202">
    <cfRule type="duplicateValues" dxfId="57" priority="47"/>
    <cfRule type="duplicateValues" dxfId="56" priority="48"/>
  </conditionalFormatting>
  <conditionalFormatting sqref="J203">
    <cfRule type="duplicateValues" dxfId="55" priority="255"/>
    <cfRule type="duplicateValues" dxfId="54" priority="256"/>
  </conditionalFormatting>
  <conditionalFormatting sqref="J204">
    <cfRule type="duplicateValues" dxfId="53" priority="45"/>
    <cfRule type="duplicateValues" dxfId="52" priority="46"/>
  </conditionalFormatting>
  <conditionalFormatting sqref="J205">
    <cfRule type="duplicateValues" dxfId="51" priority="251"/>
    <cfRule type="duplicateValues" dxfId="50" priority="252"/>
  </conditionalFormatting>
  <conditionalFormatting sqref="J207">
    <cfRule type="duplicateValues" dxfId="49" priority="249"/>
    <cfRule type="duplicateValues" dxfId="48" priority="250"/>
  </conditionalFormatting>
  <conditionalFormatting sqref="J211">
    <cfRule type="duplicateValues" dxfId="47" priority="247"/>
    <cfRule type="duplicateValues" dxfId="46" priority="248"/>
  </conditionalFormatting>
  <conditionalFormatting sqref="J213">
    <cfRule type="duplicateValues" dxfId="45" priority="245"/>
    <cfRule type="duplicateValues" dxfId="44" priority="246"/>
  </conditionalFormatting>
  <conditionalFormatting sqref="J215">
    <cfRule type="duplicateValues" dxfId="43" priority="243"/>
    <cfRule type="duplicateValues" dxfId="42" priority="244"/>
  </conditionalFormatting>
  <conditionalFormatting sqref="J222">
    <cfRule type="duplicateValues" dxfId="41" priority="418"/>
    <cfRule type="duplicateValues" dxfId="40" priority="419"/>
  </conditionalFormatting>
  <conditionalFormatting sqref="J242">
    <cfRule type="duplicateValues" dxfId="39" priority="424"/>
    <cfRule type="duplicateValues" dxfId="38" priority="425"/>
  </conditionalFormatting>
  <conditionalFormatting sqref="J243">
    <cfRule type="duplicateValues" dxfId="37" priority="422"/>
    <cfRule type="duplicateValues" dxfId="36" priority="423"/>
  </conditionalFormatting>
  <conditionalFormatting sqref="J244:J245">
    <cfRule type="duplicateValues" dxfId="35" priority="420"/>
    <cfRule type="duplicateValues" dxfId="34" priority="421"/>
  </conditionalFormatting>
  <conditionalFormatting sqref="J247">
    <cfRule type="duplicateValues" dxfId="33" priority="403"/>
    <cfRule type="duplicateValues" dxfId="32" priority="404"/>
  </conditionalFormatting>
  <conditionalFormatting sqref="J249">
    <cfRule type="duplicateValues" dxfId="31" priority="401"/>
    <cfRule type="duplicateValues" dxfId="30" priority="402"/>
  </conditionalFormatting>
  <conditionalFormatting sqref="J251">
    <cfRule type="duplicateValues" dxfId="29" priority="399"/>
    <cfRule type="duplicateValues" dxfId="28" priority="400"/>
  </conditionalFormatting>
  <conditionalFormatting sqref="J252">
    <cfRule type="duplicateValues" dxfId="27" priority="397"/>
    <cfRule type="duplicateValues" dxfId="26" priority="398"/>
  </conditionalFormatting>
  <conditionalFormatting sqref="J253">
    <cfRule type="duplicateValues" dxfId="25" priority="395"/>
    <cfRule type="duplicateValues" dxfId="24" priority="396"/>
  </conditionalFormatting>
  <conditionalFormatting sqref="AQ3:AQ1001">
    <cfRule type="duplicateValues" dxfId="23" priority="2588"/>
  </conditionalFormatting>
  <conditionalFormatting sqref="J52">
    <cfRule type="duplicateValues" dxfId="8" priority="7"/>
  </conditionalFormatting>
  <conditionalFormatting sqref="J52">
    <cfRule type="duplicateValues" dxfId="7" priority="9"/>
  </conditionalFormatting>
  <conditionalFormatting sqref="J52">
    <cfRule type="duplicateValues" dxfId="6" priority="8"/>
  </conditionalFormatting>
  <conditionalFormatting sqref="J56">
    <cfRule type="duplicateValues" dxfId="5" priority="4"/>
  </conditionalFormatting>
  <conditionalFormatting sqref="J56">
    <cfRule type="duplicateValues" dxfId="4" priority="6"/>
  </conditionalFormatting>
  <conditionalFormatting sqref="J56">
    <cfRule type="duplicateValues" dxfId="3" priority="5"/>
  </conditionalFormatting>
  <conditionalFormatting sqref="J57">
    <cfRule type="duplicateValues" dxfId="2" priority="1"/>
  </conditionalFormatting>
  <conditionalFormatting sqref="J57">
    <cfRule type="duplicateValues" dxfId="1" priority="3"/>
  </conditionalFormatting>
  <conditionalFormatting sqref="J57">
    <cfRule type="duplicateValues" dxfId="0" priority="2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2"/>
  <sheetViews>
    <sheetView topLeftCell="AX17" zoomScale="85" zoomScaleNormal="85" workbookViewId="0">
      <selection activeCell="BD26" sqref="BD26:BD36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29.2851562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10" customWidth="1"/>
    <col min="13" max="13" width="11.28515625" customWidth="1"/>
    <col min="14" max="15" width="8.140625" customWidth="1"/>
    <col min="16" max="16" width="15.140625" customWidth="1"/>
    <col min="17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6" width="9.5703125" style="32" customWidth="1"/>
    <col min="27" max="29" width="9.5703125" customWidth="1"/>
    <col min="30" max="31" width="17.28515625" customWidth="1"/>
    <col min="32" max="34" width="13.5703125" style="33" customWidth="1"/>
    <col min="35" max="36" width="12" style="34" customWidth="1"/>
    <col min="37" max="37" width="18.28515625" style="35" customWidth="1"/>
    <col min="38" max="38" width="12" style="36" customWidth="1"/>
    <col min="39" max="39" width="12" style="37" customWidth="1"/>
    <col min="40" max="40" width="12.28515625" customWidth="1"/>
    <col min="41" max="41" width="18.28515625" customWidth="1"/>
    <col min="42" max="42" width="12" style="37" customWidth="1"/>
    <col min="43" max="43" width="35.42578125" style="44" customWidth="1"/>
    <col min="44" max="44" width="36.5703125" customWidth="1"/>
    <col min="45" max="45" width="35.28515625" customWidth="1"/>
    <col min="46" max="46" width="19.7109375" customWidth="1"/>
    <col min="47" max="47" width="9.42578125" style="62" customWidth="1"/>
    <col min="48" max="48" width="6.140625" bestFit="1" customWidth="1"/>
    <col min="49" max="49" width="10.85546875" bestFit="1" customWidth="1"/>
    <col min="50" max="50" width="16.7109375" bestFit="1" customWidth="1"/>
    <col min="51" max="51" width="10.5703125" bestFit="1" customWidth="1"/>
    <col min="52" max="52" width="16.140625" bestFit="1" customWidth="1"/>
    <col min="53" max="53" width="12.42578125" bestFit="1" customWidth="1"/>
    <col min="54" max="54" width="13.85546875" bestFit="1" customWidth="1"/>
    <col min="55" max="55" width="25" bestFit="1" customWidth="1"/>
  </cols>
  <sheetData>
    <row r="1" spans="1:56">
      <c r="A1" t="s">
        <v>33</v>
      </c>
      <c r="B1" t="s">
        <v>49</v>
      </c>
      <c r="AP1"/>
      <c r="AQ1" s="38"/>
    </row>
    <row r="2" spans="1:56">
      <c r="A2" t="s">
        <v>22</v>
      </c>
      <c r="B2" t="s">
        <v>149</v>
      </c>
      <c r="AP2"/>
      <c r="AQ2" s="38"/>
    </row>
    <row r="3" spans="1:56">
      <c r="AP3"/>
      <c r="AQ3" s="38"/>
    </row>
    <row r="4" spans="1:56">
      <c r="A4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143</v>
      </c>
      <c r="W4" t="s">
        <v>39</v>
      </c>
      <c r="X4" t="s">
        <v>144</v>
      </c>
      <c r="Y4" t="s">
        <v>153</v>
      </c>
      <c r="Z4" t="s">
        <v>154</v>
      </c>
      <c r="AA4" s="32" t="s">
        <v>126</v>
      </c>
      <c r="AB4" t="s">
        <v>127</v>
      </c>
      <c r="AC4" t="s">
        <v>123</v>
      </c>
      <c r="AD4" t="s">
        <v>128</v>
      </c>
      <c r="AE4" t="s">
        <v>129</v>
      </c>
      <c r="AF4" t="s">
        <v>142</v>
      </c>
      <c r="AG4" s="33" t="s">
        <v>13</v>
      </c>
      <c r="AH4" s="33" t="s">
        <v>14</v>
      </c>
      <c r="AI4" s="33" t="s">
        <v>47</v>
      </c>
      <c r="AJ4" s="34" t="s">
        <v>64</v>
      </c>
      <c r="AK4" s="34" t="s">
        <v>67</v>
      </c>
      <c r="AL4" s="36" t="s">
        <v>61</v>
      </c>
      <c r="AM4" s="36" t="s">
        <v>69</v>
      </c>
      <c r="AN4" t="s">
        <v>62</v>
      </c>
      <c r="AO4" t="s">
        <v>63</v>
      </c>
      <c r="AP4" t="s">
        <v>57</v>
      </c>
      <c r="AQ4" t="s">
        <v>58</v>
      </c>
      <c r="AR4" s="41" t="s">
        <v>2</v>
      </c>
      <c r="AS4" s="42" t="s">
        <v>130</v>
      </c>
      <c r="AT4" t="s">
        <v>131</v>
      </c>
      <c r="AU4" s="40" t="s">
        <v>132</v>
      </c>
      <c r="AV4" s="63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>
      <c r="A5" s="32">
        <v>1</v>
      </c>
      <c r="C5">
        <f>INDEX(NOTA[//DB],'1'!A:A)</f>
        <v>514</v>
      </c>
      <c r="D5">
        <f>_xlfn.IFNA(MATCH(Table17[[#This Row],[//db]],[3]!Table2[\\],0),"")</f>
        <v>983</v>
      </c>
      <c r="E5" t="str">
        <f>INDEX([3]!db[NB NOTA],Table17[[#This Row],[//db]])</f>
        <v>BT 30 CM</v>
      </c>
      <c r="F5" t="str">
        <f>INDEX([3]!db[NB BM],Table17[[#This Row],[//db]])</f>
        <v>GARISAN BUTTERFLY BT 30 CM</v>
      </c>
      <c r="G5" t="str">
        <f>IF(Table17[[#This Row],[dbconcat]]="","",INDEX([3]!Table2[NAMA],Table17[[#This Row],[dbconcat]]))</f>
        <v>GARISAN BUTTERFLY BT 30CM</v>
      </c>
      <c r="H5" t="str">
        <f>INDEX([3]!Table2[KODE BARANG],Table17[[#This Row],[dbconcat]])</f>
        <v>GAR-BT25</v>
      </c>
      <c r="I5" t="str">
        <f>IF(Table17[[#This Row],[NAMA_3]]="",UPPER(Table17[[#This Row],[NAMA_2]]),Table17[[#This Row],[NAMA_3]])</f>
        <v>GARISAN BUTTERFLY BT 30CM</v>
      </c>
      <c r="J5">
        <f>INDEX(NOTA[QTY],'1'!A:A)</f>
        <v>500</v>
      </c>
      <c r="K5" t="str">
        <f>INDEX(NOTA[STN],'1'!A:A)</f>
        <v>LSN</v>
      </c>
      <c r="L5" s="43" t="str">
        <f>INDEX([3]!db[QTY B],Table17[[#This Row],[//db]])</f>
        <v>100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100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100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>
        <f>IF(Table17[[#This Row],[CEK STN S]]="",Table17[[#This Row],[ISI NOTA]],Table17[[#This Row],[ISI NOTA]]*Table17[[#This Row],[CONV2 VAR]])</f>
        <v>500</v>
      </c>
      <c r="Z5" t="str">
        <f>IF(Table17[[#This Row],[CEK STN S]]="",Table17[[#This Row],[SATUAN NOTA]],Table17[[#This Row],[SATUAN S]])</f>
        <v>LSN</v>
      </c>
      <c r="AA5" s="32" t="str">
        <f>IF(Table17[[#This Row],[CEK ISI S]]="",Table17[[#This Row],[ISI DB]],Table17[[#This Row],[ISI S]])</f>
        <v>100</v>
      </c>
      <c r="AB5" t="str">
        <f>IF(Table17[[#This Row],[CEK STN S]]="",Table17[[#This Row],[SATUAN DB]],Table17[[#This Row],[SATUAN S]])</f>
        <v>LSN</v>
      </c>
      <c r="AC5">
        <f>Table17[[#This Row],[ISI NOTA CONV]]/Table17[[#This Row],[ISI_C]]</f>
        <v>5</v>
      </c>
      <c r="AD5">
        <f>INDEX(NOTA[HARGA SATUAN],'1'!A:A)</f>
        <v>26780</v>
      </c>
      <c r="AE5">
        <f>IF(Table17[[#This Row],[//CONV]]="",Table17[[#This Row],[HARGA NOTA]],Table17[[#This Row],[HARGA NOTA]]/Table17[[#This Row],[CONV VAR]])</f>
        <v>26780</v>
      </c>
      <c r="AF5">
        <f>IF(Table17[[#This Row],[CEK STN S]]="",Table17[[#This Row],[HARGA CONV]],Table17[[#This Row],[HARGA CONV]]/Table17[[#This Row],[CONV2 VAR]])</f>
        <v>26780</v>
      </c>
      <c r="AG5" s="33">
        <f>IF(INDEX(NOTA[Column6],'1'!A:A)=0,"",INDEX(NOTA[Column6],'1'!A:A))</f>
        <v>0.2</v>
      </c>
      <c r="AH5" s="33">
        <f>IF(INDEX(NOTA[Column7],'1'!A:A)=0,"",INDEX(NOTA[Column7],'1'!A:A))</f>
        <v>0.04</v>
      </c>
      <c r="AI5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5" s="34">
        <f>INDEX(NOTA[HARGA/ CTN_H],'1'!A:A)</f>
        <v>2678000</v>
      </c>
      <c r="AK5" s="34">
        <f>IF(Table17[[#This Row],[DISC 3]]="",Table17[[#This Row],[HRG / CTN]],Table17[[#This Row],[HRG / CTN]]-(Table17[[#This Row],[HRG / CTN]]*Table17[[#This Row],[DISC 3]]))</f>
        <v>2056704</v>
      </c>
      <c r="AL5" s="36">
        <f ca="1">INDEX(NOTA[TGL_H],'1'!A:A)</f>
        <v>45530</v>
      </c>
      <c r="AM5" s="36">
        <f ca="1">INDEX(NOTA[TGL.NOTA_H],'1'!A:A)</f>
        <v>45524</v>
      </c>
      <c r="AN5" s="37">
        <v>45398</v>
      </c>
      <c r="AO5" t="str">
        <f>IF(INDEX(NOTA[Column10],A:A)="","",INDEX(NOTA[Column10],A:A))</f>
        <v/>
      </c>
      <c r="AP5" t="str">
        <f ca="1">INDEX(NOTA[NO.NOTA_H],'1'!A:A)</f>
        <v>0239/HW/VIII/24</v>
      </c>
      <c r="AQ5">
        <f>INDEX(NOTA[Column10],'1'!A:A)</f>
        <v>0</v>
      </c>
      <c r="AR5" s="38" t="str">
        <f ca="1">INDEX(NOTA[SUPPLIER_H],'1'!A:A)</f>
        <v>PPW</v>
      </c>
      <c r="AS5" t="str">
        <f>Table17[[#This Row],[NAMA_C]]</f>
        <v>GARISAN BUTTERFLY BT 30CM</v>
      </c>
      <c r="AT5" t="str">
        <f ca="1">Table17[[#This Row],[SUPPLIER]]</f>
        <v>PPW</v>
      </c>
      <c r="AU5" t="str">
        <f>SUBSTITUTE(Table17[[#This Row],[CTN]],",",".")</f>
        <v>5</v>
      </c>
      <c r="AV5" s="64" t="str">
        <f>Table17[[#This Row],[ISI_C]]</f>
        <v>100</v>
      </c>
      <c r="AW5" t="str">
        <f>Table17[[#This Row],[SATUAN_C]]</f>
        <v>LSN</v>
      </c>
      <c r="AX5">
        <f>Table17[[#This Row],[HARGA CONV2]]</f>
        <v>26780</v>
      </c>
      <c r="AY5" s="39" t="str">
        <f>SUBSTITUTE(Table17[[#This Row],[DISC 3]],",",".")</f>
        <v>0.232</v>
      </c>
      <c r="AZ5" s="36">
        <f ca="1">Table17[[#This Row],[TGL DATANG]]</f>
        <v>45530</v>
      </c>
      <c r="BA5" s="36">
        <f ca="1">Table17[[#This Row],[Column10]]</f>
        <v>45524</v>
      </c>
      <c r="BB5" s="37"/>
      <c r="BC5" t="str">
        <f>Table17[[#This Row],[KETERANGAN CONDRO]]</f>
        <v/>
      </c>
      <c r="BD5" t="str">
        <f ca="1">Table17[[#This Row],[Column6]]</f>
        <v>0239/HW/VIII/24</v>
      </c>
    </row>
    <row r="6" spans="1:56">
      <c r="A6" s="32">
        <v>3</v>
      </c>
      <c r="C6">
        <f>INDEX(NOTA[//DB],'1'!A:A)</f>
        <v>2737</v>
      </c>
      <c r="D6">
        <f>_xlfn.IFNA(MATCH(Table17[[#This Row],[//db]],[3]!Table2[\\],0),"")</f>
        <v>1031</v>
      </c>
      <c r="E6" t="str">
        <f>INDEX([3]!db[NB NOTA],Table17[[#This Row],[//db]])</f>
        <v>PGRS BT 172-05 KECIL</v>
      </c>
      <c r="F6" t="str">
        <f>INDEX([3]!db[NB BM],Table17[[#This Row],[//db]])</f>
        <v>Garisan BT 172-05 KECIL</v>
      </c>
      <c r="G6" t="str">
        <f>IF(Table17[[#This Row],[dbconcat]]="","",INDEX([3]!Table2[NAMA],Table17[[#This Row],[dbconcat]]))</f>
        <v>GARISAN BT 172-05 KECIL</v>
      </c>
      <c r="H6" t="str">
        <f>INDEX([3]!Table2[KODE BARANG],Table17[[#This Row],[dbconcat]])</f>
        <v>GAR-BT75</v>
      </c>
      <c r="I6" t="str">
        <f>IF(Table17[[#This Row],[NAMA_3]]="",UPPER(Table17[[#This Row],[NAMA_2]]),Table17[[#This Row],[NAMA_3]])</f>
        <v>GARISAN BT 172-05 KECIL</v>
      </c>
      <c r="J6">
        <f>INDEX(NOTA[QTY],'1'!A:A)</f>
        <v>20</v>
      </c>
      <c r="K6" t="str">
        <f>INDEX(NOTA[STN],'1'!A:A)</f>
        <v>LSN</v>
      </c>
      <c r="L6" t="str">
        <f>INDEX([3]!db[QTY B],Table17[[#This Row],[//db]])</f>
        <v>20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20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20</v>
      </c>
      <c r="S6" t="str" cm="1">
        <f t="array" ref="S6">IF(Table17[[#This Row],[dbconcat]]="","",INDEX([3]!Table2[[SATUAN ]],Table17[[#This Row],[dbconcat]]))</f>
        <v>LSN</v>
      </c>
      <c r="T6" t="str">
        <f>IF(Table17[[#This Row],[SATUAN S]]="","",IF(_xlfn.NUMBERVALUE(Table17[[#This Row],[ISI DB]])=_xlfn.NUMBERVALUE(Table17[[#This Row],[ISI S]]),"",1))</f>
        <v/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>
        <f>IF(Table17[[#This Row],[CEK STN S]]="",Table17[[#This Row],[ISI NOTA]],Table17[[#This Row],[ISI NOTA]]*Table17[[#This Row],[CONV2 VAR]])</f>
        <v>20</v>
      </c>
      <c r="Z6" t="str">
        <f>IF(Table17[[#This Row],[CEK STN S]]="",Table17[[#This Row],[SATUAN NOTA]],Table17[[#This Row],[SATUAN S]])</f>
        <v>LSN</v>
      </c>
      <c r="AA6" s="32" t="str">
        <f>IF(Table17[[#This Row],[CEK ISI S]]="",Table17[[#This Row],[ISI DB]],Table17[[#This Row],[ISI S]])</f>
        <v>20</v>
      </c>
      <c r="AB6" t="str">
        <f>IF(Table17[[#This Row],[CEK STN S]]="",Table17[[#This Row],[SATUAN DB]],Table17[[#This Row],[SATUAN S]])</f>
        <v>LSN</v>
      </c>
      <c r="AC6">
        <f>Table17[[#This Row],[ISI NOTA CONV]]/Table17[[#This Row],[ISI_C]]</f>
        <v>1</v>
      </c>
      <c r="AD6">
        <f>INDEX(NOTA[HARGA SATUAN],'1'!A:A)</f>
        <v>74800</v>
      </c>
      <c r="AE6">
        <f>IF(Table17[[#This Row],[//CONV]]="",Table17[[#This Row],[HARGA NOTA]],Table17[[#This Row],[HARGA NOTA]]/Table17[[#This Row],[CONV VAR]])</f>
        <v>74800</v>
      </c>
      <c r="AF6">
        <f>IF(Table17[[#This Row],[CEK STN S]]="",Table17[[#This Row],[HARGA CONV]],Table17[[#This Row],[HARGA CONV]]/Table17[[#This Row],[CONV2 VAR]])</f>
        <v>74800</v>
      </c>
      <c r="AG6" s="33">
        <f>IF(INDEX(NOTA[Column6],'1'!A:A)=0,"",INDEX(NOTA[Column6],'1'!A:A))</f>
        <v>0.2</v>
      </c>
      <c r="AH6" s="33">
        <f>IF(INDEX(NOTA[Column7],'1'!A:A)=0,"",INDEX(NOTA[Column7],'1'!A:A))</f>
        <v>0.04</v>
      </c>
      <c r="AI6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6" s="34">
        <f>INDEX(NOTA[HARGA/ CTN_H],'1'!A:A)</f>
        <v>1496000</v>
      </c>
      <c r="AK6" s="34">
        <f>IF(Table17[[#This Row],[DISC 3]]="",Table17[[#This Row],[HRG / CTN]],Table17[[#This Row],[HRG / CTN]]-(Table17[[#This Row],[HRG / CTN]]*Table17[[#This Row],[DISC 3]]))</f>
        <v>1148928</v>
      </c>
      <c r="AL6" s="36">
        <f ca="1">INDEX(NOTA[TGL_H],'1'!A:A)</f>
        <v>45530</v>
      </c>
      <c r="AM6" s="36">
        <f ca="1">INDEX(NOTA[TGL.NOTA_H],'1'!A:A)</f>
        <v>45520</v>
      </c>
      <c r="AN6" s="37">
        <v>45398</v>
      </c>
      <c r="AO6" t="str">
        <f>IF(INDEX(NOTA[Column10],A:A)="","",INDEX(NOTA[Column10],A:A))</f>
        <v/>
      </c>
      <c r="AP6" t="str">
        <f ca="1">INDEX(NOTA[NO.NOTA_H],'1'!A:A)</f>
        <v>0109/JSW/VIII/24</v>
      </c>
      <c r="AQ6">
        <f>INDEX(NOTA[Column10],'1'!A:A)</f>
        <v>0</v>
      </c>
      <c r="AR6" s="38" t="str">
        <f ca="1">INDEX(NOTA[SUPPLIER_H],'1'!A:A)</f>
        <v>PPW</v>
      </c>
      <c r="AS6" t="str">
        <f>Table17[[#This Row],[NAMA_C]]</f>
        <v>GARISAN BT 172-05 KECIL</v>
      </c>
      <c r="AT6" t="str">
        <f ca="1">Table17[[#This Row],[SUPPLIER]]</f>
        <v>PPW</v>
      </c>
      <c r="AU6" t="str">
        <f>SUBSTITUTE(Table17[[#This Row],[CTN]],",",".")</f>
        <v>1</v>
      </c>
      <c r="AV6" s="64" t="str">
        <f>Table17[[#This Row],[ISI_C]]</f>
        <v>20</v>
      </c>
      <c r="AW6" t="str">
        <f>Table17[[#This Row],[SATUAN_C]]</f>
        <v>LSN</v>
      </c>
      <c r="AX6">
        <f>Table17[[#This Row],[HARGA CONV2]]</f>
        <v>74800</v>
      </c>
      <c r="AY6" s="39" t="str">
        <f>SUBSTITUTE(Table17[[#This Row],[DISC 3]],",",".")</f>
        <v>0.232</v>
      </c>
      <c r="AZ6" s="36">
        <f ca="1">Table17[[#This Row],[TGL DATANG]]</f>
        <v>45530</v>
      </c>
      <c r="BA6" s="36">
        <f ca="1">Table17[[#This Row],[Column10]]</f>
        <v>45520</v>
      </c>
      <c r="BB6" s="37"/>
      <c r="BC6" t="str">
        <f>Table17[[#This Row],[KETERANGAN CONDRO]]</f>
        <v/>
      </c>
      <c r="BD6" t="str">
        <f ca="1">Table17[[#This Row],[Column6]]</f>
        <v>0109/JSW/VIII/24</v>
      </c>
    </row>
    <row r="7" spans="1:56">
      <c r="A7" s="32">
        <v>4</v>
      </c>
      <c r="C7">
        <f>INDEX(NOTA[//DB],'1'!A:A)</f>
        <v>2738</v>
      </c>
      <c r="D7">
        <f>_xlfn.IFNA(MATCH(Table17[[#This Row],[//db]],[3]!Table2[\\],0),"")</f>
        <v>1032</v>
      </c>
      <c r="E7" t="str">
        <f>INDEX([3]!db[NB NOTA],Table17[[#This Row],[//db]])</f>
        <v>PGRS BT 172-06 BESAR</v>
      </c>
      <c r="F7" t="str">
        <f>INDEX([3]!db[NB BM],Table17[[#This Row],[//db]])</f>
        <v>Garisan BT 172-06 Besar</v>
      </c>
      <c r="G7" t="str">
        <f>IF(Table17[[#This Row],[dbconcat]]="","",INDEX([3]!Table2[NAMA],Table17[[#This Row],[dbconcat]]))</f>
        <v>GARISAN BT 172-06 BESAR</v>
      </c>
      <c r="H7" t="str">
        <f>INDEX([3]!Table2[KODE BARANG],Table17[[#This Row],[dbconcat]])</f>
        <v>GAR-BT76</v>
      </c>
      <c r="I7" t="str">
        <f>IF(Table17[[#This Row],[NAMA_3]]="",UPPER(Table17[[#This Row],[NAMA_2]]),Table17[[#This Row],[NAMA_3]])</f>
        <v>GARISAN BT 172-06 BESAR</v>
      </c>
      <c r="J7">
        <f>INDEX(NOTA[QTY],'1'!A:A)</f>
        <v>20</v>
      </c>
      <c r="K7" t="str">
        <f>INDEX(NOTA[STN],'1'!A:A)</f>
        <v>LSN</v>
      </c>
      <c r="L7" t="str">
        <f>INDEX([3]!db[QTY B],Table17[[#This Row],[//db]])</f>
        <v>20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20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20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>
        <f>IF(Table17[[#This Row],[CEK STN S]]="",Table17[[#This Row],[ISI NOTA]],Table17[[#This Row],[ISI NOTA]]*Table17[[#This Row],[CONV2 VAR]])</f>
        <v>20</v>
      </c>
      <c r="Z7" t="str">
        <f>IF(Table17[[#This Row],[CEK STN S]]="",Table17[[#This Row],[SATUAN NOTA]],Table17[[#This Row],[SATUAN S]])</f>
        <v>LSN</v>
      </c>
      <c r="AA7" s="32" t="str">
        <f>IF(Table17[[#This Row],[CEK ISI S]]="",Table17[[#This Row],[ISI DB]],Table17[[#This Row],[ISI S]])</f>
        <v>20</v>
      </c>
      <c r="AB7" t="str">
        <f>IF(Table17[[#This Row],[CEK STN S]]="",Table17[[#This Row],[SATUAN DB]],Table17[[#This Row],[SATUAN S]])</f>
        <v>LSN</v>
      </c>
      <c r="AC7">
        <f>Table17[[#This Row],[ISI NOTA CONV]]/Table17[[#This Row],[ISI_C]]</f>
        <v>1</v>
      </c>
      <c r="AD7">
        <f>INDEX(NOTA[HARGA SATUAN],'1'!A:A)</f>
        <v>83800</v>
      </c>
      <c r="AE7">
        <f>IF(Table17[[#This Row],[//CONV]]="",Table17[[#This Row],[HARGA NOTA]],Table17[[#This Row],[HARGA NOTA]]/Table17[[#This Row],[CONV VAR]])</f>
        <v>83800</v>
      </c>
      <c r="AF7">
        <f>IF(Table17[[#This Row],[CEK STN S]]="",Table17[[#This Row],[HARGA CONV]],Table17[[#This Row],[HARGA CONV]]/Table17[[#This Row],[CONV2 VAR]])</f>
        <v>83800</v>
      </c>
      <c r="AG7" s="33">
        <f>IF(INDEX(NOTA[Column6],'1'!A:A)=0,"",INDEX(NOTA[Column6],'1'!A:A))</f>
        <v>0.2</v>
      </c>
      <c r="AH7" s="33">
        <f>IF(INDEX(NOTA[Column7],'1'!A:A)=0,"",INDEX(NOTA[Column7],'1'!A:A))</f>
        <v>0.04</v>
      </c>
      <c r="AI7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7" s="34">
        <f>INDEX(NOTA[HARGA/ CTN_H],'1'!A:A)</f>
        <v>1676000</v>
      </c>
      <c r="AK7" s="34">
        <f>IF(Table17[[#This Row],[DISC 3]]="",Table17[[#This Row],[HRG / CTN]],Table17[[#This Row],[HRG / CTN]]-(Table17[[#This Row],[HRG / CTN]]*Table17[[#This Row],[DISC 3]]))</f>
        <v>1287168</v>
      </c>
      <c r="AL7" s="36">
        <f ca="1">INDEX(NOTA[TGL_H],'1'!A:A)</f>
        <v>45530</v>
      </c>
      <c r="AM7" s="36">
        <f ca="1">INDEX(NOTA[TGL.NOTA_H],'1'!A:A)</f>
        <v>45520</v>
      </c>
      <c r="AN7" s="37">
        <v>45398</v>
      </c>
      <c r="AO7" t="str">
        <f>IF(INDEX(NOTA[Column10],A:A)="","",INDEX(NOTA[Column10],A:A))</f>
        <v/>
      </c>
      <c r="AP7" t="str">
        <f ca="1">INDEX(NOTA[NO.NOTA_H],'1'!A:A)</f>
        <v>0109/JSW/VIII/24</v>
      </c>
      <c r="AQ7">
        <f>INDEX(NOTA[Column10],'1'!A:A)</f>
        <v>0</v>
      </c>
      <c r="AR7" s="38" t="str">
        <f ca="1">INDEX(NOTA[SUPPLIER_H],'1'!A:A)</f>
        <v>PPW</v>
      </c>
      <c r="AS7" t="str">
        <f>Table17[[#This Row],[NAMA_C]]</f>
        <v>GARISAN BT 172-06 BESAR</v>
      </c>
      <c r="AT7" t="str">
        <f ca="1">Table17[[#This Row],[SUPPLIER]]</f>
        <v>PPW</v>
      </c>
      <c r="AU7" t="str">
        <f>SUBSTITUTE(Table17[[#This Row],[CTN]],",",".")</f>
        <v>1</v>
      </c>
      <c r="AV7" s="64" t="str">
        <f>Table17[[#This Row],[ISI_C]]</f>
        <v>20</v>
      </c>
      <c r="AW7" t="str">
        <f>Table17[[#This Row],[SATUAN_C]]</f>
        <v>LSN</v>
      </c>
      <c r="AX7">
        <f>Table17[[#This Row],[HARGA CONV2]]</f>
        <v>83800</v>
      </c>
      <c r="AY7" s="39" t="str">
        <f>SUBSTITUTE(Table17[[#This Row],[DISC 3]],",",".")</f>
        <v>0.232</v>
      </c>
      <c r="AZ7" s="36">
        <f ca="1">Table17[[#This Row],[TGL DATANG]]</f>
        <v>45530</v>
      </c>
      <c r="BA7" s="36">
        <f ca="1">Table17[[#This Row],[Column10]]</f>
        <v>45520</v>
      </c>
      <c r="BB7" s="37"/>
      <c r="BC7" t="str">
        <f>Table17[[#This Row],[KETERANGAN CONDRO]]</f>
        <v/>
      </c>
      <c r="BD7" t="str">
        <f ca="1">Table17[[#This Row],[Column6]]</f>
        <v>0109/JSW/VIII/24</v>
      </c>
    </row>
    <row r="8" spans="1:56">
      <c r="A8" s="32">
        <v>6</v>
      </c>
      <c r="C8">
        <f>INDEX(NOTA[//DB],'1'!A:A)</f>
        <v>3208</v>
      </c>
      <c r="D8" t="str">
        <f>_xlfn.IFNA(MATCH(Table17[[#This Row],[//db]],[3]!Table2[\\],0),"")</f>
        <v/>
      </c>
      <c r="E8" t="str">
        <f>INDEX([3]!db[NB NOTA],Table17[[#This Row],[//db]])</f>
        <v>PCP PC-205/ SOROK/ CAMPUR</v>
      </c>
      <c r="F8" t="str">
        <f>INDEX([3]!db[NB BM],Table17[[#This Row],[//db]])</f>
        <v>PENCIL CASE PC 205 SOROK</v>
      </c>
      <c r="G8" t="str">
        <f>IF(Table17[[#This Row],[dbconcat]]="","",INDEX([3]!Table2[NAMA],Table17[[#This Row],[dbconcat]]))</f>
        <v/>
      </c>
      <c r="H8" t="e">
        <f>INDEX([3]!Table2[KODE BARANG],Table17[[#This Row],[dbconcat]])</f>
        <v>#VALUE!</v>
      </c>
      <c r="I8" t="str">
        <f>IF(Table17[[#This Row],[NAMA_3]]="",UPPER(Table17[[#This Row],[NAMA_2]]),Table17[[#This Row],[NAMA_3]])</f>
        <v>PENCIL CASE PC 205 SOROK</v>
      </c>
      <c r="J8">
        <f>INDEX(NOTA[QTY],'1'!A:A)</f>
        <v>2304</v>
      </c>
      <c r="K8" t="str">
        <f>INDEX(NOTA[STN],'1'!A:A)</f>
        <v>PCS</v>
      </c>
      <c r="L8" t="str">
        <f>INDEX([3]!db[QTY B],Table17[[#This Row],[//db]])</f>
        <v>288</v>
      </c>
      <c r="M8" t="str">
        <f>INDEX([3]!db[STN B],Table17[[#This Row],[//db]])</f>
        <v>PCS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288</v>
      </c>
      <c r="Q8" t="str" cm="1">
        <f t="array" ref="Q8">IF(Table17[[#This Row],[//CONV]]="",Table17[[#This Row],[SATUAN DB]],INDEX(Table2[2],Table17[[#This Row],[//CONV]]))</f>
        <v>PCS</v>
      </c>
      <c r="R8" t="str" cm="1">
        <f t="array" ref="R8">IF(Table17[[#This Row],[dbconcat]]="","",INDEX([3]!Table2[ISI],Table17[[#This Row],[dbconcat]]))</f>
        <v/>
      </c>
      <c r="S8" t="str" cm="1">
        <f t="array" ref="S8">IF(Table17[[#This Row],[dbconcat]]="","",INDEX([3]!Table2[[SATUAN ]],Table17[[#This Row],[dbconcat]]))</f>
        <v/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>
        <f>IF(Table17[[#This Row],[CEK STN S]]="",Table17[[#This Row],[ISI NOTA]],Table17[[#This Row],[ISI NOTA]]*Table17[[#This Row],[CONV2 VAR]])</f>
        <v>2304</v>
      </c>
      <c r="Z8" t="str">
        <f>IF(Table17[[#This Row],[CEK STN S]]="",Table17[[#This Row],[SATUAN NOTA]],Table17[[#This Row],[SATUAN S]])</f>
        <v>PCS</v>
      </c>
      <c r="AA8" s="32" t="str">
        <f>IF(Table17[[#This Row],[CEK ISI S]]="",Table17[[#This Row],[ISI DB]],Table17[[#This Row],[ISI S]])</f>
        <v>288</v>
      </c>
      <c r="AB8" t="str">
        <f>IF(Table17[[#This Row],[CEK STN S]]="",Table17[[#This Row],[SATUAN DB]],Table17[[#This Row],[SATUAN S]])</f>
        <v>PCS</v>
      </c>
      <c r="AC8">
        <f>Table17[[#This Row],[ISI NOTA CONV]]/Table17[[#This Row],[ISI_C]]</f>
        <v>8</v>
      </c>
      <c r="AD8">
        <f>INDEX(NOTA[HARGA SATUAN],'1'!A:A)</f>
        <v>2000</v>
      </c>
      <c r="AE8">
        <f>IF(Table17[[#This Row],[//CONV]]="",Table17[[#This Row],[HARGA NOTA]],Table17[[#This Row],[HARGA NOTA]]/Table17[[#This Row],[CONV VAR]])</f>
        <v>2000</v>
      </c>
      <c r="AF8">
        <f>IF(Table17[[#This Row],[CEK STN S]]="",Table17[[#This Row],[HARGA CONV]],Table17[[#This Row],[HARGA CONV]]/Table17[[#This Row],[CONV2 VAR]])</f>
        <v>2000</v>
      </c>
      <c r="AG8" s="33" t="str">
        <f>IF(INDEX(NOTA[Column6],'1'!A:A)=0,"",INDEX(NOTA[Column6],'1'!A:A))</f>
        <v/>
      </c>
      <c r="AH8" s="33" t="str">
        <f>IF(INDEX(NOTA[Column7],'1'!A:A)=0,"",INDEX(NOTA[Column7],'1'!A:A))</f>
        <v/>
      </c>
      <c r="AI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" s="34">
        <f>INDEX(NOTA[HARGA/ CTN_H],'1'!A:A)</f>
        <v>576000</v>
      </c>
      <c r="AK8" s="34">
        <f>IF(Table17[[#This Row],[DISC 3]]="",Table17[[#This Row],[HRG / CTN]],Table17[[#This Row],[HRG / CTN]]-(Table17[[#This Row],[HRG / CTN]]*Table17[[#This Row],[DISC 3]]))</f>
        <v>576000</v>
      </c>
      <c r="AL8" s="36">
        <f ca="1">INDEX(NOTA[TGL_H],'1'!A:A)</f>
        <v>45530</v>
      </c>
      <c r="AM8" s="36">
        <f ca="1">INDEX(NOTA[TGL.NOTA_H],'1'!A:A)</f>
        <v>45520</v>
      </c>
      <c r="AN8" s="37">
        <v>45398</v>
      </c>
      <c r="AO8" t="str">
        <f>IF(INDEX(NOTA[Column10],A:A)="","",INDEX(NOTA[Column10],A:A))</f>
        <v/>
      </c>
      <c r="AP8" t="str">
        <f ca="1">INDEX(NOTA[NO.NOTA_H],'1'!A:A)</f>
        <v>WH0282B</v>
      </c>
      <c r="AQ8">
        <f>INDEX(NOTA[Column10],'1'!A:A)</f>
        <v>0</v>
      </c>
      <c r="AR8" s="38" t="str">
        <f ca="1">INDEX(NOTA[SUPPLIER_H],'1'!A:A)</f>
        <v>SBS</v>
      </c>
      <c r="AS8" t="str">
        <f>Table17[[#This Row],[NAMA_C]]</f>
        <v>PENCIL CASE PC 205 SOROK</v>
      </c>
      <c r="AT8" t="str">
        <f ca="1">Table17[[#This Row],[SUPPLIER]]</f>
        <v>SBS</v>
      </c>
      <c r="AU8" t="str">
        <f>SUBSTITUTE(Table17[[#This Row],[CTN]],",",".")</f>
        <v>8</v>
      </c>
      <c r="AV8" s="64" t="str">
        <f>Table17[[#This Row],[ISI_C]]</f>
        <v>288</v>
      </c>
      <c r="AW8" t="str">
        <f>Table17[[#This Row],[SATUAN_C]]</f>
        <v>PCS</v>
      </c>
      <c r="AX8">
        <f>Table17[[#This Row],[HARGA CONV2]]</f>
        <v>2000</v>
      </c>
      <c r="AY8" s="39" t="str">
        <f>SUBSTITUTE(Table17[[#This Row],[DISC 3]],",",".")</f>
        <v/>
      </c>
      <c r="AZ8" s="36">
        <f ca="1">Table17[[#This Row],[TGL DATANG]]</f>
        <v>45530</v>
      </c>
      <c r="BA8" s="36">
        <f ca="1">Table17[[#This Row],[Column10]]</f>
        <v>45520</v>
      </c>
      <c r="BB8" s="37"/>
      <c r="BC8" t="str">
        <f>Table17[[#This Row],[KETERANGAN CONDRO]]</f>
        <v/>
      </c>
      <c r="BD8" t="str">
        <f ca="1">Table17[[#This Row],[Column6]]</f>
        <v>WH0282B</v>
      </c>
    </row>
    <row r="9" spans="1:56">
      <c r="A9" s="32">
        <v>7</v>
      </c>
      <c r="C9">
        <f>INDEX(NOTA[//DB],'1'!A:A)</f>
        <v>3208</v>
      </c>
      <c r="D9" t="str">
        <f>_xlfn.IFNA(MATCH(Table17[[#This Row],[//db]],[3]!Table2[\\],0),"")</f>
        <v/>
      </c>
      <c r="E9" t="str">
        <f>INDEX([3]!db[NB NOTA],Table17[[#This Row],[//db]])</f>
        <v>PCP PC-205/ SOROK/ CAMPUR</v>
      </c>
      <c r="F9" t="str">
        <f>INDEX([3]!db[NB BM],Table17[[#This Row],[//db]])</f>
        <v>PENCIL CASE PC 205 SOROK</v>
      </c>
      <c r="G9" t="str">
        <f>IF(Table17[[#This Row],[dbconcat]]="","",INDEX([3]!Table2[NAMA],Table17[[#This Row],[dbconcat]]))</f>
        <v/>
      </c>
      <c r="H9" t="e">
        <f>INDEX([3]!Table2[KODE BARANG],Table17[[#This Row],[dbconcat]])</f>
        <v>#VALUE!</v>
      </c>
      <c r="I9" t="str">
        <f>IF(Table17[[#This Row],[NAMA_3]]="",UPPER(Table17[[#This Row],[NAMA_2]]),Table17[[#This Row],[NAMA_3]])</f>
        <v>PENCIL CASE PC 205 SOROK</v>
      </c>
      <c r="J9">
        <f>INDEX(NOTA[QTY],'1'!A:A)</f>
        <v>55</v>
      </c>
      <c r="K9" t="str">
        <f>INDEX(NOTA[STN],'1'!A:A)</f>
        <v>PCS</v>
      </c>
      <c r="L9" t="str">
        <f>INDEX([3]!db[QTY B],Table17[[#This Row],[//db]])</f>
        <v>288</v>
      </c>
      <c r="M9" t="str">
        <f>INDEX([3]!db[STN B],Table17[[#This Row],[//db]])</f>
        <v>PCS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288</v>
      </c>
      <c r="Q9" t="str" cm="1">
        <f t="array" ref="Q9">IF(Table17[[#This Row],[//CONV]]="",Table17[[#This Row],[SATUAN DB]],INDEX(Table2[2],Table17[[#This Row],[//CONV]]))</f>
        <v>PCS</v>
      </c>
      <c r="R9" t="str" cm="1">
        <f t="array" ref="R9">IF(Table17[[#This Row],[dbconcat]]="","",INDEX([3]!Table2[ISI],Table17[[#This Row],[dbconcat]]))</f>
        <v/>
      </c>
      <c r="S9" t="str" cm="1">
        <f t="array" ref="S9">IF(Table17[[#This Row],[dbconcat]]="","",INDEX([3]!Table2[[SATUAN ]],Table17[[#This Row],[dbconcat]]))</f>
        <v/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>
        <f>IF(Table17[[#This Row],[CEK STN S]]="",Table17[[#This Row],[ISI NOTA]],Table17[[#This Row],[ISI NOTA]]*Table17[[#This Row],[CONV2 VAR]])</f>
        <v>55</v>
      </c>
      <c r="Z9" t="str">
        <f>IF(Table17[[#This Row],[CEK STN S]]="",Table17[[#This Row],[SATUAN NOTA]],Table17[[#This Row],[SATUAN S]])</f>
        <v>PCS</v>
      </c>
      <c r="AA9" s="32" t="str">
        <f>IF(Table17[[#This Row],[CEK ISI S]]="",Table17[[#This Row],[ISI DB]],Table17[[#This Row],[ISI S]])</f>
        <v>288</v>
      </c>
      <c r="AB9" t="str">
        <f>IF(Table17[[#This Row],[CEK STN S]]="",Table17[[#This Row],[SATUAN DB]],Table17[[#This Row],[SATUAN S]])</f>
        <v>PCS</v>
      </c>
      <c r="AC9">
        <f>Table17[[#This Row],[ISI NOTA CONV]]/Table17[[#This Row],[ISI_C]]</f>
        <v>0.19097222222222221</v>
      </c>
      <c r="AD9">
        <f>INDEX(NOTA[HARGA SATUAN],'1'!A:A)</f>
        <v>2000</v>
      </c>
      <c r="AE9">
        <f>IF(Table17[[#This Row],[//CONV]]="",Table17[[#This Row],[HARGA NOTA]],Table17[[#This Row],[HARGA NOTA]]/Table17[[#This Row],[CONV VAR]])</f>
        <v>2000</v>
      </c>
      <c r="AF9">
        <f>IF(Table17[[#This Row],[CEK STN S]]="",Table17[[#This Row],[HARGA CONV]],Table17[[#This Row],[HARGA CONV]]/Table17[[#This Row],[CONV2 VAR]])</f>
        <v>2000</v>
      </c>
      <c r="AG9" s="33" t="str">
        <f>IF(INDEX(NOTA[Column6],'1'!A:A)=0,"",INDEX(NOTA[Column6],'1'!A:A))</f>
        <v/>
      </c>
      <c r="AH9" s="33" t="str">
        <f>IF(INDEX(NOTA[Column7],'1'!A:A)=0,"",INDEX(NOTA[Column7],'1'!A:A))</f>
        <v/>
      </c>
      <c r="AI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" s="34">
        <f>INDEX(NOTA[HARGA/ CTN_H],'1'!A:A)</f>
        <v>110000</v>
      </c>
      <c r="AK9" s="34">
        <f>IF(Table17[[#This Row],[DISC 3]]="",Table17[[#This Row],[HRG / CTN]],Table17[[#This Row],[HRG / CTN]]-(Table17[[#This Row],[HRG / CTN]]*Table17[[#This Row],[DISC 3]]))</f>
        <v>110000</v>
      </c>
      <c r="AL9" s="36">
        <f ca="1">INDEX(NOTA[TGL_H],'1'!A:A)</f>
        <v>45530</v>
      </c>
      <c r="AM9" s="36">
        <f ca="1">INDEX(NOTA[TGL.NOTA_H],'1'!A:A)</f>
        <v>45520</v>
      </c>
      <c r="AN9" s="37">
        <v>45398</v>
      </c>
      <c r="AO9" t="str">
        <f>IF(INDEX(NOTA[Column10],A:A)="","",INDEX(NOTA[Column10],A:A))</f>
        <v/>
      </c>
      <c r="AP9" t="str">
        <f ca="1">INDEX(NOTA[NO.NOTA_H],'1'!A:A)</f>
        <v>WH0282B</v>
      </c>
      <c r="AQ9">
        <f>INDEX(NOTA[Column10],'1'!A:A)</f>
        <v>0</v>
      </c>
      <c r="AR9" s="38" t="str">
        <f ca="1">INDEX(NOTA[SUPPLIER_H],'1'!A:A)</f>
        <v>SBS</v>
      </c>
      <c r="AS9" t="str">
        <f>Table17[[#This Row],[NAMA_C]]</f>
        <v>PENCIL CASE PC 205 SOROK</v>
      </c>
      <c r="AT9" t="str">
        <f ca="1">Table17[[#This Row],[SUPPLIER]]</f>
        <v>SBS</v>
      </c>
      <c r="AU9" t="str">
        <f>SUBSTITUTE(Table17[[#This Row],[CTN]],",",".")</f>
        <v>0.190972222222222</v>
      </c>
      <c r="AV9" s="64" t="str">
        <f>Table17[[#This Row],[ISI_C]]</f>
        <v>288</v>
      </c>
      <c r="AW9" t="str">
        <f>Table17[[#This Row],[SATUAN_C]]</f>
        <v>PCS</v>
      </c>
      <c r="AX9">
        <f>Table17[[#This Row],[HARGA CONV2]]</f>
        <v>2000</v>
      </c>
      <c r="AY9" s="39" t="str">
        <f>SUBSTITUTE(Table17[[#This Row],[DISC 3]],",",".")</f>
        <v/>
      </c>
      <c r="AZ9" s="36">
        <f ca="1">Table17[[#This Row],[TGL DATANG]]</f>
        <v>45530</v>
      </c>
      <c r="BA9" s="36">
        <f ca="1">Table17[[#This Row],[Column10]]</f>
        <v>45520</v>
      </c>
      <c r="BB9" s="37"/>
      <c r="BC9" t="str">
        <f>Table17[[#This Row],[KETERANGAN CONDRO]]</f>
        <v/>
      </c>
      <c r="BD9" t="str">
        <f ca="1">Table17[[#This Row],[Column6]]</f>
        <v>WH0282B</v>
      </c>
    </row>
    <row r="10" spans="1:56">
      <c r="A10" s="32">
        <v>9</v>
      </c>
      <c r="C10">
        <f>INDEX(NOTA[//DB],'1'!A:A)</f>
        <v>349</v>
      </c>
      <c r="D10" t="str">
        <f>_xlfn.IFNA(MATCH(Table17[[#This Row],[//db]],[3]!Table2[\\],0),"")</f>
        <v/>
      </c>
      <c r="E10" t="str">
        <f>INDEX([3]!db[NB NOTA],Table17[[#This Row],[//db]])</f>
        <v>BINDER NOTE FPHY001-A5-60</v>
      </c>
      <c r="F10" t="str">
        <f>INDEX([3]!db[NB BM],Table17[[#This Row],[//db]])</f>
        <v>BINDER NOTE WENGU A5-60 FPHY 001</v>
      </c>
      <c r="G10" t="str">
        <f>IF(Table17[[#This Row],[dbconcat]]="","",INDEX([3]!Table2[NAMA],Table17[[#This Row],[dbconcat]]))</f>
        <v/>
      </c>
      <c r="H10" t="e">
        <f>INDEX([3]!Table2[KODE BARANG],Table17[[#This Row],[dbconcat]])</f>
        <v>#VALUE!</v>
      </c>
      <c r="I10" t="str">
        <f>IF(Table17[[#This Row],[NAMA_3]]="",UPPER(Table17[[#This Row],[NAMA_2]]),Table17[[#This Row],[NAMA_3]])</f>
        <v>BINDER NOTE WENGU A5-60 FPHY 001</v>
      </c>
      <c r="J10">
        <f>INDEX(NOTA[QTY],'1'!A:A)</f>
        <v>192</v>
      </c>
      <c r="K10" t="str">
        <f>INDEX(NOTA[STN],'1'!A:A)</f>
        <v>PCS</v>
      </c>
      <c r="L10" t="str">
        <f>INDEX([3]!db[QTY B],Table17[[#This Row],[//db]])</f>
        <v>96</v>
      </c>
      <c r="M10" t="str">
        <f>INDEX([3]!db[STN B],Table17[[#This Row],[//db]])</f>
        <v>PCS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96</v>
      </c>
      <c r="Q10" t="str" cm="1">
        <f t="array" ref="Q10">IF(Table17[[#This Row],[//CONV]]="",Table17[[#This Row],[SATUAN DB]],INDEX(Table2[2],Table17[[#This Row],[//CONV]]))</f>
        <v>PCS</v>
      </c>
      <c r="R10" t="str" cm="1">
        <f t="array" ref="R10">IF(Table17[[#This Row],[dbconcat]]="","",INDEX([3]!Table2[ISI],Table17[[#This Row],[dbconcat]]))</f>
        <v/>
      </c>
      <c r="S10" t="str" cm="1">
        <f t="array" ref="S10">IF(Table17[[#This Row],[dbconcat]]="","",INDEX([3]!Table2[[SATUAN ]],Table17[[#This Row],[dbconcat]]))</f>
        <v/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>
        <f>IF(Table17[[#This Row],[CEK STN S]]="",Table17[[#This Row],[ISI NOTA]],Table17[[#This Row],[ISI NOTA]]*Table17[[#This Row],[CONV2 VAR]])</f>
        <v>192</v>
      </c>
      <c r="Z10" t="str">
        <f>IF(Table17[[#This Row],[CEK STN S]]="",Table17[[#This Row],[SATUAN NOTA]],Table17[[#This Row],[SATUAN S]])</f>
        <v>PCS</v>
      </c>
      <c r="AA10" s="32" t="str">
        <f>IF(Table17[[#This Row],[CEK ISI S]]="",Table17[[#This Row],[ISI DB]],Table17[[#This Row],[ISI S]])</f>
        <v>96</v>
      </c>
      <c r="AB10" t="str">
        <f>IF(Table17[[#This Row],[CEK STN S]]="",Table17[[#This Row],[SATUAN DB]],Table17[[#This Row],[SATUAN S]])</f>
        <v>PCS</v>
      </c>
      <c r="AC10">
        <f>Table17[[#This Row],[ISI NOTA CONV]]/Table17[[#This Row],[ISI_C]]</f>
        <v>2</v>
      </c>
      <c r="AD10">
        <f>INDEX(NOTA[HARGA SATUAN],'1'!A:A)</f>
        <v>21000</v>
      </c>
      <c r="AE10">
        <f>IF(Table17[[#This Row],[//CONV]]="",Table17[[#This Row],[HARGA NOTA]],Table17[[#This Row],[HARGA NOTA]]/Table17[[#This Row],[CONV VAR]])</f>
        <v>21000</v>
      </c>
      <c r="AF10">
        <f>IF(Table17[[#This Row],[CEK STN S]]="",Table17[[#This Row],[HARGA CONV]],Table17[[#This Row],[HARGA CONV]]/Table17[[#This Row],[CONV2 VAR]])</f>
        <v>21000</v>
      </c>
      <c r="AG10" s="33">
        <f>IF(INDEX(NOTA[Column6],'1'!A:A)=0,"",INDEX(NOTA[Column6],'1'!A:A))</f>
        <v>0.03</v>
      </c>
      <c r="AH10" s="33" t="str">
        <f>IF(INDEX(NOTA[Column7],'1'!A:A)=0,"",INDEX(NOTA[Column7],'1'!A:A))</f>
        <v/>
      </c>
      <c r="AI10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0" s="34">
        <f>INDEX(NOTA[HARGA/ CTN_H],'1'!A:A)</f>
        <v>2016000</v>
      </c>
      <c r="AK10" s="34">
        <f>IF(Table17[[#This Row],[DISC 3]]="",Table17[[#This Row],[HRG / CTN]],Table17[[#This Row],[HRG / CTN]]-(Table17[[#This Row],[HRG / CTN]]*Table17[[#This Row],[DISC 3]]))</f>
        <v>1955520</v>
      </c>
      <c r="AL10" s="36">
        <f ca="1">INDEX(NOTA[TGL_H],'1'!A:A)</f>
        <v>45532</v>
      </c>
      <c r="AM10" s="36">
        <f ca="1">INDEX(NOTA[TGL.NOTA_H],'1'!A:A)</f>
        <v>45529</v>
      </c>
      <c r="AN10" s="37">
        <v>45398</v>
      </c>
      <c r="AO10" t="str">
        <f>IF(INDEX(NOTA[Column10],A:A)="","",INDEX(NOTA[Column10],A:A))</f>
        <v/>
      </c>
      <c r="AP10" t="str">
        <f ca="1">INDEX(NOTA[NO.NOTA_H],'1'!A:A)</f>
        <v>DHM/085/08-24C</v>
      </c>
      <c r="AQ10">
        <f>INDEX(NOTA[Column10],'1'!A:A)</f>
        <v>0</v>
      </c>
      <c r="AR10" s="38" t="str">
        <f ca="1">INDEX(NOTA[SUPPLIER_H],'1'!A:A)</f>
        <v>DUTA BAHAGIA</v>
      </c>
      <c r="AS10" t="str">
        <f>Table17[[#This Row],[NAMA_C]]</f>
        <v>BINDER NOTE WENGU A5-60 FPHY 001</v>
      </c>
      <c r="AT10" t="str">
        <f ca="1">Table17[[#This Row],[SUPPLIER]]</f>
        <v>DUTA BAHAGIA</v>
      </c>
      <c r="AU10" t="str">
        <f>SUBSTITUTE(Table17[[#This Row],[CTN]],",",".")</f>
        <v>2</v>
      </c>
      <c r="AV10" s="64" t="str">
        <f>Table17[[#This Row],[ISI_C]]</f>
        <v>96</v>
      </c>
      <c r="AW10" t="str">
        <f>Table17[[#This Row],[SATUAN_C]]</f>
        <v>PCS</v>
      </c>
      <c r="AX10">
        <f>Table17[[#This Row],[HARGA CONV2]]</f>
        <v>21000</v>
      </c>
      <c r="AY10" s="39" t="str">
        <f>SUBSTITUTE(Table17[[#This Row],[DISC 3]],",",".")</f>
        <v>0.03</v>
      </c>
      <c r="AZ10" s="36">
        <f ca="1">Table17[[#This Row],[TGL DATANG]]</f>
        <v>45532</v>
      </c>
      <c r="BA10" s="36">
        <f ca="1">Table17[[#This Row],[Column10]]</f>
        <v>45529</v>
      </c>
      <c r="BB10" s="37"/>
      <c r="BC10" t="str">
        <f>Table17[[#This Row],[KETERANGAN CONDRO]]</f>
        <v/>
      </c>
      <c r="BD10" t="str">
        <f ca="1">Table17[[#This Row],[Column6]]</f>
        <v>DHM/085/08-24C</v>
      </c>
    </row>
    <row r="11" spans="1:56">
      <c r="A11" s="32">
        <v>11</v>
      </c>
      <c r="C11">
        <f>INDEX(NOTA[//DB],'1'!A:A)</f>
        <v>756</v>
      </c>
      <c r="D11">
        <f>_xlfn.IFNA(MATCH(Table17[[#This Row],[//db]],[3]!Table2[\\],0),"")</f>
        <v>3213</v>
      </c>
      <c r="E11" t="str">
        <f>INDEX([3]!db[NB NOTA],Table17[[#This Row],[//db]])</f>
        <v>CORRECTION TAPE MT-737A/5X16/+REFILL</v>
      </c>
      <c r="F11" t="str">
        <f>INDEX([3]!db[NB BM],Table17[[#This Row],[//db]])</f>
        <v>TIPEX MICROTOP MT 737</v>
      </c>
      <c r="G11" t="str">
        <f>IF(Table17[[#This Row],[dbconcat]]="","",INDEX([3]!Table2[NAMA],Table17[[#This Row],[dbconcat]]))</f>
        <v>TIPEX MICROTOP MT 737</v>
      </c>
      <c r="H11" t="str">
        <f>INDEX([3]!Table2[KODE BARANG],Table17[[#This Row],[dbconcat]])</f>
        <v>TIP-MC1</v>
      </c>
      <c r="I11" t="str">
        <f>IF(Table17[[#This Row],[NAMA_3]]="",UPPER(Table17[[#This Row],[NAMA_2]]),Table17[[#This Row],[NAMA_3]])</f>
        <v>TIPEX MICROTOP MT 737</v>
      </c>
      <c r="J11">
        <f>INDEX(NOTA[QTY],'1'!A:A)</f>
        <v>48</v>
      </c>
      <c r="K11" t="str">
        <f>INDEX(NOTA[STN],'1'!A:A)</f>
        <v>LSN</v>
      </c>
      <c r="L11" t="str">
        <f>INDEX([3]!db[QTY B],Table17[[#This Row],[//db]])</f>
        <v>48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48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48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>
        <f>IF(Table17[[#This Row],[CEK STN S]]="",Table17[[#This Row],[ISI NOTA]],Table17[[#This Row],[ISI NOTA]]*Table17[[#This Row],[CONV2 VAR]])</f>
        <v>48</v>
      </c>
      <c r="Z11" t="str">
        <f>IF(Table17[[#This Row],[CEK STN S]]="",Table17[[#This Row],[SATUAN NOTA]],Table17[[#This Row],[SATUAN S]])</f>
        <v>LSN</v>
      </c>
      <c r="AA11" s="32" t="str">
        <f>IF(Table17[[#This Row],[CEK ISI S]]="",Table17[[#This Row],[ISI DB]],Table17[[#This Row],[ISI S]])</f>
        <v>48</v>
      </c>
      <c r="AB11" t="str">
        <f>IF(Table17[[#This Row],[CEK STN S]]="",Table17[[#This Row],[SATUAN DB]],Table17[[#This Row],[SATUAN S]])</f>
        <v>LSN</v>
      </c>
      <c r="AC11">
        <f>Table17[[#This Row],[ISI NOTA CONV]]/Table17[[#This Row],[ISI_C]]</f>
        <v>1</v>
      </c>
      <c r="AD11">
        <f>INDEX(NOTA[HARGA SATUAN],'1'!A:A)</f>
        <v>0</v>
      </c>
      <c r="AE11">
        <f>IF(Table17[[#This Row],[//CONV]]="",Table17[[#This Row],[HARGA NOTA]],Table17[[#This Row],[HARGA NOTA]]/Table17[[#This Row],[CONV VAR]])</f>
        <v>0</v>
      </c>
      <c r="AF11">
        <f>IF(Table17[[#This Row],[CEK STN S]]="",Table17[[#This Row],[HARGA CONV]],Table17[[#This Row],[HARGA CONV]]/Table17[[#This Row],[CONV2 VAR]])</f>
        <v>0</v>
      </c>
      <c r="AG11" s="33" t="str">
        <f>IF(INDEX(NOTA[Column6],'1'!A:A)=0,"",INDEX(NOTA[Column6],'1'!A:A))</f>
        <v/>
      </c>
      <c r="AH11" s="33" t="str">
        <f>IF(INDEX(NOTA[Column7],'1'!A:A)=0,"",INDEX(NOTA[Column7],'1'!A:A))</f>
        <v/>
      </c>
      <c r="AI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" s="34">
        <f>INDEX(NOTA[HARGA/ CTN_H],'1'!A:A)</f>
        <v>0</v>
      </c>
      <c r="AK11" s="34">
        <f>IF(Table17[[#This Row],[DISC 3]]="",Table17[[#This Row],[HRG / CTN]],Table17[[#This Row],[HRG / CTN]]-(Table17[[#This Row],[HRG / CTN]]*Table17[[#This Row],[DISC 3]]))</f>
        <v>0</v>
      </c>
      <c r="AL11" s="36">
        <f ca="1">INDEX(NOTA[TGL_H],'1'!A:A)</f>
        <v>45532</v>
      </c>
      <c r="AM11" s="36">
        <f ca="1">INDEX(NOTA[TGL.NOTA_H],'1'!A:A)</f>
        <v>45531</v>
      </c>
      <c r="AN11" s="37">
        <v>45398</v>
      </c>
      <c r="AO11" t="str">
        <f>IF(INDEX(NOTA[Column10],A:A)="","",INDEX(NOTA[Column10],A:A))</f>
        <v>BARANG TITIP SBS (GADING)</v>
      </c>
      <c r="AP11" t="str">
        <f ca="1">INDEX(NOTA[NO.NOTA_H],'1'!A:A)</f>
        <v>SJ:TH035/8/2024</v>
      </c>
      <c r="AQ11" t="str">
        <f>INDEX(NOTA[Column10],'1'!A:A)</f>
        <v>BARANG TITIP SBS (GADING)</v>
      </c>
      <c r="AR11" s="38" t="str">
        <f ca="1">INDEX(NOTA[SUPPLIER_H],'1'!A:A)</f>
        <v>SBS</v>
      </c>
      <c r="AS11" t="str">
        <f>Table17[[#This Row],[NAMA_C]]</f>
        <v>TIPEX MICROTOP MT 737</v>
      </c>
      <c r="AT11" t="str">
        <f ca="1">Table17[[#This Row],[SUPPLIER]]</f>
        <v>SBS</v>
      </c>
      <c r="AU11" t="str">
        <f>SUBSTITUTE(Table17[[#This Row],[CTN]],",",".")</f>
        <v>1</v>
      </c>
      <c r="AV11" s="64" t="str">
        <f>Table17[[#This Row],[ISI_C]]</f>
        <v>48</v>
      </c>
      <c r="AW11" t="str">
        <f>Table17[[#This Row],[SATUAN_C]]</f>
        <v>LSN</v>
      </c>
      <c r="AX11">
        <f>Table17[[#This Row],[HARGA CONV2]]</f>
        <v>0</v>
      </c>
      <c r="AY11" s="39" t="str">
        <f>SUBSTITUTE(Table17[[#This Row],[DISC 3]],",",".")</f>
        <v/>
      </c>
      <c r="AZ11" s="36">
        <f ca="1">Table17[[#This Row],[TGL DATANG]]</f>
        <v>45532</v>
      </c>
      <c r="BA11" s="36">
        <f ca="1">Table17[[#This Row],[Column10]]</f>
        <v>45531</v>
      </c>
      <c r="BB11" s="37"/>
      <c r="BC11" t="str">
        <f>Table17[[#This Row],[KETERANGAN CONDRO]]</f>
        <v>BARANG TITIP SBS (GADING)</v>
      </c>
      <c r="BD11" t="str">
        <f ca="1">Table17[[#This Row],[Column6]]</f>
        <v>SJ:TH035/8/2024</v>
      </c>
    </row>
    <row r="12" spans="1:56">
      <c r="A12" s="32">
        <v>13</v>
      </c>
      <c r="C12">
        <f>INDEX(NOTA[//DB],'1'!A:A)</f>
        <v>1139</v>
      </c>
      <c r="D12">
        <f>_xlfn.IFNA(MATCH(Table17[[#This Row],[//db]],[3]!Table2[\\],0),"")</f>
        <v>678</v>
      </c>
      <c r="E12" t="str">
        <f>INDEX([3]!db[NB NOTA],Table17[[#This Row],[//db]])</f>
        <v>GEL PEN ZUI ZHUA HY-1020 HITAM</v>
      </c>
      <c r="F12" t="str">
        <f>INDEX([3]!db[NB BM],Table17[[#This Row],[//db]])</f>
        <v>Bp Gel Zui Xua HY-1020 Hitam</v>
      </c>
      <c r="G12" t="str">
        <f>IF(Table17[[#This Row],[dbconcat]]="","",INDEX([3]!Table2[NAMA],Table17[[#This Row],[dbconcat]]))</f>
        <v>BP GEL ZUI XUA HY-1020 HITAM</v>
      </c>
      <c r="H12" t="str">
        <f>INDEX([3]!Table2[KODE BARANG],Table17[[#This Row],[dbconcat]])</f>
        <v>BOL-ZX335</v>
      </c>
      <c r="I12" t="str">
        <f>IF(Table17[[#This Row],[NAMA_3]]="",UPPER(Table17[[#This Row],[NAMA_2]]),Table17[[#This Row],[NAMA_3]])</f>
        <v>BP GEL ZUI XUA HY-1020 HITAM</v>
      </c>
      <c r="J12">
        <f>INDEX(NOTA[QTY],'1'!A:A)</f>
        <v>4800</v>
      </c>
      <c r="K12" t="str">
        <f>INDEX(NOTA[STN],'1'!A:A)</f>
        <v>LSN</v>
      </c>
      <c r="L12" t="str">
        <f>INDEX([3]!db[QTY B],Table17[[#This Row],[//db]])</f>
        <v>192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192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192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>
        <f>IF(Table17[[#This Row],[CEK STN S]]="",Table17[[#This Row],[ISI NOTA]],Table17[[#This Row],[ISI NOTA]]*Table17[[#This Row],[CONV2 VAR]])</f>
        <v>4800</v>
      </c>
      <c r="Z12" t="str">
        <f>IF(Table17[[#This Row],[CEK STN S]]="",Table17[[#This Row],[SATUAN NOTA]],Table17[[#This Row],[SATUAN S]])</f>
        <v>LSN</v>
      </c>
      <c r="AA12" s="32" t="str">
        <f>IF(Table17[[#This Row],[CEK ISI S]]="",Table17[[#This Row],[ISI DB]],Table17[[#This Row],[ISI S]])</f>
        <v>192</v>
      </c>
      <c r="AB12" t="str">
        <f>IF(Table17[[#This Row],[CEK STN S]]="",Table17[[#This Row],[SATUAN DB]],Table17[[#This Row],[SATUAN S]])</f>
        <v>LSN</v>
      </c>
      <c r="AC12">
        <f>Table17[[#This Row],[ISI NOTA CONV]]/Table17[[#This Row],[ISI_C]]</f>
        <v>25</v>
      </c>
      <c r="AD12">
        <f>INDEX(NOTA[HARGA SATUAN],'1'!A:A)</f>
        <v>10000</v>
      </c>
      <c r="AE12">
        <f>IF(Table17[[#This Row],[//CONV]]="",Table17[[#This Row],[HARGA NOTA]],Table17[[#This Row],[HARGA NOTA]]/Table17[[#This Row],[CONV VAR]])</f>
        <v>10000</v>
      </c>
      <c r="AF12">
        <f>IF(Table17[[#This Row],[CEK STN S]]="",Table17[[#This Row],[HARGA CONV]],Table17[[#This Row],[HARGA CONV]]/Table17[[#This Row],[CONV2 VAR]])</f>
        <v>10000</v>
      </c>
      <c r="AG12" s="33">
        <f>IF(INDEX(NOTA[Column6],'1'!A:A)=0,"",INDEX(NOTA[Column6],'1'!A:A))</f>
        <v>0.03</v>
      </c>
      <c r="AH12" s="33" t="str">
        <f>IF(INDEX(NOTA[Column7],'1'!A:A)=0,"",INDEX(NOTA[Column7],'1'!A:A))</f>
        <v/>
      </c>
      <c r="AI1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2" s="34">
        <f>INDEX(NOTA[HARGA/ CTN_H],'1'!A:A)</f>
        <v>1920000</v>
      </c>
      <c r="AK12" s="34">
        <f>IF(Table17[[#This Row],[DISC 3]]="",Table17[[#This Row],[HRG / CTN]],Table17[[#This Row],[HRG / CTN]]-(Table17[[#This Row],[HRG / CTN]]*Table17[[#This Row],[DISC 3]]))</f>
        <v>1862400</v>
      </c>
      <c r="AL12" s="36">
        <f ca="1">INDEX(NOTA[TGL_H],'1'!A:A)</f>
        <v>45532</v>
      </c>
      <c r="AM12" s="36">
        <f ca="1">INDEX(NOTA[TGL.NOTA_H],'1'!A:A)</f>
        <v>45527</v>
      </c>
      <c r="AN12" s="37">
        <v>45398</v>
      </c>
      <c r="AO12" t="str">
        <f>IF(INDEX(NOTA[Column10],A:A)="","",INDEX(NOTA[Column10],A:A))</f>
        <v/>
      </c>
      <c r="AP12" t="str">
        <f ca="1">INDEX(NOTA[NO.NOTA_H],'1'!A:A)</f>
        <v>24/VIII/245</v>
      </c>
      <c r="AQ12">
        <f>INDEX(NOTA[Column10],'1'!A:A)</f>
        <v>0</v>
      </c>
      <c r="AR12" s="38" t="str">
        <f ca="1">INDEX(NOTA[SUPPLIER_H],'1'!A:A)</f>
        <v>MSI</v>
      </c>
      <c r="AS12" t="str">
        <f>Table17[[#This Row],[NAMA_C]]</f>
        <v>BP GEL ZUI XUA HY-1020 HITAM</v>
      </c>
      <c r="AT12" t="str">
        <f ca="1">Table17[[#This Row],[SUPPLIER]]</f>
        <v>MSI</v>
      </c>
      <c r="AU12" t="str">
        <f>SUBSTITUTE(Table17[[#This Row],[CTN]],",",".")</f>
        <v>25</v>
      </c>
      <c r="AV12" s="64" t="str">
        <f>Table17[[#This Row],[ISI_C]]</f>
        <v>192</v>
      </c>
      <c r="AW12" t="str">
        <f>Table17[[#This Row],[SATUAN_C]]</f>
        <v>LSN</v>
      </c>
      <c r="AX12">
        <f>Table17[[#This Row],[HARGA CONV2]]</f>
        <v>10000</v>
      </c>
      <c r="AY12" s="39" t="str">
        <f>SUBSTITUTE(Table17[[#This Row],[DISC 3]],",",".")</f>
        <v>0.03</v>
      </c>
      <c r="AZ12" s="36">
        <f ca="1">Table17[[#This Row],[TGL DATANG]]</f>
        <v>45532</v>
      </c>
      <c r="BA12" s="36">
        <f ca="1">Table17[[#This Row],[Column10]]</f>
        <v>45527</v>
      </c>
      <c r="BB12" s="37"/>
      <c r="BC12" t="str">
        <f>Table17[[#This Row],[KETERANGAN CONDRO]]</f>
        <v/>
      </c>
      <c r="BD12" t="str">
        <f ca="1">Table17[[#This Row],[Column6]]</f>
        <v>24/VIII/245</v>
      </c>
    </row>
    <row r="13" spans="1:56">
      <c r="A13" s="32">
        <v>14</v>
      </c>
      <c r="C13">
        <f>INDEX(NOTA[//DB],'1'!A:A)</f>
        <v>1140</v>
      </c>
      <c r="D13">
        <f>_xlfn.IFNA(MATCH(Table17[[#This Row],[//db]],[3]!Table2[\\],0),"")</f>
        <v>494</v>
      </c>
      <c r="E13" t="str">
        <f>INDEX([3]!db[NB NOTA],Table17[[#This Row],[//db]])</f>
        <v>GEL PEN ZUI ZHUA HY-1020 MERAH</v>
      </c>
      <c r="F13" t="str">
        <f>INDEX([3]!db[NB BM],Table17[[#This Row],[//db]])</f>
        <v>Bp Gel Zui Xua HY-1020 Merah</v>
      </c>
      <c r="G13" t="str">
        <f>IF(Table17[[#This Row],[dbconcat]]="","",INDEX([3]!Table2[NAMA],Table17[[#This Row],[dbconcat]]))</f>
        <v>BP GEL ZUI XUA HY-1020 MERAH</v>
      </c>
      <c r="H13" t="str">
        <f>INDEX([3]!Table2[KODE BARANG],Table17[[#This Row],[dbconcat]])</f>
        <v>BOL-ZX148</v>
      </c>
      <c r="I13" t="str">
        <f>IF(Table17[[#This Row],[NAMA_3]]="",UPPER(Table17[[#This Row],[NAMA_2]]),Table17[[#This Row],[NAMA_3]])</f>
        <v>BP GEL ZUI XUA HY-1020 MERAH</v>
      </c>
      <c r="J13">
        <f>INDEX(NOTA[QTY],'1'!A:A)</f>
        <v>192</v>
      </c>
      <c r="K13" t="str">
        <f>INDEX(NOTA[STN],'1'!A:A)</f>
        <v>LSN</v>
      </c>
      <c r="L13" t="str">
        <f>INDEX([3]!db[QTY B],Table17[[#This Row],[//db]])</f>
        <v>192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192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192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>
        <f>IF(Table17[[#This Row],[CEK STN S]]="",Table17[[#This Row],[ISI NOTA]],Table17[[#This Row],[ISI NOTA]]*Table17[[#This Row],[CONV2 VAR]])</f>
        <v>192</v>
      </c>
      <c r="Z13" t="str">
        <f>IF(Table17[[#This Row],[CEK STN S]]="",Table17[[#This Row],[SATUAN NOTA]],Table17[[#This Row],[SATUAN S]])</f>
        <v>LSN</v>
      </c>
      <c r="AA13" s="32" t="str">
        <f>IF(Table17[[#This Row],[CEK ISI S]]="",Table17[[#This Row],[ISI DB]],Table17[[#This Row],[ISI S]])</f>
        <v>192</v>
      </c>
      <c r="AB13" t="str">
        <f>IF(Table17[[#This Row],[CEK STN S]]="",Table17[[#This Row],[SATUAN DB]],Table17[[#This Row],[SATUAN S]])</f>
        <v>LSN</v>
      </c>
      <c r="AC13">
        <f>Table17[[#This Row],[ISI NOTA CONV]]/Table17[[#This Row],[ISI_C]]</f>
        <v>1</v>
      </c>
      <c r="AD13">
        <f>INDEX(NOTA[HARGA SATUAN],'1'!A:A)</f>
        <v>10000</v>
      </c>
      <c r="AE13">
        <f>IF(Table17[[#This Row],[//CONV]]="",Table17[[#This Row],[HARGA NOTA]],Table17[[#This Row],[HARGA NOTA]]/Table17[[#This Row],[CONV VAR]])</f>
        <v>10000</v>
      </c>
      <c r="AF13">
        <f>IF(Table17[[#This Row],[CEK STN S]]="",Table17[[#This Row],[HARGA CONV]],Table17[[#This Row],[HARGA CONV]]/Table17[[#This Row],[CONV2 VAR]])</f>
        <v>10000</v>
      </c>
      <c r="AG13" s="33">
        <f>IF(INDEX(NOTA[Column6],'1'!A:A)=0,"",INDEX(NOTA[Column6],'1'!A:A))</f>
        <v>0.03</v>
      </c>
      <c r="AH13" s="33" t="str">
        <f>IF(INDEX(NOTA[Column7],'1'!A:A)=0,"",INDEX(NOTA[Column7],'1'!A:A))</f>
        <v/>
      </c>
      <c r="AI1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3" s="34">
        <f>INDEX(NOTA[HARGA/ CTN_H],'1'!A:A)</f>
        <v>1920000</v>
      </c>
      <c r="AK13" s="34">
        <f>IF(Table17[[#This Row],[DISC 3]]="",Table17[[#This Row],[HRG / CTN]],Table17[[#This Row],[HRG / CTN]]-(Table17[[#This Row],[HRG / CTN]]*Table17[[#This Row],[DISC 3]]))</f>
        <v>1862400</v>
      </c>
      <c r="AL13" s="36">
        <f ca="1">INDEX(NOTA[TGL_H],'1'!A:A)</f>
        <v>45532</v>
      </c>
      <c r="AM13" s="36">
        <f ca="1">INDEX(NOTA[TGL.NOTA_H],'1'!A:A)</f>
        <v>45527</v>
      </c>
      <c r="AN13" s="37">
        <v>45398</v>
      </c>
      <c r="AO13" t="str">
        <f>IF(INDEX(NOTA[Column10],A:A)="","",INDEX(NOTA[Column10],A:A))</f>
        <v/>
      </c>
      <c r="AP13" t="str">
        <f ca="1">INDEX(NOTA[NO.NOTA_H],'1'!A:A)</f>
        <v>24/VIII/245</v>
      </c>
      <c r="AQ13">
        <f>INDEX(NOTA[Column10],'1'!A:A)</f>
        <v>0</v>
      </c>
      <c r="AR13" s="38" t="str">
        <f ca="1">INDEX(NOTA[SUPPLIER_H],'1'!A:A)</f>
        <v>MSI</v>
      </c>
      <c r="AS13" t="str">
        <f>Table17[[#This Row],[NAMA_C]]</f>
        <v>BP GEL ZUI XUA HY-1020 MERAH</v>
      </c>
      <c r="AT13" t="str">
        <f ca="1">Table17[[#This Row],[SUPPLIER]]</f>
        <v>MSI</v>
      </c>
      <c r="AU13" t="str">
        <f>SUBSTITUTE(Table17[[#This Row],[CTN]],",",".")</f>
        <v>1</v>
      </c>
      <c r="AV13" s="64" t="str">
        <f>Table17[[#This Row],[ISI_C]]</f>
        <v>192</v>
      </c>
      <c r="AW13" t="str">
        <f>Table17[[#This Row],[SATUAN_C]]</f>
        <v>LSN</v>
      </c>
      <c r="AX13">
        <f>Table17[[#This Row],[HARGA CONV2]]</f>
        <v>10000</v>
      </c>
      <c r="AY13" s="39" t="str">
        <f>SUBSTITUTE(Table17[[#This Row],[DISC 3]],",",".")</f>
        <v>0.03</v>
      </c>
      <c r="AZ13" s="36">
        <f ca="1">Table17[[#This Row],[TGL DATANG]]</f>
        <v>45532</v>
      </c>
      <c r="BA13" s="36">
        <f ca="1">Table17[[#This Row],[Column10]]</f>
        <v>45527</v>
      </c>
      <c r="BB13" s="37"/>
      <c r="BC13" t="str">
        <f>Table17[[#This Row],[KETERANGAN CONDRO]]</f>
        <v/>
      </c>
      <c r="BD13" t="str">
        <f ca="1">Table17[[#This Row],[Column6]]</f>
        <v>24/VIII/245</v>
      </c>
    </row>
    <row r="14" spans="1:56">
      <c r="A14" s="32">
        <v>16</v>
      </c>
      <c r="C14">
        <f>INDEX(NOTA[//DB],'1'!A:A)</f>
        <v>1976</v>
      </c>
      <c r="D14" t="str">
        <f>_xlfn.IFNA(MATCH(Table17[[#This Row],[//db]],[3]!Table2[\\],0),"")</f>
        <v/>
      </c>
      <c r="E14" t="str">
        <f>INDEX([3]!db[NB NOTA],Table17[[#This Row],[//db]])</f>
        <v>BP GEL SAFARI SF-559 HITAM</v>
      </c>
      <c r="F14" t="str">
        <f>INDEX([3]!db[NB BM],Table17[[#This Row],[//db]])</f>
        <v>BP GEL SAFARI 0.28 HITECH SF-559 HITAM</v>
      </c>
      <c r="G14" t="str">
        <f>IF(Table17[[#This Row],[dbconcat]]="","",INDEX([3]!Table2[NAMA],Table17[[#This Row],[dbconcat]]))</f>
        <v/>
      </c>
      <c r="H14" t="e">
        <f>INDEX([3]!Table2[KODE BARANG],Table17[[#This Row],[dbconcat]])</f>
        <v>#VALUE!</v>
      </c>
      <c r="I14" t="str">
        <f>IF(Table17[[#This Row],[NAMA_3]]="",UPPER(Table17[[#This Row],[NAMA_2]]),Table17[[#This Row],[NAMA_3]])</f>
        <v>BP GEL SAFARI 0.28 HITECH SF-559 HITAM</v>
      </c>
      <c r="J14">
        <f>INDEX(NOTA[QTY],'1'!A:A)</f>
        <v>4032</v>
      </c>
      <c r="K14" t="str">
        <f>INDEX(NOTA[STN],'1'!A:A)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t="str" cm="1">
        <f t="array" ref="R14">IF(Table17[[#This Row],[dbconcat]]="","",INDEX([3]!Table2[ISI],Table17[[#This Row],[dbconcat]]))</f>
        <v/>
      </c>
      <c r="S14" t="str" cm="1">
        <f t="array" ref="S14">IF(Table17[[#This Row],[dbconcat]]="","",INDEX([3]!Table2[[SATUAN ]],Table17[[#This Row],[dbconcat]]))</f>
        <v/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>
        <f>IF(Table17[[#This Row],[CEK STN S]]="",Table17[[#This Row],[ISI NOTA]],Table17[[#This Row],[ISI NOTA]]*Table17[[#This Row],[CONV2 VAR]])</f>
        <v>4032</v>
      </c>
      <c r="Z14" t="str">
        <f>IF(Table17[[#This Row],[CEK STN S]]="",Table17[[#This Row],[SATUAN NOTA]],Table17[[#This Row],[SATUAN S]])</f>
        <v>LSN</v>
      </c>
      <c r="AA14" s="32" t="str">
        <f>IF(Table17[[#This Row],[CEK ISI S]]="",Table17[[#This Row],[ISI DB]],Table17[[#This Row],[ISI S]])</f>
        <v>144</v>
      </c>
      <c r="AB14" t="str">
        <f>IF(Table17[[#This Row],[CEK STN S]]="",Table17[[#This Row],[SATUAN DB]],Table17[[#This Row],[SATUAN S]])</f>
        <v>LSN</v>
      </c>
      <c r="AC14">
        <f>Table17[[#This Row],[ISI NOTA CONV]]/Table17[[#This Row],[ISI_C]]</f>
        <v>28</v>
      </c>
      <c r="AD14">
        <f>INDEX(NOTA[HARGA SATUAN],'1'!A:A)</f>
        <v>19000</v>
      </c>
      <c r="AE14">
        <f>IF(Table17[[#This Row],[//CONV]]="",Table17[[#This Row],[HARGA NOTA]],Table17[[#This Row],[HARGA NOTA]]/Table17[[#This Row],[CONV VAR]])</f>
        <v>19000</v>
      </c>
      <c r="AF14">
        <f>IF(Table17[[#This Row],[CEK STN S]]="",Table17[[#This Row],[HARGA CONV]],Table17[[#This Row],[HARGA CONV]]/Table17[[#This Row],[CONV2 VAR]])</f>
        <v>19000</v>
      </c>
      <c r="AG14" s="33" t="str">
        <f>IF(INDEX(NOTA[Column6],'1'!A:A)=0,"",INDEX(NOTA[Column6],'1'!A:A))</f>
        <v/>
      </c>
      <c r="AH14" s="33" t="str">
        <f>IF(INDEX(NOTA[Column7],'1'!A:A)=0,"",INDEX(NOTA[Column7],'1'!A:A))</f>
        <v/>
      </c>
      <c r="AI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" s="34">
        <f>INDEX(NOTA[HARGA/ CTN_H],'1'!A:A)</f>
        <v>2736000</v>
      </c>
      <c r="AK14" s="34">
        <f>IF(Table17[[#This Row],[DISC 3]]="",Table17[[#This Row],[HRG / CTN]],Table17[[#This Row],[HRG / CTN]]-(Table17[[#This Row],[HRG / CTN]]*Table17[[#This Row],[DISC 3]]))</f>
        <v>2736000</v>
      </c>
      <c r="AL14" s="36">
        <f ca="1">INDEX(NOTA[TGL_H],'1'!A:A)</f>
        <v>45533</v>
      </c>
      <c r="AM14" s="36">
        <f ca="1">INDEX(NOTA[TGL.NOTA_H],'1'!A:A)</f>
        <v>45530</v>
      </c>
      <c r="AN14" s="37">
        <v>45398</v>
      </c>
      <c r="AO14" t="str">
        <f>IF(INDEX(NOTA[Column10],A:A)="","",INDEX(NOTA[Column10],A:A))</f>
        <v/>
      </c>
      <c r="AP14" t="str">
        <f ca="1">INDEX(NOTA[NO.NOTA_H],'1'!A:A)</f>
        <v>03,0824KKS000497</v>
      </c>
      <c r="AQ14">
        <f>INDEX(NOTA[Column10],'1'!A:A)</f>
        <v>0</v>
      </c>
      <c r="AR14" s="38" t="str">
        <f ca="1">INDEX(NOTA[SUPPLIER_H],'1'!A:A)</f>
        <v>KK STATIONERY</v>
      </c>
      <c r="AS14" t="str">
        <f>Table17[[#This Row],[NAMA_C]]</f>
        <v>BP GEL SAFARI 0.28 HITECH SF-559 HITAM</v>
      </c>
      <c r="AT14" t="str">
        <f ca="1">Table17[[#This Row],[SUPPLIER]]</f>
        <v>KK STATIONERY</v>
      </c>
      <c r="AU14" t="str">
        <f>SUBSTITUTE(Table17[[#This Row],[CTN]],",",".")</f>
        <v>28</v>
      </c>
      <c r="AV14" s="64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39" t="str">
        <f>SUBSTITUTE(Table17[[#This Row],[DISC 3]],",",".")</f>
        <v/>
      </c>
      <c r="AZ14" s="36">
        <f ca="1">Table17[[#This Row],[TGL DATANG]]</f>
        <v>45533</v>
      </c>
      <c r="BA14" s="36">
        <f ca="1">Table17[[#This Row],[Column10]]</f>
        <v>45530</v>
      </c>
      <c r="BB14" s="37"/>
      <c r="BC14" t="str">
        <f>Table17[[#This Row],[KETERANGAN CONDRO]]</f>
        <v/>
      </c>
      <c r="BD14" t="str">
        <f ca="1">Table17[[#This Row],[Column6]]</f>
        <v>03,0824KKS000497</v>
      </c>
    </row>
    <row r="15" spans="1:56">
      <c r="A15" s="32">
        <v>18</v>
      </c>
      <c r="C15">
        <f>INDEX(NOTA[//DB],'1'!A:A)</f>
        <v>2932</v>
      </c>
      <c r="D15">
        <f>_xlfn.IFNA(MATCH(Table17[[#This Row],[//db]],[3]!Table2[\\],0),"")</f>
        <v>2748</v>
      </c>
      <c r="E15" t="str">
        <f>INDEX([3]!db[NB NOTA],Table17[[#This Row],[//db]])</f>
        <v>STABILLO TZ 8001</v>
      </c>
      <c r="F15" t="str">
        <f>INDEX([3]!db[NB BM],Table17[[#This Row],[//db]])</f>
        <v>STABILLO TOZCHA TZ 8001</v>
      </c>
      <c r="G15" t="str">
        <f>IF(Table17[[#This Row],[dbconcat]]="","",INDEX([3]!Table2[NAMA],Table17[[#This Row],[dbconcat]]))</f>
        <v>STABILLO TOZCHA TZ 8001</v>
      </c>
      <c r="H15" t="str">
        <f>INDEX([3]!Table2[KODE BARANG],Table17[[#This Row],[dbconcat]])</f>
        <v>STB-TO17</v>
      </c>
      <c r="I15" t="str">
        <f>IF(Table17[[#This Row],[NAMA_3]]="",UPPER(Table17[[#This Row],[NAMA_2]]),Table17[[#This Row],[NAMA_3]])</f>
        <v>STABILLO TOZCHA TZ 8001</v>
      </c>
      <c r="J15">
        <f>INDEX(NOTA[QTY],'1'!A:A)</f>
        <v>432</v>
      </c>
      <c r="K15" t="str">
        <f>INDEX(NOTA[STN],'1'!A:A)</f>
        <v>LSN</v>
      </c>
      <c r="L15" t="str">
        <f>INDEX([3]!db[QTY B],Table17[[#This Row],[//db]])</f>
        <v>144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144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144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>
        <f>IF(Table17[[#This Row],[CEK STN S]]="",Table17[[#This Row],[ISI NOTA]],Table17[[#This Row],[ISI NOTA]]*Table17[[#This Row],[CONV2 VAR]])</f>
        <v>432</v>
      </c>
      <c r="Z15" t="str">
        <f>IF(Table17[[#This Row],[CEK STN S]]="",Table17[[#This Row],[SATUAN NOTA]],Table17[[#This Row],[SATUAN S]])</f>
        <v>LSN</v>
      </c>
      <c r="AA15" s="32" t="str">
        <f>IF(Table17[[#This Row],[CEK ISI S]]="",Table17[[#This Row],[ISI DB]],Table17[[#This Row],[ISI S]])</f>
        <v>144</v>
      </c>
      <c r="AB15" t="str">
        <f>IF(Table17[[#This Row],[CEK STN S]]="",Table17[[#This Row],[SATUAN DB]],Table17[[#This Row],[SATUAN S]])</f>
        <v>LSN</v>
      </c>
      <c r="AC15">
        <f>Table17[[#This Row],[ISI NOTA CONV]]/Table17[[#This Row],[ISI_C]]</f>
        <v>3</v>
      </c>
      <c r="AD15">
        <f>INDEX(NOTA[HARGA SATUAN],'1'!A:A)</f>
        <v>23000</v>
      </c>
      <c r="AE15">
        <f>IF(Table17[[#This Row],[//CONV]]="",Table17[[#This Row],[HARGA NOTA]],Table17[[#This Row],[HARGA NOTA]]/Table17[[#This Row],[CONV VAR]])</f>
        <v>23000</v>
      </c>
      <c r="AF15">
        <f>IF(Table17[[#This Row],[CEK STN S]]="",Table17[[#This Row],[HARGA CONV]],Table17[[#This Row],[HARGA CONV]]/Table17[[#This Row],[CONV2 VAR]])</f>
        <v>23000</v>
      </c>
      <c r="AG15" s="33" t="str">
        <f>IF(INDEX(NOTA[Column6],'1'!A:A)=0,"",INDEX(NOTA[Column6],'1'!A:A))</f>
        <v/>
      </c>
      <c r="AH15" s="33" t="str">
        <f>IF(INDEX(NOTA[Column7],'1'!A:A)=0,"",INDEX(NOTA[Column7],'1'!A:A))</f>
        <v/>
      </c>
      <c r="AI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" s="34">
        <f>INDEX(NOTA[HARGA/ CTN_H],'1'!A:A)</f>
        <v>3312000</v>
      </c>
      <c r="AK15" s="34">
        <f>IF(Table17[[#This Row],[DISC 3]]="",Table17[[#This Row],[HRG / CTN]],Table17[[#This Row],[HRG / CTN]]-(Table17[[#This Row],[HRG / CTN]]*Table17[[#This Row],[DISC 3]]))</f>
        <v>3312000</v>
      </c>
      <c r="AL15" s="36">
        <f ca="1">INDEX(NOTA[TGL_H],'1'!A:A)</f>
        <v>45534</v>
      </c>
      <c r="AM15" s="36">
        <f ca="1">INDEX(NOTA[TGL.NOTA_H],'1'!A:A)</f>
        <v>45532</v>
      </c>
      <c r="AN15" s="37">
        <v>45398</v>
      </c>
      <c r="AO15" t="str">
        <f>IF(INDEX(NOTA[Column10],A:A)="","",INDEX(NOTA[Column10],A:A))</f>
        <v/>
      </c>
      <c r="AP15" t="str">
        <f ca="1">INDEX(NOTA[NO.NOTA_H],'1'!A:A)</f>
        <v>03341</v>
      </c>
      <c r="AQ15">
        <f>INDEX(NOTA[Column10],'1'!A:A)</f>
        <v>0</v>
      </c>
      <c r="AR15" s="38" t="str">
        <f ca="1">INDEX(NOTA[SUPPLIER_H],'1'!A:A)</f>
        <v>PMJP</v>
      </c>
      <c r="AS15" t="str">
        <f>Table17[[#This Row],[NAMA_C]]</f>
        <v>STABILLO TOZCHA TZ 8001</v>
      </c>
      <c r="AT15" t="str">
        <f ca="1">Table17[[#This Row],[SUPPLIER]]</f>
        <v>PMJP</v>
      </c>
      <c r="AU15" t="str">
        <f>SUBSTITUTE(Table17[[#This Row],[CTN]],",",".")</f>
        <v>3</v>
      </c>
      <c r="AV15" s="64" t="str">
        <f>Table17[[#This Row],[ISI_C]]</f>
        <v>144</v>
      </c>
      <c r="AW15" t="str">
        <f>Table17[[#This Row],[SATUAN_C]]</f>
        <v>LSN</v>
      </c>
      <c r="AX15">
        <f>Table17[[#This Row],[HARGA CONV2]]</f>
        <v>23000</v>
      </c>
      <c r="AY15" s="39" t="str">
        <f>SUBSTITUTE(Table17[[#This Row],[DISC 3]],",",".")</f>
        <v/>
      </c>
      <c r="AZ15" s="36">
        <f ca="1">Table17[[#This Row],[TGL DATANG]]</f>
        <v>45534</v>
      </c>
      <c r="BA15" s="36">
        <f ca="1">Table17[[#This Row],[Column10]]</f>
        <v>45532</v>
      </c>
      <c r="BB15" s="37"/>
      <c r="BC15" t="str">
        <f>Table17[[#This Row],[KETERANGAN CONDRO]]</f>
        <v/>
      </c>
      <c r="BD15" t="str">
        <f ca="1">Table17[[#This Row],[Column6]]</f>
        <v>03341</v>
      </c>
    </row>
    <row r="16" spans="1:56">
      <c r="A16" s="32">
        <v>20</v>
      </c>
      <c r="C16">
        <f>INDEX(NOTA[//DB],'1'!A:A)</f>
        <v>169</v>
      </c>
      <c r="D16">
        <f>_xlfn.IFNA(MATCH(Table17[[#This Row],[//db]],[3]!Table2[\\],0),"")</f>
        <v>372</v>
      </c>
      <c r="E16" t="str">
        <f>INDEX([3]!db[NB NOTA],Table17[[#This Row],[//db]])</f>
        <v>GELPEN ICOLORS GP-866</v>
      </c>
      <c r="F16" t="str">
        <f>INDEX([3]!db[NB BM],Table17[[#This Row],[//db]])</f>
        <v>BP GEL GP-866 ICOLORS</v>
      </c>
      <c r="G16" t="str">
        <f>IF(Table17[[#This Row],[dbconcat]]="","",INDEX([3]!Table2[NAMA],Table17[[#This Row],[dbconcat]]))</f>
        <v>BP GEL GP-866 ICOLORS</v>
      </c>
      <c r="H16" t="str">
        <f>INDEX([3]!Table2[KODE BARANG],Table17[[#This Row],[dbconcat]])</f>
        <v>BOL-NB4</v>
      </c>
      <c r="I16" t="str">
        <f>IF(Table17[[#This Row],[NAMA_3]]="",UPPER(Table17[[#This Row],[NAMA_2]]),Table17[[#This Row],[NAMA_3]])</f>
        <v>BP GEL GP-866 ICOLORS</v>
      </c>
      <c r="J16">
        <f>INDEX(NOTA[QTY],'1'!A:A)</f>
        <v>720</v>
      </c>
      <c r="K16" t="str">
        <f>INDEX(NOTA[STN],'1'!A:A)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cm="1">
        <f t="array" ref="R16">IF(Table17[[#This Row],[dbconcat]]="","",INDEX([3]!Table2[ISI],Table17[[#This Row],[dbconcat]]))</f>
        <v>144</v>
      </c>
      <c r="S16" t="str" cm="1">
        <f t="array" ref="S16">IF(Table17[[#This Row],[dbconcat]]="","",INDEX([3]!Table2[[SATUAN ]],Table17[[#This Row],[dbconcat]]))</f>
        <v>LSN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>
        <f>IF(Table17[[#This Row],[CEK STN S]]="",Table17[[#This Row],[ISI NOTA]],Table17[[#This Row],[ISI NOTA]]*Table17[[#This Row],[CONV2 VAR]])</f>
        <v>720</v>
      </c>
      <c r="Z16" t="str">
        <f>IF(Table17[[#This Row],[CEK STN S]]="",Table17[[#This Row],[SATUAN NOTA]],Table17[[#This Row],[SATUAN S]])</f>
        <v>LSN</v>
      </c>
      <c r="AA16" s="32" t="str">
        <f>IF(Table17[[#This Row],[CEK ISI S]]="",Table17[[#This Row],[ISI DB]],Table17[[#This Row],[ISI S]])</f>
        <v>144</v>
      </c>
      <c r="AB16" t="str">
        <f>IF(Table17[[#This Row],[CEK STN S]]="",Table17[[#This Row],[SATUAN DB]],Table17[[#This Row],[SATUAN S]])</f>
        <v>LSN</v>
      </c>
      <c r="AC16">
        <f>Table17[[#This Row],[ISI NOTA CONV]]/Table17[[#This Row],[ISI_C]]</f>
        <v>5</v>
      </c>
      <c r="AD16">
        <f>INDEX(NOTA[HARGA SATUAN],'1'!A:A)</f>
        <v>26250</v>
      </c>
      <c r="AE16">
        <f>IF(Table17[[#This Row],[//CONV]]="",Table17[[#This Row],[HARGA NOTA]],Table17[[#This Row],[HARGA NOTA]]/Table17[[#This Row],[CONV VAR]])</f>
        <v>26250</v>
      </c>
      <c r="AF16">
        <f>IF(Table17[[#This Row],[CEK STN S]]="",Table17[[#This Row],[HARGA CONV]],Table17[[#This Row],[HARGA CONV]]/Table17[[#This Row],[CONV2 VAR]])</f>
        <v>26250</v>
      </c>
      <c r="AG16" s="33">
        <f>IF(INDEX(NOTA[Column6],'1'!A:A)=0,"",INDEX(NOTA[Column6],'1'!A:A))</f>
        <v>0.2</v>
      </c>
      <c r="AH16" s="33">
        <f>IF(INDEX(NOTA[Column7],'1'!A:A)=0,"",INDEX(NOTA[Column7],'1'!A:A))</f>
        <v>0.02</v>
      </c>
      <c r="AI16" s="33">
        <f>IF(Table17[[#This Row],[DISC 1]]="","",IF(Table17[[#This Row],[DISC 2]]="",Table17[[#This Row],[DISC 1]],Table17[[#This Row],[DISC 1]]+Table17[[#This Row],[DISC 2]]-(Table17[[#This Row],[DISC 1]]*Table17[[#This Row],[DISC 2]])))</f>
        <v>0.216</v>
      </c>
      <c r="AJ16" s="34">
        <f>INDEX(NOTA[HARGA/ CTN_H],'1'!A:A)</f>
        <v>3780000</v>
      </c>
      <c r="AK16" s="34">
        <f>IF(Table17[[#This Row],[DISC 3]]="",Table17[[#This Row],[HRG / CTN]],Table17[[#This Row],[HRG / CTN]]-(Table17[[#This Row],[HRG / CTN]]*Table17[[#This Row],[DISC 3]]))</f>
        <v>2963520</v>
      </c>
      <c r="AL16" s="36">
        <f ca="1">INDEX(NOTA[TGL_H],'1'!A:A)</f>
        <v>45535</v>
      </c>
      <c r="AM16" s="36">
        <f ca="1">INDEX(NOTA[TGL.NOTA_H],'1'!A:A)</f>
        <v>45531</v>
      </c>
      <c r="AN16" s="37">
        <v>45398</v>
      </c>
      <c r="AO16" t="str">
        <f>IF(INDEX(NOTA[Column10],A:A)="","",INDEX(NOTA[Column10],A:A))</f>
        <v/>
      </c>
      <c r="AP16" t="str">
        <f ca="1">INDEX(NOTA[NO.NOTA_H],'1'!A:A)</f>
        <v>FMMJ-2408-00978</v>
      </c>
      <c r="AQ16">
        <f>INDEX(NOTA[Column10],'1'!A:A)</f>
        <v>0</v>
      </c>
      <c r="AR16" s="38" t="str">
        <f ca="1">INDEX(NOTA[SUPPLIER_H],'1'!A:A)</f>
        <v>MAJU MAPAN JAYA</v>
      </c>
      <c r="AS16" t="str">
        <f>Table17[[#This Row],[NAMA_C]]</f>
        <v>BP GEL GP-866 ICOLORS</v>
      </c>
      <c r="AT16" t="str">
        <f ca="1">Table17[[#This Row],[SUPPLIER]]</f>
        <v>MAJU MAPAN JAYA</v>
      </c>
      <c r="AU16" t="str">
        <f>SUBSTITUTE(Table17[[#This Row],[CTN]],",",".")</f>
        <v>5</v>
      </c>
      <c r="AV16" s="64" t="str">
        <f>Table17[[#This Row],[ISI_C]]</f>
        <v>144</v>
      </c>
      <c r="AW16" t="str">
        <f>Table17[[#This Row],[SATUAN_C]]</f>
        <v>LSN</v>
      </c>
      <c r="AX16">
        <f>Table17[[#This Row],[HARGA CONV2]]</f>
        <v>26250</v>
      </c>
      <c r="AY16" s="39" t="str">
        <f>SUBSTITUTE(Table17[[#This Row],[DISC 3]],",",".")</f>
        <v>0.216</v>
      </c>
      <c r="AZ16" s="36">
        <f ca="1">Table17[[#This Row],[TGL DATANG]]</f>
        <v>45535</v>
      </c>
      <c r="BA16" s="36">
        <f ca="1">Table17[[#This Row],[Column10]]</f>
        <v>45531</v>
      </c>
      <c r="BB16" s="37"/>
      <c r="BC16" t="str">
        <f>Table17[[#This Row],[KETERANGAN CONDRO]]</f>
        <v/>
      </c>
      <c r="BD16" t="str">
        <f ca="1">Table17[[#This Row],[Column6]]</f>
        <v>FMMJ-2408-00978</v>
      </c>
    </row>
    <row r="17" spans="1:56">
      <c r="A17" s="32">
        <v>22</v>
      </c>
      <c r="C17">
        <f>INDEX(NOTA[//DB],'1'!A:A)</f>
        <v>3374</v>
      </c>
      <c r="D17">
        <f>_xlfn.IFNA(MATCH(Table17[[#This Row],[//db]],[3]!Table2[\\],0),"")</f>
        <v>860</v>
      </c>
      <c r="E17" t="str">
        <f>INDEX([3]!db[NB NOTA],Table17[[#This Row],[//db]])</f>
        <v>CLIPBOARD ACRYLIC TF-015</v>
      </c>
      <c r="F17" t="str">
        <f>INDEX([3]!db[NB BM],Table17[[#This Row],[//db]])</f>
        <v>CLIPBOARD ACRYLIC TF-015</v>
      </c>
      <c r="G17" t="str">
        <f>IF(Table17[[#This Row],[dbconcat]]="","",INDEX([3]!Table2[NAMA],Table17[[#This Row],[dbconcat]]))</f>
        <v>CLIPBOARD ACRYLIC TF-015</v>
      </c>
      <c r="H17" t="str">
        <f>INDEX([3]!Table2[KODE BARANG],Table17[[#This Row],[dbconcat]])</f>
        <v>CBO-TF3</v>
      </c>
      <c r="I17" t="str">
        <f>IF(Table17[[#This Row],[NAMA_3]]="",UPPER(Table17[[#This Row],[NAMA_2]]),Table17[[#This Row],[NAMA_3]])</f>
        <v>CLIPBOARD ACRYLIC TF-015</v>
      </c>
      <c r="J17">
        <f>INDEX(NOTA[QTY],'1'!A:A)</f>
        <v>288</v>
      </c>
      <c r="K17" t="str">
        <f>INDEX(NOTA[STN],'1'!A:A)</f>
        <v>PCS</v>
      </c>
      <c r="L17" t="str">
        <f>INDEX([3]!db[QTY B],Table17[[#This Row],[//db]])</f>
        <v>96</v>
      </c>
      <c r="M17" t="str">
        <f>INDEX([3]!db[STN B],Table17[[#This Row],[//db]])</f>
        <v>PCS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96</v>
      </c>
      <c r="Q17" t="str" cm="1">
        <f t="array" ref="Q17">IF(Table17[[#This Row],[//CONV]]="",Table17[[#This Row],[SATUAN DB]],INDEX(Table2[2],Table17[[#This Row],[//CONV]]))</f>
        <v>PCS</v>
      </c>
      <c r="R17" cm="1">
        <f t="array" ref="R17">IF(Table17[[#This Row],[dbconcat]]="","",INDEX([3]!Table2[ISI],Table17[[#This Row],[dbconcat]]))</f>
        <v>96</v>
      </c>
      <c r="S17" t="str" cm="1">
        <f t="array" ref="S17">IF(Table17[[#This Row],[dbconcat]]="","",INDEX([3]!Table2[[SATUAN ]],Table17[[#This Row],[dbconcat]]))</f>
        <v>PCS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>
        <f>IF(Table17[[#This Row],[CEK STN S]]="",Table17[[#This Row],[ISI NOTA]],Table17[[#This Row],[ISI NOTA]]*Table17[[#This Row],[CONV2 VAR]])</f>
        <v>288</v>
      </c>
      <c r="Z17" t="str">
        <f>IF(Table17[[#This Row],[CEK STN S]]="",Table17[[#This Row],[SATUAN NOTA]],Table17[[#This Row],[SATUAN S]])</f>
        <v>PCS</v>
      </c>
      <c r="AA17" s="32" t="str">
        <f>IF(Table17[[#This Row],[CEK ISI S]]="",Table17[[#This Row],[ISI DB]],Table17[[#This Row],[ISI S]])</f>
        <v>96</v>
      </c>
      <c r="AB17" t="str">
        <f>IF(Table17[[#This Row],[CEK STN S]]="",Table17[[#This Row],[SATUAN DB]],Table17[[#This Row],[SATUAN S]])</f>
        <v>PCS</v>
      </c>
      <c r="AC17">
        <f>Table17[[#This Row],[ISI NOTA CONV]]/Table17[[#This Row],[ISI_C]]</f>
        <v>3</v>
      </c>
      <c r="AD17">
        <f>INDEX(NOTA[HARGA SATUAN],'1'!A:A)</f>
        <v>15000</v>
      </c>
      <c r="AE17">
        <f>IF(Table17[[#This Row],[//CONV]]="",Table17[[#This Row],[HARGA NOTA]],Table17[[#This Row],[HARGA NOTA]]/Table17[[#This Row],[CONV VAR]])</f>
        <v>15000</v>
      </c>
      <c r="AF17">
        <f>IF(Table17[[#This Row],[CEK STN S]]="",Table17[[#This Row],[HARGA CONV]],Table17[[#This Row],[HARGA CONV]]/Table17[[#This Row],[CONV2 VAR]])</f>
        <v>15000</v>
      </c>
      <c r="AG17" s="33">
        <f>IF(INDEX(NOTA[Column6],'1'!A:A)=0,"",INDEX(NOTA[Column6],'1'!A:A))</f>
        <v>0.03</v>
      </c>
      <c r="AH17" s="33" t="str">
        <f>IF(INDEX(NOTA[Column7],'1'!A:A)=0,"",INDEX(NOTA[Column7],'1'!A:A))</f>
        <v/>
      </c>
      <c r="AI17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7" s="34">
        <f>INDEX(NOTA[HARGA/ CTN_H],'1'!A:A)</f>
        <v>1440000</v>
      </c>
      <c r="AK17" s="34">
        <f>IF(Table17[[#This Row],[DISC 3]]="",Table17[[#This Row],[HRG / CTN]],Table17[[#This Row],[HRG / CTN]]-(Table17[[#This Row],[HRG / CTN]]*Table17[[#This Row],[DISC 3]]))</f>
        <v>1396800</v>
      </c>
      <c r="AL17" s="36">
        <f ca="1">INDEX(NOTA[TGL_H],'1'!A:A)</f>
        <v>45537</v>
      </c>
      <c r="AM17" s="36">
        <f ca="1">INDEX(NOTA[TGL.NOTA_H],'1'!A:A)</f>
        <v>45534</v>
      </c>
      <c r="AN17" s="37">
        <v>45398</v>
      </c>
      <c r="AO17" t="str">
        <f>IF(INDEX(NOTA[Column10],A:A)="","",INDEX(NOTA[Column10],A:A))</f>
        <v/>
      </c>
      <c r="AP17" t="str">
        <f ca="1">INDEX(NOTA[NO.NOTA_H],'1'!A:A)</f>
        <v>HM/182/08-24H</v>
      </c>
      <c r="AQ17">
        <f>INDEX(NOTA[Column10],'1'!A:A)</f>
        <v>0</v>
      </c>
      <c r="AR17" s="38" t="str">
        <f ca="1">INDEX(NOTA[SUPPLIER_H],'1'!A:A)</f>
        <v>DUTA BUANA</v>
      </c>
      <c r="AS17" t="str">
        <f>Table17[[#This Row],[NAMA_C]]</f>
        <v>CLIPBOARD ACRYLIC TF-015</v>
      </c>
      <c r="AT17" t="str">
        <f ca="1">Table17[[#This Row],[SUPPLIER]]</f>
        <v>DUTA BUANA</v>
      </c>
      <c r="AU17" t="str">
        <f>SUBSTITUTE(Table17[[#This Row],[CTN]],",",".")</f>
        <v>3</v>
      </c>
      <c r="AV17" s="64" t="str">
        <f>Table17[[#This Row],[ISI_C]]</f>
        <v>96</v>
      </c>
      <c r="AW17" t="str">
        <f>Table17[[#This Row],[SATUAN_C]]</f>
        <v>PCS</v>
      </c>
      <c r="AX17">
        <f>Table17[[#This Row],[HARGA CONV2]]</f>
        <v>15000</v>
      </c>
      <c r="AY17" s="39" t="str">
        <f>SUBSTITUTE(Table17[[#This Row],[DISC 3]],",",".")</f>
        <v>0.03</v>
      </c>
      <c r="AZ17" s="36">
        <f ca="1">Table17[[#This Row],[TGL DATANG]]</f>
        <v>45537</v>
      </c>
      <c r="BA17" s="36">
        <f ca="1">Table17[[#This Row],[Column10]]</f>
        <v>45534</v>
      </c>
      <c r="BB17" s="37"/>
      <c r="BC17" t="str">
        <f>Table17[[#This Row],[KETERANGAN CONDRO]]</f>
        <v/>
      </c>
      <c r="BD17" t="str">
        <f ca="1">Table17[[#This Row],[Column6]]</f>
        <v>HM/182/08-24H</v>
      </c>
    </row>
    <row r="18" spans="1:56">
      <c r="A18" s="32">
        <v>24</v>
      </c>
      <c r="C18">
        <f>INDEX(NOTA[//DB],'1'!A:A)</f>
        <v>146</v>
      </c>
      <c r="D18">
        <f>_xlfn.IFNA(MATCH(Table17[[#This Row],[//db]],[3]!Table2[\\],0),"")</f>
        <v>700</v>
      </c>
      <c r="E18" t="str">
        <f>INDEX([3]!db[NB NOTA],Table17[[#This Row],[//db]])</f>
        <v>BALLPEN GEL TF-1191 BODY WR 0.3MM HIGHTECH</v>
      </c>
      <c r="F18" t="str">
        <f>INDEX([3]!db[NB BM],Table17[[#This Row],[//db]])</f>
        <v>BP GEL TF-1191 BODY WR 0.3MM HIGHTECH</v>
      </c>
      <c r="G18" t="str">
        <f>IF(Table17[[#This Row],[dbconcat]]="","",INDEX([3]!Table2[NAMA],Table17[[#This Row],[dbconcat]]))</f>
        <v>BP GEL TF-1191 BODY WR 0.3MM HIGHTECH</v>
      </c>
      <c r="H18" t="str">
        <f>INDEX([3]!Table2[KODE BARANG],Table17[[#This Row],[dbconcat]])</f>
        <v>BOL-TF357</v>
      </c>
      <c r="I18" t="str">
        <f>IF(Table17[[#This Row],[NAMA_3]]="",UPPER(Table17[[#This Row],[NAMA_2]]),Table17[[#This Row],[NAMA_3]])</f>
        <v>BP GEL TF-1191 BODY WR 0.3MM HIGHTECH</v>
      </c>
      <c r="J18">
        <f>INDEX(NOTA[QTY],'1'!A:A)</f>
        <v>192</v>
      </c>
      <c r="K18" t="str">
        <f>INDEX(NOTA[STN],'1'!A:A)</f>
        <v>LSN</v>
      </c>
      <c r="L18" t="str">
        <f>INDEX([3]!db[QTY B],Table17[[#This Row],[//db]])</f>
        <v>96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96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96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>
        <f>IF(Table17[[#This Row],[CEK STN S]]="",Table17[[#This Row],[ISI NOTA]],Table17[[#This Row],[ISI NOTA]]*Table17[[#This Row],[CONV2 VAR]])</f>
        <v>192</v>
      </c>
      <c r="Z18" t="str">
        <f>IF(Table17[[#This Row],[CEK STN S]]="",Table17[[#This Row],[SATUAN NOTA]],Table17[[#This Row],[SATUAN S]])</f>
        <v>LSN</v>
      </c>
      <c r="AA18" s="32" t="str">
        <f>IF(Table17[[#This Row],[CEK ISI S]]="",Table17[[#This Row],[ISI DB]],Table17[[#This Row],[ISI S]])</f>
        <v>96</v>
      </c>
      <c r="AB18" t="str">
        <f>IF(Table17[[#This Row],[CEK STN S]]="",Table17[[#This Row],[SATUAN DB]],Table17[[#This Row],[SATUAN S]])</f>
        <v>LSN</v>
      </c>
      <c r="AC18">
        <f>Table17[[#This Row],[ISI NOTA CONV]]/Table17[[#This Row],[ISI_C]]</f>
        <v>2</v>
      </c>
      <c r="AD18">
        <f>INDEX(NOTA[HARGA SATUAN],'1'!A:A)</f>
        <v>26500</v>
      </c>
      <c r="AE18">
        <f>IF(Table17[[#This Row],[//CONV]]="",Table17[[#This Row],[HARGA NOTA]],Table17[[#This Row],[HARGA NOTA]]/Table17[[#This Row],[CONV VAR]])</f>
        <v>26500</v>
      </c>
      <c r="AF18">
        <f>IF(Table17[[#This Row],[CEK STN S]]="",Table17[[#This Row],[HARGA CONV]],Table17[[#This Row],[HARGA CONV]]/Table17[[#This Row],[CONV2 VAR]])</f>
        <v>26500</v>
      </c>
      <c r="AG18" s="33">
        <f>IF(INDEX(NOTA[Column6],'1'!A:A)=0,"",INDEX(NOTA[Column6],'1'!A:A))</f>
        <v>0.03</v>
      </c>
      <c r="AH18" s="33" t="str">
        <f>IF(INDEX(NOTA[Column7],'1'!A:A)=0,"",INDEX(NOTA[Column7],'1'!A:A))</f>
        <v/>
      </c>
      <c r="AI18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8" s="34">
        <f>INDEX(NOTA[HARGA/ CTN_H],'1'!A:A)</f>
        <v>2544000</v>
      </c>
      <c r="AK18" s="34">
        <f>IF(Table17[[#This Row],[DISC 3]]="",Table17[[#This Row],[HRG / CTN]],Table17[[#This Row],[HRG / CTN]]-(Table17[[#This Row],[HRG / CTN]]*Table17[[#This Row],[DISC 3]]))</f>
        <v>2467680</v>
      </c>
      <c r="AL18" s="36">
        <f ca="1">INDEX(NOTA[TGL_H],'1'!A:A)</f>
        <v>45537</v>
      </c>
      <c r="AM18" s="36">
        <f ca="1">INDEX(NOTA[TGL.NOTA_H],'1'!A:A)</f>
        <v>45534</v>
      </c>
      <c r="AN18" s="37">
        <v>45398</v>
      </c>
      <c r="AO18" t="str">
        <f>IF(INDEX(NOTA[Column10],A:A)="","",INDEX(NOTA[Column10],A:A))</f>
        <v/>
      </c>
      <c r="AP18" t="str">
        <f ca="1">INDEX(NOTA[NO.NOTA_H],'1'!A:A)</f>
        <v>HM/181/08-24H</v>
      </c>
      <c r="AQ18">
        <f>INDEX(NOTA[Column10],'1'!A:A)</f>
        <v>0</v>
      </c>
      <c r="AR18" s="38" t="str">
        <f ca="1">INDEX(NOTA[SUPPLIER_H],'1'!A:A)</f>
        <v>DUTA BUANA</v>
      </c>
      <c r="AS18" t="str">
        <f>Table17[[#This Row],[NAMA_C]]</f>
        <v>BP GEL TF-1191 BODY WR 0.3MM HIGHTECH</v>
      </c>
      <c r="AT18" t="str">
        <f ca="1">Table17[[#This Row],[SUPPLIER]]</f>
        <v>DUTA BUANA</v>
      </c>
      <c r="AU18" t="str">
        <f>SUBSTITUTE(Table17[[#This Row],[CTN]],",",".")</f>
        <v>2</v>
      </c>
      <c r="AV18" s="64" t="str">
        <f>Table17[[#This Row],[ISI_C]]</f>
        <v>96</v>
      </c>
      <c r="AW18" t="str">
        <f>Table17[[#This Row],[SATUAN_C]]</f>
        <v>LSN</v>
      </c>
      <c r="AX18">
        <f>Table17[[#This Row],[HARGA CONV2]]</f>
        <v>26500</v>
      </c>
      <c r="AY18" s="39" t="str">
        <f>SUBSTITUTE(Table17[[#This Row],[DISC 3]],",",".")</f>
        <v>0.03</v>
      </c>
      <c r="AZ18" s="36">
        <f ca="1">Table17[[#This Row],[TGL DATANG]]</f>
        <v>45537</v>
      </c>
      <c r="BA18" s="36">
        <f ca="1">Table17[[#This Row],[Column10]]</f>
        <v>45534</v>
      </c>
      <c r="BB18" s="37"/>
      <c r="BC18" t="str">
        <f>Table17[[#This Row],[KETERANGAN CONDRO]]</f>
        <v/>
      </c>
      <c r="BD18" t="str">
        <f ca="1">Table17[[#This Row],[Column6]]</f>
        <v>HM/181/08-24H</v>
      </c>
    </row>
    <row r="19" spans="1:56">
      <c r="A19" s="32">
        <v>26</v>
      </c>
      <c r="C19">
        <f>INDEX(NOTA[//DB],'1'!A:A)</f>
        <v>144</v>
      </c>
      <c r="D19">
        <f>_xlfn.IFNA(MATCH(Table17[[#This Row],[//db]],[3]!Table2[\\],0),"")</f>
        <v>679</v>
      </c>
      <c r="E19" t="str">
        <f>INDEX([3]!db[NB NOTA],Table17[[#This Row],[//db]])</f>
        <v>BALLPEN GEL TF-1190 HTM 0.3MM HIGHTECH</v>
      </c>
      <c r="F19" t="str">
        <f>INDEX([3]!db[NB BM],Table17[[#This Row],[//db]])</f>
        <v>BP GEL TF-1190 0.3MM HIGHTECH (H)</v>
      </c>
      <c r="G19" t="str">
        <f>IF(Table17[[#This Row],[dbconcat]]="","",INDEX([3]!Table2[NAMA],Table17[[#This Row],[dbconcat]]))</f>
        <v>BP GEL TF-1190 0.3MM HIGHTECH (H)</v>
      </c>
      <c r="H19" t="str">
        <f>INDEX([3]!Table2[KODE BARANG],Table17[[#This Row],[dbconcat]])</f>
        <v>BOL-TF336</v>
      </c>
      <c r="I19" t="str">
        <f>IF(Table17[[#This Row],[NAMA_3]]="",UPPER(Table17[[#This Row],[NAMA_2]]),Table17[[#This Row],[NAMA_3]])</f>
        <v>BP GEL TF-1190 0.3MM HIGHTECH (H)</v>
      </c>
      <c r="J19">
        <f>INDEX(NOTA[QTY],'1'!A:A)</f>
        <v>480</v>
      </c>
      <c r="K19" t="str">
        <f>INDEX(NOTA[STN],'1'!A:A)</f>
        <v>LSN</v>
      </c>
      <c r="L19" t="str">
        <f>INDEX([3]!db[QTY B],Table17[[#This Row],[//db]])</f>
        <v>96</v>
      </c>
      <c r="M19" t="str">
        <f>INDEX([3]!db[STN B],Table17[[#This Row],[//db]])</f>
        <v>LSN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96</v>
      </c>
      <c r="Q19" t="str" cm="1">
        <f t="array" ref="Q19">IF(Table17[[#This Row],[//CONV]]="",Table17[[#This Row],[SATUAN DB]],INDEX(Table2[2],Table17[[#This Row],[//CONV]]))</f>
        <v>LSN</v>
      </c>
      <c r="R19" cm="1">
        <f t="array" ref="R19">IF(Table17[[#This Row],[dbconcat]]="","",INDEX([3]!Table2[ISI],Table17[[#This Row],[dbconcat]]))</f>
        <v>96</v>
      </c>
      <c r="S19" t="str" cm="1">
        <f t="array" ref="S19">IF(Table17[[#This Row],[dbconcat]]="","",INDEX([3]!Table2[[SATUAN ]],Table17[[#This Row],[dbconcat]]))</f>
        <v>LSN</v>
      </c>
      <c r="T19" t="str">
        <f>IF(Table17[[#This Row],[SATUAN S]]="","",IF(_xlfn.NUMBERVALUE(Table17[[#This Row],[ISI DB]])=_xlfn.NUMBERVALUE(Table17[[#This Row],[ISI S]]),"",1))</f>
        <v/>
      </c>
      <c r="U19" t="str">
        <f>IF(Table17[[#This Row],[SATUAN S]]="","",IF(Table17[[#This Row],[SATUAN DB]]=Table17[[#This Row],[SATUAN S]],"",1))</f>
        <v/>
      </c>
      <c r="V19" t="str">
        <f>IF(Table17[[#This Row],[CEK STN S]]="","",MATCH(CONCATENATE(Table17[[#This Row],[SATUAN CONV]],Table17[[#This Row],[SATUAN S]]),Table2[4],0))</f>
        <v/>
      </c>
      <c r="X19" t="str" cm="1">
        <f t="array" ref="X19">IF(Table17[[#This Row],[CONV2_//]]="","",INDEX(Table2[3],Table17[[#This Row],[CONV2_//]]))</f>
        <v/>
      </c>
      <c r="Y19">
        <f>IF(Table17[[#This Row],[CEK STN S]]="",Table17[[#This Row],[ISI NOTA]],Table17[[#This Row],[ISI NOTA]]*Table17[[#This Row],[CONV2 VAR]])</f>
        <v>480</v>
      </c>
      <c r="Z19" t="str">
        <f>IF(Table17[[#This Row],[CEK STN S]]="",Table17[[#This Row],[SATUAN NOTA]],Table17[[#This Row],[SATUAN S]])</f>
        <v>LSN</v>
      </c>
      <c r="AA19" s="32" t="str">
        <f>IF(Table17[[#This Row],[CEK ISI S]]="",Table17[[#This Row],[ISI DB]],Table17[[#This Row],[ISI S]])</f>
        <v>96</v>
      </c>
      <c r="AB19" t="str">
        <f>IF(Table17[[#This Row],[CEK STN S]]="",Table17[[#This Row],[SATUAN DB]],Table17[[#This Row],[SATUAN S]])</f>
        <v>LSN</v>
      </c>
      <c r="AC19">
        <f>Table17[[#This Row],[ISI NOTA CONV]]/Table17[[#This Row],[ISI_C]]</f>
        <v>5</v>
      </c>
      <c r="AD19">
        <f>INDEX(NOTA[HARGA SATUAN],'1'!A:A)</f>
        <v>26500</v>
      </c>
      <c r="AE19">
        <f>IF(Table17[[#This Row],[//CONV]]="",Table17[[#This Row],[HARGA NOTA]],Table17[[#This Row],[HARGA NOTA]]/Table17[[#This Row],[CONV VAR]])</f>
        <v>26500</v>
      </c>
      <c r="AF19">
        <f>IF(Table17[[#This Row],[CEK STN S]]="",Table17[[#This Row],[HARGA CONV]],Table17[[#This Row],[HARGA CONV]]/Table17[[#This Row],[CONV2 VAR]])</f>
        <v>26500</v>
      </c>
      <c r="AG19" s="33">
        <f>IF(INDEX(NOTA[Column6],'1'!A:A)=0,"",INDEX(NOTA[Column6],'1'!A:A))</f>
        <v>0.03</v>
      </c>
      <c r="AH19" s="33" t="str">
        <f>IF(INDEX(NOTA[Column7],'1'!A:A)=0,"",INDEX(NOTA[Column7],'1'!A:A))</f>
        <v/>
      </c>
      <c r="AI19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19" s="34">
        <f>INDEX(NOTA[HARGA/ CTN_H],'1'!A:A)</f>
        <v>2544000</v>
      </c>
      <c r="AK19" s="34">
        <f>IF(Table17[[#This Row],[DISC 3]]="",Table17[[#This Row],[HRG / CTN]],Table17[[#This Row],[HRG / CTN]]-(Table17[[#This Row],[HRG / CTN]]*Table17[[#This Row],[DISC 3]]))</f>
        <v>2467680</v>
      </c>
      <c r="AL19" s="36">
        <f ca="1">INDEX(NOTA[TGL_H],'1'!A:A)</f>
        <v>45537</v>
      </c>
      <c r="AM19" s="36">
        <f ca="1">INDEX(NOTA[TGL.NOTA_H],'1'!A:A)</f>
        <v>45534</v>
      </c>
      <c r="AN19" s="37">
        <v>45398</v>
      </c>
      <c r="AO19" t="str">
        <f>IF(INDEX(NOTA[Column10],A:A)="","",INDEX(NOTA[Column10],A:A))</f>
        <v/>
      </c>
      <c r="AP19" t="str">
        <f ca="1">INDEX(NOTA[NO.NOTA_H],'1'!A:A)</f>
        <v>HM/178/08-24H</v>
      </c>
      <c r="AQ19">
        <f>INDEX(NOTA[Column10],'1'!A:A)</f>
        <v>0</v>
      </c>
      <c r="AR19" s="38" t="str">
        <f ca="1">INDEX(NOTA[SUPPLIER_H],'1'!A:A)</f>
        <v>DUTA BUANA</v>
      </c>
      <c r="AS19" t="str">
        <f>Table17[[#This Row],[NAMA_C]]</f>
        <v>BP GEL TF-1190 0.3MM HIGHTECH (H)</v>
      </c>
      <c r="AT19" t="str">
        <f ca="1">Table17[[#This Row],[SUPPLIER]]</f>
        <v>DUTA BUANA</v>
      </c>
      <c r="AU19" t="str">
        <f>SUBSTITUTE(Table17[[#This Row],[CTN]],",",".")</f>
        <v>5</v>
      </c>
      <c r="AV19" s="64" t="str">
        <f>Table17[[#This Row],[ISI_C]]</f>
        <v>96</v>
      </c>
      <c r="AW19" t="str">
        <f>Table17[[#This Row],[SATUAN_C]]</f>
        <v>LSN</v>
      </c>
      <c r="AX19">
        <f>Table17[[#This Row],[HARGA CONV2]]</f>
        <v>26500</v>
      </c>
      <c r="AY19" s="39" t="str">
        <f>SUBSTITUTE(Table17[[#This Row],[DISC 3]],",",".")</f>
        <v>0.03</v>
      </c>
      <c r="AZ19" s="36">
        <f ca="1">Table17[[#This Row],[TGL DATANG]]</f>
        <v>45537</v>
      </c>
      <c r="BA19" s="36">
        <f ca="1">Table17[[#This Row],[Column10]]</f>
        <v>45534</v>
      </c>
      <c r="BB19" s="37"/>
      <c r="BC19" t="str">
        <f>Table17[[#This Row],[KETERANGAN CONDRO]]</f>
        <v/>
      </c>
      <c r="BD19" t="str">
        <f ca="1">Table17[[#This Row],[Column6]]</f>
        <v>HM/178/08-24H</v>
      </c>
    </row>
    <row r="20" spans="1:56">
      <c r="A20" s="32">
        <v>27</v>
      </c>
      <c r="C20">
        <f>INDEX(NOTA[//DB],'1'!A:A)</f>
        <v>149</v>
      </c>
      <c r="D20">
        <f>_xlfn.IFNA(MATCH(Table17[[#This Row],[//db]],[3]!Table2[\\],0),"")</f>
        <v>673</v>
      </c>
      <c r="E20" t="str">
        <f>INDEX([3]!db[NB NOTA],Table17[[#This Row],[//db]])</f>
        <v>BALLPEN GEL TF-3115 0.3MM HIGHTECH KNOCK</v>
      </c>
      <c r="F20" t="str">
        <f>INDEX([3]!db[NB BM],Table17[[#This Row],[//db]])</f>
        <v>BP TF-3115 HIGHTECH KNOCK</v>
      </c>
      <c r="G20" t="str">
        <f>IF(Table17[[#This Row],[dbconcat]]="","",INDEX([3]!Table2[NAMA],Table17[[#This Row],[dbconcat]]))</f>
        <v>BP TF-3115 HIGHTECH KNOCK</v>
      </c>
      <c r="H20" t="str">
        <f>INDEX([3]!Table2[KODE BARANG],Table17[[#This Row],[dbconcat]])</f>
        <v>BOL-TF330</v>
      </c>
      <c r="I20" t="str">
        <f>IF(Table17[[#This Row],[NAMA_3]]="",UPPER(Table17[[#This Row],[NAMA_2]]),Table17[[#This Row],[NAMA_3]])</f>
        <v>BP TF-3115 HIGHTECH KNOCK</v>
      </c>
      <c r="J20">
        <f>INDEX(NOTA[QTY],'1'!A:A)</f>
        <v>192</v>
      </c>
      <c r="K20" t="str">
        <f>INDEX(NOTA[STN],'1'!A:A)</f>
        <v>LSN</v>
      </c>
      <c r="L20" t="str">
        <f>INDEX([3]!db[QTY B],Table17[[#This Row],[//db]])</f>
        <v>96</v>
      </c>
      <c r="M20" t="str">
        <f>INDEX([3]!db[STN B],Table17[[#This Row],[//db]])</f>
        <v>LSN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96</v>
      </c>
      <c r="Q20" t="str" cm="1">
        <f t="array" ref="Q20">IF(Table17[[#This Row],[//CONV]]="",Table17[[#This Row],[SATUAN DB]],INDEX(Table2[2],Table17[[#This Row],[//CONV]]))</f>
        <v>LSN</v>
      </c>
      <c r="R20" cm="1">
        <f t="array" ref="R20">IF(Table17[[#This Row],[dbconcat]]="","",INDEX([3]!Table2[ISI],Table17[[#This Row],[dbconcat]]))</f>
        <v>144</v>
      </c>
      <c r="S20" t="str" cm="1">
        <f t="array" ref="S20">IF(Table17[[#This Row],[dbconcat]]="","",INDEX([3]!Table2[[SATUAN ]],Table17[[#This Row],[dbconcat]]))</f>
        <v>LSN</v>
      </c>
      <c r="T20">
        <f>IF(Table17[[#This Row],[SATUAN S]]="","",IF(_xlfn.NUMBERVALUE(Table17[[#This Row],[ISI DB]])=_xlfn.NUMBERVALUE(Table17[[#This Row],[ISI S]]),"",1))</f>
        <v>1</v>
      </c>
      <c r="U20" t="str">
        <f>IF(Table17[[#This Row],[SATUAN S]]="","",IF(Table17[[#This Row],[SATUAN DB]]=Table17[[#This Row],[SATUAN S]],"",1))</f>
        <v/>
      </c>
      <c r="V20" t="str">
        <f>IF(Table17[[#This Row],[CEK STN S]]="","",MATCH(CONCATENATE(Table17[[#This Row],[SATUAN CONV]],Table17[[#This Row],[SATUAN S]]),Table2[4],0))</f>
        <v/>
      </c>
      <c r="X20" t="str" cm="1">
        <f t="array" ref="X20">IF(Table17[[#This Row],[CONV2_//]]="","",INDEX(Table2[3],Table17[[#This Row],[CONV2_//]]))</f>
        <v/>
      </c>
      <c r="Y20">
        <f>IF(Table17[[#This Row],[CEK STN S]]="",Table17[[#This Row],[ISI NOTA]],Table17[[#This Row],[ISI NOTA]]*Table17[[#This Row],[CONV2 VAR]])</f>
        <v>192</v>
      </c>
      <c r="Z20" t="str">
        <f>IF(Table17[[#This Row],[CEK STN S]]="",Table17[[#This Row],[SATUAN NOTA]],Table17[[#This Row],[SATUAN S]])</f>
        <v>LSN</v>
      </c>
      <c r="AA20" s="32">
        <f>IF(Table17[[#This Row],[CEK ISI S]]="",Table17[[#This Row],[ISI DB]],Table17[[#This Row],[ISI S]])</f>
        <v>144</v>
      </c>
      <c r="AB20" t="str">
        <f>IF(Table17[[#This Row],[CEK STN S]]="",Table17[[#This Row],[SATUAN DB]],Table17[[#This Row],[SATUAN S]])</f>
        <v>LSN</v>
      </c>
      <c r="AC20">
        <f>Table17[[#This Row],[ISI NOTA CONV]]/Table17[[#This Row],[ISI_C]]</f>
        <v>1.3333333333333333</v>
      </c>
      <c r="AD20">
        <f>INDEX(NOTA[HARGA SATUAN],'1'!A:A)</f>
        <v>30500</v>
      </c>
      <c r="AE20">
        <f>IF(Table17[[#This Row],[//CONV]]="",Table17[[#This Row],[HARGA NOTA]],Table17[[#This Row],[HARGA NOTA]]/Table17[[#This Row],[CONV VAR]])</f>
        <v>30500</v>
      </c>
      <c r="AF20">
        <f>IF(Table17[[#This Row],[CEK STN S]]="",Table17[[#This Row],[HARGA CONV]],Table17[[#This Row],[HARGA CONV]]/Table17[[#This Row],[CONV2 VAR]])</f>
        <v>30500</v>
      </c>
      <c r="AG20" s="33">
        <f>IF(INDEX(NOTA[Column6],'1'!A:A)=0,"",INDEX(NOTA[Column6],'1'!A:A))</f>
        <v>0.03</v>
      </c>
      <c r="AH20" s="33" t="str">
        <f>IF(INDEX(NOTA[Column7],'1'!A:A)=0,"",INDEX(NOTA[Column7],'1'!A:A))</f>
        <v/>
      </c>
      <c r="AI20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0" s="34">
        <f>INDEX(NOTA[HARGA/ CTN_H],'1'!A:A)</f>
        <v>2928000</v>
      </c>
      <c r="AK20" s="34">
        <f>IF(Table17[[#This Row],[DISC 3]]="",Table17[[#This Row],[HRG / CTN]],Table17[[#This Row],[HRG / CTN]]-(Table17[[#This Row],[HRG / CTN]]*Table17[[#This Row],[DISC 3]]))</f>
        <v>2840160</v>
      </c>
      <c r="AL20" s="36">
        <f ca="1">INDEX(NOTA[TGL_H],'1'!A:A)</f>
        <v>45537</v>
      </c>
      <c r="AM20" s="36">
        <f ca="1">INDEX(NOTA[TGL.NOTA_H],'1'!A:A)</f>
        <v>45534</v>
      </c>
      <c r="AN20" s="37"/>
      <c r="AO20" t="str">
        <f>IF(INDEX(NOTA[Column10],A:A)="","",INDEX(NOTA[Column10],A:A))</f>
        <v>SATUAN DI NOTA 96 LSN/ CTN</v>
      </c>
      <c r="AP20" t="str">
        <f ca="1">INDEX(NOTA[NO.NOTA_H],'1'!A:A)</f>
        <v>HM/178/08-24H</v>
      </c>
      <c r="AQ20" t="str">
        <f>INDEX(NOTA[Column10],'1'!A:A)</f>
        <v>SATUAN DI NOTA 96 LSN/ CTN</v>
      </c>
      <c r="AR20" s="38" t="str">
        <f ca="1">INDEX(NOTA[SUPPLIER_H],'1'!A:A)</f>
        <v>DUTA BUANA</v>
      </c>
      <c r="AS20" t="str">
        <f>Table17[[#This Row],[NAMA_C]]</f>
        <v>BP TF-3115 HIGHTECH KNOCK</v>
      </c>
      <c r="AT20" t="str">
        <f ca="1">Table17[[#This Row],[SUPPLIER]]</f>
        <v>DUTA BUANA</v>
      </c>
      <c r="AU20" t="str">
        <f>SUBSTITUTE(Table17[[#This Row],[CTN]],",",".")</f>
        <v>1.33333333333333</v>
      </c>
      <c r="AV20" s="64">
        <f>Table17[[#This Row],[ISI_C]]</f>
        <v>144</v>
      </c>
      <c r="AW20" t="str">
        <f>Table17[[#This Row],[SATUAN_C]]</f>
        <v>LSN</v>
      </c>
      <c r="AX20">
        <f>Table17[[#This Row],[HARGA CONV2]]</f>
        <v>30500</v>
      </c>
      <c r="AY20" s="39" t="str">
        <f>SUBSTITUTE(Table17[[#This Row],[DISC 3]],",",".")</f>
        <v>0.03</v>
      </c>
      <c r="AZ20" s="36">
        <f ca="1">Table17[[#This Row],[TGL DATANG]]</f>
        <v>45537</v>
      </c>
      <c r="BA20" s="36">
        <f ca="1">Table17[[#This Row],[Column10]]</f>
        <v>45534</v>
      </c>
      <c r="BB20" s="37"/>
      <c r="BC20" t="str">
        <f>Table17[[#This Row],[KETERANGAN CONDRO]]</f>
        <v>SATUAN DI NOTA 96 LSN/ CTN</v>
      </c>
      <c r="BD20" t="str">
        <f ca="1">Table17[[#This Row],[Column6]]</f>
        <v>HM/178/08-24H</v>
      </c>
    </row>
    <row r="21" spans="1:56">
      <c r="A21" s="32">
        <v>29</v>
      </c>
      <c r="C21">
        <f>INDEX(NOTA[//DB],'1'!A:A)</f>
        <v>3485</v>
      </c>
      <c r="D21">
        <f>_xlfn.IFNA(MATCH(Table17[[#This Row],[//db]],[3]!Table2[\\],0),"")</f>
        <v>2070</v>
      </c>
      <c r="E21" t="str">
        <f>INDEX([3]!db[NB NOTA],Table17[[#This Row],[//db]])</f>
        <v>NOTEBOOK SPIRAL 64K WB-95649 CACHORRO</v>
      </c>
      <c r="F21" t="str">
        <f>INDEX([3]!db[NB BM],Table17[[#This Row],[//db]])</f>
        <v>NOTEBOOK SPIRAL 64K WB-95649 CACHORRO</v>
      </c>
      <c r="G21" t="str">
        <f>IF(Table17[[#This Row],[dbconcat]]="","",INDEX([3]!Table2[NAMA],Table17[[#This Row],[dbconcat]]))</f>
        <v>NOTEBOOK SPIRAL 64K WB-95649 CACHORRO</v>
      </c>
      <c r="H21" t="str">
        <f>INDEX([3]!Table2[KODE BARANG],Table17[[#This Row],[dbconcat]])</f>
        <v>NOT-NB6</v>
      </c>
      <c r="I21" t="str">
        <f>IF(Table17[[#This Row],[NAMA_3]]="",UPPER(Table17[[#This Row],[NAMA_2]]),Table17[[#This Row],[NAMA_3]])</f>
        <v>NOTEBOOK SPIRAL 64K WB-95649 CACHORRO</v>
      </c>
      <c r="J21">
        <f>INDEX(NOTA[QTY],'1'!A:A)</f>
        <v>240</v>
      </c>
      <c r="K21" t="str">
        <f>INDEX(NOTA[STN],'1'!A:A)</f>
        <v>PCS</v>
      </c>
      <c r="L21" t="str">
        <f>INDEX([3]!db[QTY B],Table17[[#This Row],[//db]])</f>
        <v>240</v>
      </c>
      <c r="M21" t="str">
        <f>INDEX([3]!db[STN B],Table17[[#This Row],[//db]])</f>
        <v>PCS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240</v>
      </c>
      <c r="Q21" t="str" cm="1">
        <f t="array" ref="Q21">IF(Table17[[#This Row],[//CONV]]="",Table17[[#This Row],[SATUAN DB]],INDEX(Table2[2],Table17[[#This Row],[//CONV]]))</f>
        <v>PCS</v>
      </c>
      <c r="R21" cm="1">
        <f t="array" ref="R21">IF(Table17[[#This Row],[dbconcat]]="","",INDEX([3]!Table2[ISI],Table17[[#This Row],[dbconcat]]))</f>
        <v>240</v>
      </c>
      <c r="S21" t="str" cm="1">
        <f t="array" ref="S21">IF(Table17[[#This Row],[dbconcat]]="","",INDEX([3]!Table2[[SATUAN ]],Table17[[#This Row],[dbconcat]]))</f>
        <v>PCS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>
        <f>IF(Table17[[#This Row],[CEK STN S]]="",Table17[[#This Row],[ISI NOTA]],Table17[[#This Row],[ISI NOTA]]*Table17[[#This Row],[CONV2 VAR]])</f>
        <v>240</v>
      </c>
      <c r="Z21" t="str">
        <f>IF(Table17[[#This Row],[CEK STN S]]="",Table17[[#This Row],[SATUAN NOTA]],Table17[[#This Row],[SATUAN S]])</f>
        <v>PCS</v>
      </c>
      <c r="AA21" s="32" t="str">
        <f>IF(Table17[[#This Row],[CEK ISI S]]="",Table17[[#This Row],[ISI DB]],Table17[[#This Row],[ISI S]])</f>
        <v>240</v>
      </c>
      <c r="AB21" t="str">
        <f>IF(Table17[[#This Row],[CEK STN S]]="",Table17[[#This Row],[SATUAN DB]],Table17[[#This Row],[SATUAN S]])</f>
        <v>PCS</v>
      </c>
      <c r="AC21">
        <f>Table17[[#This Row],[ISI NOTA CONV]]/Table17[[#This Row],[ISI_C]]</f>
        <v>1</v>
      </c>
      <c r="AD21">
        <f>INDEX(NOTA[HARGA SATUAN],'1'!A:A)</f>
        <v>6000</v>
      </c>
      <c r="AE21">
        <f>IF(Table17[[#This Row],[//CONV]]="",Table17[[#This Row],[HARGA NOTA]],Table17[[#This Row],[HARGA NOTA]]/Table17[[#This Row],[CONV VAR]])</f>
        <v>6000</v>
      </c>
      <c r="AF21">
        <f>IF(Table17[[#This Row],[CEK STN S]]="",Table17[[#This Row],[HARGA CONV]],Table17[[#This Row],[HARGA CONV]]/Table17[[#This Row],[CONV2 VAR]])</f>
        <v>6000</v>
      </c>
      <c r="AG21" s="33">
        <f>IF(INDEX(NOTA[Column6],'1'!A:A)=0,"",INDEX(NOTA[Column6],'1'!A:A))</f>
        <v>0.03</v>
      </c>
      <c r="AH21" s="33" t="str">
        <f>IF(INDEX(NOTA[Column7],'1'!A:A)=0,"",INDEX(NOTA[Column7],'1'!A:A))</f>
        <v/>
      </c>
      <c r="AI21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1" s="34">
        <f>INDEX(NOTA[HARGA/ CTN_H],'1'!A:A)</f>
        <v>1440000</v>
      </c>
      <c r="AK21" s="34">
        <f>IF(Table17[[#This Row],[DISC 3]]="",Table17[[#This Row],[HRG / CTN]],Table17[[#This Row],[HRG / CTN]]-(Table17[[#This Row],[HRG / CTN]]*Table17[[#This Row],[DISC 3]]))</f>
        <v>1396800</v>
      </c>
      <c r="AL21" s="36">
        <f ca="1">INDEX(NOTA[TGL_H],'1'!A:A)</f>
        <v>45537</v>
      </c>
      <c r="AM21" s="36">
        <f ca="1">INDEX(NOTA[TGL.NOTA_H],'1'!A:A)</f>
        <v>45533</v>
      </c>
      <c r="AN21" s="37"/>
      <c r="AO21" t="str">
        <f>IF(INDEX(NOTA[Column10],A:A)="","",INDEX(NOTA[Column10],A:A))</f>
        <v/>
      </c>
      <c r="AP21" t="str">
        <f ca="1">INDEX(NOTA[NO.NOTA_H],'1'!A:A)</f>
        <v>SIW/0835/08-24</v>
      </c>
      <c r="AQ21">
        <f>INDEX(NOTA[Column10],'1'!A:A)</f>
        <v>0</v>
      </c>
      <c r="AR21" s="38" t="str">
        <f ca="1">INDEX(NOTA[SUPPLIER_H],'1'!A:A)</f>
        <v>SAHABAT REJEKI</v>
      </c>
      <c r="AS21" t="str">
        <f>Table17[[#This Row],[NAMA_C]]</f>
        <v>NOTEBOOK SPIRAL 64K WB-95649 CACHORRO</v>
      </c>
      <c r="AT21" t="str">
        <f ca="1">Table17[[#This Row],[SUPPLIER]]</f>
        <v>SAHABAT REJEKI</v>
      </c>
      <c r="AU21" t="str">
        <f>SUBSTITUTE(Table17[[#This Row],[CTN]],",",".")</f>
        <v>1</v>
      </c>
      <c r="AV21" s="64" t="str">
        <f>Table17[[#This Row],[ISI_C]]</f>
        <v>240</v>
      </c>
      <c r="AW21" t="str">
        <f>Table17[[#This Row],[SATUAN_C]]</f>
        <v>PCS</v>
      </c>
      <c r="AX21">
        <f>Table17[[#This Row],[HARGA CONV2]]</f>
        <v>6000</v>
      </c>
      <c r="AY21" s="39" t="str">
        <f>SUBSTITUTE(Table17[[#This Row],[DISC 3]],",",".")</f>
        <v>0.03</v>
      </c>
      <c r="AZ21" s="36">
        <f ca="1">Table17[[#This Row],[TGL DATANG]]</f>
        <v>45537</v>
      </c>
      <c r="BA21" s="36">
        <f ca="1">Table17[[#This Row],[Column10]]</f>
        <v>45533</v>
      </c>
      <c r="BB21" s="37"/>
      <c r="BC21" t="str">
        <f>Table17[[#This Row],[KETERANGAN CONDRO]]</f>
        <v/>
      </c>
      <c r="BD21" t="str">
        <f ca="1">Table17[[#This Row],[Column6]]</f>
        <v>SIW/0835/08-24</v>
      </c>
    </row>
    <row r="22" spans="1:56">
      <c r="A22" s="32">
        <v>30</v>
      </c>
      <c r="C22">
        <f>INDEX(NOTA[//DB],'1'!A:A)</f>
        <v>3486</v>
      </c>
      <c r="D22">
        <f>_xlfn.IFNA(MATCH(Table17[[#This Row],[//db]],[3]!Table2[\\],0),"")</f>
        <v>2071</v>
      </c>
      <c r="E22" t="str">
        <f>INDEX([3]!db[NB NOTA],Table17[[#This Row],[//db]])</f>
        <v>NOTEBOOK SPIRAL 64K WB-95598 MEOW</v>
      </c>
      <c r="F22" t="str">
        <f>INDEX([3]!db[NB BM],Table17[[#This Row],[//db]])</f>
        <v>NOTEBOOK SPIRAL 64K WB-95598 MEOW</v>
      </c>
      <c r="G22" t="str">
        <f>IF(Table17[[#This Row],[dbconcat]]="","",INDEX([3]!Table2[NAMA],Table17[[#This Row],[dbconcat]]))</f>
        <v>NOTEBOOK SPIRAL 64K WB-95598 MEOW</v>
      </c>
      <c r="H22" t="str">
        <f>INDEX([3]!Table2[KODE BARANG],Table17[[#This Row],[dbconcat]])</f>
        <v>NOT-NB7</v>
      </c>
      <c r="I22" t="str">
        <f>IF(Table17[[#This Row],[NAMA_3]]="",UPPER(Table17[[#This Row],[NAMA_2]]),Table17[[#This Row],[NAMA_3]])</f>
        <v>NOTEBOOK SPIRAL 64K WB-95598 MEOW</v>
      </c>
      <c r="J22">
        <f>INDEX(NOTA[QTY],'1'!A:A)</f>
        <v>240</v>
      </c>
      <c r="K22" t="str">
        <f>INDEX(NOTA[STN],'1'!A:A)</f>
        <v>PCS</v>
      </c>
      <c r="L22" t="str">
        <f>INDEX([3]!db[QTY B],Table17[[#This Row],[//db]])</f>
        <v>240</v>
      </c>
      <c r="M22" t="str">
        <f>INDEX([3]!db[STN B],Table17[[#This Row],[//db]])</f>
        <v>PCS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240</v>
      </c>
      <c r="Q22" t="str" cm="1">
        <f t="array" ref="Q22">IF(Table17[[#This Row],[//CONV]]="",Table17[[#This Row],[SATUAN DB]],INDEX(Table2[2],Table17[[#This Row],[//CONV]]))</f>
        <v>PCS</v>
      </c>
      <c r="R22" cm="1">
        <f t="array" ref="R22">IF(Table17[[#This Row],[dbconcat]]="","",INDEX([3]!Table2[ISI],Table17[[#This Row],[dbconcat]]))</f>
        <v>240</v>
      </c>
      <c r="S22" t="str" cm="1">
        <f t="array" ref="S22">IF(Table17[[#This Row],[dbconcat]]="","",INDEX([3]!Table2[[SATUAN ]],Table17[[#This Row],[dbconcat]]))</f>
        <v>PCS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>
        <f>IF(Table17[[#This Row],[CEK STN S]]="",Table17[[#This Row],[ISI NOTA]],Table17[[#This Row],[ISI NOTA]]*Table17[[#This Row],[CONV2 VAR]])</f>
        <v>240</v>
      </c>
      <c r="Z22" t="str">
        <f>IF(Table17[[#This Row],[CEK STN S]]="",Table17[[#This Row],[SATUAN NOTA]],Table17[[#This Row],[SATUAN S]])</f>
        <v>PCS</v>
      </c>
      <c r="AA22" s="32" t="str">
        <f>IF(Table17[[#This Row],[CEK ISI S]]="",Table17[[#This Row],[ISI DB]],Table17[[#This Row],[ISI S]])</f>
        <v>240</v>
      </c>
      <c r="AB22" t="str">
        <f>IF(Table17[[#This Row],[CEK STN S]]="",Table17[[#This Row],[SATUAN DB]],Table17[[#This Row],[SATUAN S]])</f>
        <v>PCS</v>
      </c>
      <c r="AC22">
        <f>Table17[[#This Row],[ISI NOTA CONV]]/Table17[[#This Row],[ISI_C]]</f>
        <v>1</v>
      </c>
      <c r="AD22">
        <f>INDEX(NOTA[HARGA SATUAN],'1'!A:A)</f>
        <v>6000</v>
      </c>
      <c r="AE22">
        <f>IF(Table17[[#This Row],[//CONV]]="",Table17[[#This Row],[HARGA NOTA]],Table17[[#This Row],[HARGA NOTA]]/Table17[[#This Row],[CONV VAR]])</f>
        <v>6000</v>
      </c>
      <c r="AF22">
        <f>IF(Table17[[#This Row],[CEK STN S]]="",Table17[[#This Row],[HARGA CONV]],Table17[[#This Row],[HARGA CONV]]/Table17[[#This Row],[CONV2 VAR]])</f>
        <v>6000</v>
      </c>
      <c r="AG22" s="33">
        <f>IF(INDEX(NOTA[Column6],'1'!A:A)=0,"",INDEX(NOTA[Column6],'1'!A:A))</f>
        <v>0.03</v>
      </c>
      <c r="AH22" s="33" t="str">
        <f>IF(INDEX(NOTA[Column7],'1'!A:A)=0,"",INDEX(NOTA[Column7],'1'!A:A))</f>
        <v/>
      </c>
      <c r="AI2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2" s="34">
        <f>INDEX(NOTA[HARGA/ CTN_H],'1'!A:A)</f>
        <v>1440000</v>
      </c>
      <c r="AK22" s="34">
        <f>IF(Table17[[#This Row],[DISC 3]]="",Table17[[#This Row],[HRG / CTN]],Table17[[#This Row],[HRG / CTN]]-(Table17[[#This Row],[HRG / CTN]]*Table17[[#This Row],[DISC 3]]))</f>
        <v>1396800</v>
      </c>
      <c r="AL22" s="36">
        <f ca="1">INDEX(NOTA[TGL_H],'1'!A:A)</f>
        <v>45537</v>
      </c>
      <c r="AM22" s="36">
        <f ca="1">INDEX(NOTA[TGL.NOTA_H],'1'!A:A)</f>
        <v>45533</v>
      </c>
      <c r="AN22" s="37"/>
      <c r="AO22" t="str">
        <f>IF(INDEX(NOTA[Column10],A:A)="","",INDEX(NOTA[Column10],A:A))</f>
        <v/>
      </c>
      <c r="AP22" t="str">
        <f ca="1">INDEX(NOTA[NO.NOTA_H],'1'!A:A)</f>
        <v>SIW/0835/08-24</v>
      </c>
      <c r="AQ22">
        <f>INDEX(NOTA[Column10],'1'!A:A)</f>
        <v>0</v>
      </c>
      <c r="AR22" s="38" t="str">
        <f ca="1">INDEX(NOTA[SUPPLIER_H],'1'!A:A)</f>
        <v>SAHABAT REJEKI</v>
      </c>
      <c r="AS22" t="str">
        <f>Table17[[#This Row],[NAMA_C]]</f>
        <v>NOTEBOOK SPIRAL 64K WB-95598 MEOW</v>
      </c>
      <c r="AT22" t="str">
        <f ca="1">Table17[[#This Row],[SUPPLIER]]</f>
        <v>SAHABAT REJEKI</v>
      </c>
      <c r="AU22" t="str">
        <f>SUBSTITUTE(Table17[[#This Row],[CTN]],",",".")</f>
        <v>1</v>
      </c>
      <c r="AV22" s="64" t="str">
        <f>Table17[[#This Row],[ISI_C]]</f>
        <v>240</v>
      </c>
      <c r="AW22" t="str">
        <f>Table17[[#This Row],[SATUAN_C]]</f>
        <v>PCS</v>
      </c>
      <c r="AX22">
        <f>Table17[[#This Row],[HARGA CONV2]]</f>
        <v>6000</v>
      </c>
      <c r="AY22" s="39" t="str">
        <f>SUBSTITUTE(Table17[[#This Row],[DISC 3]],",",".")</f>
        <v>0.03</v>
      </c>
      <c r="AZ22" s="36">
        <f ca="1">Table17[[#This Row],[TGL DATANG]]</f>
        <v>45537</v>
      </c>
      <c r="BA22" s="36">
        <f ca="1">Table17[[#This Row],[Column10]]</f>
        <v>45533</v>
      </c>
      <c r="BB22" s="37"/>
      <c r="BC22" t="str">
        <f>Table17[[#This Row],[KETERANGAN CONDRO]]</f>
        <v/>
      </c>
      <c r="BD22" t="str">
        <f ca="1">Table17[[#This Row],[Column6]]</f>
        <v>SIW/0835/08-24</v>
      </c>
    </row>
    <row r="23" spans="1:56">
      <c r="A23" s="32">
        <v>31</v>
      </c>
      <c r="C23">
        <f>INDEX(NOTA[//DB],'1'!A:A)</f>
        <v>3487</v>
      </c>
      <c r="D23" t="str">
        <f>_xlfn.IFNA(MATCH(Table17[[#This Row],[//db]],[3]!Table2[\\],0),"")</f>
        <v/>
      </c>
      <c r="E23" t="str">
        <f>INDEX([3]!db[NB NOTA],Table17[[#This Row],[//db]])</f>
        <v>POCKET FILE A5 SR-055 DINO WORLD</v>
      </c>
      <c r="F23" t="str">
        <f>INDEX([3]!db[NB BM],Table17[[#This Row],[//db]])</f>
        <v>POCKET FILE A5 SR-055 DINO WORLD</v>
      </c>
      <c r="G23" t="str">
        <f>IF(Table17[[#This Row],[dbconcat]]="","",INDEX([3]!Table2[NAMA],Table17[[#This Row],[dbconcat]]))</f>
        <v/>
      </c>
      <c r="H23" t="e">
        <f>INDEX([3]!Table2[KODE BARANG],Table17[[#This Row],[dbconcat]])</f>
        <v>#VALUE!</v>
      </c>
      <c r="I23" t="str">
        <f>IF(Table17[[#This Row],[NAMA_3]]="",UPPER(Table17[[#This Row],[NAMA_2]]),Table17[[#This Row],[NAMA_3]])</f>
        <v>POCKET FILE A5 SR-055 DINO WORLD</v>
      </c>
      <c r="J23">
        <f>INDEX(NOTA[QTY],'1'!A:A)</f>
        <v>600</v>
      </c>
      <c r="K23" t="str">
        <f>INDEX(NOTA[STN],'1'!A:A)</f>
        <v>PCS</v>
      </c>
      <c r="L23" t="str">
        <f>INDEX([3]!db[QTY B],Table17[[#This Row],[//db]])</f>
        <v>600</v>
      </c>
      <c r="M23" t="str">
        <f>INDEX([3]!db[STN B],Table17[[#This Row],[//db]])</f>
        <v>PCS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600</v>
      </c>
      <c r="Q23" t="str" cm="1">
        <f t="array" ref="Q23">IF(Table17[[#This Row],[//CONV]]="",Table17[[#This Row],[SATUAN DB]],INDEX(Table2[2],Table17[[#This Row],[//CONV]]))</f>
        <v>PCS</v>
      </c>
      <c r="R23" t="str" cm="1">
        <f t="array" ref="R23">IF(Table17[[#This Row],[dbconcat]]="","",INDEX([3]!Table2[ISI],Table17[[#This Row],[dbconcat]]))</f>
        <v/>
      </c>
      <c r="S23" t="str" cm="1">
        <f t="array" ref="S23">IF(Table17[[#This Row],[dbconcat]]="","",INDEX([3]!Table2[[SATUAN ]],Table17[[#This Row],[dbconcat]]))</f>
        <v/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>
        <f>IF(Table17[[#This Row],[CEK STN S]]="",Table17[[#This Row],[ISI NOTA]],Table17[[#This Row],[ISI NOTA]]*Table17[[#This Row],[CONV2 VAR]])</f>
        <v>600</v>
      </c>
      <c r="Z23" t="str">
        <f>IF(Table17[[#This Row],[CEK STN S]]="",Table17[[#This Row],[SATUAN NOTA]],Table17[[#This Row],[SATUAN S]])</f>
        <v>PCS</v>
      </c>
      <c r="AA23" s="32" t="str">
        <f>IF(Table17[[#This Row],[CEK ISI S]]="",Table17[[#This Row],[ISI DB]],Table17[[#This Row],[ISI S]])</f>
        <v>600</v>
      </c>
      <c r="AB23" t="str">
        <f>IF(Table17[[#This Row],[CEK STN S]]="",Table17[[#This Row],[SATUAN DB]],Table17[[#This Row],[SATUAN S]])</f>
        <v>PCS</v>
      </c>
      <c r="AC23">
        <f>Table17[[#This Row],[ISI NOTA CONV]]/Table17[[#This Row],[ISI_C]]</f>
        <v>1</v>
      </c>
      <c r="AD23">
        <f>INDEX(NOTA[HARGA SATUAN],'1'!A:A)</f>
        <v>6000</v>
      </c>
      <c r="AE23">
        <f>IF(Table17[[#This Row],[//CONV]]="",Table17[[#This Row],[HARGA NOTA]],Table17[[#This Row],[HARGA NOTA]]/Table17[[#This Row],[CONV VAR]])</f>
        <v>6000</v>
      </c>
      <c r="AF23">
        <f>IF(Table17[[#This Row],[CEK STN S]]="",Table17[[#This Row],[HARGA CONV]],Table17[[#This Row],[HARGA CONV]]/Table17[[#This Row],[CONV2 VAR]])</f>
        <v>6000</v>
      </c>
      <c r="AG23" s="33">
        <f>IF(INDEX(NOTA[Column6],'1'!A:A)=0,"",INDEX(NOTA[Column6],'1'!A:A))</f>
        <v>0.03</v>
      </c>
      <c r="AH23" s="33" t="str">
        <f>IF(INDEX(NOTA[Column7],'1'!A:A)=0,"",INDEX(NOTA[Column7],'1'!A:A))</f>
        <v/>
      </c>
      <c r="AI2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3" s="34">
        <f>INDEX(NOTA[HARGA/ CTN_H],'1'!A:A)</f>
        <v>3600000</v>
      </c>
      <c r="AK23" s="34">
        <f>IF(Table17[[#This Row],[DISC 3]]="",Table17[[#This Row],[HRG / CTN]],Table17[[#This Row],[HRG / CTN]]-(Table17[[#This Row],[HRG / CTN]]*Table17[[#This Row],[DISC 3]]))</f>
        <v>3492000</v>
      </c>
      <c r="AL23" s="36">
        <f ca="1">INDEX(NOTA[TGL_H],'1'!A:A)</f>
        <v>45537</v>
      </c>
      <c r="AM23" s="36">
        <f ca="1">INDEX(NOTA[TGL.NOTA_H],'1'!A:A)</f>
        <v>45533</v>
      </c>
      <c r="AN23" s="37"/>
      <c r="AO23" t="str">
        <f>IF(INDEX(NOTA[Column10],A:A)="","",INDEX(NOTA[Column10],A:A))</f>
        <v/>
      </c>
      <c r="AP23" t="str">
        <f ca="1">INDEX(NOTA[NO.NOTA_H],'1'!A:A)</f>
        <v>SIW/0835/08-24</v>
      </c>
      <c r="AQ23">
        <f>INDEX(NOTA[Column10],'1'!A:A)</f>
        <v>0</v>
      </c>
      <c r="AR23" s="38" t="str">
        <f ca="1">INDEX(NOTA[SUPPLIER_H],'1'!A:A)</f>
        <v>SAHABAT REJEKI</v>
      </c>
      <c r="AS23" t="str">
        <f>Table17[[#This Row],[NAMA_C]]</f>
        <v>POCKET FILE A5 SR-055 DINO WORLD</v>
      </c>
      <c r="AT23" t="str">
        <f ca="1">Table17[[#This Row],[SUPPLIER]]</f>
        <v>SAHABAT REJEKI</v>
      </c>
      <c r="AU23" t="str">
        <f>SUBSTITUTE(Table17[[#This Row],[CTN]],",",".")</f>
        <v>1</v>
      </c>
      <c r="AV23" s="64" t="str">
        <f>Table17[[#This Row],[ISI_C]]</f>
        <v>600</v>
      </c>
      <c r="AW23" t="str">
        <f>Table17[[#This Row],[SATUAN_C]]</f>
        <v>PCS</v>
      </c>
      <c r="AX23">
        <f>Table17[[#This Row],[HARGA CONV2]]</f>
        <v>6000</v>
      </c>
      <c r="AY23" s="39" t="str">
        <f>SUBSTITUTE(Table17[[#This Row],[DISC 3]],",",".")</f>
        <v>0.03</v>
      </c>
      <c r="AZ23" s="36">
        <f ca="1">Table17[[#This Row],[TGL DATANG]]</f>
        <v>45537</v>
      </c>
      <c r="BA23" s="36">
        <f ca="1">Table17[[#This Row],[Column10]]</f>
        <v>45533</v>
      </c>
      <c r="BB23" s="37"/>
      <c r="BC23" t="str">
        <f>Table17[[#This Row],[KETERANGAN CONDRO]]</f>
        <v/>
      </c>
      <c r="BD23" t="str">
        <f ca="1">Table17[[#This Row],[Column6]]</f>
        <v>SIW/0835/08-24</v>
      </c>
    </row>
    <row r="24" spans="1:56">
      <c r="A24" s="32">
        <v>32</v>
      </c>
      <c r="C24">
        <f>INDEX(NOTA[//DB],'1'!A:A)</f>
        <v>3488</v>
      </c>
      <c r="D24" t="str">
        <f>_xlfn.IFNA(MATCH(Table17[[#This Row],[//db]],[3]!Table2[\\],0),"")</f>
        <v/>
      </c>
      <c r="E24" t="str">
        <f>INDEX([3]!db[NB NOTA],Table17[[#This Row],[//db]])</f>
        <v>POCKET FILE A5 MW76221</v>
      </c>
      <c r="F24" t="str">
        <f>INDEX([3]!db[NB BM],Table17[[#This Row],[//db]])</f>
        <v>POCKET FILE A5 MW76221</v>
      </c>
      <c r="G24" t="str">
        <f>IF(Table17[[#This Row],[dbconcat]]="","",INDEX([3]!Table2[NAMA],Table17[[#This Row],[dbconcat]]))</f>
        <v/>
      </c>
      <c r="H24" t="e">
        <f>INDEX([3]!Table2[KODE BARANG],Table17[[#This Row],[dbconcat]])</f>
        <v>#VALUE!</v>
      </c>
      <c r="I24" t="str">
        <f>IF(Table17[[#This Row],[NAMA_3]]="",UPPER(Table17[[#This Row],[NAMA_2]]),Table17[[#This Row],[NAMA_3]])</f>
        <v>POCKET FILE A5 MW76221</v>
      </c>
      <c r="J24">
        <f>INDEX(NOTA[QTY],'1'!A:A)</f>
        <v>360</v>
      </c>
      <c r="K24" t="str">
        <f>INDEX(NOTA[STN],'1'!A:A)</f>
        <v>PCS</v>
      </c>
      <c r="L24" t="str">
        <f>INDEX([3]!db[QTY B],Table17[[#This Row],[//db]])</f>
        <v>360</v>
      </c>
      <c r="M24" t="str">
        <f>INDEX([3]!db[STN B],Table17[[#This Row],[//db]])</f>
        <v>PCS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360</v>
      </c>
      <c r="Q24" t="str" cm="1">
        <f t="array" ref="Q24">IF(Table17[[#This Row],[//CONV]]="",Table17[[#This Row],[SATUAN DB]],INDEX(Table2[2],Table17[[#This Row],[//CONV]]))</f>
        <v>PCS</v>
      </c>
      <c r="R24" t="str" cm="1">
        <f t="array" ref="R24">IF(Table17[[#This Row],[dbconcat]]="","",INDEX([3]!Table2[ISI],Table17[[#This Row],[dbconcat]]))</f>
        <v/>
      </c>
      <c r="S24" t="str" cm="1">
        <f t="array" ref="S24">IF(Table17[[#This Row],[dbconcat]]="","",INDEX([3]!Table2[[SATUAN ]],Table17[[#This Row],[dbconcat]]))</f>
        <v/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>
        <f>IF(Table17[[#This Row],[CEK STN S]]="",Table17[[#This Row],[ISI NOTA]],Table17[[#This Row],[ISI NOTA]]*Table17[[#This Row],[CONV2 VAR]])</f>
        <v>360</v>
      </c>
      <c r="Z24" t="str">
        <f>IF(Table17[[#This Row],[CEK STN S]]="",Table17[[#This Row],[SATUAN NOTA]],Table17[[#This Row],[SATUAN S]])</f>
        <v>PCS</v>
      </c>
      <c r="AA24" s="32" t="str">
        <f>IF(Table17[[#This Row],[CEK ISI S]]="",Table17[[#This Row],[ISI DB]],Table17[[#This Row],[ISI S]])</f>
        <v>360</v>
      </c>
      <c r="AB24" t="str">
        <f>IF(Table17[[#This Row],[CEK STN S]]="",Table17[[#This Row],[SATUAN DB]],Table17[[#This Row],[SATUAN S]])</f>
        <v>PCS</v>
      </c>
      <c r="AC24">
        <f>Table17[[#This Row],[ISI NOTA CONV]]/Table17[[#This Row],[ISI_C]]</f>
        <v>1</v>
      </c>
      <c r="AD24">
        <f>INDEX(NOTA[HARGA SATUAN],'1'!A:A)</f>
        <v>9250</v>
      </c>
      <c r="AE24">
        <f>IF(Table17[[#This Row],[//CONV]]="",Table17[[#This Row],[HARGA NOTA]],Table17[[#This Row],[HARGA NOTA]]/Table17[[#This Row],[CONV VAR]])</f>
        <v>9250</v>
      </c>
      <c r="AF24">
        <f>IF(Table17[[#This Row],[CEK STN S]]="",Table17[[#This Row],[HARGA CONV]],Table17[[#This Row],[HARGA CONV]]/Table17[[#This Row],[CONV2 VAR]])</f>
        <v>9250</v>
      </c>
      <c r="AG24" s="33">
        <f>IF(INDEX(NOTA[Column6],'1'!A:A)=0,"",INDEX(NOTA[Column6],'1'!A:A))</f>
        <v>0.03</v>
      </c>
      <c r="AH24" s="33" t="str">
        <f>IF(INDEX(NOTA[Column7],'1'!A:A)=0,"",INDEX(NOTA[Column7],'1'!A:A))</f>
        <v/>
      </c>
      <c r="AI24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4" s="34">
        <f>INDEX(NOTA[HARGA/ CTN_H],'1'!A:A)</f>
        <v>3330000</v>
      </c>
      <c r="AK24" s="34">
        <f>IF(Table17[[#This Row],[DISC 3]]="",Table17[[#This Row],[HRG / CTN]],Table17[[#This Row],[HRG / CTN]]-(Table17[[#This Row],[HRG / CTN]]*Table17[[#This Row],[DISC 3]]))</f>
        <v>3230100</v>
      </c>
      <c r="AL24" s="36">
        <f ca="1">INDEX(NOTA[TGL_H],'1'!A:A)</f>
        <v>45537</v>
      </c>
      <c r="AM24" s="36">
        <f ca="1">INDEX(NOTA[TGL.NOTA_H],'1'!A:A)</f>
        <v>45533</v>
      </c>
      <c r="AN24" s="37"/>
      <c r="AO24" t="str">
        <f>IF(INDEX(NOTA[Column10],A:A)="","",INDEX(NOTA[Column10],A:A))</f>
        <v/>
      </c>
      <c r="AP24" t="str">
        <f ca="1">INDEX(NOTA[NO.NOTA_H],'1'!A:A)</f>
        <v>SIW/0835/08-24</v>
      </c>
      <c r="AQ24">
        <f>INDEX(NOTA[Column10],'1'!A:A)</f>
        <v>0</v>
      </c>
      <c r="AR24" s="38" t="str">
        <f ca="1">INDEX(NOTA[SUPPLIER_H],'1'!A:A)</f>
        <v>SAHABAT REJEKI</v>
      </c>
      <c r="AS24" t="str">
        <f>Table17[[#This Row],[NAMA_C]]</f>
        <v>POCKET FILE A5 MW76221</v>
      </c>
      <c r="AT24" t="str">
        <f ca="1">Table17[[#This Row],[SUPPLIER]]</f>
        <v>SAHABAT REJEKI</v>
      </c>
      <c r="AU24" t="str">
        <f>SUBSTITUTE(Table17[[#This Row],[CTN]],",",".")</f>
        <v>1</v>
      </c>
      <c r="AV24" s="64" t="str">
        <f>Table17[[#This Row],[ISI_C]]</f>
        <v>360</v>
      </c>
      <c r="AW24" t="str">
        <f>Table17[[#This Row],[SATUAN_C]]</f>
        <v>PCS</v>
      </c>
      <c r="AX24">
        <f>Table17[[#This Row],[HARGA CONV2]]</f>
        <v>9250</v>
      </c>
      <c r="AY24" s="39" t="str">
        <f>SUBSTITUTE(Table17[[#This Row],[DISC 3]],",",".")</f>
        <v>0.03</v>
      </c>
      <c r="AZ24" s="36">
        <f ca="1">Table17[[#This Row],[TGL DATANG]]</f>
        <v>45537</v>
      </c>
      <c r="BA24" s="36">
        <f ca="1">Table17[[#This Row],[Column10]]</f>
        <v>45533</v>
      </c>
      <c r="BB24" s="37"/>
      <c r="BC24" t="str">
        <f>Table17[[#This Row],[KETERANGAN CONDRO]]</f>
        <v/>
      </c>
      <c r="BD24" t="str">
        <f ca="1">Table17[[#This Row],[Column6]]</f>
        <v>SIW/0835/08-24</v>
      </c>
    </row>
    <row r="25" spans="1:56">
      <c r="A25" s="32">
        <v>33</v>
      </c>
      <c r="C25">
        <f>INDEX(NOTA[//DB],'1'!A:A)</f>
        <v>3489</v>
      </c>
      <c r="D25">
        <f>_xlfn.IFNA(MATCH(Table17[[#This Row],[//db]],[3]!Table2[\\],0),"")</f>
        <v>922</v>
      </c>
      <c r="E25" t="str">
        <f>INDEX([3]!db[NB NOTA],Table17[[#This Row],[//db]])</f>
        <v>DIARY HL32-3064 TOURIST TOWN 32K (128LBR)</v>
      </c>
      <c r="F25" t="str">
        <f>INDEX([3]!db[NB BM],Table17[[#This Row],[//db]])</f>
        <v>DIARY 32K HL32-3064 TOURIST TOWN (128LBR)</v>
      </c>
      <c r="G25" t="str">
        <f>IF(Table17[[#This Row],[dbconcat]]="","",INDEX([3]!Table2[NAMA],Table17[[#This Row],[dbconcat]]))</f>
        <v>DIARY 32K HL32-3064 TOURIST TOWN (128LBR)</v>
      </c>
      <c r="H25" t="str">
        <f>INDEX([3]!Table2[KODE BARANG],Table17[[#This Row],[dbconcat]])</f>
        <v>DIA-NB12</v>
      </c>
      <c r="I25" t="str">
        <f>IF(Table17[[#This Row],[NAMA_3]]="",UPPER(Table17[[#This Row],[NAMA_2]]),Table17[[#This Row],[NAMA_3]])</f>
        <v>DIARY 32K HL32-3064 TOURIST TOWN (128LBR)</v>
      </c>
      <c r="J25">
        <f>INDEX(NOTA[QTY],'1'!A:A)</f>
        <v>96</v>
      </c>
      <c r="K25" t="str">
        <f>INDEX(NOTA[STN],'1'!A:A)</f>
        <v>PCS</v>
      </c>
      <c r="L25" t="str">
        <f>INDEX([3]!db[QTY B],Table17[[#This Row],[//db]])</f>
        <v>96</v>
      </c>
      <c r="M25" t="str">
        <f>INDEX([3]!db[STN B],Table17[[#This Row],[//db]])</f>
        <v>PCS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96</v>
      </c>
      <c r="Q25" t="str" cm="1">
        <f t="array" ref="Q25">IF(Table17[[#This Row],[//CONV]]="",Table17[[#This Row],[SATUAN DB]],INDEX(Table2[2],Table17[[#This Row],[//CONV]]))</f>
        <v>PCS</v>
      </c>
      <c r="R25" cm="1">
        <f t="array" ref="R25">IF(Table17[[#This Row],[dbconcat]]="","",INDEX([3]!Table2[ISI],Table17[[#This Row],[dbconcat]]))</f>
        <v>96</v>
      </c>
      <c r="S25" t="str" cm="1">
        <f t="array" ref="S25">IF(Table17[[#This Row],[dbconcat]]="","",INDEX([3]!Table2[[SATUAN ]],Table17[[#This Row],[dbconcat]]))</f>
        <v>PCS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>
        <f>IF(Table17[[#This Row],[CEK STN S]]="",Table17[[#This Row],[ISI NOTA]],Table17[[#This Row],[ISI NOTA]]*Table17[[#This Row],[CONV2 VAR]])</f>
        <v>96</v>
      </c>
      <c r="Z25" t="str">
        <f>IF(Table17[[#This Row],[CEK STN S]]="",Table17[[#This Row],[SATUAN NOTA]],Table17[[#This Row],[SATUAN S]])</f>
        <v>PCS</v>
      </c>
      <c r="AA25" s="32" t="str">
        <f>IF(Table17[[#This Row],[CEK ISI S]]="",Table17[[#This Row],[ISI DB]],Table17[[#This Row],[ISI S]])</f>
        <v>96</v>
      </c>
      <c r="AB25" t="str">
        <f>IF(Table17[[#This Row],[CEK STN S]]="",Table17[[#This Row],[SATUAN DB]],Table17[[#This Row],[SATUAN S]])</f>
        <v>PCS</v>
      </c>
      <c r="AC25">
        <f>Table17[[#This Row],[ISI NOTA CONV]]/Table17[[#This Row],[ISI_C]]</f>
        <v>1</v>
      </c>
      <c r="AD25">
        <f>INDEX(NOTA[HARGA SATUAN],'1'!A:A)</f>
        <v>15500</v>
      </c>
      <c r="AE25">
        <f>IF(Table17[[#This Row],[//CONV]]="",Table17[[#This Row],[HARGA NOTA]],Table17[[#This Row],[HARGA NOTA]]/Table17[[#This Row],[CONV VAR]])</f>
        <v>15500</v>
      </c>
      <c r="AF25">
        <f>IF(Table17[[#This Row],[CEK STN S]]="",Table17[[#This Row],[HARGA CONV]],Table17[[#This Row],[HARGA CONV]]/Table17[[#This Row],[CONV2 VAR]])</f>
        <v>15500</v>
      </c>
      <c r="AG25" s="33">
        <f>IF(INDEX(NOTA[Column6],'1'!A:A)=0,"",INDEX(NOTA[Column6],'1'!A:A))</f>
        <v>0.03</v>
      </c>
      <c r="AH25" s="33" t="str">
        <f>IF(INDEX(NOTA[Column7],'1'!A:A)=0,"",INDEX(NOTA[Column7],'1'!A:A))</f>
        <v/>
      </c>
      <c r="AI25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5" s="34">
        <f>INDEX(NOTA[HARGA/ CTN_H],'1'!A:A)</f>
        <v>1488000</v>
      </c>
      <c r="AK25" s="34">
        <f>IF(Table17[[#This Row],[DISC 3]]="",Table17[[#This Row],[HRG / CTN]],Table17[[#This Row],[HRG / CTN]]-(Table17[[#This Row],[HRG / CTN]]*Table17[[#This Row],[DISC 3]]))</f>
        <v>1443360</v>
      </c>
      <c r="AL25" s="36">
        <f ca="1">INDEX(NOTA[TGL_H],'1'!A:A)</f>
        <v>45537</v>
      </c>
      <c r="AM25" s="36">
        <f ca="1">INDEX(NOTA[TGL.NOTA_H],'1'!A:A)</f>
        <v>45533</v>
      </c>
      <c r="AN25" s="37"/>
      <c r="AO25" t="str">
        <f>IF(INDEX(NOTA[Column10],A:A)="","",INDEX(NOTA[Column10],A:A))</f>
        <v/>
      </c>
      <c r="AP25" t="str">
        <f ca="1">INDEX(NOTA[NO.NOTA_H],'1'!A:A)</f>
        <v>SIW/0835/08-24</v>
      </c>
      <c r="AQ25">
        <f>INDEX(NOTA[Column10],'1'!A:A)</f>
        <v>0</v>
      </c>
      <c r="AR25" s="38" t="str">
        <f ca="1">INDEX(NOTA[SUPPLIER_H],'1'!A:A)</f>
        <v>SAHABAT REJEKI</v>
      </c>
      <c r="AS25" t="str">
        <f>Table17[[#This Row],[NAMA_C]]</f>
        <v>DIARY 32K HL32-3064 TOURIST TOWN (128LBR)</v>
      </c>
      <c r="AT25" t="str">
        <f ca="1">Table17[[#This Row],[SUPPLIER]]</f>
        <v>SAHABAT REJEKI</v>
      </c>
      <c r="AU25" t="str">
        <f>SUBSTITUTE(Table17[[#This Row],[CTN]],",",".")</f>
        <v>1</v>
      </c>
      <c r="AV25" s="64" t="str">
        <f>Table17[[#This Row],[ISI_C]]</f>
        <v>96</v>
      </c>
      <c r="AW25" t="str">
        <f>Table17[[#This Row],[SATUAN_C]]</f>
        <v>PCS</v>
      </c>
      <c r="AX25">
        <f>Table17[[#This Row],[HARGA CONV2]]</f>
        <v>15500</v>
      </c>
      <c r="AY25" s="39" t="str">
        <f>SUBSTITUTE(Table17[[#This Row],[DISC 3]],",",".")</f>
        <v>0.03</v>
      </c>
      <c r="AZ25" s="36">
        <f ca="1">Table17[[#This Row],[TGL DATANG]]</f>
        <v>45537</v>
      </c>
      <c r="BA25" s="36">
        <f ca="1">Table17[[#This Row],[Column10]]</f>
        <v>45533</v>
      </c>
      <c r="BB25" s="37"/>
      <c r="BC25" t="str">
        <f>Table17[[#This Row],[KETERANGAN CONDRO]]</f>
        <v/>
      </c>
      <c r="BD25" t="str">
        <f ca="1">Table17[[#This Row],[Column6]]</f>
        <v>SIW/0835/08-24</v>
      </c>
    </row>
    <row r="26" spans="1:56">
      <c r="A26" s="32">
        <v>35</v>
      </c>
      <c r="C26">
        <f>INDEX(NOTA[//DB],'1'!A:A)</f>
        <v>857</v>
      </c>
      <c r="D26">
        <f>_xlfn.IFNA(MATCH(Table17[[#This Row],[//db]],[3]!Table2[\\],0),"")</f>
        <v>1986</v>
      </c>
      <c r="E26" t="str">
        <f>INDEX([3]!db[NB NOTA],Table17[[#This Row],[//db]])</f>
        <v>DOC RIT BRILLIANT</v>
      </c>
      <c r="F26" t="str">
        <f>INDEX([3]!db[NB BM],Table17[[#This Row],[//db]])</f>
        <v>Dokumen Risleting Brilliant</v>
      </c>
      <c r="G26" t="str">
        <f>IF(Table17[[#This Row],[dbconcat]]="","",INDEX([3]!Table2[NAMA],Table17[[#This Row],[dbconcat]]))</f>
        <v>DOKUMEN RISLETING BRILLIANT</v>
      </c>
      <c r="H26" t="str">
        <f>INDEX([3]!Table2[KODE BARANG],Table17[[#This Row],[dbconcat]])</f>
        <v>MAP-NB308</v>
      </c>
      <c r="I26" t="str">
        <f>IF(Table17[[#This Row],[NAMA_3]]="",UPPER(Table17[[#This Row],[NAMA_2]]),Table17[[#This Row],[NAMA_3]])</f>
        <v>DOKUMEN RISLETING BRILLIANT</v>
      </c>
      <c r="J26">
        <f>INDEX(NOTA[QTY],'1'!A:A)</f>
        <v>5</v>
      </c>
      <c r="K26" t="str">
        <f>INDEX(NOTA[STN],'1'!A:A)</f>
        <v>LSN</v>
      </c>
      <c r="L26" t="str">
        <f>INDEX([3]!db[QTY B],Table17[[#This Row],[//db]])</f>
        <v>8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8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8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>
        <f>IF(Table17[[#This Row],[CEK STN S]]="",Table17[[#This Row],[ISI NOTA]],Table17[[#This Row],[ISI NOTA]]*Table17[[#This Row],[CONV2 VAR]])</f>
        <v>5</v>
      </c>
      <c r="Z26" t="str">
        <f>IF(Table17[[#This Row],[CEK STN S]]="",Table17[[#This Row],[SATUAN NOTA]],Table17[[#This Row],[SATUAN S]])</f>
        <v>LSN</v>
      </c>
      <c r="AA26" s="32" t="str">
        <f>IF(Table17[[#This Row],[CEK ISI S]]="",Table17[[#This Row],[ISI DB]],Table17[[#This Row],[ISI S]])</f>
        <v>8</v>
      </c>
      <c r="AB26" t="str">
        <f>IF(Table17[[#This Row],[CEK STN S]]="",Table17[[#This Row],[SATUAN DB]],Table17[[#This Row],[SATUAN S]])</f>
        <v>LSN</v>
      </c>
      <c r="AC26">
        <f>Table17[[#This Row],[ISI NOTA CONV]]/Table17[[#This Row],[ISI_C]]</f>
        <v>0.625</v>
      </c>
      <c r="AD26">
        <f>INDEX(NOTA[HARGA SATUAN],'1'!A:A)</f>
        <v>213000</v>
      </c>
      <c r="AE26">
        <f>IF(Table17[[#This Row],[//CONV]]="",Table17[[#This Row],[HARGA NOTA]],Table17[[#This Row],[HARGA NOTA]]/Table17[[#This Row],[CONV VAR]])</f>
        <v>213000</v>
      </c>
      <c r="AF26">
        <f>IF(Table17[[#This Row],[CEK STN S]]="",Table17[[#This Row],[HARGA CONV]],Table17[[#This Row],[HARGA CONV]]/Table17[[#This Row],[CONV2 VAR]])</f>
        <v>213000</v>
      </c>
      <c r="AG26" s="33" t="str">
        <f>IF(INDEX(NOTA[Column6],'1'!A:A)=0,"",INDEX(NOTA[Column6],'1'!A:A))</f>
        <v/>
      </c>
      <c r="AH26" s="33" t="str">
        <f>IF(INDEX(NOTA[Column7],'1'!A:A)=0,"",INDEX(NOTA[Column7],'1'!A:A))</f>
        <v/>
      </c>
      <c r="AI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6" s="34">
        <f>INDEX(NOTA[HARGA/ CTN_H],'1'!A:A)</f>
        <v>1065000</v>
      </c>
      <c r="AK26" s="34">
        <f>IF(Table17[[#This Row],[DISC 3]]="",Table17[[#This Row],[HRG / CTN]],Table17[[#This Row],[HRG / CTN]]-(Table17[[#This Row],[HRG / CTN]]*Table17[[#This Row],[DISC 3]]))</f>
        <v>1065000</v>
      </c>
      <c r="AL26" s="36">
        <f ca="1">INDEX(NOTA[TGL_H],'1'!A:A)</f>
        <v>45539</v>
      </c>
      <c r="AM26" s="36">
        <f ca="1">INDEX(NOTA[TGL.NOTA_H],'1'!A:A)</f>
        <v>45539</v>
      </c>
      <c r="AN26" s="37"/>
      <c r="AO26" t="str">
        <f>IF(INDEX(NOTA[Column10],A:A)="","",INDEX(NOTA[Column10],A:A))</f>
        <v/>
      </c>
      <c r="AP26" t="str">
        <f ca="1">INDEX(NOTA[NO.NOTA_H],'1'!A:A)</f>
        <v>0903</v>
      </c>
      <c r="AQ26">
        <f>INDEX(NOTA[Column10],'1'!A:A)</f>
        <v>0</v>
      </c>
      <c r="AR26" s="38" t="str">
        <f ca="1">INDEX(NOTA[SUPPLIER_H],'1'!A:A)</f>
        <v>COMBI</v>
      </c>
      <c r="AS26" t="str">
        <f>Table17[[#This Row],[NAMA_C]]</f>
        <v>DOKUMEN RISLETING BRILLIANT</v>
      </c>
      <c r="AT26" t="str">
        <f ca="1">Table17[[#This Row],[SUPPLIER]]</f>
        <v>COMBI</v>
      </c>
      <c r="AU26" t="str">
        <f>SUBSTITUTE(Table17[[#This Row],[CTN]],",",".")</f>
        <v>0.625</v>
      </c>
      <c r="AV26" s="64" t="str">
        <f>Table17[[#This Row],[ISI_C]]</f>
        <v>8</v>
      </c>
      <c r="AW26" t="str">
        <f>Table17[[#This Row],[SATUAN_C]]</f>
        <v>LSN</v>
      </c>
      <c r="AX26">
        <f>Table17[[#This Row],[HARGA CONV2]]</f>
        <v>213000</v>
      </c>
      <c r="AY26" s="39" t="str">
        <f>SUBSTITUTE(Table17[[#This Row],[DISC 3]],",",".")</f>
        <v/>
      </c>
      <c r="AZ26" s="36">
        <f ca="1">Table17[[#This Row],[TGL DATANG]]</f>
        <v>45539</v>
      </c>
      <c r="BA26" s="36">
        <f ca="1">Table17[[#This Row],[Column10]]</f>
        <v>45539</v>
      </c>
      <c r="BB26" s="37"/>
      <c r="BC26" t="str">
        <f>Table17[[#This Row],[KETERANGAN CONDRO]]</f>
        <v/>
      </c>
      <c r="BD26" t="str">
        <f ca="1">Table17[[#This Row],[Column6]]</f>
        <v>0903</v>
      </c>
    </row>
    <row r="27" spans="1:56">
      <c r="A27" s="32">
        <v>37</v>
      </c>
      <c r="C27">
        <f>INDEX(NOTA[//DB],'1'!A:A)</f>
        <v>874</v>
      </c>
      <c r="D27" t="str">
        <f>_xlfn.IFNA(MATCH(Table17[[#This Row],[//db]],[3]!Table2[\\],0),"")</f>
        <v/>
      </c>
      <c r="E27" t="str">
        <f>INDEX([3]!db[NB NOTA],Table17[[#This Row],[//db]])</f>
        <v>DOC RIT PRESTIGE</v>
      </c>
      <c r="F27" t="str">
        <f>INDEX([3]!db[NB BM],Table17[[#This Row],[//db]])</f>
        <v>Dokumen Risleting Prestige</v>
      </c>
      <c r="G27" t="str">
        <f>IF(Table17[[#This Row],[dbconcat]]="","",INDEX([3]!Table2[NAMA],Table17[[#This Row],[dbconcat]]))</f>
        <v/>
      </c>
      <c r="H27" t="e">
        <f>INDEX([3]!Table2[KODE BARANG],Table17[[#This Row],[dbconcat]])</f>
        <v>#VALUE!</v>
      </c>
      <c r="I27" t="str">
        <f>IF(Table17[[#This Row],[NAMA_3]]="",UPPER(Table17[[#This Row],[NAMA_2]]),Table17[[#This Row],[NAMA_3]])</f>
        <v>DOKUMEN RISLETING PRESTIGE</v>
      </c>
      <c r="J27">
        <f>INDEX(NOTA[QTY],'1'!A:A)</f>
        <v>5</v>
      </c>
      <c r="K27" t="str">
        <f>INDEX(NOTA[STN],'1'!A:A)</f>
        <v>LSN</v>
      </c>
      <c r="L27" t="str">
        <f>INDEX([3]!db[QTY B],Table17[[#This Row],[//db]])</f>
        <v>8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8</v>
      </c>
      <c r="Q27" t="str" cm="1">
        <f t="array" ref="Q27">IF(Table17[[#This Row],[//CONV]]="",Table17[[#This Row],[SATUAN DB]],INDEX(Table2[2],Table17[[#This Row],[//CONV]]))</f>
        <v>LSN</v>
      </c>
      <c r="R27" t="str" cm="1">
        <f t="array" ref="R27">IF(Table17[[#This Row],[dbconcat]]="","",INDEX([3]!Table2[ISI],Table17[[#This Row],[dbconcat]]))</f>
        <v/>
      </c>
      <c r="S27" t="str" cm="1">
        <f t="array" ref="S27">IF(Table17[[#This Row],[dbconcat]]="","",INDEX([3]!Table2[[SATUAN ]],Table17[[#This Row],[dbconcat]]))</f>
        <v/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>
        <f>IF(Table17[[#This Row],[CEK STN S]]="",Table17[[#This Row],[ISI NOTA]],Table17[[#This Row],[ISI NOTA]]*Table17[[#This Row],[CONV2 VAR]])</f>
        <v>5</v>
      </c>
      <c r="Z27" t="str">
        <f>IF(Table17[[#This Row],[CEK STN S]]="",Table17[[#This Row],[SATUAN NOTA]],Table17[[#This Row],[SATUAN S]])</f>
        <v>LSN</v>
      </c>
      <c r="AA27" s="32" t="str">
        <f>IF(Table17[[#This Row],[CEK ISI S]]="",Table17[[#This Row],[ISI DB]],Table17[[#This Row],[ISI S]])</f>
        <v>8</v>
      </c>
      <c r="AB27" t="str">
        <f>IF(Table17[[#This Row],[CEK STN S]]="",Table17[[#This Row],[SATUAN DB]],Table17[[#This Row],[SATUAN S]])</f>
        <v>LSN</v>
      </c>
      <c r="AC27">
        <f>Table17[[#This Row],[ISI NOTA CONV]]/Table17[[#This Row],[ISI_C]]</f>
        <v>0.625</v>
      </c>
      <c r="AD27">
        <f>INDEX(NOTA[HARGA SATUAN],'1'!A:A)</f>
        <v>195000</v>
      </c>
      <c r="AE27">
        <f>IF(Table17[[#This Row],[//CONV]]="",Table17[[#This Row],[HARGA NOTA]],Table17[[#This Row],[HARGA NOTA]]/Table17[[#This Row],[CONV VAR]])</f>
        <v>195000</v>
      </c>
      <c r="AF27">
        <f>IF(Table17[[#This Row],[CEK STN S]]="",Table17[[#This Row],[HARGA CONV]],Table17[[#This Row],[HARGA CONV]]/Table17[[#This Row],[CONV2 VAR]])</f>
        <v>195000</v>
      </c>
      <c r="AG27" s="33" t="str">
        <f>IF(INDEX(NOTA[Column6],'1'!A:A)=0,"",INDEX(NOTA[Column6],'1'!A:A))</f>
        <v/>
      </c>
      <c r="AH27" s="33" t="str">
        <f>IF(INDEX(NOTA[Column7],'1'!A:A)=0,"",INDEX(NOTA[Column7],'1'!A:A))</f>
        <v/>
      </c>
      <c r="AI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27" s="34">
        <f>INDEX(NOTA[HARGA/ CTN_H],'1'!A:A)</f>
        <v>975000</v>
      </c>
      <c r="AK27" s="34">
        <f>IF(Table17[[#This Row],[DISC 3]]="",Table17[[#This Row],[HRG / CTN]],Table17[[#This Row],[HRG / CTN]]-(Table17[[#This Row],[HRG / CTN]]*Table17[[#This Row],[DISC 3]]))</f>
        <v>975000</v>
      </c>
      <c r="AL27" s="36">
        <f ca="1">INDEX(NOTA[TGL_H],'1'!A:A)</f>
        <v>45540</v>
      </c>
      <c r="AM27" s="36">
        <f ca="1">INDEX(NOTA[TGL.NOTA_H],'1'!A:A)</f>
        <v>45540</v>
      </c>
      <c r="AN27" s="37"/>
      <c r="AO27" t="str">
        <f>IF(INDEX(NOTA[Column10],A:A)="","",INDEX(NOTA[Column10],A:A))</f>
        <v/>
      </c>
      <c r="AP27" t="str">
        <f ca="1">INDEX(NOTA[NO.NOTA_H],'1'!A:A)</f>
        <v>0905</v>
      </c>
      <c r="AQ27">
        <f>INDEX(NOTA[Column10],'1'!A:A)</f>
        <v>0</v>
      </c>
      <c r="AR27" s="38" t="str">
        <f ca="1">INDEX(NOTA[SUPPLIER_H],'1'!A:A)</f>
        <v>COMBI</v>
      </c>
      <c r="AS27" t="str">
        <f>Table17[[#This Row],[NAMA_C]]</f>
        <v>DOKUMEN RISLETING PRESTIGE</v>
      </c>
      <c r="AT27" t="str">
        <f ca="1">Table17[[#This Row],[SUPPLIER]]</f>
        <v>COMBI</v>
      </c>
      <c r="AU27" t="str">
        <f>SUBSTITUTE(Table17[[#This Row],[CTN]],",",".")</f>
        <v>0.625</v>
      </c>
      <c r="AV27" s="64" t="str">
        <f>Table17[[#This Row],[ISI_C]]</f>
        <v>8</v>
      </c>
      <c r="AW27" t="str">
        <f>Table17[[#This Row],[SATUAN_C]]</f>
        <v>LSN</v>
      </c>
      <c r="AX27">
        <f>Table17[[#This Row],[HARGA CONV2]]</f>
        <v>195000</v>
      </c>
      <c r="AY27" s="39" t="str">
        <f>SUBSTITUTE(Table17[[#This Row],[DISC 3]],",",".")</f>
        <v/>
      </c>
      <c r="AZ27" s="36">
        <f ca="1">Table17[[#This Row],[TGL DATANG]]</f>
        <v>45540</v>
      </c>
      <c r="BA27" s="36">
        <f ca="1">Table17[[#This Row],[Column10]]</f>
        <v>45540</v>
      </c>
      <c r="BB27" s="37"/>
      <c r="BC27" t="str">
        <f>Table17[[#This Row],[KETERANGAN CONDRO]]</f>
        <v/>
      </c>
      <c r="BD27" t="str">
        <f ca="1">Table17[[#This Row],[Column6]]</f>
        <v>0905</v>
      </c>
    </row>
    <row r="28" spans="1:56">
      <c r="A28" s="32">
        <v>39</v>
      </c>
      <c r="C28">
        <f>INDEX(NOTA[//DB],'1'!A:A)</f>
        <v>3490</v>
      </c>
      <c r="D28" t="str">
        <f>_xlfn.IFNA(MATCH(Table17[[#This Row],[//db]],[3]!Table2[\\],0),"")</f>
        <v/>
      </c>
      <c r="E28" t="str">
        <f>INDEX([3]!db[NB NOTA],Table17[[#This Row],[//db]])</f>
        <v>GARISAN SET ZX-013 (1 PAK=50 SET)</v>
      </c>
      <c r="F28" t="str">
        <f>INDEX([3]!db[NB BM],Table17[[#This Row],[//db]])</f>
        <v>GARISAN SET ZX-013 (1 PAK=50 SET)</v>
      </c>
      <c r="G28" t="str">
        <f>IF(Table17[[#This Row],[dbconcat]]="","",INDEX([3]!Table2[NAMA],Table17[[#This Row],[dbconcat]]))</f>
        <v/>
      </c>
      <c r="H28" t="e">
        <f>INDEX([3]!Table2[KODE BARANG],Table17[[#This Row],[dbconcat]])</f>
        <v>#VALUE!</v>
      </c>
      <c r="I28" t="str">
        <f>IF(Table17[[#This Row],[NAMA_3]]="",UPPER(Table17[[#This Row],[NAMA_2]]),Table17[[#This Row],[NAMA_3]])</f>
        <v>GARISAN SET ZX-013 (1 PAK=50 SET)</v>
      </c>
      <c r="J28">
        <f>INDEX(NOTA[QTY],'1'!A:A)</f>
        <v>20</v>
      </c>
      <c r="K28" t="str">
        <f>INDEX(NOTA[STN],'1'!A:A)</f>
        <v>PAK</v>
      </c>
      <c r="L28" t="str">
        <f>INDEX([3]!db[QTY B],Table17[[#This Row],[//db]])</f>
        <v>20</v>
      </c>
      <c r="M28" t="str">
        <f>INDEX([3]!db[STN B],Table17[[#This Row],[//db]])</f>
        <v>PAK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20</v>
      </c>
      <c r="Q28" t="str" cm="1">
        <f t="array" ref="Q28">IF(Table17[[#This Row],[//CONV]]="",Table17[[#This Row],[SATUAN DB]],INDEX(Table2[2],Table17[[#This Row],[//CONV]]))</f>
        <v>PAK</v>
      </c>
      <c r="R28" t="str" cm="1">
        <f t="array" ref="R28">IF(Table17[[#This Row],[dbconcat]]="","",INDEX([3]!Table2[ISI],Table17[[#This Row],[dbconcat]]))</f>
        <v/>
      </c>
      <c r="S28" t="str" cm="1">
        <f t="array" ref="S28">IF(Table17[[#This Row],[dbconcat]]="","",INDEX([3]!Table2[[SATUAN ]],Table17[[#This Row],[dbconcat]]))</f>
        <v/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>
        <f>IF(Table17[[#This Row],[CEK STN S]]="",Table17[[#This Row],[ISI NOTA]],Table17[[#This Row],[ISI NOTA]]*Table17[[#This Row],[CONV2 VAR]])</f>
        <v>20</v>
      </c>
      <c r="Z28" t="str">
        <f>IF(Table17[[#This Row],[CEK STN S]]="",Table17[[#This Row],[SATUAN NOTA]],Table17[[#This Row],[SATUAN S]])</f>
        <v>PAK</v>
      </c>
      <c r="AA28" s="32" t="str">
        <f>IF(Table17[[#This Row],[CEK ISI S]]="",Table17[[#This Row],[ISI DB]],Table17[[#This Row],[ISI S]])</f>
        <v>20</v>
      </c>
      <c r="AB28" t="str">
        <f>IF(Table17[[#This Row],[CEK STN S]]="",Table17[[#This Row],[SATUAN DB]],Table17[[#This Row],[SATUAN S]])</f>
        <v>PAK</v>
      </c>
      <c r="AC28">
        <f>Table17[[#This Row],[ISI NOTA CONV]]/Table17[[#This Row],[ISI_C]]</f>
        <v>1</v>
      </c>
      <c r="AD28">
        <f>INDEX(NOTA[HARGA SATUAN],'1'!A:A)</f>
        <v>72500</v>
      </c>
      <c r="AE28">
        <f>IF(Table17[[#This Row],[//CONV]]="",Table17[[#This Row],[HARGA NOTA]],Table17[[#This Row],[HARGA NOTA]]/Table17[[#This Row],[CONV VAR]])</f>
        <v>72500</v>
      </c>
      <c r="AF28">
        <f>IF(Table17[[#This Row],[CEK STN S]]="",Table17[[#This Row],[HARGA CONV]],Table17[[#This Row],[HARGA CONV]]/Table17[[#This Row],[CONV2 VAR]])</f>
        <v>72500</v>
      </c>
      <c r="AG28" s="33">
        <f>IF(INDEX(NOTA[Column6],'1'!A:A)=0,"",INDEX(NOTA[Column6],'1'!A:A))</f>
        <v>0.03</v>
      </c>
      <c r="AH28" s="33" t="str">
        <f>IF(INDEX(NOTA[Column7],'1'!A:A)=0,"",INDEX(NOTA[Column7],'1'!A:A))</f>
        <v/>
      </c>
      <c r="AI28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8" s="34">
        <f>INDEX(NOTA[HARGA/ CTN_H],'1'!A:A)</f>
        <v>1450000</v>
      </c>
      <c r="AK28" s="34">
        <f>IF(Table17[[#This Row],[DISC 3]]="",Table17[[#This Row],[HRG / CTN]],Table17[[#This Row],[HRG / CTN]]-(Table17[[#This Row],[HRG / CTN]]*Table17[[#This Row],[DISC 3]]))</f>
        <v>1406500</v>
      </c>
      <c r="AL28" s="36">
        <f ca="1">INDEX(NOTA[TGL_H],'1'!A:A)</f>
        <v>45539</v>
      </c>
      <c r="AM28" s="36">
        <f ca="1">INDEX(NOTA[TGL.NOTA_H],'1'!A:A)</f>
        <v>45535</v>
      </c>
      <c r="AN28" s="37"/>
      <c r="AO28" t="str">
        <f>IF(INDEX(NOTA[Column10],A:A)="","",INDEX(NOTA[Column10],A:A))</f>
        <v/>
      </c>
      <c r="AP28" t="str">
        <f ca="1">INDEX(NOTA[NO.NOTA_H],'1'!A:A)</f>
        <v>DHM/091/08-24C</v>
      </c>
      <c r="AQ28">
        <f>INDEX(NOTA[Column10],'1'!A:A)</f>
        <v>0</v>
      </c>
      <c r="AR28" s="38" t="str">
        <f ca="1">INDEX(NOTA[SUPPLIER_H],'1'!A:A)</f>
        <v>DUTA BAHAGIA</v>
      </c>
      <c r="AS28" t="str">
        <f>Table17[[#This Row],[NAMA_C]]</f>
        <v>GARISAN SET ZX-013 (1 PAK=50 SET)</v>
      </c>
      <c r="AT28" t="str">
        <f ca="1">Table17[[#This Row],[SUPPLIER]]</f>
        <v>DUTA BAHAGIA</v>
      </c>
      <c r="AU28" t="str">
        <f>SUBSTITUTE(Table17[[#This Row],[CTN]],",",".")</f>
        <v>1</v>
      </c>
      <c r="AV28" s="64" t="str">
        <f>Table17[[#This Row],[ISI_C]]</f>
        <v>20</v>
      </c>
      <c r="AW28" t="str">
        <f>Table17[[#This Row],[SATUAN_C]]</f>
        <v>PAK</v>
      </c>
      <c r="AX28">
        <f>Table17[[#This Row],[HARGA CONV2]]</f>
        <v>72500</v>
      </c>
      <c r="AY28" s="39" t="str">
        <f>SUBSTITUTE(Table17[[#This Row],[DISC 3]],",",".")</f>
        <v>0.03</v>
      </c>
      <c r="AZ28" s="36">
        <f ca="1">Table17[[#This Row],[TGL DATANG]]</f>
        <v>45539</v>
      </c>
      <c r="BA28" s="36">
        <f ca="1">Table17[[#This Row],[Column10]]</f>
        <v>45535</v>
      </c>
      <c r="BB28" s="37"/>
      <c r="BC28" t="str">
        <f>Table17[[#This Row],[KETERANGAN CONDRO]]</f>
        <v/>
      </c>
      <c r="BD28" t="str">
        <f ca="1">Table17[[#This Row],[Column6]]</f>
        <v>DHM/091/08-24C</v>
      </c>
    </row>
    <row r="29" spans="1:56">
      <c r="A29" s="32">
        <v>40</v>
      </c>
      <c r="C29">
        <f>INDEX(NOTA[//DB],'1'!A:A)</f>
        <v>3491</v>
      </c>
      <c r="D29" t="str">
        <f>_xlfn.IFNA(MATCH(Table17[[#This Row],[//db]],[3]!Table2[\\],0),"")</f>
        <v/>
      </c>
      <c r="E29" t="str">
        <f>INDEX([3]!db[NB NOTA],Table17[[#This Row],[//db]])</f>
        <v>GARISAN SET SDM-6064 (1 PAK=50 SET)</v>
      </c>
      <c r="F29" t="str">
        <f>INDEX([3]!db[NB BM],Table17[[#This Row],[//db]])</f>
        <v>GARISAN SET SDM-6064 (1 PAK=50 SET)</v>
      </c>
      <c r="G29" t="str">
        <f>IF(Table17[[#This Row],[dbconcat]]="","",INDEX([3]!Table2[NAMA],Table17[[#This Row],[dbconcat]]))</f>
        <v/>
      </c>
      <c r="H29" t="e">
        <f>INDEX([3]!Table2[KODE BARANG],Table17[[#This Row],[dbconcat]])</f>
        <v>#VALUE!</v>
      </c>
      <c r="I29" t="str">
        <f>IF(Table17[[#This Row],[NAMA_3]]="",UPPER(Table17[[#This Row],[NAMA_2]]),Table17[[#This Row],[NAMA_3]])</f>
        <v>GARISAN SET SDM-6064 (1 PAK=50 SET)</v>
      </c>
      <c r="J29">
        <f>INDEX(NOTA[QTY],'1'!A:A)</f>
        <v>20</v>
      </c>
      <c r="K29" t="str">
        <f>INDEX(NOTA[STN],'1'!A:A)</f>
        <v>PAK</v>
      </c>
      <c r="L29" t="str">
        <f>INDEX([3]!db[QTY B],Table17[[#This Row],[//db]])</f>
        <v>20</v>
      </c>
      <c r="M29" t="str">
        <f>INDEX([3]!db[STN B],Table17[[#This Row],[//db]])</f>
        <v>PAK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20</v>
      </c>
      <c r="Q29" t="str" cm="1">
        <f t="array" ref="Q29">IF(Table17[[#This Row],[//CONV]]="",Table17[[#This Row],[SATUAN DB]],INDEX(Table2[2],Table17[[#This Row],[//CONV]]))</f>
        <v>PAK</v>
      </c>
      <c r="R29" t="str" cm="1">
        <f t="array" ref="R29">IF(Table17[[#This Row],[dbconcat]]="","",INDEX([3]!Table2[ISI],Table17[[#This Row],[dbconcat]]))</f>
        <v/>
      </c>
      <c r="S29" t="str" cm="1">
        <f t="array" ref="S29">IF(Table17[[#This Row],[dbconcat]]="","",INDEX([3]!Table2[[SATUAN ]],Table17[[#This Row],[dbconcat]]))</f>
        <v/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>
        <f>IF(Table17[[#This Row],[CEK STN S]]="",Table17[[#This Row],[ISI NOTA]],Table17[[#This Row],[ISI NOTA]]*Table17[[#This Row],[CONV2 VAR]])</f>
        <v>20</v>
      </c>
      <c r="Z29" t="str">
        <f>IF(Table17[[#This Row],[CEK STN S]]="",Table17[[#This Row],[SATUAN NOTA]],Table17[[#This Row],[SATUAN S]])</f>
        <v>PAK</v>
      </c>
      <c r="AA29" s="32" t="str">
        <f>IF(Table17[[#This Row],[CEK ISI S]]="",Table17[[#This Row],[ISI DB]],Table17[[#This Row],[ISI S]])</f>
        <v>20</v>
      </c>
      <c r="AB29" t="str">
        <f>IF(Table17[[#This Row],[CEK STN S]]="",Table17[[#This Row],[SATUAN DB]],Table17[[#This Row],[SATUAN S]])</f>
        <v>PAK</v>
      </c>
      <c r="AC29">
        <f>Table17[[#This Row],[ISI NOTA CONV]]/Table17[[#This Row],[ISI_C]]</f>
        <v>1</v>
      </c>
      <c r="AD29">
        <f>INDEX(NOTA[HARGA SATUAN],'1'!A:A)</f>
        <v>72500</v>
      </c>
      <c r="AE29">
        <f>IF(Table17[[#This Row],[//CONV]]="",Table17[[#This Row],[HARGA NOTA]],Table17[[#This Row],[HARGA NOTA]]/Table17[[#This Row],[CONV VAR]])</f>
        <v>72500</v>
      </c>
      <c r="AF29">
        <f>IF(Table17[[#This Row],[CEK STN S]]="",Table17[[#This Row],[HARGA CONV]],Table17[[#This Row],[HARGA CONV]]/Table17[[#This Row],[CONV2 VAR]])</f>
        <v>72500</v>
      </c>
      <c r="AG29" s="33">
        <f>IF(INDEX(NOTA[Column6],'1'!A:A)=0,"",INDEX(NOTA[Column6],'1'!A:A))</f>
        <v>0.03</v>
      </c>
      <c r="AH29" s="33" t="str">
        <f>IF(INDEX(NOTA[Column7],'1'!A:A)=0,"",INDEX(NOTA[Column7],'1'!A:A))</f>
        <v/>
      </c>
      <c r="AI29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29" s="34">
        <f>INDEX(NOTA[HARGA/ CTN_H],'1'!A:A)</f>
        <v>1450000</v>
      </c>
      <c r="AK29" s="34">
        <f>IF(Table17[[#This Row],[DISC 3]]="",Table17[[#This Row],[HRG / CTN]],Table17[[#This Row],[HRG / CTN]]-(Table17[[#This Row],[HRG / CTN]]*Table17[[#This Row],[DISC 3]]))</f>
        <v>1406500</v>
      </c>
      <c r="AL29" s="36">
        <f ca="1">INDEX(NOTA[TGL_H],'1'!A:A)</f>
        <v>45539</v>
      </c>
      <c r="AM29" s="36">
        <f ca="1">INDEX(NOTA[TGL.NOTA_H],'1'!A:A)</f>
        <v>45535</v>
      </c>
      <c r="AN29" s="37"/>
      <c r="AO29" t="str">
        <f>IF(INDEX(NOTA[Column10],A:A)="","",INDEX(NOTA[Column10],A:A))</f>
        <v/>
      </c>
      <c r="AP29" t="str">
        <f ca="1">INDEX(NOTA[NO.NOTA_H],'1'!A:A)</f>
        <v>DHM/091/08-24C</v>
      </c>
      <c r="AQ29">
        <f>INDEX(NOTA[Column10],'1'!A:A)</f>
        <v>0</v>
      </c>
      <c r="AR29" s="38" t="str">
        <f ca="1">INDEX(NOTA[SUPPLIER_H],'1'!A:A)</f>
        <v>DUTA BAHAGIA</v>
      </c>
      <c r="AS29" t="str">
        <f>Table17[[#This Row],[NAMA_C]]</f>
        <v>GARISAN SET SDM-6064 (1 PAK=50 SET)</v>
      </c>
      <c r="AT29" t="str">
        <f ca="1">Table17[[#This Row],[SUPPLIER]]</f>
        <v>DUTA BAHAGIA</v>
      </c>
      <c r="AU29" t="str">
        <f>SUBSTITUTE(Table17[[#This Row],[CTN]],",",".")</f>
        <v>1</v>
      </c>
      <c r="AV29" s="64" t="str">
        <f>Table17[[#This Row],[ISI_C]]</f>
        <v>20</v>
      </c>
      <c r="AW29" t="str">
        <f>Table17[[#This Row],[SATUAN_C]]</f>
        <v>PAK</v>
      </c>
      <c r="AX29">
        <f>Table17[[#This Row],[HARGA CONV2]]</f>
        <v>72500</v>
      </c>
      <c r="AY29" s="39" t="str">
        <f>SUBSTITUTE(Table17[[#This Row],[DISC 3]],",",".")</f>
        <v>0.03</v>
      </c>
      <c r="AZ29" s="36">
        <f ca="1">Table17[[#This Row],[TGL DATANG]]</f>
        <v>45539</v>
      </c>
      <c r="BA29" s="36">
        <f ca="1">Table17[[#This Row],[Column10]]</f>
        <v>45535</v>
      </c>
      <c r="BB29" s="37"/>
      <c r="BC29" t="str">
        <f>Table17[[#This Row],[KETERANGAN CONDRO]]</f>
        <v/>
      </c>
      <c r="BD29" t="str">
        <f ca="1">Table17[[#This Row],[Column6]]</f>
        <v>DHM/091/08-24C</v>
      </c>
    </row>
    <row r="30" spans="1:56">
      <c r="A30" s="32">
        <v>41</v>
      </c>
      <c r="C30">
        <f>INDEX(NOTA[//DB],'1'!A:A)</f>
        <v>3492</v>
      </c>
      <c r="D30" t="str">
        <f>_xlfn.IFNA(MATCH(Table17[[#This Row],[//db]],[3]!Table2[\\],0),"")</f>
        <v/>
      </c>
      <c r="E30" t="str">
        <f>INDEX([3]!db[NB NOTA],Table17[[#This Row],[//db]])</f>
        <v>GARISAN SET SDM 6071 (1 PAK=50 SET)</v>
      </c>
      <c r="F30" t="str">
        <f>INDEX([3]!db[NB BM],Table17[[#This Row],[//db]])</f>
        <v>GARISAN SET SDM 6071 (1 PAK=50 SET)</v>
      </c>
      <c r="G30" t="str">
        <f>IF(Table17[[#This Row],[dbconcat]]="","",INDEX([3]!Table2[NAMA],Table17[[#This Row],[dbconcat]]))</f>
        <v/>
      </c>
      <c r="H30" t="e">
        <f>INDEX([3]!Table2[KODE BARANG],Table17[[#This Row],[dbconcat]])</f>
        <v>#VALUE!</v>
      </c>
      <c r="I30" t="str">
        <f>IF(Table17[[#This Row],[NAMA_3]]="",UPPER(Table17[[#This Row],[NAMA_2]]),Table17[[#This Row],[NAMA_3]])</f>
        <v>GARISAN SET SDM 6071 (1 PAK=50 SET)</v>
      </c>
      <c r="J30">
        <f>INDEX(NOTA[QTY],'1'!A:A)</f>
        <v>20</v>
      </c>
      <c r="K30" t="str">
        <f>INDEX(NOTA[STN],'1'!A:A)</f>
        <v>PAK</v>
      </c>
      <c r="L30" t="str">
        <f>INDEX([3]!db[QTY B],Table17[[#This Row],[//db]])</f>
        <v>20</v>
      </c>
      <c r="M30" t="str">
        <f>INDEX([3]!db[STN B],Table17[[#This Row],[//db]])</f>
        <v>PAK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20</v>
      </c>
      <c r="Q30" t="str" cm="1">
        <f t="array" ref="Q30">IF(Table17[[#This Row],[//CONV]]="",Table17[[#This Row],[SATUAN DB]],INDEX(Table2[2],Table17[[#This Row],[//CONV]]))</f>
        <v>PAK</v>
      </c>
      <c r="R30" t="str" cm="1">
        <f t="array" ref="R30">IF(Table17[[#This Row],[dbconcat]]="","",INDEX([3]!Table2[ISI],Table17[[#This Row],[dbconcat]]))</f>
        <v/>
      </c>
      <c r="S30" t="str" cm="1">
        <f t="array" ref="S30">IF(Table17[[#This Row],[dbconcat]]="","",INDEX([3]!Table2[[SATUAN ]],Table17[[#This Row],[dbconcat]]))</f>
        <v/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>
        <f>IF(Table17[[#This Row],[CEK STN S]]="",Table17[[#This Row],[ISI NOTA]],Table17[[#This Row],[ISI NOTA]]*Table17[[#This Row],[CONV2 VAR]])</f>
        <v>20</v>
      </c>
      <c r="Z30" t="str">
        <f>IF(Table17[[#This Row],[CEK STN S]]="",Table17[[#This Row],[SATUAN NOTA]],Table17[[#This Row],[SATUAN S]])</f>
        <v>PAK</v>
      </c>
      <c r="AA30" s="32" t="str">
        <f>IF(Table17[[#This Row],[CEK ISI S]]="",Table17[[#This Row],[ISI DB]],Table17[[#This Row],[ISI S]])</f>
        <v>20</v>
      </c>
      <c r="AB30" t="str">
        <f>IF(Table17[[#This Row],[CEK STN S]]="",Table17[[#This Row],[SATUAN DB]],Table17[[#This Row],[SATUAN S]])</f>
        <v>PAK</v>
      </c>
      <c r="AC30">
        <f>Table17[[#This Row],[ISI NOTA CONV]]/Table17[[#This Row],[ISI_C]]</f>
        <v>1</v>
      </c>
      <c r="AD30">
        <f>INDEX(NOTA[HARGA SATUAN],'1'!A:A)</f>
        <v>72500</v>
      </c>
      <c r="AE30">
        <f>IF(Table17[[#This Row],[//CONV]]="",Table17[[#This Row],[HARGA NOTA]],Table17[[#This Row],[HARGA NOTA]]/Table17[[#This Row],[CONV VAR]])</f>
        <v>72500</v>
      </c>
      <c r="AF30">
        <f>IF(Table17[[#This Row],[CEK STN S]]="",Table17[[#This Row],[HARGA CONV]],Table17[[#This Row],[HARGA CONV]]/Table17[[#This Row],[CONV2 VAR]])</f>
        <v>72500</v>
      </c>
      <c r="AG30" s="33">
        <f>IF(INDEX(NOTA[Column6],'1'!A:A)=0,"",INDEX(NOTA[Column6],'1'!A:A))</f>
        <v>0.03</v>
      </c>
      <c r="AH30" s="33" t="str">
        <f>IF(INDEX(NOTA[Column7],'1'!A:A)=0,"",INDEX(NOTA[Column7],'1'!A:A))</f>
        <v/>
      </c>
      <c r="AI30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30" s="34">
        <f>INDEX(NOTA[HARGA/ CTN_H],'1'!A:A)</f>
        <v>1450000</v>
      </c>
      <c r="AK30" s="34">
        <f>IF(Table17[[#This Row],[DISC 3]]="",Table17[[#This Row],[HRG / CTN]],Table17[[#This Row],[HRG / CTN]]-(Table17[[#This Row],[HRG / CTN]]*Table17[[#This Row],[DISC 3]]))</f>
        <v>1406500</v>
      </c>
      <c r="AL30" s="36">
        <f ca="1">INDEX(NOTA[TGL_H],'1'!A:A)</f>
        <v>45539</v>
      </c>
      <c r="AM30" s="36">
        <f ca="1">INDEX(NOTA[TGL.NOTA_H],'1'!A:A)</f>
        <v>45535</v>
      </c>
      <c r="AN30" s="37"/>
      <c r="AO30" t="str">
        <f>IF(INDEX(NOTA[Column10],A:A)="","",INDEX(NOTA[Column10],A:A))</f>
        <v/>
      </c>
      <c r="AP30" t="str">
        <f ca="1">INDEX(NOTA[NO.NOTA_H],'1'!A:A)</f>
        <v>DHM/091/08-24C</v>
      </c>
      <c r="AQ30">
        <f>INDEX(NOTA[Column10],'1'!A:A)</f>
        <v>0</v>
      </c>
      <c r="AR30" s="38" t="str">
        <f ca="1">INDEX(NOTA[SUPPLIER_H],'1'!A:A)</f>
        <v>DUTA BAHAGIA</v>
      </c>
      <c r="AS30" t="str">
        <f>Table17[[#This Row],[NAMA_C]]</f>
        <v>GARISAN SET SDM 6071 (1 PAK=50 SET)</v>
      </c>
      <c r="AT30" t="str">
        <f ca="1">Table17[[#This Row],[SUPPLIER]]</f>
        <v>DUTA BAHAGIA</v>
      </c>
      <c r="AU30" t="str">
        <f>SUBSTITUTE(Table17[[#This Row],[CTN]],",",".")</f>
        <v>1</v>
      </c>
      <c r="AV30" s="64" t="str">
        <f>Table17[[#This Row],[ISI_C]]</f>
        <v>20</v>
      </c>
      <c r="AW30" t="str">
        <f>Table17[[#This Row],[SATUAN_C]]</f>
        <v>PAK</v>
      </c>
      <c r="AX30">
        <f>Table17[[#This Row],[HARGA CONV2]]</f>
        <v>72500</v>
      </c>
      <c r="AY30" s="39" t="str">
        <f>SUBSTITUTE(Table17[[#This Row],[DISC 3]],",",".")</f>
        <v>0.03</v>
      </c>
      <c r="AZ30" s="36">
        <f ca="1">Table17[[#This Row],[TGL DATANG]]</f>
        <v>45539</v>
      </c>
      <c r="BA30" s="36">
        <f ca="1">Table17[[#This Row],[Column10]]</f>
        <v>45535</v>
      </c>
      <c r="BB30" s="37"/>
      <c r="BC30" t="str">
        <f>Table17[[#This Row],[KETERANGAN CONDRO]]</f>
        <v/>
      </c>
      <c r="BD30" t="str">
        <f ca="1">Table17[[#This Row],[Column6]]</f>
        <v>DHM/091/08-24C</v>
      </c>
    </row>
    <row r="31" spans="1:56">
      <c r="A31" s="32">
        <v>42</v>
      </c>
      <c r="C31">
        <f>INDEX(NOTA[//DB],'1'!A:A)</f>
        <v>3493</v>
      </c>
      <c r="D31" t="str">
        <f>_xlfn.IFNA(MATCH(Table17[[#This Row],[//db]],[3]!Table2[\\],0),"")</f>
        <v/>
      </c>
      <c r="E31" t="str">
        <f>INDEX([3]!db[NB NOTA],Table17[[#This Row],[//db]])</f>
        <v>GARISAN SET HZ-6301 (1 PAK=50 SET)</v>
      </c>
      <c r="F31" t="str">
        <f>INDEX([3]!db[NB BM],Table17[[#This Row],[//db]])</f>
        <v>GARISAN SET HZ-6301 (1 PAK=50 SET)</v>
      </c>
      <c r="G31" t="str">
        <f>IF(Table17[[#This Row],[dbconcat]]="","",INDEX([3]!Table2[NAMA],Table17[[#This Row],[dbconcat]]))</f>
        <v/>
      </c>
      <c r="H31" t="e">
        <f>INDEX([3]!Table2[KODE BARANG],Table17[[#This Row],[dbconcat]])</f>
        <v>#VALUE!</v>
      </c>
      <c r="I31" t="str">
        <f>IF(Table17[[#This Row],[NAMA_3]]="",UPPER(Table17[[#This Row],[NAMA_2]]),Table17[[#This Row],[NAMA_3]])</f>
        <v>GARISAN SET HZ-6301 (1 PAK=50 SET)</v>
      </c>
      <c r="J31">
        <f>INDEX(NOTA[QTY],'1'!A:A)</f>
        <v>20</v>
      </c>
      <c r="K31" t="str">
        <f>INDEX(NOTA[STN],'1'!A:A)</f>
        <v>PAK</v>
      </c>
      <c r="L31" t="str">
        <f>INDEX([3]!db[QTY B],Table17[[#This Row],[//db]])</f>
        <v>20</v>
      </c>
      <c r="M31" t="str">
        <f>INDEX([3]!db[STN B],Table17[[#This Row],[//db]])</f>
        <v>PAK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20</v>
      </c>
      <c r="Q31" t="str" cm="1">
        <f t="array" ref="Q31">IF(Table17[[#This Row],[//CONV]]="",Table17[[#This Row],[SATUAN DB]],INDEX(Table2[2],Table17[[#This Row],[//CONV]]))</f>
        <v>PAK</v>
      </c>
      <c r="R31" t="str" cm="1">
        <f t="array" ref="R31">IF(Table17[[#This Row],[dbconcat]]="","",INDEX([3]!Table2[ISI],Table17[[#This Row],[dbconcat]]))</f>
        <v/>
      </c>
      <c r="S31" t="str" cm="1">
        <f t="array" ref="S31">IF(Table17[[#This Row],[dbconcat]]="","",INDEX([3]!Table2[[SATUAN ]],Table17[[#This Row],[dbconcat]]))</f>
        <v/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>
        <f>IF(Table17[[#This Row],[CEK STN S]]="",Table17[[#This Row],[ISI NOTA]],Table17[[#This Row],[ISI NOTA]]*Table17[[#This Row],[CONV2 VAR]])</f>
        <v>20</v>
      </c>
      <c r="Z31" t="str">
        <f>IF(Table17[[#This Row],[CEK STN S]]="",Table17[[#This Row],[SATUAN NOTA]],Table17[[#This Row],[SATUAN S]])</f>
        <v>PAK</v>
      </c>
      <c r="AA31" s="32" t="str">
        <f>IF(Table17[[#This Row],[CEK ISI S]]="",Table17[[#This Row],[ISI DB]],Table17[[#This Row],[ISI S]])</f>
        <v>20</v>
      </c>
      <c r="AB31" t="str">
        <f>IF(Table17[[#This Row],[CEK STN S]]="",Table17[[#This Row],[SATUAN DB]],Table17[[#This Row],[SATUAN S]])</f>
        <v>PAK</v>
      </c>
      <c r="AC31">
        <f>Table17[[#This Row],[ISI NOTA CONV]]/Table17[[#This Row],[ISI_C]]</f>
        <v>1</v>
      </c>
      <c r="AD31">
        <f>INDEX(NOTA[HARGA SATUAN],'1'!A:A)</f>
        <v>72500</v>
      </c>
      <c r="AE31">
        <f>IF(Table17[[#This Row],[//CONV]]="",Table17[[#This Row],[HARGA NOTA]],Table17[[#This Row],[HARGA NOTA]]/Table17[[#This Row],[CONV VAR]])</f>
        <v>72500</v>
      </c>
      <c r="AF31">
        <f>IF(Table17[[#This Row],[CEK STN S]]="",Table17[[#This Row],[HARGA CONV]],Table17[[#This Row],[HARGA CONV]]/Table17[[#This Row],[CONV2 VAR]])</f>
        <v>72500</v>
      </c>
      <c r="AG31" s="33">
        <f>IF(INDEX(NOTA[Column6],'1'!A:A)=0,"",INDEX(NOTA[Column6],'1'!A:A))</f>
        <v>0.03</v>
      </c>
      <c r="AH31" s="33" t="str">
        <f>IF(INDEX(NOTA[Column7],'1'!A:A)=0,"",INDEX(NOTA[Column7],'1'!A:A))</f>
        <v/>
      </c>
      <c r="AI31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31" s="34">
        <f>INDEX(NOTA[HARGA/ CTN_H],'1'!A:A)</f>
        <v>1450000</v>
      </c>
      <c r="AK31" s="34">
        <f>IF(Table17[[#This Row],[DISC 3]]="",Table17[[#This Row],[HRG / CTN]],Table17[[#This Row],[HRG / CTN]]-(Table17[[#This Row],[HRG / CTN]]*Table17[[#This Row],[DISC 3]]))</f>
        <v>1406500</v>
      </c>
      <c r="AL31" s="36">
        <f ca="1">INDEX(NOTA[TGL_H],'1'!A:A)</f>
        <v>45539</v>
      </c>
      <c r="AM31" s="36">
        <f ca="1">INDEX(NOTA[TGL.NOTA_H],'1'!A:A)</f>
        <v>45535</v>
      </c>
      <c r="AN31" s="37"/>
      <c r="AO31" t="str">
        <f>IF(INDEX(NOTA[Column10],A:A)="","",INDEX(NOTA[Column10],A:A))</f>
        <v/>
      </c>
      <c r="AP31" t="str">
        <f ca="1">INDEX(NOTA[NO.NOTA_H],'1'!A:A)</f>
        <v>DHM/091/08-24C</v>
      </c>
      <c r="AQ31">
        <f>INDEX(NOTA[Column10],'1'!A:A)</f>
        <v>0</v>
      </c>
      <c r="AR31" s="38" t="str">
        <f ca="1">INDEX(NOTA[SUPPLIER_H],'1'!A:A)</f>
        <v>DUTA BAHAGIA</v>
      </c>
      <c r="AS31" t="str">
        <f>Table17[[#This Row],[NAMA_C]]</f>
        <v>GARISAN SET HZ-6301 (1 PAK=50 SET)</v>
      </c>
      <c r="AT31" t="str">
        <f ca="1">Table17[[#This Row],[SUPPLIER]]</f>
        <v>DUTA BAHAGIA</v>
      </c>
      <c r="AU31" t="str">
        <f>SUBSTITUTE(Table17[[#This Row],[CTN]],",",".")</f>
        <v>1</v>
      </c>
      <c r="AV31" s="64" t="str">
        <f>Table17[[#This Row],[ISI_C]]</f>
        <v>20</v>
      </c>
      <c r="AW31" t="str">
        <f>Table17[[#This Row],[SATUAN_C]]</f>
        <v>PAK</v>
      </c>
      <c r="AX31">
        <f>Table17[[#This Row],[HARGA CONV2]]</f>
        <v>72500</v>
      </c>
      <c r="AY31" s="39" t="str">
        <f>SUBSTITUTE(Table17[[#This Row],[DISC 3]],",",".")</f>
        <v>0.03</v>
      </c>
      <c r="AZ31" s="36">
        <f ca="1">Table17[[#This Row],[TGL DATANG]]</f>
        <v>45539</v>
      </c>
      <c r="BA31" s="36">
        <f ca="1">Table17[[#This Row],[Column10]]</f>
        <v>45535</v>
      </c>
      <c r="BB31" s="37"/>
      <c r="BC31" t="str">
        <f>Table17[[#This Row],[KETERANGAN CONDRO]]</f>
        <v/>
      </c>
      <c r="BD31" t="str">
        <f ca="1">Table17[[#This Row],[Column6]]</f>
        <v>DHM/091/08-24C</v>
      </c>
    </row>
    <row r="32" spans="1:56">
      <c r="A32" s="32">
        <v>43</v>
      </c>
      <c r="C32">
        <f>INDEX(NOTA[//DB],'1'!A:A)</f>
        <v>3494</v>
      </c>
      <c r="D32" t="str">
        <f>_xlfn.IFNA(MATCH(Table17[[#This Row],[//db]],[3]!Table2[\\],0),"")</f>
        <v/>
      </c>
      <c r="E32" t="str">
        <f>INDEX([3]!db[NB NOTA],Table17[[#This Row],[//db]])</f>
        <v>GARISAN SET HZ-843 (1 PAK=50 SET)</v>
      </c>
      <c r="F32" t="str">
        <f>INDEX([3]!db[NB BM],Table17[[#This Row],[//db]])</f>
        <v>GARISAN SET HZ-843 (1 PAK=50 SET)</v>
      </c>
      <c r="G32" t="str">
        <f>IF(Table17[[#This Row],[dbconcat]]="","",INDEX([3]!Table2[NAMA],Table17[[#This Row],[dbconcat]]))</f>
        <v/>
      </c>
      <c r="H32" t="e">
        <f>INDEX([3]!Table2[KODE BARANG],Table17[[#This Row],[dbconcat]])</f>
        <v>#VALUE!</v>
      </c>
      <c r="I32" t="str">
        <f>IF(Table17[[#This Row],[NAMA_3]]="",UPPER(Table17[[#This Row],[NAMA_2]]),Table17[[#This Row],[NAMA_3]])</f>
        <v>GARISAN SET HZ-843 (1 PAK=50 SET)</v>
      </c>
      <c r="J32">
        <f>INDEX(NOTA[QTY],'1'!A:A)</f>
        <v>20</v>
      </c>
      <c r="K32" t="str">
        <f>INDEX(NOTA[STN],'1'!A:A)</f>
        <v>PAK</v>
      </c>
      <c r="L32" t="str">
        <f>INDEX([3]!db[QTY B],Table17[[#This Row],[//db]])</f>
        <v>20</v>
      </c>
      <c r="M32" t="str">
        <f>INDEX([3]!db[STN B],Table17[[#This Row],[//db]])</f>
        <v>PAK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20</v>
      </c>
      <c r="Q32" t="str" cm="1">
        <f t="array" ref="Q32">IF(Table17[[#This Row],[//CONV]]="",Table17[[#This Row],[SATUAN DB]],INDEX(Table2[2],Table17[[#This Row],[//CONV]]))</f>
        <v>PAK</v>
      </c>
      <c r="R32" t="str" cm="1">
        <f t="array" ref="R32">IF(Table17[[#This Row],[dbconcat]]="","",INDEX([3]!Table2[ISI],Table17[[#This Row],[dbconcat]]))</f>
        <v/>
      </c>
      <c r="S32" t="str" cm="1">
        <f t="array" ref="S32">IF(Table17[[#This Row],[dbconcat]]="","",INDEX([3]!Table2[[SATUAN ]],Table17[[#This Row],[dbconcat]]))</f>
        <v/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>
        <f>IF(Table17[[#This Row],[CEK STN S]]="",Table17[[#This Row],[ISI NOTA]],Table17[[#This Row],[ISI NOTA]]*Table17[[#This Row],[CONV2 VAR]])</f>
        <v>20</v>
      </c>
      <c r="Z32" t="str">
        <f>IF(Table17[[#This Row],[CEK STN S]]="",Table17[[#This Row],[SATUAN NOTA]],Table17[[#This Row],[SATUAN S]])</f>
        <v>PAK</v>
      </c>
      <c r="AA32" s="32" t="str">
        <f>IF(Table17[[#This Row],[CEK ISI S]]="",Table17[[#This Row],[ISI DB]],Table17[[#This Row],[ISI S]])</f>
        <v>20</v>
      </c>
      <c r="AB32" t="str">
        <f>IF(Table17[[#This Row],[CEK STN S]]="",Table17[[#This Row],[SATUAN DB]],Table17[[#This Row],[SATUAN S]])</f>
        <v>PAK</v>
      </c>
      <c r="AC32">
        <f>Table17[[#This Row],[ISI NOTA CONV]]/Table17[[#This Row],[ISI_C]]</f>
        <v>1</v>
      </c>
      <c r="AD32">
        <f>INDEX(NOTA[HARGA SATUAN],'1'!A:A)</f>
        <v>72500</v>
      </c>
      <c r="AE32">
        <f>IF(Table17[[#This Row],[//CONV]]="",Table17[[#This Row],[HARGA NOTA]],Table17[[#This Row],[HARGA NOTA]]/Table17[[#This Row],[CONV VAR]])</f>
        <v>72500</v>
      </c>
      <c r="AF32">
        <f>IF(Table17[[#This Row],[CEK STN S]]="",Table17[[#This Row],[HARGA CONV]],Table17[[#This Row],[HARGA CONV]]/Table17[[#This Row],[CONV2 VAR]])</f>
        <v>72500</v>
      </c>
      <c r="AG32" s="33">
        <f>IF(INDEX(NOTA[Column6],'1'!A:A)=0,"",INDEX(NOTA[Column6],'1'!A:A))</f>
        <v>0.03</v>
      </c>
      <c r="AH32" s="33" t="str">
        <f>IF(INDEX(NOTA[Column7],'1'!A:A)=0,"",INDEX(NOTA[Column7],'1'!A:A))</f>
        <v/>
      </c>
      <c r="AI32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32" s="34">
        <f>INDEX(NOTA[HARGA/ CTN_H],'1'!A:A)</f>
        <v>1450000</v>
      </c>
      <c r="AK32" s="34">
        <f>IF(Table17[[#This Row],[DISC 3]]="",Table17[[#This Row],[HRG / CTN]],Table17[[#This Row],[HRG / CTN]]-(Table17[[#This Row],[HRG / CTN]]*Table17[[#This Row],[DISC 3]]))</f>
        <v>1406500</v>
      </c>
      <c r="AL32" s="36">
        <f ca="1">INDEX(NOTA[TGL_H],'1'!A:A)</f>
        <v>45539</v>
      </c>
      <c r="AM32" s="36">
        <f ca="1">INDEX(NOTA[TGL.NOTA_H],'1'!A:A)</f>
        <v>45535</v>
      </c>
      <c r="AN32" s="37"/>
      <c r="AO32" t="str">
        <f>IF(INDEX(NOTA[Column10],A:A)="","",INDEX(NOTA[Column10],A:A))</f>
        <v/>
      </c>
      <c r="AP32" t="str">
        <f ca="1">INDEX(NOTA[NO.NOTA_H],'1'!A:A)</f>
        <v>DHM/091/08-24C</v>
      </c>
      <c r="AQ32">
        <f>INDEX(NOTA[Column10],'1'!A:A)</f>
        <v>0</v>
      </c>
      <c r="AR32" s="38" t="str">
        <f ca="1">INDEX(NOTA[SUPPLIER_H],'1'!A:A)</f>
        <v>DUTA BAHAGIA</v>
      </c>
      <c r="AS32" t="str">
        <f>Table17[[#This Row],[NAMA_C]]</f>
        <v>GARISAN SET HZ-843 (1 PAK=50 SET)</v>
      </c>
      <c r="AT32" t="str">
        <f ca="1">Table17[[#This Row],[SUPPLIER]]</f>
        <v>DUTA BAHAGIA</v>
      </c>
      <c r="AU32" t="str">
        <f>SUBSTITUTE(Table17[[#This Row],[CTN]],",",".")</f>
        <v>1</v>
      </c>
      <c r="AV32" s="64" t="str">
        <f>Table17[[#This Row],[ISI_C]]</f>
        <v>20</v>
      </c>
      <c r="AW32" t="str">
        <f>Table17[[#This Row],[SATUAN_C]]</f>
        <v>PAK</v>
      </c>
      <c r="AX32">
        <f>Table17[[#This Row],[HARGA CONV2]]</f>
        <v>72500</v>
      </c>
      <c r="AY32" s="39" t="str">
        <f>SUBSTITUTE(Table17[[#This Row],[DISC 3]],",",".")</f>
        <v>0.03</v>
      </c>
      <c r="AZ32" s="36">
        <f ca="1">Table17[[#This Row],[TGL DATANG]]</f>
        <v>45539</v>
      </c>
      <c r="BA32" s="36">
        <f ca="1">Table17[[#This Row],[Column10]]</f>
        <v>45535</v>
      </c>
      <c r="BB32" s="37"/>
      <c r="BC32" t="str">
        <f>Table17[[#This Row],[KETERANGAN CONDRO]]</f>
        <v/>
      </c>
      <c r="BD32" t="str">
        <f ca="1">Table17[[#This Row],[Column6]]</f>
        <v>DHM/091/08-24C</v>
      </c>
    </row>
    <row r="33" spans="1:56">
      <c r="A33" s="32">
        <v>45</v>
      </c>
      <c r="C33">
        <f>INDEX(NOTA[//DB],'1'!A:A)</f>
        <v>1970</v>
      </c>
      <c r="D33">
        <f>_xlfn.IFNA(MATCH(Table17[[#This Row],[//db]],[3]!Table2[\\],0),"")</f>
        <v>1590</v>
      </c>
      <c r="E33" t="str">
        <f>INDEX([3]!db[NB NOTA],Table17[[#This Row],[//db]])</f>
        <v>LILIN ANGKA SHINTOENG NO.1</v>
      </c>
      <c r="F33" t="str">
        <f>INDEX([3]!db[NB BM],Table17[[#This Row],[//db]])</f>
        <v>Lilin angka Shintoeng no.1</v>
      </c>
      <c r="G33" t="str">
        <f>IF(Table17[[#This Row],[dbconcat]]="","",INDEX([3]!Table2[NAMA],Table17[[#This Row],[dbconcat]]))</f>
        <v>LILIN ANGKA SHINTOENG NO. 1</v>
      </c>
      <c r="H33" t="str">
        <f>INDEX([3]!Table2[KODE BARANG],Table17[[#This Row],[dbconcat]])</f>
        <v>LIL-SH2</v>
      </c>
      <c r="I33" t="str">
        <f>IF(Table17[[#This Row],[NAMA_3]]="",UPPER(Table17[[#This Row],[NAMA_2]]),Table17[[#This Row],[NAMA_3]])</f>
        <v>LILIN ANGKA SHINTOENG NO. 1</v>
      </c>
      <c r="J33">
        <f>INDEX(NOTA[QTY],'1'!A:A)</f>
        <v>2</v>
      </c>
      <c r="K33" t="str">
        <f>INDEX(NOTA[STN],'1'!A:A)</f>
        <v>LSN</v>
      </c>
      <c r="L33" t="str">
        <f>INDEX([3]!db[QTY B],Table17[[#This Row],[//db]])</f>
        <v>100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100</v>
      </c>
      <c r="Q33" t="str" cm="1">
        <f t="array" ref="Q33">IF(Table17[[#This Row],[//CONV]]="",Table17[[#This Row],[SATUAN DB]],INDEX(Table2[2],Table17[[#This Row],[//CONV]]))</f>
        <v>LSN</v>
      </c>
      <c r="R33" cm="1">
        <f t="array" ref="R33">IF(Table17[[#This Row],[dbconcat]]="","",INDEX([3]!Table2[ISI],Table17[[#This Row],[dbconcat]]))</f>
        <v>100</v>
      </c>
      <c r="S33" t="str" cm="1">
        <f t="array" ref="S33">IF(Table17[[#This Row],[dbconcat]]="","",INDEX([3]!Table2[[SATUAN ]],Table17[[#This Row],[dbconcat]]))</f>
        <v>LSN</v>
      </c>
      <c r="T33" t="str">
        <f>IF(Table17[[#This Row],[SATUAN S]]="","",IF(_xlfn.NUMBERVALUE(Table17[[#This Row],[ISI DB]])=_xlfn.NUMBERVALUE(Table17[[#This Row],[ISI S]]),"",1))</f>
        <v/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>
        <f>IF(Table17[[#This Row],[CEK STN S]]="",Table17[[#This Row],[ISI NOTA]],Table17[[#This Row],[ISI NOTA]]*Table17[[#This Row],[CONV2 VAR]])</f>
        <v>2</v>
      </c>
      <c r="Z33" t="str">
        <f>IF(Table17[[#This Row],[CEK STN S]]="",Table17[[#This Row],[SATUAN NOTA]],Table17[[#This Row],[SATUAN S]])</f>
        <v>LSN</v>
      </c>
      <c r="AA33" s="32" t="str">
        <f>IF(Table17[[#This Row],[CEK ISI S]]="",Table17[[#This Row],[ISI DB]],Table17[[#This Row],[ISI S]])</f>
        <v>100</v>
      </c>
      <c r="AB33" t="str">
        <f>IF(Table17[[#This Row],[CEK STN S]]="",Table17[[#This Row],[SATUAN DB]],Table17[[#This Row],[SATUAN S]])</f>
        <v>LSN</v>
      </c>
      <c r="AC33">
        <f>Table17[[#This Row],[ISI NOTA CONV]]/Table17[[#This Row],[ISI_C]]</f>
        <v>0.02</v>
      </c>
      <c r="AD33">
        <f>INDEX(NOTA[HARGA SATUAN],'1'!A:A)</f>
        <v>13000</v>
      </c>
      <c r="AE33">
        <f>IF(Table17[[#This Row],[//CONV]]="",Table17[[#This Row],[HARGA NOTA]],Table17[[#This Row],[HARGA NOTA]]/Table17[[#This Row],[CONV VAR]])</f>
        <v>13000</v>
      </c>
      <c r="AF33">
        <f>IF(Table17[[#This Row],[CEK STN S]]="",Table17[[#This Row],[HARGA CONV]],Table17[[#This Row],[HARGA CONV]]/Table17[[#This Row],[CONV2 VAR]])</f>
        <v>13000</v>
      </c>
      <c r="AG33" s="33" t="str">
        <f>IF(INDEX(NOTA[Column6],'1'!A:A)=0,"",INDEX(NOTA[Column6],'1'!A:A))</f>
        <v/>
      </c>
      <c r="AH33" s="33" t="str">
        <f>IF(INDEX(NOTA[Column7],'1'!A:A)=0,"",INDEX(NOTA[Column7],'1'!A:A))</f>
        <v/>
      </c>
      <c r="AI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3" s="34">
        <f>INDEX(NOTA[HARGA/ CTN_H],'1'!A:A)</f>
        <v>26000</v>
      </c>
      <c r="AK33" s="34">
        <f>IF(Table17[[#This Row],[DISC 3]]="",Table17[[#This Row],[HRG / CTN]],Table17[[#This Row],[HRG / CTN]]-(Table17[[#This Row],[HRG / CTN]]*Table17[[#This Row],[DISC 3]]))</f>
        <v>26000</v>
      </c>
      <c r="AL33" s="36">
        <f ca="1">INDEX(NOTA[TGL_H],'1'!A:A)</f>
        <v>45539</v>
      </c>
      <c r="AM33" s="36">
        <f ca="1">INDEX(NOTA[TGL.NOTA_H],'1'!A:A)</f>
        <v>45539</v>
      </c>
      <c r="AN33" s="37"/>
      <c r="AO33" t="str">
        <f>IF(INDEX(NOTA[Column10],A:A)="","",INDEX(NOTA[Column10],A:A))</f>
        <v/>
      </c>
      <c r="AP33" t="str">
        <f ca="1">INDEX(NOTA[NO.NOTA_H],'1'!A:A)</f>
        <v>HN092024052</v>
      </c>
      <c r="AQ33">
        <f>INDEX(NOTA[Column10],'1'!A:A)</f>
        <v>0</v>
      </c>
      <c r="AR33" s="38" t="str">
        <f ca="1">INDEX(NOTA[SUPPLIER_H],'1'!A:A)</f>
        <v>HANSA</v>
      </c>
      <c r="AS33" t="str">
        <f>Table17[[#This Row],[NAMA_C]]</f>
        <v>LILIN ANGKA SHINTOENG NO. 1</v>
      </c>
      <c r="AT33" t="str">
        <f ca="1">Table17[[#This Row],[SUPPLIER]]</f>
        <v>HANSA</v>
      </c>
      <c r="AU33" t="str">
        <f>SUBSTITUTE(Table17[[#This Row],[CTN]],",",".")</f>
        <v>0.02</v>
      </c>
      <c r="AV33" s="64" t="str">
        <f>Table17[[#This Row],[ISI_C]]</f>
        <v>100</v>
      </c>
      <c r="AW33" t="str">
        <f>Table17[[#This Row],[SATUAN_C]]</f>
        <v>LSN</v>
      </c>
      <c r="AX33">
        <f>Table17[[#This Row],[HARGA CONV2]]</f>
        <v>13000</v>
      </c>
      <c r="AY33" s="39" t="str">
        <f>SUBSTITUTE(Table17[[#This Row],[DISC 3]],",",".")</f>
        <v/>
      </c>
      <c r="AZ33" s="36">
        <f ca="1">Table17[[#This Row],[TGL DATANG]]</f>
        <v>45539</v>
      </c>
      <c r="BA33" s="36">
        <f ca="1">Table17[[#This Row],[Column10]]</f>
        <v>45539</v>
      </c>
      <c r="BB33" s="37"/>
      <c r="BC33" t="str">
        <f>Table17[[#This Row],[KETERANGAN CONDRO]]</f>
        <v/>
      </c>
      <c r="BD33" t="str">
        <f ca="1">Table17[[#This Row],[Column6]]</f>
        <v>HN092024052</v>
      </c>
    </row>
    <row r="34" spans="1:56">
      <c r="A34" s="32">
        <v>46</v>
      </c>
      <c r="C34">
        <f>INDEX(NOTA[//DB],'1'!A:A)</f>
        <v>1980</v>
      </c>
      <c r="D34">
        <f>_xlfn.IFNA(MATCH(Table17[[#This Row],[//db]],[3]!Table2[\\],0),"")</f>
        <v>1591</v>
      </c>
      <c r="E34" t="str">
        <f>INDEX([3]!db[NB NOTA],Table17[[#This Row],[//db]])</f>
        <v>LILIN ANGKA SHINTOENG NO.2</v>
      </c>
      <c r="F34" t="str">
        <f>INDEX([3]!db[NB BM],Table17[[#This Row],[//db]])</f>
        <v>Lilin Angka Shintoeng No.2</v>
      </c>
      <c r="G34" t="str">
        <f>IF(Table17[[#This Row],[dbconcat]]="","",INDEX([3]!Table2[NAMA],Table17[[#This Row],[dbconcat]]))</f>
        <v>LILIN ANGKA SHINTOENG NO. 2</v>
      </c>
      <c r="H34" t="str">
        <f>INDEX([3]!Table2[KODE BARANG],Table17[[#This Row],[dbconcat]])</f>
        <v>LIL-SH3</v>
      </c>
      <c r="I34" t="str">
        <f>IF(Table17[[#This Row],[NAMA_3]]="",UPPER(Table17[[#This Row],[NAMA_2]]),Table17[[#This Row],[NAMA_3]])</f>
        <v>LILIN ANGKA SHINTOENG NO. 2</v>
      </c>
      <c r="J34">
        <f>INDEX(NOTA[QTY],'1'!A:A)</f>
        <v>1</v>
      </c>
      <c r="K34" t="str">
        <f>INDEX(NOTA[STN],'1'!A:A)</f>
        <v>LSN</v>
      </c>
      <c r="L34" t="str">
        <f>INDEX([3]!db[QTY B],Table17[[#This Row],[//db]])</f>
        <v>100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100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100</v>
      </c>
      <c r="S34" t="str" cm="1">
        <f t="array" ref="S34">IF(Table17[[#This Row],[dbconcat]]="","",INDEX([3]!Table2[[SATUAN ]],Table17[[#This Row],[dbconcat]]))</f>
        <v>LSN</v>
      </c>
      <c r="T34" t="str">
        <f>IF(Table17[[#This Row],[SATUAN S]]="","",IF(_xlfn.NUMBERVALUE(Table17[[#This Row],[ISI DB]])=_xlfn.NUMBERVALUE(Table17[[#This Row],[ISI S]]),"",1))</f>
        <v/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>
        <f>IF(Table17[[#This Row],[CEK STN S]]="",Table17[[#This Row],[ISI NOTA]],Table17[[#This Row],[ISI NOTA]]*Table17[[#This Row],[CONV2 VAR]])</f>
        <v>1</v>
      </c>
      <c r="Z34" t="str">
        <f>IF(Table17[[#This Row],[CEK STN S]]="",Table17[[#This Row],[SATUAN NOTA]],Table17[[#This Row],[SATUAN S]])</f>
        <v>LSN</v>
      </c>
      <c r="AA34" s="32" t="str">
        <f>IF(Table17[[#This Row],[CEK ISI S]]="",Table17[[#This Row],[ISI DB]],Table17[[#This Row],[ISI S]])</f>
        <v>100</v>
      </c>
      <c r="AB34" t="str">
        <f>IF(Table17[[#This Row],[CEK STN S]]="",Table17[[#This Row],[SATUAN DB]],Table17[[#This Row],[SATUAN S]])</f>
        <v>LSN</v>
      </c>
      <c r="AC34">
        <f>Table17[[#This Row],[ISI NOTA CONV]]/Table17[[#This Row],[ISI_C]]</f>
        <v>0.01</v>
      </c>
      <c r="AD34">
        <f>INDEX(NOTA[HARGA SATUAN],'1'!A:A)</f>
        <v>13000</v>
      </c>
      <c r="AE34">
        <f>IF(Table17[[#This Row],[//CONV]]="",Table17[[#This Row],[HARGA NOTA]],Table17[[#This Row],[HARGA NOTA]]/Table17[[#This Row],[CONV VAR]])</f>
        <v>13000</v>
      </c>
      <c r="AF34">
        <f>IF(Table17[[#This Row],[CEK STN S]]="",Table17[[#This Row],[HARGA CONV]],Table17[[#This Row],[HARGA CONV]]/Table17[[#This Row],[CONV2 VAR]])</f>
        <v>13000</v>
      </c>
      <c r="AG34" s="33" t="str">
        <f>IF(INDEX(NOTA[Column6],'1'!A:A)=0,"",INDEX(NOTA[Column6],'1'!A:A))</f>
        <v/>
      </c>
      <c r="AH34" s="33" t="str">
        <f>IF(INDEX(NOTA[Column7],'1'!A:A)=0,"",INDEX(NOTA[Column7],'1'!A:A))</f>
        <v/>
      </c>
      <c r="AI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4" s="34">
        <f>INDEX(NOTA[HARGA/ CTN_H],'1'!A:A)</f>
        <v>13000</v>
      </c>
      <c r="AK34" s="34">
        <f>IF(Table17[[#This Row],[DISC 3]]="",Table17[[#This Row],[HRG / CTN]],Table17[[#This Row],[HRG / CTN]]-(Table17[[#This Row],[HRG / CTN]]*Table17[[#This Row],[DISC 3]]))</f>
        <v>13000</v>
      </c>
      <c r="AL34" s="36">
        <f ca="1">INDEX(NOTA[TGL_H],'1'!A:A)</f>
        <v>45539</v>
      </c>
      <c r="AM34" s="36">
        <f ca="1">INDEX(NOTA[TGL.NOTA_H],'1'!A:A)</f>
        <v>45539</v>
      </c>
      <c r="AN34" s="37"/>
      <c r="AO34" t="str">
        <f>IF(INDEX(NOTA[Column10],A:A)="","",INDEX(NOTA[Column10],A:A))</f>
        <v/>
      </c>
      <c r="AP34" t="str">
        <f ca="1">INDEX(NOTA[NO.NOTA_H],'1'!A:A)</f>
        <v>HN092024052</v>
      </c>
      <c r="AQ34">
        <f>INDEX(NOTA[Column10],'1'!A:A)</f>
        <v>0</v>
      </c>
      <c r="AR34" s="38" t="str">
        <f ca="1">INDEX(NOTA[SUPPLIER_H],'1'!A:A)</f>
        <v>HANSA</v>
      </c>
      <c r="AS34" t="str">
        <f>Table17[[#This Row],[NAMA_C]]</f>
        <v>LILIN ANGKA SHINTOENG NO. 2</v>
      </c>
      <c r="AT34" t="str">
        <f ca="1">Table17[[#This Row],[SUPPLIER]]</f>
        <v>HANSA</v>
      </c>
      <c r="AU34" t="str">
        <f>SUBSTITUTE(Table17[[#This Row],[CTN]],",",".")</f>
        <v>0.01</v>
      </c>
      <c r="AV34" s="64" t="str">
        <f>Table17[[#This Row],[ISI_C]]</f>
        <v>100</v>
      </c>
      <c r="AW34" t="str">
        <f>Table17[[#This Row],[SATUAN_C]]</f>
        <v>LSN</v>
      </c>
      <c r="AX34">
        <f>Table17[[#This Row],[HARGA CONV2]]</f>
        <v>13000</v>
      </c>
      <c r="AY34" s="39" t="str">
        <f>SUBSTITUTE(Table17[[#This Row],[DISC 3]],",",".")</f>
        <v/>
      </c>
      <c r="AZ34" s="36">
        <f ca="1">Table17[[#This Row],[TGL DATANG]]</f>
        <v>45539</v>
      </c>
      <c r="BA34" s="36">
        <f ca="1">Table17[[#This Row],[Column10]]</f>
        <v>45539</v>
      </c>
      <c r="BB34" s="37"/>
      <c r="BC34" t="str">
        <f>Table17[[#This Row],[KETERANGAN CONDRO]]</f>
        <v/>
      </c>
      <c r="BD34" t="str">
        <f ca="1">Table17[[#This Row],[Column6]]</f>
        <v>HN092024052</v>
      </c>
    </row>
    <row r="35" spans="1:56">
      <c r="A35" s="45">
        <v>47</v>
      </c>
      <c r="C35">
        <f>INDEX(NOTA[//DB],'1'!A:A)</f>
        <v>1982</v>
      </c>
      <c r="D35">
        <f>_xlfn.IFNA(MATCH(Table17[[#This Row],[//db]],[3]!Table2[\\],0),"")</f>
        <v>1593</v>
      </c>
      <c r="E35" t="str">
        <f>INDEX([3]!db[NB NOTA],Table17[[#This Row],[//db]])</f>
        <v>LILIN ANGKA SHINTOENG NO.5</v>
      </c>
      <c r="F35" t="str">
        <f>INDEX([3]!db[NB BM],Table17[[#This Row],[//db]])</f>
        <v>Lilin Angka Shintoeng No.5</v>
      </c>
      <c r="G35" t="str">
        <f>IF(Table17[[#This Row],[dbconcat]]="","",INDEX([3]!Table2[NAMA],Table17[[#This Row],[dbconcat]]))</f>
        <v>LILIN ANGKA SHINTOENG NO. 5</v>
      </c>
      <c r="H35" t="str">
        <f>INDEX([3]!Table2[KODE BARANG],Table17[[#This Row],[dbconcat]])</f>
        <v>LIL-SH15</v>
      </c>
      <c r="I35" t="str">
        <f>IF(Table17[[#This Row],[NAMA_3]]="",UPPER(Table17[[#This Row],[NAMA_2]]),Table17[[#This Row],[NAMA_3]])</f>
        <v>LILIN ANGKA SHINTOENG NO. 5</v>
      </c>
      <c r="J35">
        <f>INDEX(NOTA[QTY],'1'!A:A)</f>
        <v>1</v>
      </c>
      <c r="K35" t="str">
        <f>INDEX(NOTA[STN],'1'!A:A)</f>
        <v>LSN</v>
      </c>
      <c r="L35" t="str">
        <f>INDEX([3]!db[QTY B],Table17[[#This Row],[//db]])</f>
        <v>100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100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100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>
        <f>IF(Table17[[#This Row],[CEK STN S]]="",Table17[[#This Row],[ISI NOTA]],Table17[[#This Row],[ISI NOTA]]*Table17[[#This Row],[CONV2 VAR]])</f>
        <v>1</v>
      </c>
      <c r="Z35" t="str">
        <f>IF(Table17[[#This Row],[CEK STN S]]="",Table17[[#This Row],[SATUAN NOTA]],Table17[[#This Row],[SATUAN S]])</f>
        <v>LSN</v>
      </c>
      <c r="AA35" s="32" t="str">
        <f>IF(Table17[[#This Row],[CEK ISI S]]="",Table17[[#This Row],[ISI DB]],Table17[[#This Row],[ISI S]])</f>
        <v>100</v>
      </c>
      <c r="AB35" t="str">
        <f>IF(Table17[[#This Row],[CEK STN S]]="",Table17[[#This Row],[SATUAN DB]],Table17[[#This Row],[SATUAN S]])</f>
        <v>LSN</v>
      </c>
      <c r="AC35">
        <f>Table17[[#This Row],[ISI NOTA CONV]]/Table17[[#This Row],[ISI_C]]</f>
        <v>0.01</v>
      </c>
      <c r="AD35">
        <f>INDEX(NOTA[HARGA SATUAN],'1'!A:A)</f>
        <v>13000</v>
      </c>
      <c r="AE35">
        <f>IF(Table17[[#This Row],[//CONV]]="",Table17[[#This Row],[HARGA NOTA]],Table17[[#This Row],[HARGA NOTA]]/Table17[[#This Row],[CONV VAR]])</f>
        <v>13000</v>
      </c>
      <c r="AF35">
        <f>IF(Table17[[#This Row],[CEK STN S]]="",Table17[[#This Row],[HARGA CONV]],Table17[[#This Row],[HARGA CONV]]/Table17[[#This Row],[CONV2 VAR]])</f>
        <v>13000</v>
      </c>
      <c r="AG35" s="33" t="str">
        <f>IF(INDEX(NOTA[Column6],'1'!A:A)=0,"",INDEX(NOTA[Column6],'1'!A:A))</f>
        <v/>
      </c>
      <c r="AH35" s="33" t="str">
        <f>IF(INDEX(NOTA[Column7],'1'!A:A)=0,"",INDEX(NOTA[Column7],'1'!A:A))</f>
        <v/>
      </c>
      <c r="AI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5" s="34">
        <f>INDEX(NOTA[HARGA/ CTN_H],'1'!A:A)</f>
        <v>13000</v>
      </c>
      <c r="AK35" s="34">
        <f>IF(Table17[[#This Row],[DISC 3]]="",Table17[[#This Row],[HRG / CTN]],Table17[[#This Row],[HRG / CTN]]-(Table17[[#This Row],[HRG / CTN]]*Table17[[#This Row],[DISC 3]]))</f>
        <v>13000</v>
      </c>
      <c r="AL35" s="36">
        <f ca="1">INDEX(NOTA[TGL_H],'1'!A:A)</f>
        <v>45539</v>
      </c>
      <c r="AM35" s="36">
        <f ca="1">INDEX(NOTA[TGL.NOTA_H],'1'!A:A)</f>
        <v>45539</v>
      </c>
      <c r="AN35" s="37"/>
      <c r="AO35" t="str">
        <f>IF(INDEX(NOTA[Column10],A:A)="","",INDEX(NOTA[Column10],A:A))</f>
        <v/>
      </c>
      <c r="AP35" t="str">
        <f ca="1">INDEX(NOTA[NO.NOTA_H],'1'!A:A)</f>
        <v>HN092024052</v>
      </c>
      <c r="AQ35">
        <f>INDEX(NOTA[Column10],'1'!A:A)</f>
        <v>0</v>
      </c>
      <c r="AR35" s="38" t="str">
        <f ca="1">INDEX(NOTA[SUPPLIER_H],'1'!A:A)</f>
        <v>HANSA</v>
      </c>
      <c r="AS35" t="str">
        <f>Table17[[#This Row],[NAMA_C]]</f>
        <v>LILIN ANGKA SHINTOENG NO. 5</v>
      </c>
      <c r="AT35" t="str">
        <f ca="1">Table17[[#This Row],[SUPPLIER]]</f>
        <v>HANSA</v>
      </c>
      <c r="AU35" t="str">
        <f>SUBSTITUTE(Table17[[#This Row],[CTN]],",",".")</f>
        <v>0.01</v>
      </c>
      <c r="AV35" s="64" t="str">
        <f>Table17[[#This Row],[ISI_C]]</f>
        <v>100</v>
      </c>
      <c r="AW35" t="str">
        <f>Table17[[#This Row],[SATUAN_C]]</f>
        <v>LSN</v>
      </c>
      <c r="AX35">
        <f>Table17[[#This Row],[HARGA CONV2]]</f>
        <v>13000</v>
      </c>
      <c r="AY35" s="39" t="str">
        <f>SUBSTITUTE(Table17[[#This Row],[DISC 3]],",",".")</f>
        <v/>
      </c>
      <c r="AZ35" s="36">
        <f ca="1">Table17[[#This Row],[TGL DATANG]]</f>
        <v>45539</v>
      </c>
      <c r="BA35" s="36">
        <f ca="1">Table17[[#This Row],[Column10]]</f>
        <v>45539</v>
      </c>
      <c r="BB35" s="37"/>
      <c r="BC35" t="str">
        <f>Table17[[#This Row],[KETERANGAN CONDRO]]</f>
        <v/>
      </c>
      <c r="BD35" t="str">
        <f ca="1">Table17[[#This Row],[Column6]]</f>
        <v>HN092024052</v>
      </c>
    </row>
    <row r="36" spans="1:56" s="46" customFormat="1">
      <c r="A36" s="32">
        <v>48</v>
      </c>
      <c r="C36" s="46">
        <f>INDEX(NOTA[//DB],'1'!A:A)</f>
        <v>1971</v>
      </c>
      <c r="D36" s="46">
        <f>_xlfn.IFNA(MATCH(Table17[[#This Row],[//db]],[3]!Table2[\\],0),"")</f>
        <v>1597</v>
      </c>
      <c r="E36" s="46" t="str">
        <f>INDEX([3]!db[NB NOTA],Table17[[#This Row],[//db]])</f>
        <v>LILIN ANGKA SHINTOENG NO.7</v>
      </c>
      <c r="F36" s="46" t="str">
        <f>INDEX([3]!db[NB BM],Table17[[#This Row],[//db]])</f>
        <v>Lilin angka Shintoeng no.7</v>
      </c>
      <c r="G36" s="46" t="str">
        <f>IF(Table17[[#This Row],[dbconcat]]="","",INDEX([3]!Table2[NAMA],Table17[[#This Row],[dbconcat]]))</f>
        <v>LILIN ANGKA SHINTOENG NO.7</v>
      </c>
      <c r="H36" s="46" t="str">
        <f>INDEX([3]!Table2[KODE BARANG],Table17[[#This Row],[dbconcat]])</f>
        <v>LIL-SH19</v>
      </c>
      <c r="I36" s="46" t="str">
        <f>IF(Table17[[#This Row],[NAMA_3]]="",UPPER(Table17[[#This Row],[NAMA_2]]),Table17[[#This Row],[NAMA_3]])</f>
        <v>LILIN ANGKA SHINTOENG NO.7</v>
      </c>
      <c r="J36" s="46">
        <f>INDEX(NOTA[QTY],'1'!A:A)</f>
        <v>1</v>
      </c>
      <c r="K36" s="46" t="str">
        <f>INDEX(NOTA[STN],'1'!A:A)</f>
        <v>LSN</v>
      </c>
      <c r="L36" s="46" t="str">
        <f>INDEX([3]!db[QTY B],Table17[[#This Row],[//db]])</f>
        <v>100</v>
      </c>
      <c r="M36" s="46" t="str">
        <f>INDEX([3]!db[STN B],Table17[[#This Row],[//db]])</f>
        <v>LSN</v>
      </c>
      <c r="N36" s="46" t="str">
        <f>IF(Table17[[#This Row],[SATUAN NOTA]]=Table17[[#This Row],[SATUAN DB]],"", MATCH(CONCATENATE(Table17[[#This Row],[SATUAN NOTA]],Table17[[#This Row],[SATUAN DB]]),Table2[4],0))</f>
        <v/>
      </c>
      <c r="O36" s="46" t="str" cm="1">
        <f t="array" ref="O36">IF(Table17[[#This Row],[//CONV]]="","",INDEX(Table2[3],Table17[[#This Row],[//CONV]]))</f>
        <v/>
      </c>
      <c r="P36" s="46" t="str">
        <f>IF(Table17[[#This Row],[//CONV]]="",Table17[[#This Row],[ISI DB]],Table17[[#This Row],[ISI NOTA]]*Table17[[#This Row],[CONV VAR]])</f>
        <v>100</v>
      </c>
      <c r="Q36" s="46" t="str" cm="1">
        <f t="array" ref="Q36">IF(Table17[[#This Row],[//CONV]]="",Table17[[#This Row],[SATUAN DB]],INDEX(Table2[2],Table17[[#This Row],[//CONV]]))</f>
        <v>LSN</v>
      </c>
      <c r="R36" s="46" cm="1">
        <f t="array" ref="R36">IF(Table17[[#This Row],[dbconcat]]="","",INDEX([3]!Table2[ISI],Table17[[#This Row],[dbconcat]]))</f>
        <v>100</v>
      </c>
      <c r="S36" s="46" t="str" cm="1">
        <f t="array" ref="S36">IF(Table17[[#This Row],[dbconcat]]="","",INDEX([3]!Table2[[SATUAN ]],Table17[[#This Row],[dbconcat]]))</f>
        <v>LSN</v>
      </c>
      <c r="T36" s="46" t="str">
        <f>IF(Table17[[#This Row],[SATUAN S]]="","",IF(_xlfn.NUMBERVALUE(Table17[[#This Row],[ISI DB]])=_xlfn.NUMBERVALUE(Table17[[#This Row],[ISI S]]),"",1))</f>
        <v/>
      </c>
      <c r="U36" s="46" t="str">
        <f>IF(Table17[[#This Row],[SATUAN S]]="","",IF(Table17[[#This Row],[SATUAN DB]]=Table17[[#This Row],[SATUAN S]],"",1))</f>
        <v/>
      </c>
      <c r="V36" s="46" t="str">
        <f>IF(Table17[[#This Row],[CEK STN S]]="","",MATCH(CONCATENATE(Table17[[#This Row],[SATUAN CONV]],Table17[[#This Row],[SATUAN S]]),Table2[4],0))</f>
        <v/>
      </c>
      <c r="X36" s="46" t="str" cm="1">
        <f t="array" ref="X36">IF(Table17[[#This Row],[CONV2_//]]="","",INDEX(Table2[3],Table17[[#This Row],[CONV2_//]]))</f>
        <v/>
      </c>
      <c r="Y36" s="46">
        <f>IF(Table17[[#This Row],[CEK STN S]]="",Table17[[#This Row],[ISI NOTA]],Table17[[#This Row],[ISI NOTA]]*Table17[[#This Row],[CONV2 VAR]])</f>
        <v>1</v>
      </c>
      <c r="Z36" s="46" t="str">
        <f>IF(Table17[[#This Row],[CEK STN S]]="",Table17[[#This Row],[SATUAN NOTA]],Table17[[#This Row],[SATUAN S]])</f>
        <v>LSN</v>
      </c>
      <c r="AA36" s="45" t="str">
        <f>IF(Table17[[#This Row],[CEK ISI S]]="",Table17[[#This Row],[ISI DB]],Table17[[#This Row],[ISI S]])</f>
        <v>100</v>
      </c>
      <c r="AB36" s="46" t="str">
        <f>IF(Table17[[#This Row],[CEK STN S]]="",Table17[[#This Row],[SATUAN DB]],Table17[[#This Row],[SATUAN S]])</f>
        <v>LSN</v>
      </c>
      <c r="AC36" s="46">
        <f>Table17[[#This Row],[ISI NOTA CONV]]/Table17[[#This Row],[ISI_C]]</f>
        <v>0.01</v>
      </c>
      <c r="AD36" s="46">
        <f>INDEX(NOTA[HARGA SATUAN],'1'!A:A)</f>
        <v>13000</v>
      </c>
      <c r="AE36" s="46">
        <f>IF(Table17[[#This Row],[//CONV]]="",Table17[[#This Row],[HARGA NOTA]],Table17[[#This Row],[HARGA NOTA]]/Table17[[#This Row],[CONV VAR]])</f>
        <v>13000</v>
      </c>
      <c r="AF36" s="46">
        <f>IF(Table17[[#This Row],[CEK STN S]]="",Table17[[#This Row],[HARGA CONV]],Table17[[#This Row],[HARGA CONV]]/Table17[[#This Row],[CONV2 VAR]])</f>
        <v>13000</v>
      </c>
      <c r="AG36" s="47" t="str">
        <f>IF(INDEX(NOTA[Column6],'1'!A:A)=0,"",INDEX(NOTA[Column6],'1'!A:A))</f>
        <v/>
      </c>
      <c r="AH36" s="47" t="str">
        <f>IF(INDEX(NOTA[Column7],'1'!A:A)=0,"",INDEX(NOTA[Column7],'1'!A:A))</f>
        <v/>
      </c>
      <c r="AI36" s="47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6" s="48">
        <f>INDEX(NOTA[HARGA/ CTN_H],'1'!A:A)</f>
        <v>13000</v>
      </c>
      <c r="AK36" s="48">
        <f>IF(Table17[[#This Row],[DISC 3]]="",Table17[[#This Row],[HRG / CTN]],Table17[[#This Row],[HRG / CTN]]-(Table17[[#This Row],[HRG / CTN]]*Table17[[#This Row],[DISC 3]]))</f>
        <v>13000</v>
      </c>
      <c r="AL36" s="49">
        <f ca="1">INDEX(NOTA[TGL_H],'1'!A:A)</f>
        <v>45539</v>
      </c>
      <c r="AM36" s="49">
        <f ca="1">INDEX(NOTA[TGL.NOTA_H],'1'!A:A)</f>
        <v>45539</v>
      </c>
      <c r="AN36" s="50"/>
      <c r="AO36" s="46" t="str">
        <f>IF(INDEX(NOTA[Column10],A:A)="","",INDEX(NOTA[Column10],A:A))</f>
        <v/>
      </c>
      <c r="AP36" s="46" t="str">
        <f ca="1">INDEX(NOTA[NO.NOTA_H],'1'!A:A)</f>
        <v>HN092024052</v>
      </c>
      <c r="AQ36" s="46">
        <f>INDEX(NOTA[Column10],'1'!A:A)</f>
        <v>0</v>
      </c>
      <c r="AR36" s="51" t="str">
        <f ca="1">INDEX(NOTA[SUPPLIER_H],'1'!A:A)</f>
        <v>HANSA</v>
      </c>
      <c r="AS36" s="46" t="str">
        <f>Table17[[#This Row],[NAMA_C]]</f>
        <v>LILIN ANGKA SHINTOENG NO.7</v>
      </c>
      <c r="AT36" s="46" t="str">
        <f ca="1">Table17[[#This Row],[SUPPLIER]]</f>
        <v>HANSA</v>
      </c>
      <c r="AU36" s="46" t="str">
        <f>SUBSTITUTE(Table17[[#This Row],[CTN]],",",".")</f>
        <v>0.01</v>
      </c>
      <c r="AV36" s="65" t="str">
        <f>Table17[[#This Row],[ISI_C]]</f>
        <v>100</v>
      </c>
      <c r="AW36" s="46" t="str">
        <f>Table17[[#This Row],[SATUAN_C]]</f>
        <v>LSN</v>
      </c>
      <c r="AX36" s="46">
        <f>Table17[[#This Row],[HARGA CONV2]]</f>
        <v>13000</v>
      </c>
      <c r="AY36" s="52" t="str">
        <f>SUBSTITUTE(Table17[[#This Row],[DISC 3]],",",".")</f>
        <v/>
      </c>
      <c r="AZ36" s="49">
        <f ca="1">Table17[[#This Row],[TGL DATANG]]</f>
        <v>45539</v>
      </c>
      <c r="BA36" s="49">
        <f ca="1">Table17[[#This Row],[Column10]]</f>
        <v>45539</v>
      </c>
      <c r="BB36" s="50"/>
      <c r="BC36" s="46" t="str">
        <f>Table17[[#This Row],[KETERANGAN CONDRO]]</f>
        <v/>
      </c>
      <c r="BD36" s="46" t="str">
        <f ca="1">Table17[[#This Row],[Column6]]</f>
        <v>HN092024052</v>
      </c>
    </row>
    <row r="37" spans="1:56">
      <c r="A37" s="53" t="s">
        <v>55</v>
      </c>
      <c r="C37" t="e">
        <f>INDEX(NOTA[//DB],'1'!A:A)</f>
        <v>#VALUE!</v>
      </c>
      <c r="D37" t="e">
        <f>_xlfn.IFNA(MATCH(Table17[[#This Row],[//db]],[3]!Table2[\\],0),"")</f>
        <v>#VALUE!</v>
      </c>
      <c r="E37" t="e">
        <f>INDEX([3]!db[NB NOTA],Table17[[#This Row],[//db]])</f>
        <v>#VALUE!</v>
      </c>
      <c r="F37" t="e">
        <f>INDEX([3]!db[NB BM],Table17[[#This Row],[//db]])</f>
        <v>#VALUE!</v>
      </c>
      <c r="G37" t="e">
        <f>IF(Table17[[#This Row],[dbconcat]]="","",INDEX([3]!Table2[NAMA],Table17[[#This Row],[dbconcat]]))</f>
        <v>#VALUE!</v>
      </c>
      <c r="H37" t="e">
        <f>INDEX([3]!Table2[KODE BARANG],Table17[[#This Row],[dbconcat]])</f>
        <v>#VALUE!</v>
      </c>
      <c r="I37" t="e">
        <f>IF(Table17[[#This Row],[NAMA_3]]="",UPPER(Table17[[#This Row],[NAMA_2]]),Table17[[#This Row],[NAMA_3]])</f>
        <v>#VALUE!</v>
      </c>
      <c r="J37" t="e">
        <f>INDEX(NOTA[QTY],'1'!A:A)</f>
        <v>#VALUE!</v>
      </c>
      <c r="K37" t="e">
        <f>INDEX(NOTA[STN],'1'!A:A)</f>
        <v>#VALUE!</v>
      </c>
      <c r="L37" t="e">
        <f>INDEX([3]!db[QTY B],Table17[[#This Row],[//db]])</f>
        <v>#VALUE!</v>
      </c>
      <c r="M37" t="e">
        <f>INDEX([3]!db[STN B],Table17[[#This Row],[//db]])</f>
        <v>#VALUE!</v>
      </c>
      <c r="N37" t="e">
        <f>IF(Table17[[#This Row],[SATUAN NOTA]]=Table17[[#This Row],[SATUAN DB]],"", MATCH(CONCATENATE(Table17[[#This Row],[SATUAN NOTA]],Table17[[#This Row],[SATUAN DB]]),Table2[4],0))</f>
        <v>#VALUE!</v>
      </c>
      <c r="O37" t="e" cm="1">
        <f t="array" ref="O37">IF(Table17[[#This Row],[//CONV]]="","",INDEX(Table2[3],Table17[[#This Row],[//CONV]]))</f>
        <v>#VALUE!</v>
      </c>
      <c r="P37" t="e">
        <f>IF(Table17[[#This Row],[//CONV]]="",Table17[[#This Row],[ISI DB]],Table17[[#This Row],[ISI NOTA]]*Table17[[#This Row],[CONV VAR]])</f>
        <v>#VALUE!</v>
      </c>
      <c r="Q37" t="e" cm="1">
        <f t="array" ref="Q37">IF(Table17[[#This Row],[//CONV]]="",Table17[[#This Row],[SATUAN DB]],INDEX(Table2[2],Table17[[#This Row],[//CONV]]))</f>
        <v>#VALUE!</v>
      </c>
      <c r="R37" t="e" cm="1">
        <f t="array" ref="R37">IF(Table17[[#This Row],[dbconcat]]="","",INDEX([3]!Table2[ISI],Table17[[#This Row],[dbconcat]]))</f>
        <v>#VALUE!</v>
      </c>
      <c r="S37" t="e" cm="1">
        <f t="array" ref="S37">IF(Table17[[#This Row],[dbconcat]]="","",INDEX([3]!Table2[[SATUAN ]],Table17[[#This Row],[dbconcat]]))</f>
        <v>#VALUE!</v>
      </c>
      <c r="T37" t="e">
        <f>IF(Table17[[#This Row],[SATUAN S]]="","",IF(_xlfn.NUMBERVALUE(Table17[[#This Row],[ISI DB]])=_xlfn.NUMBERVALUE(Table17[[#This Row],[ISI S]]),"",1))</f>
        <v>#VALUE!</v>
      </c>
      <c r="U37" t="e">
        <f>IF(Table17[[#This Row],[SATUAN S]]="","",IF(Table17[[#This Row],[SATUAN DB]]=Table17[[#This Row],[SATUAN S]],"",1))</f>
        <v>#VALUE!</v>
      </c>
      <c r="V37" t="e">
        <f>IF(Table17[[#This Row],[CEK STN S]]="","",MATCH(CONCATENATE(Table17[[#This Row],[SATUAN CONV]],Table17[[#This Row],[SATUAN S]]),Table2[4],0))</f>
        <v>#VALUE!</v>
      </c>
      <c r="X37" t="e" cm="1">
        <f t="array" ref="X37">IF(Table17[[#This Row],[CONV2_//]]="","",INDEX(Table2[3],Table17[[#This Row],[CONV2_//]]))</f>
        <v>#VALUE!</v>
      </c>
      <c r="Y37" t="e">
        <f>IF(Table17[[#This Row],[CEK STN S]]="",Table17[[#This Row],[ISI NOTA]],Table17[[#This Row],[ISI NOTA]]*Table17[[#This Row],[CONV2 VAR]])</f>
        <v>#VALUE!</v>
      </c>
      <c r="Z37" t="e">
        <f>IF(Table17[[#This Row],[CEK STN S]]="",Table17[[#This Row],[SATUAN NOTA]],Table17[[#This Row],[SATUAN S]])</f>
        <v>#VALUE!</v>
      </c>
      <c r="AA37" s="32" t="e">
        <f>IF(Table17[[#This Row],[CEK ISI S]]="",Table17[[#This Row],[ISI DB]],Table17[[#This Row],[ISI S]])</f>
        <v>#VALUE!</v>
      </c>
      <c r="AB37" t="e">
        <f>IF(Table17[[#This Row],[CEK STN S]]="",Table17[[#This Row],[SATUAN DB]],Table17[[#This Row],[SATUAN S]])</f>
        <v>#VALUE!</v>
      </c>
      <c r="AC37" t="e">
        <f>Table17[[#This Row],[ISI NOTA CONV]]/Table17[[#This Row],[ISI_C]]</f>
        <v>#VALUE!</v>
      </c>
      <c r="AD37" t="e">
        <f>INDEX(NOTA[HARGA SATUAN],'1'!A:A)</f>
        <v>#VALUE!</v>
      </c>
      <c r="AE37" t="e">
        <f>IF(Table17[[#This Row],[//CONV]]="",Table17[[#This Row],[HARGA NOTA]],Table17[[#This Row],[HARGA NOTA]]/Table17[[#This Row],[CONV VAR]])</f>
        <v>#VALUE!</v>
      </c>
      <c r="AF37" t="e">
        <f>IF(Table17[[#This Row],[CEK STN S]]="",Table17[[#This Row],[HARGA CONV]],Table17[[#This Row],[HARGA CONV]]/Table17[[#This Row],[CONV2 VAR]])</f>
        <v>#VALUE!</v>
      </c>
      <c r="AG37" s="33" t="e">
        <f>IF(INDEX(NOTA[Column6],'1'!A:A)=0,"",INDEX(NOTA[Column6],'1'!A:A))</f>
        <v>#VALUE!</v>
      </c>
      <c r="AH37" s="33" t="e">
        <f>IF(INDEX(NOTA[Column7],'1'!A:A)=0,"",INDEX(NOTA[Column7],'1'!A:A))</f>
        <v>#VALUE!</v>
      </c>
      <c r="AI37" s="33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J37" s="34" t="e">
        <f>INDEX(NOTA[HARGA/ CTN_H],'1'!A:A)</f>
        <v>#VALUE!</v>
      </c>
      <c r="AK37" s="34" t="e">
        <f>IF(Table17[[#This Row],[DISC 3]]="",Table17[[#This Row],[HRG / CTN]],Table17[[#This Row],[HRG / CTN]]-(Table17[[#This Row],[HRG / CTN]]*Table17[[#This Row],[DISC 3]]))</f>
        <v>#VALUE!</v>
      </c>
      <c r="AL37" s="36" t="e">
        <f>INDEX(NOTA[TGL_H],'1'!A:A)</f>
        <v>#VALUE!</v>
      </c>
      <c r="AM37" s="36" t="e">
        <f>INDEX(NOTA[TGL.NOTA_H],'1'!A:A)</f>
        <v>#VALUE!</v>
      </c>
      <c r="AN37" s="37"/>
      <c r="AO37" t="e">
        <f>IF(INDEX(NOTA[Column10],A:A)="","",INDEX(NOTA[Column10],A:A))</f>
        <v>#VALUE!</v>
      </c>
      <c r="AP37" t="e">
        <f>INDEX(NOTA[NO.NOTA_H],'1'!A:A)</f>
        <v>#VALUE!</v>
      </c>
      <c r="AQ37" t="e">
        <f>INDEX(NOTA[Column10],'1'!A:A)</f>
        <v>#VALUE!</v>
      </c>
      <c r="AR37" s="38" t="e">
        <f>INDEX(NOTA[SUPPLIER_H],'1'!A:A)</f>
        <v>#VALUE!</v>
      </c>
      <c r="AS37" t="e">
        <f>Table17[[#This Row],[NAMA_C]]</f>
        <v>#VALUE!</v>
      </c>
      <c r="AT37" t="e">
        <f>Table17[[#This Row],[SUPPLIER]]</f>
        <v>#VALUE!</v>
      </c>
      <c r="AU37" t="e">
        <f>SUBSTITUTE(Table17[[#This Row],[CTN]],",",".")</f>
        <v>#VALUE!</v>
      </c>
      <c r="AV37" s="64" t="e">
        <f>Table17[[#This Row],[ISI_C]]</f>
        <v>#VALUE!</v>
      </c>
      <c r="AW37" t="e">
        <f>Table17[[#This Row],[SATUAN_C]]</f>
        <v>#VALUE!</v>
      </c>
      <c r="AX37" t="e">
        <f>Table17[[#This Row],[HARGA CONV2]]</f>
        <v>#VALUE!</v>
      </c>
      <c r="AY37" s="39" t="e">
        <f>SUBSTITUTE(Table17[[#This Row],[DISC 3]],",",".")</f>
        <v>#VALUE!</v>
      </c>
      <c r="AZ37" s="36" t="e">
        <f>Table17[[#This Row],[TGL DATANG]]</f>
        <v>#VALUE!</v>
      </c>
      <c r="BA37" s="36" t="e">
        <f>Table17[[#This Row],[Column10]]</f>
        <v>#VALUE!</v>
      </c>
      <c r="BB37" s="37"/>
      <c r="BC37" t="e">
        <f>Table17[[#This Row],[KETERANGAN CONDRO]]</f>
        <v>#VALUE!</v>
      </c>
      <c r="BD37" t="e">
        <f>Table17[[#This Row],[Column6]]</f>
        <v>#VALUE!</v>
      </c>
    </row>
    <row r="38" spans="1:56">
      <c r="C38" t="str">
        <f>INDEX(NOTA[//DB],'1'!A:A)</f>
        <v/>
      </c>
      <c r="D38">
        <f>_xlfn.IFNA(MATCH(Table17[[#This Row],[//db]],[3]!Table2[\\],0),"")</f>
        <v>1</v>
      </c>
      <c r="E38" t="e">
        <f>INDEX([3]!db[NB NOTA],Table17[[#This Row],[//db]])</f>
        <v>#VALUE!</v>
      </c>
      <c r="F38" t="e">
        <f>INDEX([3]!db[NB BM],Table17[[#This Row],[//db]])</f>
        <v>#VALUE!</v>
      </c>
      <c r="G38" t="str">
        <f>IF(Table17[[#This Row],[dbconcat]]="","",INDEX([3]!Table2[NAMA],Table17[[#This Row],[dbconcat]]))</f>
        <v>ABJAD D &amp; R 260 KCL</v>
      </c>
      <c r="H38" t="str">
        <f>INDEX([3]!Table2[KODE BARANG],Table17[[#This Row],[dbconcat]])</f>
        <v>ABJ-DR1</v>
      </c>
      <c r="I38" t="str">
        <f>IF(Table17[[#This Row],[NAMA_3]]="",UPPER(Table17[[#This Row],[NAMA_2]]),Table17[[#This Row],[NAMA_3]])</f>
        <v>ABJAD D &amp; R 260 KCL</v>
      </c>
      <c r="J38">
        <f>INDEX(NOTA[QTY],'1'!A:A)</f>
        <v>0</v>
      </c>
      <c r="K38">
        <f>INDEX(NOTA[STN],'1'!A:A)</f>
        <v>0</v>
      </c>
      <c r="L38" t="e">
        <f>INDEX([3]!db[QTY B],Table17[[#This Row],[//db]])</f>
        <v>#VALUE!</v>
      </c>
      <c r="M38" t="e">
        <f>INDEX([3]!db[STN B],Table17[[#This Row],[//db]])</f>
        <v>#VALUE!</v>
      </c>
      <c r="N38" t="e">
        <f>IF(Table17[[#This Row],[SATUAN NOTA]]=Table17[[#This Row],[SATUAN DB]],"", MATCH(CONCATENATE(Table17[[#This Row],[SATUAN NOTA]],Table17[[#This Row],[SATUAN DB]]),Table2[4],0))</f>
        <v>#VALUE!</v>
      </c>
      <c r="O38" t="e" cm="1">
        <f t="array" ref="O38">IF(Table17[[#This Row],[//CONV]]="","",INDEX(Table2[3],Table17[[#This Row],[//CONV]]))</f>
        <v>#VALUE!</v>
      </c>
      <c r="P38" t="e">
        <f>IF(Table17[[#This Row],[//CONV]]="",Table17[[#This Row],[ISI DB]],Table17[[#This Row],[ISI NOTA]]*Table17[[#This Row],[CONV VAR]])</f>
        <v>#VALUE!</v>
      </c>
      <c r="Q38" t="e" cm="1">
        <f t="array" ref="Q38">IF(Table17[[#This Row],[//CONV]]="",Table17[[#This Row],[SATUAN DB]],INDEX(Table2[2],Table17[[#This Row],[//CONV]]))</f>
        <v>#VALUE!</v>
      </c>
      <c r="R38" cm="1">
        <f t="array" ref="R38">IF(Table17[[#This Row],[dbconcat]]="","",INDEX([3]!Table2[ISI],Table17[[#This Row],[dbconcat]]))</f>
        <v>20</v>
      </c>
      <c r="S38" t="str" cm="1">
        <f t="array" ref="S38">IF(Table17[[#This Row],[dbconcat]]="","",INDEX([3]!Table2[[SATUAN ]],Table17[[#This Row],[dbconcat]]))</f>
        <v>LSN</v>
      </c>
      <c r="T38" t="e">
        <f>IF(Table17[[#This Row],[SATUAN S]]="","",IF(_xlfn.NUMBERVALUE(Table17[[#This Row],[ISI DB]])=_xlfn.NUMBERVALUE(Table17[[#This Row],[ISI S]]),"",1))</f>
        <v>#VALUE!</v>
      </c>
      <c r="U38" t="e">
        <f>IF(Table17[[#This Row],[SATUAN S]]="","",IF(Table17[[#This Row],[SATUAN DB]]=Table17[[#This Row],[SATUAN S]],"",1))</f>
        <v>#VALUE!</v>
      </c>
      <c r="V38" t="e">
        <f>IF(Table17[[#This Row],[CEK STN S]]="","",MATCH(CONCATENATE(Table17[[#This Row],[SATUAN CONV]],Table17[[#This Row],[SATUAN S]]),Table2[4],0))</f>
        <v>#VALUE!</v>
      </c>
      <c r="X38" t="e" cm="1">
        <f t="array" ref="X38">IF(Table17[[#This Row],[CONV2_//]]="","",INDEX(Table2[3],Table17[[#This Row],[CONV2_//]]))</f>
        <v>#VALUE!</v>
      </c>
      <c r="Y38" t="e">
        <f>IF(Table17[[#This Row],[CEK STN S]]="",Table17[[#This Row],[ISI NOTA]],Table17[[#This Row],[ISI NOTA]]*Table17[[#This Row],[CONV2 VAR]])</f>
        <v>#VALUE!</v>
      </c>
      <c r="Z38" t="e">
        <f>IF(Table17[[#This Row],[CEK STN S]]="",Table17[[#This Row],[SATUAN NOTA]],Table17[[#This Row],[SATUAN S]])</f>
        <v>#VALUE!</v>
      </c>
      <c r="AA38" s="32" t="e">
        <f>IF(Table17[[#This Row],[CEK ISI S]]="",Table17[[#This Row],[ISI DB]],Table17[[#This Row],[ISI S]])</f>
        <v>#VALUE!</v>
      </c>
      <c r="AB38" t="e">
        <f>IF(Table17[[#This Row],[CEK STN S]]="",Table17[[#This Row],[SATUAN DB]],Table17[[#This Row],[SATUAN S]])</f>
        <v>#VALUE!</v>
      </c>
      <c r="AC38" t="e">
        <f>Table17[[#This Row],[ISI NOTA CONV]]/Table17[[#This Row],[ISI_C]]</f>
        <v>#VALUE!</v>
      </c>
      <c r="AD38">
        <f>INDEX(NOTA[HARGA SATUAN],'1'!A:A)</f>
        <v>0</v>
      </c>
      <c r="AE38" t="e">
        <f>IF(Table17[[#This Row],[//CONV]]="",Table17[[#This Row],[HARGA NOTA]],Table17[[#This Row],[HARGA NOTA]]/Table17[[#This Row],[CONV VAR]])</f>
        <v>#VALUE!</v>
      </c>
      <c r="AF38" t="e">
        <f>IF(Table17[[#This Row],[CEK STN S]]="",Table17[[#This Row],[HARGA CONV]],Table17[[#This Row],[HARGA CONV]]/Table17[[#This Row],[CONV2 VAR]])</f>
        <v>#VALUE!</v>
      </c>
      <c r="AG38" s="33" t="str">
        <f>IF(INDEX(NOTA[Column6],'1'!A:A)=0,"",INDEX(NOTA[Column6],'1'!A:A))</f>
        <v/>
      </c>
      <c r="AH38" s="33" t="str">
        <f>IF(INDEX(NOTA[Column7],'1'!A:A)=0,"",INDEX(NOTA[Column7],'1'!A:A))</f>
        <v/>
      </c>
      <c r="AI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8" s="34" t="str">
        <f>INDEX(NOTA[HARGA/ CTN_H],'1'!A:A)</f>
        <v/>
      </c>
      <c r="AK38" s="34" t="str">
        <f>IF(Table17[[#This Row],[DISC 3]]="",Table17[[#This Row],[HRG / CTN]],Table17[[#This Row],[HRG / CTN]]-(Table17[[#This Row],[HRG / CTN]]*Table17[[#This Row],[DISC 3]]))</f>
        <v/>
      </c>
      <c r="AL38" s="36" t="str">
        <f ca="1">INDEX(NOTA[TGL_H],'1'!A:A)</f>
        <v/>
      </c>
      <c r="AM38" s="36" t="str">
        <f ca="1">INDEX(NOTA[TGL.NOTA_H],'1'!A:A)</f>
        <v/>
      </c>
      <c r="AN38" s="37"/>
      <c r="AO38" t="str">
        <f>IF(INDEX(NOTA[Column10],A:A)="","",INDEX(NOTA[Column10],A:A))</f>
        <v/>
      </c>
      <c r="AP38" t="str">
        <f ca="1">INDEX(NOTA[NO.NOTA_H],'1'!A:A)</f>
        <v/>
      </c>
      <c r="AQ38">
        <f>INDEX(NOTA[Column10],'1'!A:A)</f>
        <v>0</v>
      </c>
      <c r="AR38" s="38" t="str">
        <f ca="1">INDEX(NOTA[SUPPLIER_H],'1'!A:A)</f>
        <v/>
      </c>
      <c r="AS38" t="str">
        <f>Table17[[#This Row],[NAMA_C]]</f>
        <v>ABJAD D &amp; R 260 KCL</v>
      </c>
      <c r="AT38" t="str">
        <f ca="1">Table17[[#This Row],[SUPPLIER]]</f>
        <v/>
      </c>
      <c r="AU38" t="e">
        <f>SUBSTITUTE(Table17[[#This Row],[CTN]],",",".")</f>
        <v>#VALUE!</v>
      </c>
      <c r="AV38" s="64" t="e">
        <f>Table17[[#This Row],[ISI_C]]</f>
        <v>#VALUE!</v>
      </c>
      <c r="AW38" t="e">
        <f>Table17[[#This Row],[SATUAN_C]]</f>
        <v>#VALUE!</v>
      </c>
      <c r="AX38" t="e">
        <f>Table17[[#This Row],[HARGA CONV2]]</f>
        <v>#VALUE!</v>
      </c>
      <c r="AY38" s="39" t="str">
        <f>SUBSTITUTE(Table17[[#This Row],[DISC 3]],",",".")</f>
        <v/>
      </c>
      <c r="AZ38" s="36" t="str">
        <f ca="1">Table17[[#This Row],[TGL DATANG]]</f>
        <v/>
      </c>
      <c r="BA38" s="36" t="str">
        <f ca="1">Table17[[#This Row],[Column10]]</f>
        <v/>
      </c>
      <c r="BB38" s="37"/>
      <c r="BC38" t="str">
        <f>Table17[[#This Row],[KETERANGAN CONDRO]]</f>
        <v/>
      </c>
      <c r="BD38" t="str">
        <f ca="1">Table17[[#This Row],[Column6]]</f>
        <v/>
      </c>
    </row>
    <row r="39" spans="1:56">
      <c r="C39">
        <f>INDEX(NOTA[//DB],'1'!A:A)</f>
        <v>874</v>
      </c>
      <c r="D39" t="str">
        <f>_xlfn.IFNA(MATCH(Table17[[#This Row],[//db]],[3]!Table2[\\],0),"")</f>
        <v/>
      </c>
      <c r="E39" t="str">
        <f>INDEX([3]!db[NB NOTA],Table17[[#This Row],[//db]])</f>
        <v>DOC RIT PRESTIGE</v>
      </c>
      <c r="F39" t="str">
        <f>INDEX([3]!db[NB BM],Table17[[#This Row],[//db]])</f>
        <v>Dokumen Risleting Prestige</v>
      </c>
      <c r="G39" t="str">
        <f>IF(Table17[[#This Row],[dbconcat]]="","",INDEX([3]!Table2[NAMA],Table17[[#This Row],[dbconcat]]))</f>
        <v/>
      </c>
      <c r="H39" t="e">
        <f>INDEX([3]!Table2[KODE BARANG],Table17[[#This Row],[dbconcat]])</f>
        <v>#VALUE!</v>
      </c>
      <c r="I39" t="str">
        <f>IF(Table17[[#This Row],[NAMA_3]]="",UPPER(Table17[[#This Row],[NAMA_2]]),Table17[[#This Row],[NAMA_3]])</f>
        <v>DOKUMEN RISLETING PRESTIGE</v>
      </c>
      <c r="J39">
        <f>INDEX(NOTA[QTY],'1'!A:A)</f>
        <v>5</v>
      </c>
      <c r="K39" t="str">
        <f>INDEX(NOTA[STN],'1'!A:A)</f>
        <v>LSN</v>
      </c>
      <c r="L39" t="str">
        <f>INDEX([3]!db[QTY B],Table17[[#This Row],[//db]])</f>
        <v>8</v>
      </c>
      <c r="M39" t="str">
        <f>INDEX([3]!db[STN B],Table17[[#This Row],[//db]])</f>
        <v>LSN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8</v>
      </c>
      <c r="Q39" t="str" cm="1">
        <f t="array" ref="Q39">IF(Table17[[#This Row],[//CONV]]="",Table17[[#This Row],[SATUAN DB]],INDEX(Table2[2],Table17[[#This Row],[//CONV]]))</f>
        <v>LSN</v>
      </c>
      <c r="R39" t="str" cm="1">
        <f t="array" ref="R39">IF(Table17[[#This Row],[dbconcat]]="","",INDEX([3]!Table2[ISI],Table17[[#This Row],[dbconcat]]))</f>
        <v/>
      </c>
      <c r="S39" t="str" cm="1">
        <f t="array" ref="S39">IF(Table17[[#This Row],[dbconcat]]="","",INDEX([3]!Table2[[SATUAN ]],Table17[[#This Row],[dbconcat]]))</f>
        <v/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>
        <f>IF(Table17[[#This Row],[CEK STN S]]="",Table17[[#This Row],[ISI NOTA]],Table17[[#This Row],[ISI NOTA]]*Table17[[#This Row],[CONV2 VAR]])</f>
        <v>5</v>
      </c>
      <c r="Z39" t="str">
        <f>IF(Table17[[#This Row],[CEK STN S]]="",Table17[[#This Row],[SATUAN NOTA]],Table17[[#This Row],[SATUAN S]])</f>
        <v>LSN</v>
      </c>
      <c r="AA39" s="32" t="str">
        <f>IF(Table17[[#This Row],[CEK ISI S]]="",Table17[[#This Row],[ISI DB]],Table17[[#This Row],[ISI S]])</f>
        <v>8</v>
      </c>
      <c r="AB39" t="str">
        <f>IF(Table17[[#This Row],[CEK STN S]]="",Table17[[#This Row],[SATUAN DB]],Table17[[#This Row],[SATUAN S]])</f>
        <v>LSN</v>
      </c>
      <c r="AC39">
        <f>Table17[[#This Row],[ISI NOTA CONV]]/Table17[[#This Row],[ISI_C]]</f>
        <v>0.625</v>
      </c>
      <c r="AD39">
        <f>INDEX(NOTA[HARGA SATUAN],'1'!A:A)</f>
        <v>195000</v>
      </c>
      <c r="AE39">
        <f>IF(Table17[[#This Row],[//CONV]]="",Table17[[#This Row],[HARGA NOTA]],Table17[[#This Row],[HARGA NOTA]]/Table17[[#This Row],[CONV VAR]])</f>
        <v>195000</v>
      </c>
      <c r="AF39">
        <f>IF(Table17[[#This Row],[CEK STN S]]="",Table17[[#This Row],[HARGA CONV]],Table17[[#This Row],[HARGA CONV]]/Table17[[#This Row],[CONV2 VAR]])</f>
        <v>195000</v>
      </c>
      <c r="AG39" s="33" t="str">
        <f>IF(INDEX(NOTA[Column6],'1'!A:A)=0,"",INDEX(NOTA[Column6],'1'!A:A))</f>
        <v/>
      </c>
      <c r="AH39" s="33" t="str">
        <f>IF(INDEX(NOTA[Column7],'1'!A:A)=0,"",INDEX(NOTA[Column7],'1'!A:A))</f>
        <v/>
      </c>
      <c r="AI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39" s="34">
        <f>INDEX(NOTA[HARGA/ CTN_H],'1'!A:A)</f>
        <v>975000</v>
      </c>
      <c r="AK39" s="34">
        <f>IF(Table17[[#This Row],[DISC 3]]="",Table17[[#This Row],[HRG / CTN]],Table17[[#This Row],[HRG / CTN]]-(Table17[[#This Row],[HRG / CTN]]*Table17[[#This Row],[DISC 3]]))</f>
        <v>975000</v>
      </c>
      <c r="AL39" s="36">
        <f ca="1">INDEX(NOTA[TGL_H],'1'!A:A)</f>
        <v>45540</v>
      </c>
      <c r="AM39" s="36">
        <f ca="1">INDEX(NOTA[TGL.NOTA_H],'1'!A:A)</f>
        <v>45540</v>
      </c>
      <c r="AN39" s="37"/>
      <c r="AO39" t="str">
        <f>IF(INDEX(NOTA[Column10],A:A)="","",INDEX(NOTA[Column10],A:A))</f>
        <v/>
      </c>
      <c r="AP39" t="str">
        <f ca="1">INDEX(NOTA[NO.NOTA_H],'1'!A:A)</f>
        <v>0905</v>
      </c>
      <c r="AQ39">
        <f>INDEX(NOTA[Column10],'1'!A:A)</f>
        <v>0</v>
      </c>
      <c r="AR39" s="38" t="str">
        <f ca="1">INDEX(NOTA[SUPPLIER_H],'1'!A:A)</f>
        <v>COMBI</v>
      </c>
      <c r="AS39" t="str">
        <f>Table17[[#This Row],[NAMA_C]]</f>
        <v>DOKUMEN RISLETING PRESTIGE</v>
      </c>
      <c r="AT39" t="str">
        <f ca="1">Table17[[#This Row],[SUPPLIER]]</f>
        <v>COMBI</v>
      </c>
      <c r="AU39" t="str">
        <f>SUBSTITUTE(Table17[[#This Row],[CTN]],",",".")</f>
        <v>0.625</v>
      </c>
      <c r="AV39" s="64" t="str">
        <f>Table17[[#This Row],[ISI_C]]</f>
        <v>8</v>
      </c>
      <c r="AW39" t="str">
        <f>Table17[[#This Row],[SATUAN_C]]</f>
        <v>LSN</v>
      </c>
      <c r="AX39">
        <f>Table17[[#This Row],[HARGA CONV2]]</f>
        <v>195000</v>
      </c>
      <c r="AY39" s="39" t="str">
        <f>SUBSTITUTE(Table17[[#This Row],[DISC 3]],",",".")</f>
        <v/>
      </c>
      <c r="AZ39" s="36">
        <f ca="1">Table17[[#This Row],[TGL DATANG]]</f>
        <v>45540</v>
      </c>
      <c r="BA39" s="36">
        <f ca="1">Table17[[#This Row],[Column10]]</f>
        <v>45540</v>
      </c>
      <c r="BB39" s="37"/>
      <c r="BC39" t="str">
        <f>Table17[[#This Row],[KETERANGAN CONDRO]]</f>
        <v/>
      </c>
      <c r="BD39" t="str">
        <f ca="1">Table17[[#This Row],[Column6]]</f>
        <v>0905</v>
      </c>
    </row>
    <row r="40" spans="1:56">
      <c r="C40" t="str">
        <f>INDEX(NOTA[//DB],'1'!A:A)</f>
        <v/>
      </c>
      <c r="D40">
        <f>_xlfn.IFNA(MATCH(Table17[[#This Row],[//db]],[3]!Table2[\\],0),"")</f>
        <v>1</v>
      </c>
      <c r="E40" t="e">
        <f>INDEX([3]!db[NB NOTA],Table17[[#This Row],[//db]])</f>
        <v>#VALUE!</v>
      </c>
      <c r="F40" t="e">
        <f>INDEX([3]!db[NB BM],Table17[[#This Row],[//db]])</f>
        <v>#VALUE!</v>
      </c>
      <c r="G40" t="str">
        <f>IF(Table17[[#This Row],[dbconcat]]="","",INDEX([3]!Table2[NAMA],Table17[[#This Row],[dbconcat]]))</f>
        <v>ABJAD D &amp; R 260 KCL</v>
      </c>
      <c r="H40" t="str">
        <f>INDEX([3]!Table2[KODE BARANG],Table17[[#This Row],[dbconcat]])</f>
        <v>ABJ-DR1</v>
      </c>
      <c r="I40" t="str">
        <f>IF(Table17[[#This Row],[NAMA_3]]="",UPPER(Table17[[#This Row],[NAMA_2]]),Table17[[#This Row],[NAMA_3]])</f>
        <v>ABJAD D &amp; R 260 KCL</v>
      </c>
      <c r="J40">
        <f>INDEX(NOTA[QTY],'1'!A:A)</f>
        <v>0</v>
      </c>
      <c r="K40">
        <f>INDEX(NOTA[STN],'1'!A:A)</f>
        <v>0</v>
      </c>
      <c r="L40" t="e">
        <f>INDEX([3]!db[QTY B],Table17[[#This Row],[//db]])</f>
        <v>#VALUE!</v>
      </c>
      <c r="M40" t="e">
        <f>INDEX([3]!db[STN B],Table17[[#This Row],[//db]])</f>
        <v>#VALUE!</v>
      </c>
      <c r="N40" t="e">
        <f>IF(Table17[[#This Row],[SATUAN NOTA]]=Table17[[#This Row],[SATUAN DB]],"", MATCH(CONCATENATE(Table17[[#This Row],[SATUAN NOTA]],Table17[[#This Row],[SATUAN DB]]),Table2[4],0))</f>
        <v>#VALUE!</v>
      </c>
      <c r="O40" t="e" cm="1">
        <f t="array" ref="O40">IF(Table17[[#This Row],[//CONV]]="","",INDEX(Table2[3],Table17[[#This Row],[//CONV]]))</f>
        <v>#VALUE!</v>
      </c>
      <c r="P40" t="e">
        <f>IF(Table17[[#This Row],[//CONV]]="",Table17[[#This Row],[ISI DB]],Table17[[#This Row],[ISI NOTA]]*Table17[[#This Row],[CONV VAR]])</f>
        <v>#VALUE!</v>
      </c>
      <c r="Q40" t="e" cm="1">
        <f t="array" ref="Q40">IF(Table17[[#This Row],[//CONV]]="",Table17[[#This Row],[SATUAN DB]],INDEX(Table2[2],Table17[[#This Row],[//CONV]]))</f>
        <v>#VALUE!</v>
      </c>
      <c r="R40" cm="1">
        <f t="array" ref="R40">IF(Table17[[#This Row],[dbconcat]]="","",INDEX([3]!Table2[ISI],Table17[[#This Row],[dbconcat]]))</f>
        <v>20</v>
      </c>
      <c r="S40" t="str" cm="1">
        <f t="array" ref="S40">IF(Table17[[#This Row],[dbconcat]]="","",INDEX([3]!Table2[[SATUAN ]],Table17[[#This Row],[dbconcat]]))</f>
        <v>LSN</v>
      </c>
      <c r="T40" t="e">
        <f>IF(Table17[[#This Row],[SATUAN S]]="","",IF(_xlfn.NUMBERVALUE(Table17[[#This Row],[ISI DB]])=_xlfn.NUMBERVALUE(Table17[[#This Row],[ISI S]]),"",1))</f>
        <v>#VALUE!</v>
      </c>
      <c r="U40" t="e">
        <f>IF(Table17[[#This Row],[SATUAN S]]="","",IF(Table17[[#This Row],[SATUAN DB]]=Table17[[#This Row],[SATUAN S]],"",1))</f>
        <v>#VALUE!</v>
      </c>
      <c r="V40" t="e">
        <f>IF(Table17[[#This Row],[CEK STN S]]="","",MATCH(CONCATENATE(Table17[[#This Row],[SATUAN CONV]],Table17[[#This Row],[SATUAN S]]),Table2[4],0))</f>
        <v>#VALUE!</v>
      </c>
      <c r="X40" t="e" cm="1">
        <f t="array" ref="X40">IF(Table17[[#This Row],[CONV2_//]]="","",INDEX(Table2[3],Table17[[#This Row],[CONV2_//]]))</f>
        <v>#VALUE!</v>
      </c>
      <c r="Y40" t="e">
        <f>IF(Table17[[#This Row],[CEK STN S]]="",Table17[[#This Row],[ISI NOTA]],Table17[[#This Row],[ISI NOTA]]*Table17[[#This Row],[CONV2 VAR]])</f>
        <v>#VALUE!</v>
      </c>
      <c r="Z40" t="e">
        <f>IF(Table17[[#This Row],[CEK STN S]]="",Table17[[#This Row],[SATUAN NOTA]],Table17[[#This Row],[SATUAN S]])</f>
        <v>#VALUE!</v>
      </c>
      <c r="AA40" s="32" t="e">
        <f>IF(Table17[[#This Row],[CEK ISI S]]="",Table17[[#This Row],[ISI DB]],Table17[[#This Row],[ISI S]])</f>
        <v>#VALUE!</v>
      </c>
      <c r="AB40" t="e">
        <f>IF(Table17[[#This Row],[CEK STN S]]="",Table17[[#This Row],[SATUAN DB]],Table17[[#This Row],[SATUAN S]])</f>
        <v>#VALUE!</v>
      </c>
      <c r="AC40" t="e">
        <f>Table17[[#This Row],[ISI NOTA CONV]]/Table17[[#This Row],[ISI_C]]</f>
        <v>#VALUE!</v>
      </c>
      <c r="AD40">
        <f>INDEX(NOTA[HARGA SATUAN],'1'!A:A)</f>
        <v>0</v>
      </c>
      <c r="AE40" t="e">
        <f>IF(Table17[[#This Row],[//CONV]]="",Table17[[#This Row],[HARGA NOTA]],Table17[[#This Row],[HARGA NOTA]]/Table17[[#This Row],[CONV VAR]])</f>
        <v>#VALUE!</v>
      </c>
      <c r="AF40" t="e">
        <f>IF(Table17[[#This Row],[CEK STN S]]="",Table17[[#This Row],[HARGA CONV]],Table17[[#This Row],[HARGA CONV]]/Table17[[#This Row],[CONV2 VAR]])</f>
        <v>#VALUE!</v>
      </c>
      <c r="AG40" s="33" t="str">
        <f>IF(INDEX(NOTA[Column6],'1'!A:A)=0,"",INDEX(NOTA[Column6],'1'!A:A))</f>
        <v/>
      </c>
      <c r="AH40" s="33" t="str">
        <f>IF(INDEX(NOTA[Column7],'1'!A:A)=0,"",INDEX(NOTA[Column7],'1'!A:A))</f>
        <v/>
      </c>
      <c r="AI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0" s="34" t="str">
        <f>INDEX(NOTA[HARGA/ CTN_H],'1'!A:A)</f>
        <v/>
      </c>
      <c r="AK40" s="34" t="str">
        <f>IF(Table17[[#This Row],[DISC 3]]="",Table17[[#This Row],[HRG / CTN]],Table17[[#This Row],[HRG / CTN]]-(Table17[[#This Row],[HRG / CTN]]*Table17[[#This Row],[DISC 3]]))</f>
        <v/>
      </c>
      <c r="AL40" s="36" t="str">
        <f ca="1">INDEX(NOTA[TGL_H],'1'!A:A)</f>
        <v/>
      </c>
      <c r="AM40" s="36" t="str">
        <f ca="1">INDEX(NOTA[TGL.NOTA_H],'1'!A:A)</f>
        <v/>
      </c>
      <c r="AN40" s="37"/>
      <c r="AO40" t="str">
        <f>IF(INDEX(NOTA[Column10],A:A)="","",INDEX(NOTA[Column10],A:A))</f>
        <v/>
      </c>
      <c r="AP40" t="str">
        <f ca="1">INDEX(NOTA[NO.NOTA_H],'1'!A:A)</f>
        <v/>
      </c>
      <c r="AQ40">
        <f>INDEX(NOTA[Column10],'1'!A:A)</f>
        <v>0</v>
      </c>
      <c r="AR40" s="38" t="str">
        <f ca="1">INDEX(NOTA[SUPPLIER_H],'1'!A:A)</f>
        <v/>
      </c>
      <c r="AS40" t="str">
        <f>Table17[[#This Row],[NAMA_C]]</f>
        <v>ABJAD D &amp; R 260 KCL</v>
      </c>
      <c r="AT40" t="str">
        <f ca="1">Table17[[#This Row],[SUPPLIER]]</f>
        <v/>
      </c>
      <c r="AU40" t="e">
        <f>SUBSTITUTE(Table17[[#This Row],[CTN]],",",".")</f>
        <v>#VALUE!</v>
      </c>
      <c r="AV40" s="64" t="e">
        <f>Table17[[#This Row],[ISI_C]]</f>
        <v>#VALUE!</v>
      </c>
      <c r="AW40" t="e">
        <f>Table17[[#This Row],[SATUAN_C]]</f>
        <v>#VALUE!</v>
      </c>
      <c r="AX40" t="e">
        <f>Table17[[#This Row],[HARGA CONV2]]</f>
        <v>#VALUE!</v>
      </c>
      <c r="AY40" s="39" t="str">
        <f>SUBSTITUTE(Table17[[#This Row],[DISC 3]],",",".")</f>
        <v/>
      </c>
      <c r="AZ40" s="36" t="str">
        <f ca="1">Table17[[#This Row],[TGL DATANG]]</f>
        <v/>
      </c>
      <c r="BA40" s="36" t="str">
        <f ca="1">Table17[[#This Row],[Column10]]</f>
        <v/>
      </c>
      <c r="BB40" s="37"/>
      <c r="BC40" t="str">
        <f>Table17[[#This Row],[KETERANGAN CONDRO]]</f>
        <v/>
      </c>
      <c r="BD40" t="str">
        <f ca="1">Table17[[#This Row],[Column6]]</f>
        <v/>
      </c>
    </row>
    <row r="41" spans="1:56" s="54" customFormat="1">
      <c r="A41"/>
      <c r="C41" s="54">
        <f>INDEX(NOTA[//DB],'1'!A:A)</f>
        <v>3490</v>
      </c>
      <c r="D41" s="54" t="str">
        <f>_xlfn.IFNA(MATCH(Table17[[#This Row],[//db]],[3]!Table2[\\],0),"")</f>
        <v/>
      </c>
      <c r="E41" s="54" t="str">
        <f>INDEX([3]!db[NB NOTA],Table17[[#This Row],[//db]])</f>
        <v>GARISAN SET ZX-013 (1 PAK=50 SET)</v>
      </c>
      <c r="F41" s="54" t="str">
        <f>INDEX([3]!db[NB BM],Table17[[#This Row],[//db]])</f>
        <v>GARISAN SET ZX-013 (1 PAK=50 SET)</v>
      </c>
      <c r="G41" s="54" t="str">
        <f>IF(Table17[[#This Row],[dbconcat]]="","",INDEX([3]!Table2[NAMA],Table17[[#This Row],[dbconcat]]))</f>
        <v/>
      </c>
      <c r="H41" s="54" t="e">
        <f>INDEX([3]!Table2[KODE BARANG],Table17[[#This Row],[dbconcat]])</f>
        <v>#VALUE!</v>
      </c>
      <c r="I41" s="54" t="str">
        <f>IF(Table17[[#This Row],[NAMA_3]]="",UPPER(Table17[[#This Row],[NAMA_2]]),Table17[[#This Row],[NAMA_3]])</f>
        <v>GARISAN SET ZX-013 (1 PAK=50 SET)</v>
      </c>
      <c r="J41" s="54">
        <f>INDEX(NOTA[QTY],'1'!A:A)</f>
        <v>20</v>
      </c>
      <c r="K41" s="54" t="str">
        <f>INDEX(NOTA[STN],'1'!A:A)</f>
        <v>PAK</v>
      </c>
      <c r="L41" s="54" t="str">
        <f>INDEX([3]!db[QTY B],Table17[[#This Row],[//db]])</f>
        <v>20</v>
      </c>
      <c r="M41" s="54" t="str">
        <f>INDEX([3]!db[STN B],Table17[[#This Row],[//db]])</f>
        <v>PAK</v>
      </c>
      <c r="N41" s="54" t="str">
        <f>IF(Table17[[#This Row],[SATUAN NOTA]]=Table17[[#This Row],[SATUAN DB]],"", MATCH(CONCATENATE(Table17[[#This Row],[SATUAN NOTA]],Table17[[#This Row],[SATUAN DB]]),Table2[4],0))</f>
        <v/>
      </c>
      <c r="O41" s="54" t="str" cm="1">
        <f t="array" ref="O41">IF(Table17[[#This Row],[//CONV]]="","",INDEX(Table2[3],Table17[[#This Row],[//CONV]]))</f>
        <v/>
      </c>
      <c r="P41" s="54" t="str">
        <f>IF(Table17[[#This Row],[//CONV]]="",Table17[[#This Row],[ISI DB]],Table17[[#This Row],[ISI NOTA]]*Table17[[#This Row],[CONV VAR]])</f>
        <v>20</v>
      </c>
      <c r="Q41" s="54" t="str" cm="1">
        <f t="array" ref="Q41">IF(Table17[[#This Row],[//CONV]]="",Table17[[#This Row],[SATUAN DB]],INDEX(Table2[2],Table17[[#This Row],[//CONV]]))</f>
        <v>PAK</v>
      </c>
      <c r="R41" s="54" t="str" cm="1">
        <f t="array" ref="R41">IF(Table17[[#This Row],[dbconcat]]="","",INDEX([3]!Table2[ISI],Table17[[#This Row],[dbconcat]]))</f>
        <v/>
      </c>
      <c r="S41" s="54" t="str" cm="1">
        <f t="array" ref="S41">IF(Table17[[#This Row],[dbconcat]]="","",INDEX([3]!Table2[[SATUAN ]],Table17[[#This Row],[dbconcat]]))</f>
        <v/>
      </c>
      <c r="T41" s="54" t="str">
        <f>IF(Table17[[#This Row],[SATUAN S]]="","",IF(_xlfn.NUMBERVALUE(Table17[[#This Row],[ISI DB]])=_xlfn.NUMBERVALUE(Table17[[#This Row],[ISI S]]),"",1))</f>
        <v/>
      </c>
      <c r="U41" s="54" t="str">
        <f>IF(Table17[[#This Row],[SATUAN S]]="","",IF(Table17[[#This Row],[SATUAN DB]]=Table17[[#This Row],[SATUAN S]],"",1))</f>
        <v/>
      </c>
      <c r="V41" s="54" t="str">
        <f>IF(Table17[[#This Row],[CEK STN S]]="","",MATCH(CONCATENATE(Table17[[#This Row],[SATUAN CONV]],Table17[[#This Row],[SATUAN S]]),Table2[4],0))</f>
        <v/>
      </c>
      <c r="X41" s="54" t="str" cm="1">
        <f t="array" ref="X41">IF(Table17[[#This Row],[CONV2_//]]="","",INDEX(Table2[3],Table17[[#This Row],[CONV2_//]]))</f>
        <v/>
      </c>
      <c r="Y41" s="54">
        <f>IF(Table17[[#This Row],[CEK STN S]]="",Table17[[#This Row],[ISI NOTA]],Table17[[#This Row],[ISI NOTA]]*Table17[[#This Row],[CONV2 VAR]])</f>
        <v>20</v>
      </c>
      <c r="Z41" s="54" t="str">
        <f>IF(Table17[[#This Row],[CEK STN S]]="",Table17[[#This Row],[SATUAN NOTA]],Table17[[#This Row],[SATUAN S]])</f>
        <v>PAK</v>
      </c>
      <c r="AA41" s="53" t="str">
        <f>IF(Table17[[#This Row],[CEK ISI S]]="",Table17[[#This Row],[ISI DB]],Table17[[#This Row],[ISI S]])</f>
        <v>20</v>
      </c>
      <c r="AB41" s="54" t="str">
        <f>IF(Table17[[#This Row],[CEK STN S]]="",Table17[[#This Row],[SATUAN DB]],Table17[[#This Row],[SATUAN S]])</f>
        <v>PAK</v>
      </c>
      <c r="AC41" s="54">
        <f>Table17[[#This Row],[ISI NOTA CONV]]/Table17[[#This Row],[ISI_C]]</f>
        <v>1</v>
      </c>
      <c r="AD41" s="54">
        <f>INDEX(NOTA[HARGA SATUAN],'1'!A:A)</f>
        <v>72500</v>
      </c>
      <c r="AE41" s="54">
        <f>IF(Table17[[#This Row],[//CONV]]="",Table17[[#This Row],[HARGA NOTA]],Table17[[#This Row],[HARGA NOTA]]/Table17[[#This Row],[CONV VAR]])</f>
        <v>72500</v>
      </c>
      <c r="AF41" s="54">
        <f>IF(Table17[[#This Row],[CEK STN S]]="",Table17[[#This Row],[HARGA CONV]],Table17[[#This Row],[HARGA CONV]]/Table17[[#This Row],[CONV2 VAR]])</f>
        <v>72500</v>
      </c>
      <c r="AG41" s="55">
        <f>IF(INDEX(NOTA[Column6],'1'!A:A)=0,"",INDEX(NOTA[Column6],'1'!A:A))</f>
        <v>0.03</v>
      </c>
      <c r="AH41" s="55" t="str">
        <f>IF(INDEX(NOTA[Column7],'1'!A:A)=0,"",INDEX(NOTA[Column7],'1'!A:A))</f>
        <v/>
      </c>
      <c r="AI41" s="5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41" s="56">
        <f>INDEX(NOTA[HARGA/ CTN_H],'1'!A:A)</f>
        <v>1450000</v>
      </c>
      <c r="AK41" s="56">
        <f>IF(Table17[[#This Row],[DISC 3]]="",Table17[[#This Row],[HRG / CTN]],Table17[[#This Row],[HRG / CTN]]-(Table17[[#This Row],[HRG / CTN]]*Table17[[#This Row],[DISC 3]]))</f>
        <v>1406500</v>
      </c>
      <c r="AL41" s="57">
        <f ca="1">INDEX(NOTA[TGL_H],'1'!A:A)</f>
        <v>45539</v>
      </c>
      <c r="AM41" s="57">
        <f ca="1">INDEX(NOTA[TGL.NOTA_H],'1'!A:A)</f>
        <v>45535</v>
      </c>
      <c r="AN41" s="58"/>
      <c r="AO41" s="54" t="str">
        <f>IF(INDEX(NOTA[Column10],A:A)="","",INDEX(NOTA[Column10],A:A))</f>
        <v/>
      </c>
      <c r="AP41" s="54" t="str">
        <f ca="1">INDEX(NOTA[NO.NOTA_H],'1'!A:A)</f>
        <v>DHM/091/08-24C</v>
      </c>
      <c r="AQ41" s="54">
        <f>INDEX(NOTA[Column10],'1'!A:A)</f>
        <v>0</v>
      </c>
      <c r="AR41" s="59" t="str">
        <f ca="1">INDEX(NOTA[SUPPLIER_H],'1'!A:A)</f>
        <v>DUTA BAHAGIA</v>
      </c>
      <c r="AS41" s="54" t="str">
        <f>Table17[[#This Row],[NAMA_C]]</f>
        <v>GARISAN SET ZX-013 (1 PAK=50 SET)</v>
      </c>
      <c r="AT41" s="54" t="str">
        <f ca="1">Table17[[#This Row],[SUPPLIER]]</f>
        <v>DUTA BAHAGIA</v>
      </c>
      <c r="AU41" s="54" t="str">
        <f>SUBSTITUTE(Table17[[#This Row],[CTN]],",",".")</f>
        <v>1</v>
      </c>
      <c r="AV41" s="66" t="str">
        <f>Table17[[#This Row],[ISI_C]]</f>
        <v>20</v>
      </c>
      <c r="AW41" s="54" t="str">
        <f>Table17[[#This Row],[SATUAN_C]]</f>
        <v>PAK</v>
      </c>
      <c r="AX41" s="54">
        <f>Table17[[#This Row],[HARGA CONV2]]</f>
        <v>72500</v>
      </c>
      <c r="AY41" s="60" t="str">
        <f>SUBSTITUTE(Table17[[#This Row],[DISC 3]],",",".")</f>
        <v>0.03</v>
      </c>
      <c r="AZ41" s="57">
        <f ca="1">Table17[[#This Row],[TGL DATANG]]</f>
        <v>45539</v>
      </c>
      <c r="BA41" s="57">
        <f ca="1">Table17[[#This Row],[Column10]]</f>
        <v>45535</v>
      </c>
      <c r="BB41" s="58"/>
      <c r="BC41" s="54" t="str">
        <f>Table17[[#This Row],[KETERANGAN CONDRO]]</f>
        <v/>
      </c>
      <c r="BD41" s="54" t="str">
        <f ca="1">Table17[[#This Row],[Column6]]</f>
        <v>DHM/091/08-24C</v>
      </c>
    </row>
    <row r="42" spans="1:56" s="54" customFormat="1">
      <c r="A42"/>
      <c r="C42" s="54">
        <f>INDEX(NOTA[//DB],'1'!A:A)</f>
        <v>3491</v>
      </c>
      <c r="D42" s="54" t="str">
        <f>_xlfn.IFNA(MATCH(Table17[[#This Row],[//db]],[3]!Table2[\\],0),"")</f>
        <v/>
      </c>
      <c r="E42" s="54" t="str">
        <f>INDEX([3]!db[NB NOTA],Table17[[#This Row],[//db]])</f>
        <v>GARISAN SET SDM-6064 (1 PAK=50 SET)</v>
      </c>
      <c r="F42" s="54" t="str">
        <f>INDEX([3]!db[NB BM],Table17[[#This Row],[//db]])</f>
        <v>GARISAN SET SDM-6064 (1 PAK=50 SET)</v>
      </c>
      <c r="G42" s="54" t="str">
        <f>IF(Table17[[#This Row],[dbconcat]]="","",INDEX([3]!Table2[NAMA],Table17[[#This Row],[dbconcat]]))</f>
        <v/>
      </c>
      <c r="H42" s="54" t="e">
        <f>INDEX([3]!Table2[KODE BARANG],Table17[[#This Row],[dbconcat]])</f>
        <v>#VALUE!</v>
      </c>
      <c r="I42" s="54" t="str">
        <f>IF(Table17[[#This Row],[NAMA_3]]="",UPPER(Table17[[#This Row],[NAMA_2]]),Table17[[#This Row],[NAMA_3]])</f>
        <v>GARISAN SET SDM-6064 (1 PAK=50 SET)</v>
      </c>
      <c r="J42" s="54">
        <f>INDEX(NOTA[QTY],'1'!A:A)</f>
        <v>20</v>
      </c>
      <c r="K42" s="54" t="str">
        <f>INDEX(NOTA[STN],'1'!A:A)</f>
        <v>PAK</v>
      </c>
      <c r="L42" s="54" t="str">
        <f>INDEX([3]!db[QTY B],Table17[[#This Row],[//db]])</f>
        <v>20</v>
      </c>
      <c r="M42" s="54" t="str">
        <f>INDEX([3]!db[STN B],Table17[[#This Row],[//db]])</f>
        <v>PAK</v>
      </c>
      <c r="N42" s="54" t="str">
        <f>IF(Table17[[#This Row],[SATUAN NOTA]]=Table17[[#This Row],[SATUAN DB]],"", MATCH(CONCATENATE(Table17[[#This Row],[SATUAN NOTA]],Table17[[#This Row],[SATUAN DB]]),Table2[4],0))</f>
        <v/>
      </c>
      <c r="O42" s="54" t="str" cm="1">
        <f t="array" ref="O42">IF(Table17[[#This Row],[//CONV]]="","",INDEX(Table2[3],Table17[[#This Row],[//CONV]]))</f>
        <v/>
      </c>
      <c r="P42" s="54" t="str">
        <f>IF(Table17[[#This Row],[//CONV]]="",Table17[[#This Row],[ISI DB]],Table17[[#This Row],[ISI NOTA]]*Table17[[#This Row],[CONV VAR]])</f>
        <v>20</v>
      </c>
      <c r="Q42" s="54" t="str" cm="1">
        <f t="array" ref="Q42">IF(Table17[[#This Row],[//CONV]]="",Table17[[#This Row],[SATUAN DB]],INDEX(Table2[2],Table17[[#This Row],[//CONV]]))</f>
        <v>PAK</v>
      </c>
      <c r="R42" s="54" t="str" cm="1">
        <f t="array" ref="R42">IF(Table17[[#This Row],[dbconcat]]="","",INDEX([3]!Table2[ISI],Table17[[#This Row],[dbconcat]]))</f>
        <v/>
      </c>
      <c r="S42" s="54" t="str" cm="1">
        <f t="array" ref="S42">IF(Table17[[#This Row],[dbconcat]]="","",INDEX([3]!Table2[[SATUAN ]],Table17[[#This Row],[dbconcat]]))</f>
        <v/>
      </c>
      <c r="T42" s="54" t="str">
        <f>IF(Table17[[#This Row],[SATUAN S]]="","",IF(_xlfn.NUMBERVALUE(Table17[[#This Row],[ISI DB]])=_xlfn.NUMBERVALUE(Table17[[#This Row],[ISI S]]),"",1))</f>
        <v/>
      </c>
      <c r="U42" s="54" t="str">
        <f>IF(Table17[[#This Row],[SATUAN S]]="","",IF(Table17[[#This Row],[SATUAN DB]]=Table17[[#This Row],[SATUAN S]],"",1))</f>
        <v/>
      </c>
      <c r="V42" s="54" t="str">
        <f>IF(Table17[[#This Row],[CEK STN S]]="","",MATCH(CONCATENATE(Table17[[#This Row],[SATUAN CONV]],Table17[[#This Row],[SATUAN S]]),Table2[4],0))</f>
        <v/>
      </c>
      <c r="X42" s="54" t="str" cm="1">
        <f t="array" ref="X42">IF(Table17[[#This Row],[CONV2_//]]="","",INDEX(Table2[3],Table17[[#This Row],[CONV2_//]]))</f>
        <v/>
      </c>
      <c r="Y42" s="54">
        <f>IF(Table17[[#This Row],[CEK STN S]]="",Table17[[#This Row],[ISI NOTA]],Table17[[#This Row],[ISI NOTA]]*Table17[[#This Row],[CONV2 VAR]])</f>
        <v>20</v>
      </c>
      <c r="Z42" s="54" t="str">
        <f>IF(Table17[[#This Row],[CEK STN S]]="",Table17[[#This Row],[SATUAN NOTA]],Table17[[#This Row],[SATUAN S]])</f>
        <v>PAK</v>
      </c>
      <c r="AA42" s="53" t="str">
        <f>IF(Table17[[#This Row],[CEK ISI S]]="",Table17[[#This Row],[ISI DB]],Table17[[#This Row],[ISI S]])</f>
        <v>20</v>
      </c>
      <c r="AB42" s="54" t="str">
        <f>IF(Table17[[#This Row],[CEK STN S]]="",Table17[[#This Row],[SATUAN DB]],Table17[[#This Row],[SATUAN S]])</f>
        <v>PAK</v>
      </c>
      <c r="AC42" s="54">
        <f>Table17[[#This Row],[ISI NOTA CONV]]/Table17[[#This Row],[ISI_C]]</f>
        <v>1</v>
      </c>
      <c r="AD42" s="54">
        <f>INDEX(NOTA[HARGA SATUAN],'1'!A:A)</f>
        <v>72500</v>
      </c>
      <c r="AE42" s="54">
        <f>IF(Table17[[#This Row],[//CONV]]="",Table17[[#This Row],[HARGA NOTA]],Table17[[#This Row],[HARGA NOTA]]/Table17[[#This Row],[CONV VAR]])</f>
        <v>72500</v>
      </c>
      <c r="AF42" s="54">
        <f>IF(Table17[[#This Row],[CEK STN S]]="",Table17[[#This Row],[HARGA CONV]],Table17[[#This Row],[HARGA CONV]]/Table17[[#This Row],[CONV2 VAR]])</f>
        <v>72500</v>
      </c>
      <c r="AG42" s="55">
        <f>IF(INDEX(NOTA[Column6],'1'!A:A)=0,"",INDEX(NOTA[Column6],'1'!A:A))</f>
        <v>0.03</v>
      </c>
      <c r="AH42" s="55" t="str">
        <f>IF(INDEX(NOTA[Column7],'1'!A:A)=0,"",INDEX(NOTA[Column7],'1'!A:A))</f>
        <v/>
      </c>
      <c r="AI42" s="5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42" s="56">
        <f>INDEX(NOTA[HARGA/ CTN_H],'1'!A:A)</f>
        <v>1450000</v>
      </c>
      <c r="AK42" s="56">
        <f>IF(Table17[[#This Row],[DISC 3]]="",Table17[[#This Row],[HRG / CTN]],Table17[[#This Row],[HRG / CTN]]-(Table17[[#This Row],[HRG / CTN]]*Table17[[#This Row],[DISC 3]]))</f>
        <v>1406500</v>
      </c>
      <c r="AL42" s="57">
        <f ca="1">INDEX(NOTA[TGL_H],'1'!A:A)</f>
        <v>45539</v>
      </c>
      <c r="AM42" s="57">
        <f ca="1">INDEX(NOTA[TGL.NOTA_H],'1'!A:A)</f>
        <v>45535</v>
      </c>
      <c r="AN42" s="58"/>
      <c r="AO42" s="54" t="str">
        <f>IF(INDEX(NOTA[Column10],A:A)="","",INDEX(NOTA[Column10],A:A))</f>
        <v/>
      </c>
      <c r="AP42" s="54" t="str">
        <f ca="1">INDEX(NOTA[NO.NOTA_H],'1'!A:A)</f>
        <v>DHM/091/08-24C</v>
      </c>
      <c r="AQ42" s="54">
        <f>INDEX(NOTA[Column10],'1'!A:A)</f>
        <v>0</v>
      </c>
      <c r="AR42" s="59" t="str">
        <f ca="1">INDEX(NOTA[SUPPLIER_H],'1'!A:A)</f>
        <v>DUTA BAHAGIA</v>
      </c>
      <c r="AS42" s="54" t="str">
        <f>Table17[[#This Row],[NAMA_C]]</f>
        <v>GARISAN SET SDM-6064 (1 PAK=50 SET)</v>
      </c>
      <c r="AT42" s="54" t="str">
        <f ca="1">Table17[[#This Row],[SUPPLIER]]</f>
        <v>DUTA BAHAGIA</v>
      </c>
      <c r="AU42" s="54" t="str">
        <f>SUBSTITUTE(Table17[[#This Row],[CTN]],",",".")</f>
        <v>1</v>
      </c>
      <c r="AV42" s="66" t="str">
        <f>Table17[[#This Row],[ISI_C]]</f>
        <v>20</v>
      </c>
      <c r="AW42" s="54" t="str">
        <f>Table17[[#This Row],[SATUAN_C]]</f>
        <v>PAK</v>
      </c>
      <c r="AX42" s="54">
        <f>Table17[[#This Row],[HARGA CONV2]]</f>
        <v>72500</v>
      </c>
      <c r="AY42" s="60" t="str">
        <f>SUBSTITUTE(Table17[[#This Row],[DISC 3]],",",".")</f>
        <v>0.03</v>
      </c>
      <c r="AZ42" s="57">
        <f ca="1">Table17[[#This Row],[TGL DATANG]]</f>
        <v>45539</v>
      </c>
      <c r="BA42" s="57">
        <f ca="1">Table17[[#This Row],[Column10]]</f>
        <v>45535</v>
      </c>
      <c r="BB42" s="58"/>
      <c r="BC42" s="54" t="str">
        <f>Table17[[#This Row],[KETERANGAN CONDRO]]</f>
        <v/>
      </c>
      <c r="BD42" s="54" t="str">
        <f ca="1">Table17[[#This Row],[Column6]]</f>
        <v>DHM/091/08-24C</v>
      </c>
    </row>
    <row r="43" spans="1:56">
      <c r="C43">
        <f>INDEX(NOTA[//DB],'1'!A:A)</f>
        <v>3492</v>
      </c>
      <c r="D43" t="str">
        <f>_xlfn.IFNA(MATCH(Table17[[#This Row],[//db]],[3]!Table2[\\],0),"")</f>
        <v/>
      </c>
      <c r="E43" t="str">
        <f>INDEX([3]!db[NB NOTA],Table17[[#This Row],[//db]])</f>
        <v>GARISAN SET SDM 6071 (1 PAK=50 SET)</v>
      </c>
      <c r="F43" t="str">
        <f>INDEX([3]!db[NB BM],Table17[[#This Row],[//db]])</f>
        <v>GARISAN SET SDM 6071 (1 PAK=50 SET)</v>
      </c>
      <c r="G43" t="str">
        <f>IF(Table17[[#This Row],[dbconcat]]="","",INDEX([3]!Table2[NAMA],Table17[[#This Row],[dbconcat]]))</f>
        <v/>
      </c>
      <c r="H43" t="e">
        <f>INDEX([3]!Table2[KODE BARANG],Table17[[#This Row],[dbconcat]])</f>
        <v>#VALUE!</v>
      </c>
      <c r="I43" t="str">
        <f>IF(Table17[[#This Row],[NAMA_3]]="",UPPER(Table17[[#This Row],[NAMA_2]]),Table17[[#This Row],[NAMA_3]])</f>
        <v>GARISAN SET SDM 6071 (1 PAK=50 SET)</v>
      </c>
      <c r="J43">
        <f>INDEX(NOTA[QTY],'1'!A:A)</f>
        <v>20</v>
      </c>
      <c r="K43" t="str">
        <f>INDEX(NOTA[STN],'1'!A:A)</f>
        <v>PAK</v>
      </c>
      <c r="L43" t="str">
        <f>INDEX([3]!db[QTY B],Table17[[#This Row],[//db]])</f>
        <v>20</v>
      </c>
      <c r="M43" t="str">
        <f>INDEX([3]!db[STN B],Table17[[#This Row],[//db]])</f>
        <v>PAK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20</v>
      </c>
      <c r="Q43" t="str" cm="1">
        <f t="array" ref="Q43">IF(Table17[[#This Row],[//CONV]]="",Table17[[#This Row],[SATUAN DB]],INDEX(Table2[2],Table17[[#This Row],[//CONV]]))</f>
        <v>PAK</v>
      </c>
      <c r="R43" t="str" cm="1">
        <f t="array" ref="R43">IF(Table17[[#This Row],[dbconcat]]="","",INDEX([3]!Table2[ISI],Table17[[#This Row],[dbconcat]]))</f>
        <v/>
      </c>
      <c r="S43" t="str" cm="1">
        <f t="array" ref="S43">IF(Table17[[#This Row],[dbconcat]]="","",INDEX([3]!Table2[[SATUAN ]],Table17[[#This Row],[dbconcat]]))</f>
        <v/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>
        <f>IF(Table17[[#This Row],[CEK STN S]]="",Table17[[#This Row],[ISI NOTA]],Table17[[#This Row],[ISI NOTA]]*Table17[[#This Row],[CONV2 VAR]])</f>
        <v>20</v>
      </c>
      <c r="Z43" t="str">
        <f>IF(Table17[[#This Row],[CEK STN S]]="",Table17[[#This Row],[SATUAN NOTA]],Table17[[#This Row],[SATUAN S]])</f>
        <v>PAK</v>
      </c>
      <c r="AA43" s="32" t="str">
        <f>IF(Table17[[#This Row],[CEK ISI S]]="",Table17[[#This Row],[ISI DB]],Table17[[#This Row],[ISI S]])</f>
        <v>20</v>
      </c>
      <c r="AB43" t="str">
        <f>IF(Table17[[#This Row],[CEK STN S]]="",Table17[[#This Row],[SATUAN DB]],Table17[[#This Row],[SATUAN S]])</f>
        <v>PAK</v>
      </c>
      <c r="AC43">
        <f>Table17[[#This Row],[ISI NOTA CONV]]/Table17[[#This Row],[ISI_C]]</f>
        <v>1</v>
      </c>
      <c r="AD43">
        <f>INDEX(NOTA[HARGA SATUAN],'1'!A:A)</f>
        <v>72500</v>
      </c>
      <c r="AE43">
        <f>IF(Table17[[#This Row],[//CONV]]="",Table17[[#This Row],[HARGA NOTA]],Table17[[#This Row],[HARGA NOTA]]/Table17[[#This Row],[CONV VAR]])</f>
        <v>72500</v>
      </c>
      <c r="AF43">
        <f>IF(Table17[[#This Row],[CEK STN S]]="",Table17[[#This Row],[HARGA CONV]],Table17[[#This Row],[HARGA CONV]]/Table17[[#This Row],[CONV2 VAR]])</f>
        <v>72500</v>
      </c>
      <c r="AG43" s="33">
        <f>IF(INDEX(NOTA[Column6],'1'!A:A)=0,"",INDEX(NOTA[Column6],'1'!A:A))</f>
        <v>0.03</v>
      </c>
      <c r="AH43" s="33" t="str">
        <f>IF(INDEX(NOTA[Column7],'1'!A:A)=0,"",INDEX(NOTA[Column7],'1'!A:A))</f>
        <v/>
      </c>
      <c r="AI43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43" s="34">
        <f>INDEX(NOTA[HARGA/ CTN_H],'1'!A:A)</f>
        <v>1450000</v>
      </c>
      <c r="AK43" s="34">
        <f>IF(Table17[[#This Row],[DISC 3]]="",Table17[[#This Row],[HRG / CTN]],Table17[[#This Row],[HRG / CTN]]-(Table17[[#This Row],[HRG / CTN]]*Table17[[#This Row],[DISC 3]]))</f>
        <v>1406500</v>
      </c>
      <c r="AL43" s="36">
        <f ca="1">INDEX(NOTA[TGL_H],'1'!A:A)</f>
        <v>45539</v>
      </c>
      <c r="AM43" s="36">
        <f ca="1">INDEX(NOTA[TGL.NOTA_H],'1'!A:A)</f>
        <v>45535</v>
      </c>
      <c r="AN43" s="37"/>
      <c r="AO43" t="str">
        <f>IF(INDEX(NOTA[Column10],A:A)="","",INDEX(NOTA[Column10],A:A))</f>
        <v/>
      </c>
      <c r="AP43" t="str">
        <f ca="1">INDEX(NOTA[NO.NOTA_H],'1'!A:A)</f>
        <v>DHM/091/08-24C</v>
      </c>
      <c r="AQ43">
        <f>INDEX(NOTA[Column10],'1'!A:A)</f>
        <v>0</v>
      </c>
      <c r="AR43" s="38" t="str">
        <f ca="1">INDEX(NOTA[SUPPLIER_H],'1'!A:A)</f>
        <v>DUTA BAHAGIA</v>
      </c>
      <c r="AS43" t="str">
        <f>Table17[[#This Row],[NAMA_C]]</f>
        <v>GARISAN SET SDM 6071 (1 PAK=50 SET)</v>
      </c>
      <c r="AT43" t="str">
        <f ca="1">Table17[[#This Row],[SUPPLIER]]</f>
        <v>DUTA BAHAGIA</v>
      </c>
      <c r="AU43" t="str">
        <f>SUBSTITUTE(Table17[[#This Row],[CTN]],",",".")</f>
        <v>1</v>
      </c>
      <c r="AV43" s="64" t="str">
        <f>Table17[[#This Row],[ISI_C]]</f>
        <v>20</v>
      </c>
      <c r="AW43" t="str">
        <f>Table17[[#This Row],[SATUAN_C]]</f>
        <v>PAK</v>
      </c>
      <c r="AX43">
        <f>Table17[[#This Row],[HARGA CONV2]]</f>
        <v>72500</v>
      </c>
      <c r="AY43" s="39" t="str">
        <f>SUBSTITUTE(Table17[[#This Row],[DISC 3]],",",".")</f>
        <v>0.03</v>
      </c>
      <c r="AZ43" s="36">
        <f ca="1">Table17[[#This Row],[TGL DATANG]]</f>
        <v>45539</v>
      </c>
      <c r="BA43" s="36">
        <f ca="1">Table17[[#This Row],[Column10]]</f>
        <v>45535</v>
      </c>
      <c r="BB43" s="37"/>
      <c r="BC43" t="str">
        <f>Table17[[#This Row],[KETERANGAN CONDRO]]</f>
        <v/>
      </c>
      <c r="BD43" t="str">
        <f ca="1">Table17[[#This Row],[Column6]]</f>
        <v>DHM/091/08-24C</v>
      </c>
    </row>
    <row r="44" spans="1:56">
      <c r="C44">
        <f>INDEX(NOTA[//DB],'1'!A:A)</f>
        <v>3493</v>
      </c>
      <c r="D44" t="str">
        <f>_xlfn.IFNA(MATCH(Table17[[#This Row],[//db]],[3]!Table2[\\],0),"")</f>
        <v/>
      </c>
      <c r="E44" t="str">
        <f>INDEX([3]!db[NB NOTA],Table17[[#This Row],[//db]])</f>
        <v>GARISAN SET HZ-6301 (1 PAK=50 SET)</v>
      </c>
      <c r="F44" t="str">
        <f>INDEX([3]!db[NB BM],Table17[[#This Row],[//db]])</f>
        <v>GARISAN SET HZ-6301 (1 PAK=50 SET)</v>
      </c>
      <c r="G44" t="str">
        <f>IF(Table17[[#This Row],[dbconcat]]="","",INDEX([3]!Table2[NAMA],Table17[[#This Row],[dbconcat]]))</f>
        <v/>
      </c>
      <c r="H44" t="e">
        <f>INDEX([3]!Table2[KODE BARANG],Table17[[#This Row],[dbconcat]])</f>
        <v>#VALUE!</v>
      </c>
      <c r="I44" t="str">
        <f>IF(Table17[[#This Row],[NAMA_3]]="",UPPER(Table17[[#This Row],[NAMA_2]]),Table17[[#This Row],[NAMA_3]])</f>
        <v>GARISAN SET HZ-6301 (1 PAK=50 SET)</v>
      </c>
      <c r="J44">
        <f>INDEX(NOTA[QTY],'1'!A:A)</f>
        <v>20</v>
      </c>
      <c r="K44" t="str">
        <f>INDEX(NOTA[STN],'1'!A:A)</f>
        <v>PAK</v>
      </c>
      <c r="L44" t="str">
        <f>INDEX([3]!db[QTY B],Table17[[#This Row],[//db]])</f>
        <v>20</v>
      </c>
      <c r="M44" t="str">
        <f>INDEX([3]!db[STN B],Table17[[#This Row],[//db]])</f>
        <v>PAK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20</v>
      </c>
      <c r="Q44" t="str" cm="1">
        <f t="array" ref="Q44">IF(Table17[[#This Row],[//CONV]]="",Table17[[#This Row],[SATUAN DB]],INDEX(Table2[2],Table17[[#This Row],[//CONV]]))</f>
        <v>PAK</v>
      </c>
      <c r="R44" t="str" cm="1">
        <f t="array" ref="R44">IF(Table17[[#This Row],[dbconcat]]="","",INDEX([3]!Table2[ISI],Table17[[#This Row],[dbconcat]]))</f>
        <v/>
      </c>
      <c r="S44" t="str" cm="1">
        <f t="array" ref="S44">IF(Table17[[#This Row],[dbconcat]]="","",INDEX([3]!Table2[[SATUAN ]],Table17[[#This Row],[dbconcat]]))</f>
        <v/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>
        <f>IF(Table17[[#This Row],[CEK STN S]]="",Table17[[#This Row],[ISI NOTA]],Table17[[#This Row],[ISI NOTA]]*Table17[[#This Row],[CONV2 VAR]])</f>
        <v>20</v>
      </c>
      <c r="Z44" t="str">
        <f>IF(Table17[[#This Row],[CEK STN S]]="",Table17[[#This Row],[SATUAN NOTA]],Table17[[#This Row],[SATUAN S]])</f>
        <v>PAK</v>
      </c>
      <c r="AA44" s="32" t="str">
        <f>IF(Table17[[#This Row],[CEK ISI S]]="",Table17[[#This Row],[ISI DB]],Table17[[#This Row],[ISI S]])</f>
        <v>20</v>
      </c>
      <c r="AB44" t="str">
        <f>IF(Table17[[#This Row],[CEK STN S]]="",Table17[[#This Row],[SATUAN DB]],Table17[[#This Row],[SATUAN S]])</f>
        <v>PAK</v>
      </c>
      <c r="AC44">
        <f>Table17[[#This Row],[ISI NOTA CONV]]/Table17[[#This Row],[ISI_C]]</f>
        <v>1</v>
      </c>
      <c r="AD44">
        <f>INDEX(NOTA[HARGA SATUAN],'1'!A:A)</f>
        <v>72500</v>
      </c>
      <c r="AE44">
        <f>IF(Table17[[#This Row],[//CONV]]="",Table17[[#This Row],[HARGA NOTA]],Table17[[#This Row],[HARGA NOTA]]/Table17[[#This Row],[CONV VAR]])</f>
        <v>72500</v>
      </c>
      <c r="AF44">
        <f>IF(Table17[[#This Row],[CEK STN S]]="",Table17[[#This Row],[HARGA CONV]],Table17[[#This Row],[HARGA CONV]]/Table17[[#This Row],[CONV2 VAR]])</f>
        <v>72500</v>
      </c>
      <c r="AG44" s="33">
        <f>IF(INDEX(NOTA[Column6],'1'!A:A)=0,"",INDEX(NOTA[Column6],'1'!A:A))</f>
        <v>0.03</v>
      </c>
      <c r="AH44" s="33" t="str">
        <f>IF(INDEX(NOTA[Column7],'1'!A:A)=0,"",INDEX(NOTA[Column7],'1'!A:A))</f>
        <v/>
      </c>
      <c r="AI44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44" s="34">
        <f>INDEX(NOTA[HARGA/ CTN_H],'1'!A:A)</f>
        <v>1450000</v>
      </c>
      <c r="AK44" s="34">
        <f>IF(Table17[[#This Row],[DISC 3]]="",Table17[[#This Row],[HRG / CTN]],Table17[[#This Row],[HRG / CTN]]-(Table17[[#This Row],[HRG / CTN]]*Table17[[#This Row],[DISC 3]]))</f>
        <v>1406500</v>
      </c>
      <c r="AL44" s="36">
        <f ca="1">INDEX(NOTA[TGL_H],'1'!A:A)</f>
        <v>45539</v>
      </c>
      <c r="AM44" s="36">
        <f ca="1">INDEX(NOTA[TGL.NOTA_H],'1'!A:A)</f>
        <v>45535</v>
      </c>
      <c r="AN44" s="37"/>
      <c r="AO44" t="str">
        <f>IF(INDEX(NOTA[Column10],A:A)="","",INDEX(NOTA[Column10],A:A))</f>
        <v/>
      </c>
      <c r="AP44" t="str">
        <f ca="1">INDEX(NOTA[NO.NOTA_H],'1'!A:A)</f>
        <v>DHM/091/08-24C</v>
      </c>
      <c r="AQ44">
        <f>INDEX(NOTA[Column10],'1'!A:A)</f>
        <v>0</v>
      </c>
      <c r="AR44" s="38" t="str">
        <f ca="1">INDEX(NOTA[SUPPLIER_H],'1'!A:A)</f>
        <v>DUTA BAHAGIA</v>
      </c>
      <c r="AS44" t="str">
        <f>Table17[[#This Row],[NAMA_C]]</f>
        <v>GARISAN SET HZ-6301 (1 PAK=50 SET)</v>
      </c>
      <c r="AT44" t="str">
        <f ca="1">Table17[[#This Row],[SUPPLIER]]</f>
        <v>DUTA BAHAGIA</v>
      </c>
      <c r="AU44" t="str">
        <f>SUBSTITUTE(Table17[[#This Row],[CTN]],",",".")</f>
        <v>1</v>
      </c>
      <c r="AV44" s="64" t="str">
        <f>Table17[[#This Row],[ISI_C]]</f>
        <v>20</v>
      </c>
      <c r="AW44" t="str">
        <f>Table17[[#This Row],[SATUAN_C]]</f>
        <v>PAK</v>
      </c>
      <c r="AX44">
        <f>Table17[[#This Row],[HARGA CONV2]]</f>
        <v>72500</v>
      </c>
      <c r="AY44" s="39" t="str">
        <f>SUBSTITUTE(Table17[[#This Row],[DISC 3]],",",".")</f>
        <v>0.03</v>
      </c>
      <c r="AZ44" s="36">
        <f ca="1">Table17[[#This Row],[TGL DATANG]]</f>
        <v>45539</v>
      </c>
      <c r="BA44" s="36">
        <f ca="1">Table17[[#This Row],[Column10]]</f>
        <v>45535</v>
      </c>
      <c r="BB44" s="37"/>
      <c r="BC44" t="str">
        <f>Table17[[#This Row],[KETERANGAN CONDRO]]</f>
        <v/>
      </c>
      <c r="BD44" t="str">
        <f ca="1">Table17[[#This Row],[Column6]]</f>
        <v>DHM/091/08-24C</v>
      </c>
    </row>
    <row r="45" spans="1:56">
      <c r="C45">
        <f>INDEX(NOTA[//DB],'1'!A:A)</f>
        <v>3494</v>
      </c>
      <c r="D45" t="str">
        <f>_xlfn.IFNA(MATCH(Table17[[#This Row],[//db]],[3]!Table2[\\],0),"")</f>
        <v/>
      </c>
      <c r="E45" t="str">
        <f>INDEX([3]!db[NB NOTA],Table17[[#This Row],[//db]])</f>
        <v>GARISAN SET HZ-843 (1 PAK=50 SET)</v>
      </c>
      <c r="F45" t="str">
        <f>INDEX([3]!db[NB BM],Table17[[#This Row],[//db]])</f>
        <v>GARISAN SET HZ-843 (1 PAK=50 SET)</v>
      </c>
      <c r="G45" t="str">
        <f>IF(Table17[[#This Row],[dbconcat]]="","",INDEX([3]!Table2[NAMA],Table17[[#This Row],[dbconcat]]))</f>
        <v/>
      </c>
      <c r="H45" t="e">
        <f>INDEX([3]!Table2[KODE BARANG],Table17[[#This Row],[dbconcat]])</f>
        <v>#VALUE!</v>
      </c>
      <c r="I45" t="str">
        <f>IF(Table17[[#This Row],[NAMA_3]]="",UPPER(Table17[[#This Row],[NAMA_2]]),Table17[[#This Row],[NAMA_3]])</f>
        <v>GARISAN SET HZ-843 (1 PAK=50 SET)</v>
      </c>
      <c r="J45">
        <f>INDEX(NOTA[QTY],'1'!A:A)</f>
        <v>20</v>
      </c>
      <c r="K45" t="str">
        <f>INDEX(NOTA[STN],'1'!A:A)</f>
        <v>PAK</v>
      </c>
      <c r="L45" t="str">
        <f>INDEX([3]!db[QTY B],Table17[[#This Row],[//db]])</f>
        <v>20</v>
      </c>
      <c r="M45" t="str">
        <f>INDEX([3]!db[STN B],Table17[[#This Row],[//db]])</f>
        <v>PAK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20</v>
      </c>
      <c r="Q45" t="str" cm="1">
        <f t="array" ref="Q45">IF(Table17[[#This Row],[//CONV]]="",Table17[[#This Row],[SATUAN DB]],INDEX(Table2[2],Table17[[#This Row],[//CONV]]))</f>
        <v>PAK</v>
      </c>
      <c r="R45" t="str" cm="1">
        <f t="array" ref="R45">IF(Table17[[#This Row],[dbconcat]]="","",INDEX([3]!Table2[ISI],Table17[[#This Row],[dbconcat]]))</f>
        <v/>
      </c>
      <c r="S45" t="str" cm="1">
        <f t="array" ref="S45">IF(Table17[[#This Row],[dbconcat]]="","",INDEX([3]!Table2[[SATUAN ]],Table17[[#This Row],[dbconcat]]))</f>
        <v/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>
        <f>IF(Table17[[#This Row],[CEK STN S]]="",Table17[[#This Row],[ISI NOTA]],Table17[[#This Row],[ISI NOTA]]*Table17[[#This Row],[CONV2 VAR]])</f>
        <v>20</v>
      </c>
      <c r="Z45" t="str">
        <f>IF(Table17[[#This Row],[CEK STN S]]="",Table17[[#This Row],[SATUAN NOTA]],Table17[[#This Row],[SATUAN S]])</f>
        <v>PAK</v>
      </c>
      <c r="AA45" s="32" t="str">
        <f>IF(Table17[[#This Row],[CEK ISI S]]="",Table17[[#This Row],[ISI DB]],Table17[[#This Row],[ISI S]])</f>
        <v>20</v>
      </c>
      <c r="AB45" t="str">
        <f>IF(Table17[[#This Row],[CEK STN S]]="",Table17[[#This Row],[SATUAN DB]],Table17[[#This Row],[SATUAN S]])</f>
        <v>PAK</v>
      </c>
      <c r="AC45">
        <f>Table17[[#This Row],[ISI NOTA CONV]]/Table17[[#This Row],[ISI_C]]</f>
        <v>1</v>
      </c>
      <c r="AD45">
        <f>INDEX(NOTA[HARGA SATUAN],'1'!A:A)</f>
        <v>72500</v>
      </c>
      <c r="AE45">
        <f>IF(Table17[[#This Row],[//CONV]]="",Table17[[#This Row],[HARGA NOTA]],Table17[[#This Row],[HARGA NOTA]]/Table17[[#This Row],[CONV VAR]])</f>
        <v>72500</v>
      </c>
      <c r="AF45">
        <f>IF(Table17[[#This Row],[CEK STN S]]="",Table17[[#This Row],[HARGA CONV]],Table17[[#This Row],[HARGA CONV]]/Table17[[#This Row],[CONV2 VAR]])</f>
        <v>72500</v>
      </c>
      <c r="AG45" s="33">
        <f>IF(INDEX(NOTA[Column6],'1'!A:A)=0,"",INDEX(NOTA[Column6],'1'!A:A))</f>
        <v>0.03</v>
      </c>
      <c r="AH45" s="33" t="str">
        <f>IF(INDEX(NOTA[Column7],'1'!A:A)=0,"",INDEX(NOTA[Column7],'1'!A:A))</f>
        <v/>
      </c>
      <c r="AI45" s="3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J45" s="34">
        <f>INDEX(NOTA[HARGA/ CTN_H],'1'!A:A)</f>
        <v>1450000</v>
      </c>
      <c r="AK45" s="34">
        <f>IF(Table17[[#This Row],[DISC 3]]="",Table17[[#This Row],[HRG / CTN]],Table17[[#This Row],[HRG / CTN]]-(Table17[[#This Row],[HRG / CTN]]*Table17[[#This Row],[DISC 3]]))</f>
        <v>1406500</v>
      </c>
      <c r="AL45" s="36">
        <f ca="1">INDEX(NOTA[TGL_H],'1'!A:A)</f>
        <v>45539</v>
      </c>
      <c r="AM45" s="36">
        <f ca="1">INDEX(NOTA[TGL.NOTA_H],'1'!A:A)</f>
        <v>45535</v>
      </c>
      <c r="AN45" s="37"/>
      <c r="AO45" t="str">
        <f>IF(INDEX(NOTA[Column10],A:A)="","",INDEX(NOTA[Column10],A:A))</f>
        <v/>
      </c>
      <c r="AP45" t="str">
        <f ca="1">INDEX(NOTA[NO.NOTA_H],'1'!A:A)</f>
        <v>DHM/091/08-24C</v>
      </c>
      <c r="AQ45">
        <f>INDEX(NOTA[Column10],'1'!A:A)</f>
        <v>0</v>
      </c>
      <c r="AR45" s="38" t="str">
        <f ca="1">INDEX(NOTA[SUPPLIER_H],'1'!A:A)</f>
        <v>DUTA BAHAGIA</v>
      </c>
      <c r="AS45" t="str">
        <f>Table17[[#This Row],[NAMA_C]]</f>
        <v>GARISAN SET HZ-843 (1 PAK=50 SET)</v>
      </c>
      <c r="AT45" t="str">
        <f ca="1">Table17[[#This Row],[SUPPLIER]]</f>
        <v>DUTA BAHAGIA</v>
      </c>
      <c r="AU45" t="str">
        <f>SUBSTITUTE(Table17[[#This Row],[CTN]],",",".")</f>
        <v>1</v>
      </c>
      <c r="AV45" s="64" t="str">
        <f>Table17[[#This Row],[ISI_C]]</f>
        <v>20</v>
      </c>
      <c r="AW45" t="str">
        <f>Table17[[#This Row],[SATUAN_C]]</f>
        <v>PAK</v>
      </c>
      <c r="AX45">
        <f>Table17[[#This Row],[HARGA CONV2]]</f>
        <v>72500</v>
      </c>
      <c r="AY45" s="39" t="str">
        <f>SUBSTITUTE(Table17[[#This Row],[DISC 3]],",",".")</f>
        <v>0.03</v>
      </c>
      <c r="AZ45" s="36">
        <f ca="1">Table17[[#This Row],[TGL DATANG]]</f>
        <v>45539</v>
      </c>
      <c r="BA45" s="36">
        <f ca="1">Table17[[#This Row],[Column10]]</f>
        <v>45535</v>
      </c>
      <c r="BB45" s="37"/>
      <c r="BC45" t="str">
        <f>Table17[[#This Row],[KETERANGAN CONDRO]]</f>
        <v/>
      </c>
      <c r="BD45" t="str">
        <f ca="1">Table17[[#This Row],[Column6]]</f>
        <v>DHM/091/08-24C</v>
      </c>
    </row>
    <row r="46" spans="1:56">
      <c r="C46" t="str">
        <f>INDEX(NOTA[//DB],'1'!A:A)</f>
        <v/>
      </c>
      <c r="D46">
        <f>_xlfn.IFNA(MATCH(Table17[[#This Row],[//db]],[3]!Table2[\\],0),"")</f>
        <v>1</v>
      </c>
      <c r="E46" t="e">
        <f>INDEX([3]!db[NB NOTA],Table17[[#This Row],[//db]])</f>
        <v>#VALUE!</v>
      </c>
      <c r="F46" t="e">
        <f>INDEX([3]!db[NB BM],Table17[[#This Row],[//db]])</f>
        <v>#VALUE!</v>
      </c>
      <c r="G46" t="str">
        <f>IF(Table17[[#This Row],[dbconcat]]="","",INDEX([3]!Table2[NAMA],Table17[[#This Row],[dbconcat]]))</f>
        <v>ABJAD D &amp; R 260 KCL</v>
      </c>
      <c r="H46" t="str">
        <f>INDEX([3]!Table2[KODE BARANG],Table17[[#This Row],[dbconcat]])</f>
        <v>ABJ-DR1</v>
      </c>
      <c r="I46" t="str">
        <f>IF(Table17[[#This Row],[NAMA_3]]="",UPPER(Table17[[#This Row],[NAMA_2]]),Table17[[#This Row],[NAMA_3]])</f>
        <v>ABJAD D &amp; R 260 KCL</v>
      </c>
      <c r="J46">
        <f>INDEX(NOTA[QTY],'1'!A:A)</f>
        <v>0</v>
      </c>
      <c r="K46">
        <f>INDEX(NOTA[STN],'1'!A:A)</f>
        <v>0</v>
      </c>
      <c r="L46" t="e">
        <f>INDEX([3]!db[QTY B],Table17[[#This Row],[//db]])</f>
        <v>#VALUE!</v>
      </c>
      <c r="M46" t="e">
        <f>INDEX([3]!db[STN B],Table17[[#This Row],[//db]])</f>
        <v>#VALUE!</v>
      </c>
      <c r="N46" t="e">
        <f>IF(Table17[[#This Row],[SATUAN NOTA]]=Table17[[#This Row],[SATUAN DB]],"", MATCH(CONCATENATE(Table17[[#This Row],[SATUAN NOTA]],Table17[[#This Row],[SATUAN DB]]),Table2[4],0))</f>
        <v>#VALUE!</v>
      </c>
      <c r="O46" t="e" cm="1">
        <f t="array" ref="O46">IF(Table17[[#This Row],[//CONV]]="","",INDEX(Table2[3],Table17[[#This Row],[//CONV]]))</f>
        <v>#VALUE!</v>
      </c>
      <c r="P46" t="e">
        <f>IF(Table17[[#This Row],[//CONV]]="",Table17[[#This Row],[ISI DB]],Table17[[#This Row],[ISI NOTA]]*Table17[[#This Row],[CONV VAR]])</f>
        <v>#VALUE!</v>
      </c>
      <c r="Q46" t="e" cm="1">
        <f t="array" ref="Q46">IF(Table17[[#This Row],[//CONV]]="",Table17[[#This Row],[SATUAN DB]],INDEX(Table2[2],Table17[[#This Row],[//CONV]]))</f>
        <v>#VALUE!</v>
      </c>
      <c r="R46" cm="1">
        <f t="array" ref="R46">IF(Table17[[#This Row],[dbconcat]]="","",INDEX([3]!Table2[ISI],Table17[[#This Row],[dbconcat]]))</f>
        <v>20</v>
      </c>
      <c r="S46" t="str" cm="1">
        <f t="array" ref="S46">IF(Table17[[#This Row],[dbconcat]]="","",INDEX([3]!Table2[[SATUAN ]],Table17[[#This Row],[dbconcat]]))</f>
        <v>LSN</v>
      </c>
      <c r="T46" t="e">
        <f>IF(Table17[[#This Row],[SATUAN S]]="","",IF(_xlfn.NUMBERVALUE(Table17[[#This Row],[ISI DB]])=_xlfn.NUMBERVALUE(Table17[[#This Row],[ISI S]]),"",1))</f>
        <v>#VALUE!</v>
      </c>
      <c r="U46" t="e">
        <f>IF(Table17[[#This Row],[SATUAN S]]="","",IF(Table17[[#This Row],[SATUAN DB]]=Table17[[#This Row],[SATUAN S]],"",1))</f>
        <v>#VALUE!</v>
      </c>
      <c r="V46" t="e">
        <f>IF(Table17[[#This Row],[CEK STN S]]="","",MATCH(CONCATENATE(Table17[[#This Row],[SATUAN CONV]],Table17[[#This Row],[SATUAN S]]),Table2[4],0))</f>
        <v>#VALUE!</v>
      </c>
      <c r="X46" t="e" cm="1">
        <f t="array" ref="X46">IF(Table17[[#This Row],[CONV2_//]]="","",INDEX(Table2[3],Table17[[#This Row],[CONV2_//]]))</f>
        <v>#VALUE!</v>
      </c>
      <c r="Y46" t="e">
        <f>IF(Table17[[#This Row],[CEK STN S]]="",Table17[[#This Row],[ISI NOTA]],Table17[[#This Row],[ISI NOTA]]*Table17[[#This Row],[CONV2 VAR]])</f>
        <v>#VALUE!</v>
      </c>
      <c r="Z46" t="e">
        <f>IF(Table17[[#This Row],[CEK STN S]]="",Table17[[#This Row],[SATUAN NOTA]],Table17[[#This Row],[SATUAN S]])</f>
        <v>#VALUE!</v>
      </c>
      <c r="AA46" s="32" t="e">
        <f>IF(Table17[[#This Row],[CEK ISI S]]="",Table17[[#This Row],[ISI DB]],Table17[[#This Row],[ISI S]])</f>
        <v>#VALUE!</v>
      </c>
      <c r="AB46" t="e">
        <f>IF(Table17[[#This Row],[CEK STN S]]="",Table17[[#This Row],[SATUAN DB]],Table17[[#This Row],[SATUAN S]])</f>
        <v>#VALUE!</v>
      </c>
      <c r="AC46" t="e">
        <f>Table17[[#This Row],[ISI NOTA CONV]]/Table17[[#This Row],[ISI_C]]</f>
        <v>#VALUE!</v>
      </c>
      <c r="AD46">
        <f>INDEX(NOTA[HARGA SATUAN],'1'!A:A)</f>
        <v>0</v>
      </c>
      <c r="AE46" t="e">
        <f>IF(Table17[[#This Row],[//CONV]]="",Table17[[#This Row],[HARGA NOTA]],Table17[[#This Row],[HARGA NOTA]]/Table17[[#This Row],[CONV VAR]])</f>
        <v>#VALUE!</v>
      </c>
      <c r="AF46" t="e">
        <f>IF(Table17[[#This Row],[CEK STN S]]="",Table17[[#This Row],[HARGA CONV]],Table17[[#This Row],[HARGA CONV]]/Table17[[#This Row],[CONV2 VAR]])</f>
        <v>#VALUE!</v>
      </c>
      <c r="AG46" s="33" t="str">
        <f>IF(INDEX(NOTA[Column6],'1'!A:A)=0,"",INDEX(NOTA[Column6],'1'!A:A))</f>
        <v/>
      </c>
      <c r="AH46" s="33" t="str">
        <f>IF(INDEX(NOTA[Column7],'1'!A:A)=0,"",INDEX(NOTA[Column7],'1'!A:A))</f>
        <v/>
      </c>
      <c r="AI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6" s="34" t="str">
        <f>INDEX(NOTA[HARGA/ CTN_H],'1'!A:A)</f>
        <v/>
      </c>
      <c r="AK46" s="34" t="str">
        <f>IF(Table17[[#This Row],[DISC 3]]="",Table17[[#This Row],[HRG / CTN]],Table17[[#This Row],[HRG / CTN]]-(Table17[[#This Row],[HRG / CTN]]*Table17[[#This Row],[DISC 3]]))</f>
        <v/>
      </c>
      <c r="AL46" s="36" t="str">
        <f ca="1">INDEX(NOTA[TGL_H],'1'!A:A)</f>
        <v/>
      </c>
      <c r="AM46" s="36" t="str">
        <f ca="1">INDEX(NOTA[TGL.NOTA_H],'1'!A:A)</f>
        <v/>
      </c>
      <c r="AN46" s="37"/>
      <c r="AO46" t="str">
        <f>IF(INDEX(NOTA[Column10],A:A)="","",INDEX(NOTA[Column10],A:A))</f>
        <v/>
      </c>
      <c r="AP46" t="str">
        <f ca="1">INDEX(NOTA[NO.NOTA_H],'1'!A:A)</f>
        <v/>
      </c>
      <c r="AQ46">
        <f>INDEX(NOTA[Column10],'1'!A:A)</f>
        <v>0</v>
      </c>
      <c r="AR46" s="38" t="str">
        <f ca="1">INDEX(NOTA[SUPPLIER_H],'1'!A:A)</f>
        <v/>
      </c>
      <c r="AS46" t="str">
        <f>Table17[[#This Row],[NAMA_C]]</f>
        <v>ABJAD D &amp; R 260 KCL</v>
      </c>
      <c r="AT46" t="str">
        <f ca="1">Table17[[#This Row],[SUPPLIER]]</f>
        <v/>
      </c>
      <c r="AU46" t="e">
        <f>SUBSTITUTE(Table17[[#This Row],[CTN]],",",".")</f>
        <v>#VALUE!</v>
      </c>
      <c r="AV46" s="64" t="e">
        <f>Table17[[#This Row],[ISI_C]]</f>
        <v>#VALUE!</v>
      </c>
      <c r="AW46" t="e">
        <f>Table17[[#This Row],[SATUAN_C]]</f>
        <v>#VALUE!</v>
      </c>
      <c r="AX46" t="e">
        <f>Table17[[#This Row],[HARGA CONV2]]</f>
        <v>#VALUE!</v>
      </c>
      <c r="AY46" s="39" t="str">
        <f>SUBSTITUTE(Table17[[#This Row],[DISC 3]],",",".")</f>
        <v/>
      </c>
      <c r="AZ46" s="36" t="str">
        <f ca="1">Table17[[#This Row],[TGL DATANG]]</f>
        <v/>
      </c>
      <c r="BA46" s="36" t="str">
        <f ca="1">Table17[[#This Row],[Column10]]</f>
        <v/>
      </c>
      <c r="BB46" s="37"/>
      <c r="BC46" t="str">
        <f>Table17[[#This Row],[KETERANGAN CONDRO]]</f>
        <v/>
      </c>
      <c r="BD46" t="str">
        <f ca="1">Table17[[#This Row],[Column6]]</f>
        <v/>
      </c>
    </row>
    <row r="47" spans="1:56">
      <c r="C47">
        <f>INDEX(NOTA[//DB],'1'!A:A)</f>
        <v>1970</v>
      </c>
      <c r="D47">
        <f>_xlfn.IFNA(MATCH(Table17[[#This Row],[//db]],[3]!Table2[\\],0),"")</f>
        <v>1590</v>
      </c>
      <c r="E47" t="str">
        <f>INDEX([3]!db[NB NOTA],Table17[[#This Row],[//db]])</f>
        <v>LILIN ANGKA SHINTOENG NO.1</v>
      </c>
      <c r="F47" t="str">
        <f>INDEX([3]!db[NB BM],Table17[[#This Row],[//db]])</f>
        <v>Lilin angka Shintoeng no.1</v>
      </c>
      <c r="G47" t="str">
        <f>IF(Table17[[#This Row],[dbconcat]]="","",INDEX([3]!Table2[NAMA],Table17[[#This Row],[dbconcat]]))</f>
        <v>LILIN ANGKA SHINTOENG NO. 1</v>
      </c>
      <c r="H47" t="str">
        <f>INDEX([3]!Table2[KODE BARANG],Table17[[#This Row],[dbconcat]])</f>
        <v>LIL-SH2</v>
      </c>
      <c r="I47" t="str">
        <f>IF(Table17[[#This Row],[NAMA_3]]="",UPPER(Table17[[#This Row],[NAMA_2]]),Table17[[#This Row],[NAMA_3]])</f>
        <v>LILIN ANGKA SHINTOENG NO. 1</v>
      </c>
      <c r="J47">
        <f>INDEX(NOTA[QTY],'1'!A:A)</f>
        <v>2</v>
      </c>
      <c r="K47" t="str">
        <f>INDEX(NOTA[STN],'1'!A:A)</f>
        <v>LSN</v>
      </c>
      <c r="L47" t="str">
        <f>INDEX([3]!db[QTY B],Table17[[#This Row],[//db]])</f>
        <v>100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100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100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>
        <f>IF(Table17[[#This Row],[CEK STN S]]="",Table17[[#This Row],[ISI NOTA]],Table17[[#This Row],[ISI NOTA]]*Table17[[#This Row],[CONV2 VAR]])</f>
        <v>2</v>
      </c>
      <c r="Z47" t="str">
        <f>IF(Table17[[#This Row],[CEK STN S]]="",Table17[[#This Row],[SATUAN NOTA]],Table17[[#This Row],[SATUAN S]])</f>
        <v>LSN</v>
      </c>
      <c r="AA47" s="32" t="str">
        <f>IF(Table17[[#This Row],[CEK ISI S]]="",Table17[[#This Row],[ISI DB]],Table17[[#This Row],[ISI S]])</f>
        <v>100</v>
      </c>
      <c r="AB47" t="str">
        <f>IF(Table17[[#This Row],[CEK STN S]]="",Table17[[#This Row],[SATUAN DB]],Table17[[#This Row],[SATUAN S]])</f>
        <v>LSN</v>
      </c>
      <c r="AC47">
        <f>Table17[[#This Row],[ISI NOTA CONV]]/Table17[[#This Row],[ISI_C]]</f>
        <v>0.02</v>
      </c>
      <c r="AD47">
        <f>INDEX(NOTA[HARGA SATUAN],'1'!A:A)</f>
        <v>13000</v>
      </c>
      <c r="AE47">
        <f>IF(Table17[[#This Row],[//CONV]]="",Table17[[#This Row],[HARGA NOTA]],Table17[[#This Row],[HARGA NOTA]]/Table17[[#This Row],[CONV VAR]])</f>
        <v>13000</v>
      </c>
      <c r="AF47">
        <f>IF(Table17[[#This Row],[CEK STN S]]="",Table17[[#This Row],[HARGA CONV]],Table17[[#This Row],[HARGA CONV]]/Table17[[#This Row],[CONV2 VAR]])</f>
        <v>13000</v>
      </c>
      <c r="AG47" s="33" t="str">
        <f>IF(INDEX(NOTA[Column6],'1'!A:A)=0,"",INDEX(NOTA[Column6],'1'!A:A))</f>
        <v/>
      </c>
      <c r="AH47" s="33" t="str">
        <f>IF(INDEX(NOTA[Column7],'1'!A:A)=0,"",INDEX(NOTA[Column7],'1'!A:A))</f>
        <v/>
      </c>
      <c r="AI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7" s="34">
        <f>INDEX(NOTA[HARGA/ CTN_H],'1'!A:A)</f>
        <v>26000</v>
      </c>
      <c r="AK47" s="34">
        <f>IF(Table17[[#This Row],[DISC 3]]="",Table17[[#This Row],[HRG / CTN]],Table17[[#This Row],[HRG / CTN]]-(Table17[[#This Row],[HRG / CTN]]*Table17[[#This Row],[DISC 3]]))</f>
        <v>26000</v>
      </c>
      <c r="AL47" s="36">
        <f ca="1">INDEX(NOTA[TGL_H],'1'!A:A)</f>
        <v>45539</v>
      </c>
      <c r="AM47" s="36">
        <f ca="1">INDEX(NOTA[TGL.NOTA_H],'1'!A:A)</f>
        <v>45539</v>
      </c>
      <c r="AN47" s="37"/>
      <c r="AO47" t="str">
        <f>IF(INDEX(NOTA[Column10],A:A)="","",INDEX(NOTA[Column10],A:A))</f>
        <v/>
      </c>
      <c r="AP47" t="str">
        <f ca="1">INDEX(NOTA[NO.NOTA_H],'1'!A:A)</f>
        <v>HN092024052</v>
      </c>
      <c r="AQ47">
        <f>INDEX(NOTA[Column10],'1'!A:A)</f>
        <v>0</v>
      </c>
      <c r="AR47" s="38" t="str">
        <f ca="1">INDEX(NOTA[SUPPLIER_H],'1'!A:A)</f>
        <v>HANSA</v>
      </c>
      <c r="AS47" t="str">
        <f>Table17[[#This Row],[NAMA_C]]</f>
        <v>LILIN ANGKA SHINTOENG NO. 1</v>
      </c>
      <c r="AT47" t="str">
        <f ca="1">Table17[[#This Row],[SUPPLIER]]</f>
        <v>HANSA</v>
      </c>
      <c r="AU47" t="str">
        <f>SUBSTITUTE(Table17[[#This Row],[CTN]],",",".")</f>
        <v>0.02</v>
      </c>
      <c r="AV47" s="64" t="str">
        <f>Table17[[#This Row],[ISI_C]]</f>
        <v>100</v>
      </c>
      <c r="AW47" t="str">
        <f>Table17[[#This Row],[SATUAN_C]]</f>
        <v>LSN</v>
      </c>
      <c r="AX47">
        <f>Table17[[#This Row],[HARGA CONV2]]</f>
        <v>13000</v>
      </c>
      <c r="AY47" s="39" t="str">
        <f>SUBSTITUTE(Table17[[#This Row],[DISC 3]],",",".")</f>
        <v/>
      </c>
      <c r="AZ47" s="36">
        <f ca="1">Table17[[#This Row],[TGL DATANG]]</f>
        <v>45539</v>
      </c>
      <c r="BA47" s="36">
        <f ca="1">Table17[[#This Row],[Column10]]</f>
        <v>45539</v>
      </c>
      <c r="BB47" s="37"/>
      <c r="BC47" t="str">
        <f>Table17[[#This Row],[KETERANGAN CONDRO]]</f>
        <v/>
      </c>
      <c r="BD47" t="str">
        <f ca="1">Table17[[#This Row],[Column6]]</f>
        <v>HN092024052</v>
      </c>
    </row>
    <row r="48" spans="1:56">
      <c r="C48">
        <f>INDEX(NOTA[//DB],'1'!A:A)</f>
        <v>1980</v>
      </c>
      <c r="D48">
        <f>_xlfn.IFNA(MATCH(Table17[[#This Row],[//db]],[3]!Table2[\\],0),"")</f>
        <v>1591</v>
      </c>
      <c r="E48" t="str">
        <f>INDEX([3]!db[NB NOTA],Table17[[#This Row],[//db]])</f>
        <v>LILIN ANGKA SHINTOENG NO.2</v>
      </c>
      <c r="F48" t="str">
        <f>INDEX([3]!db[NB BM],Table17[[#This Row],[//db]])</f>
        <v>Lilin Angka Shintoeng No.2</v>
      </c>
      <c r="G48" t="str">
        <f>IF(Table17[[#This Row],[dbconcat]]="","",INDEX([3]!Table2[NAMA],Table17[[#This Row],[dbconcat]]))</f>
        <v>LILIN ANGKA SHINTOENG NO. 2</v>
      </c>
      <c r="H48" t="str">
        <f>INDEX([3]!Table2[KODE BARANG],Table17[[#This Row],[dbconcat]])</f>
        <v>LIL-SH3</v>
      </c>
      <c r="I48" t="str">
        <f>IF(Table17[[#This Row],[NAMA_3]]="",UPPER(Table17[[#This Row],[NAMA_2]]),Table17[[#This Row],[NAMA_3]])</f>
        <v>LILIN ANGKA SHINTOENG NO. 2</v>
      </c>
      <c r="J48">
        <f>INDEX(NOTA[QTY],'1'!A:A)</f>
        <v>1</v>
      </c>
      <c r="K48" t="str">
        <f>INDEX(NOTA[STN],'1'!A:A)</f>
        <v>LSN</v>
      </c>
      <c r="L48" t="str">
        <f>INDEX([3]!db[QTY B],Table17[[#This Row],[//db]])</f>
        <v>100</v>
      </c>
      <c r="M48" t="str">
        <f>INDEX([3]!db[STN B],Table17[[#This Row],[//db]])</f>
        <v>LSN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LSN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LSN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>
        <f>IF(Table17[[#This Row],[CEK STN S]]="",Table17[[#This Row],[ISI NOTA]],Table17[[#This Row],[ISI NOTA]]*Table17[[#This Row],[CONV2 VAR]])</f>
        <v>1</v>
      </c>
      <c r="Z48" t="str">
        <f>IF(Table17[[#This Row],[CEK STN S]]="",Table17[[#This Row],[SATUAN NOTA]],Table17[[#This Row],[SATUAN S]])</f>
        <v>LSN</v>
      </c>
      <c r="AA48" s="32" t="str">
        <f>IF(Table17[[#This Row],[CEK ISI S]]="",Table17[[#This Row],[ISI DB]],Table17[[#This Row],[ISI S]])</f>
        <v>100</v>
      </c>
      <c r="AB48" t="str">
        <f>IF(Table17[[#This Row],[CEK STN S]]="",Table17[[#This Row],[SATUAN DB]],Table17[[#This Row],[SATUAN S]])</f>
        <v>LSN</v>
      </c>
      <c r="AC48">
        <f>Table17[[#This Row],[ISI NOTA CONV]]/Table17[[#This Row],[ISI_C]]</f>
        <v>0.01</v>
      </c>
      <c r="AD48">
        <f>INDEX(NOTA[HARGA SATUAN],'1'!A:A)</f>
        <v>13000</v>
      </c>
      <c r="AE48">
        <f>IF(Table17[[#This Row],[//CONV]]="",Table17[[#This Row],[HARGA NOTA]],Table17[[#This Row],[HARGA NOTA]]/Table17[[#This Row],[CONV VAR]])</f>
        <v>13000</v>
      </c>
      <c r="AF48">
        <f>IF(Table17[[#This Row],[CEK STN S]]="",Table17[[#This Row],[HARGA CONV]],Table17[[#This Row],[HARGA CONV]]/Table17[[#This Row],[CONV2 VAR]])</f>
        <v>13000</v>
      </c>
      <c r="AG48" s="33" t="str">
        <f>IF(INDEX(NOTA[Column6],'1'!A:A)=0,"",INDEX(NOTA[Column6],'1'!A:A))</f>
        <v/>
      </c>
      <c r="AH48" s="33" t="str">
        <f>IF(INDEX(NOTA[Column7],'1'!A:A)=0,"",INDEX(NOTA[Column7],'1'!A:A))</f>
        <v/>
      </c>
      <c r="AI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8" s="34">
        <f>INDEX(NOTA[HARGA/ CTN_H],'1'!A:A)</f>
        <v>13000</v>
      </c>
      <c r="AK48" s="34">
        <f>IF(Table17[[#This Row],[DISC 3]]="",Table17[[#This Row],[HRG / CTN]],Table17[[#This Row],[HRG / CTN]]-(Table17[[#This Row],[HRG / CTN]]*Table17[[#This Row],[DISC 3]]))</f>
        <v>13000</v>
      </c>
      <c r="AL48" s="36">
        <f ca="1">INDEX(NOTA[TGL_H],'1'!A:A)</f>
        <v>45539</v>
      </c>
      <c r="AM48" s="36">
        <f ca="1">INDEX(NOTA[TGL.NOTA_H],'1'!A:A)</f>
        <v>45539</v>
      </c>
      <c r="AN48" s="37"/>
      <c r="AO48" t="str">
        <f>IF(INDEX(NOTA[Column10],A:A)="","",INDEX(NOTA[Column10],A:A))</f>
        <v/>
      </c>
      <c r="AP48" t="str">
        <f ca="1">INDEX(NOTA[NO.NOTA_H],'1'!A:A)</f>
        <v>HN092024052</v>
      </c>
      <c r="AQ48">
        <f>INDEX(NOTA[Column10],'1'!A:A)</f>
        <v>0</v>
      </c>
      <c r="AR48" s="38" t="str">
        <f ca="1">INDEX(NOTA[SUPPLIER_H],'1'!A:A)</f>
        <v>HANSA</v>
      </c>
      <c r="AS48" t="str">
        <f>Table17[[#This Row],[NAMA_C]]</f>
        <v>LILIN ANGKA SHINTOENG NO. 2</v>
      </c>
      <c r="AT48" t="str">
        <f ca="1">Table17[[#This Row],[SUPPLIER]]</f>
        <v>HANSA</v>
      </c>
      <c r="AU48" t="str">
        <f>SUBSTITUTE(Table17[[#This Row],[CTN]],",",".")</f>
        <v>0.01</v>
      </c>
      <c r="AV48" s="64" t="str">
        <f>Table17[[#This Row],[ISI_C]]</f>
        <v>100</v>
      </c>
      <c r="AW48" t="str">
        <f>Table17[[#This Row],[SATUAN_C]]</f>
        <v>LSN</v>
      </c>
      <c r="AX48">
        <f>Table17[[#This Row],[HARGA CONV2]]</f>
        <v>13000</v>
      </c>
      <c r="AY48" s="39" t="str">
        <f>SUBSTITUTE(Table17[[#This Row],[DISC 3]],",",".")</f>
        <v/>
      </c>
      <c r="AZ48" s="36">
        <f ca="1">Table17[[#This Row],[TGL DATANG]]</f>
        <v>45539</v>
      </c>
      <c r="BA48" s="36">
        <f ca="1">Table17[[#This Row],[Column10]]</f>
        <v>45539</v>
      </c>
      <c r="BB48" s="37"/>
      <c r="BC48" t="str">
        <f>Table17[[#This Row],[KETERANGAN CONDRO]]</f>
        <v/>
      </c>
      <c r="BD48" t="str">
        <f ca="1">Table17[[#This Row],[Column6]]</f>
        <v>HN092024052</v>
      </c>
    </row>
    <row r="49" spans="1:56">
      <c r="C49">
        <f>INDEX(NOTA[//DB],'1'!A:A)</f>
        <v>1982</v>
      </c>
      <c r="D49">
        <f>_xlfn.IFNA(MATCH(Table17[[#This Row],[//db]],[3]!Table2[\\],0),"")</f>
        <v>1593</v>
      </c>
      <c r="E49" t="str">
        <f>INDEX([3]!db[NB NOTA],Table17[[#This Row],[//db]])</f>
        <v>LILIN ANGKA SHINTOENG NO.5</v>
      </c>
      <c r="F49" t="str">
        <f>INDEX([3]!db[NB BM],Table17[[#This Row],[//db]])</f>
        <v>Lilin Angka Shintoeng No.5</v>
      </c>
      <c r="G49" t="str">
        <f>IF(Table17[[#This Row],[dbconcat]]="","",INDEX([3]!Table2[NAMA],Table17[[#This Row],[dbconcat]]))</f>
        <v>LILIN ANGKA SHINTOENG NO. 5</v>
      </c>
      <c r="H49" t="str">
        <f>INDEX([3]!Table2[KODE BARANG],Table17[[#This Row],[dbconcat]])</f>
        <v>LIL-SH15</v>
      </c>
      <c r="I49" t="str">
        <f>IF(Table17[[#This Row],[NAMA_3]]="",UPPER(Table17[[#This Row],[NAMA_2]]),Table17[[#This Row],[NAMA_3]])</f>
        <v>LILIN ANGKA SHINTOENG NO. 5</v>
      </c>
      <c r="J49">
        <f>INDEX(NOTA[QTY],'1'!A:A)</f>
        <v>1</v>
      </c>
      <c r="K49" t="str">
        <f>INDEX(NOTA[STN],'1'!A:A)</f>
        <v>LSN</v>
      </c>
      <c r="L49" t="str">
        <f>INDEX([3]!db[QTY B],Table17[[#This Row],[//db]])</f>
        <v>100</v>
      </c>
      <c r="M49" t="str">
        <f>INDEX([3]!db[STN B],Table17[[#This Row],[//db]])</f>
        <v>LSN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100</v>
      </c>
      <c r="Q49" t="str" cm="1">
        <f t="array" ref="Q49">IF(Table17[[#This Row],[//CONV]]="",Table17[[#This Row],[SATUAN DB]],INDEX(Table2[2],Table17[[#This Row],[//CONV]]))</f>
        <v>LSN</v>
      </c>
      <c r="R49" cm="1">
        <f t="array" ref="R49">IF(Table17[[#This Row],[dbconcat]]="","",INDEX([3]!Table2[ISI],Table17[[#This Row],[dbconcat]]))</f>
        <v>100</v>
      </c>
      <c r="S49" t="str" cm="1">
        <f t="array" ref="S49">IF(Table17[[#This Row],[dbconcat]]="","",INDEX([3]!Table2[[SATUAN ]],Table17[[#This Row],[dbconcat]]))</f>
        <v>LSN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>
        <f>IF(Table17[[#This Row],[CEK STN S]]="",Table17[[#This Row],[ISI NOTA]],Table17[[#This Row],[ISI NOTA]]*Table17[[#This Row],[CONV2 VAR]])</f>
        <v>1</v>
      </c>
      <c r="Z49" t="str">
        <f>IF(Table17[[#This Row],[CEK STN S]]="",Table17[[#This Row],[SATUAN NOTA]],Table17[[#This Row],[SATUAN S]])</f>
        <v>LSN</v>
      </c>
      <c r="AA49" s="32" t="str">
        <f>IF(Table17[[#This Row],[CEK ISI S]]="",Table17[[#This Row],[ISI DB]],Table17[[#This Row],[ISI S]])</f>
        <v>100</v>
      </c>
      <c r="AB49" t="str">
        <f>IF(Table17[[#This Row],[CEK STN S]]="",Table17[[#This Row],[SATUAN DB]],Table17[[#This Row],[SATUAN S]])</f>
        <v>LSN</v>
      </c>
      <c r="AC49">
        <f>Table17[[#This Row],[ISI NOTA CONV]]/Table17[[#This Row],[ISI_C]]</f>
        <v>0.01</v>
      </c>
      <c r="AD49">
        <f>INDEX(NOTA[HARGA SATUAN],'1'!A:A)</f>
        <v>13000</v>
      </c>
      <c r="AE49">
        <f>IF(Table17[[#This Row],[//CONV]]="",Table17[[#This Row],[HARGA NOTA]],Table17[[#This Row],[HARGA NOTA]]/Table17[[#This Row],[CONV VAR]])</f>
        <v>13000</v>
      </c>
      <c r="AF49">
        <f>IF(Table17[[#This Row],[CEK STN S]]="",Table17[[#This Row],[HARGA CONV]],Table17[[#This Row],[HARGA CONV]]/Table17[[#This Row],[CONV2 VAR]])</f>
        <v>13000</v>
      </c>
      <c r="AG49" s="33" t="str">
        <f>IF(INDEX(NOTA[Column6],'1'!A:A)=0,"",INDEX(NOTA[Column6],'1'!A:A))</f>
        <v/>
      </c>
      <c r="AH49" s="33" t="str">
        <f>IF(INDEX(NOTA[Column7],'1'!A:A)=0,"",INDEX(NOTA[Column7],'1'!A:A))</f>
        <v/>
      </c>
      <c r="AI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49" s="34">
        <f>INDEX(NOTA[HARGA/ CTN_H],'1'!A:A)</f>
        <v>13000</v>
      </c>
      <c r="AK49" s="34">
        <f>IF(Table17[[#This Row],[DISC 3]]="",Table17[[#This Row],[HRG / CTN]],Table17[[#This Row],[HRG / CTN]]-(Table17[[#This Row],[HRG / CTN]]*Table17[[#This Row],[DISC 3]]))</f>
        <v>13000</v>
      </c>
      <c r="AL49" s="36">
        <f ca="1">INDEX(NOTA[TGL_H],'1'!A:A)</f>
        <v>45539</v>
      </c>
      <c r="AM49" s="36">
        <f ca="1">INDEX(NOTA[TGL.NOTA_H],'1'!A:A)</f>
        <v>45539</v>
      </c>
      <c r="AN49" s="37"/>
      <c r="AO49" t="str">
        <f>IF(INDEX(NOTA[Column10],A:A)="","",INDEX(NOTA[Column10],A:A))</f>
        <v/>
      </c>
      <c r="AP49" t="str">
        <f ca="1">INDEX(NOTA[NO.NOTA_H],'1'!A:A)</f>
        <v>HN092024052</v>
      </c>
      <c r="AQ49">
        <f>INDEX(NOTA[Column10],'1'!A:A)</f>
        <v>0</v>
      </c>
      <c r="AR49" s="38" t="str">
        <f ca="1">INDEX(NOTA[SUPPLIER_H],'1'!A:A)</f>
        <v>HANSA</v>
      </c>
      <c r="AS49" t="str">
        <f>Table17[[#This Row],[NAMA_C]]</f>
        <v>LILIN ANGKA SHINTOENG NO. 5</v>
      </c>
      <c r="AT49" t="str">
        <f ca="1">Table17[[#This Row],[SUPPLIER]]</f>
        <v>HANSA</v>
      </c>
      <c r="AU49" t="str">
        <f>SUBSTITUTE(Table17[[#This Row],[CTN]],",",".")</f>
        <v>0.01</v>
      </c>
      <c r="AV49" s="64" t="str">
        <f>Table17[[#This Row],[ISI_C]]</f>
        <v>100</v>
      </c>
      <c r="AW49" t="str">
        <f>Table17[[#This Row],[SATUAN_C]]</f>
        <v>LSN</v>
      </c>
      <c r="AX49">
        <f>Table17[[#This Row],[HARGA CONV2]]</f>
        <v>13000</v>
      </c>
      <c r="AY49" s="39" t="str">
        <f>SUBSTITUTE(Table17[[#This Row],[DISC 3]],",",".")</f>
        <v/>
      </c>
      <c r="AZ49" s="36">
        <f ca="1">Table17[[#This Row],[TGL DATANG]]</f>
        <v>45539</v>
      </c>
      <c r="BA49" s="36">
        <f ca="1">Table17[[#This Row],[Column10]]</f>
        <v>45539</v>
      </c>
      <c r="BB49" s="37"/>
      <c r="BC49" t="str">
        <f>Table17[[#This Row],[KETERANGAN CONDRO]]</f>
        <v/>
      </c>
      <c r="BD49" t="str">
        <f ca="1">Table17[[#This Row],[Column6]]</f>
        <v>HN092024052</v>
      </c>
    </row>
    <row r="50" spans="1:56">
      <c r="C50">
        <f>INDEX(NOTA[//DB],'1'!A:A)</f>
        <v>1971</v>
      </c>
      <c r="D50">
        <f>_xlfn.IFNA(MATCH(Table17[[#This Row],[//db]],[3]!Table2[\\],0),"")</f>
        <v>1597</v>
      </c>
      <c r="E50" t="str">
        <f>INDEX([3]!db[NB NOTA],Table17[[#This Row],[//db]])</f>
        <v>LILIN ANGKA SHINTOENG NO.7</v>
      </c>
      <c r="F50" t="str">
        <f>INDEX([3]!db[NB BM],Table17[[#This Row],[//db]])</f>
        <v>Lilin angka Shintoeng no.7</v>
      </c>
      <c r="G50" t="str">
        <f>IF(Table17[[#This Row],[dbconcat]]="","",INDEX([3]!Table2[NAMA],Table17[[#This Row],[dbconcat]]))</f>
        <v>LILIN ANGKA SHINTOENG NO.7</v>
      </c>
      <c r="H50" t="str">
        <f>INDEX([3]!Table2[KODE BARANG],Table17[[#This Row],[dbconcat]])</f>
        <v>LIL-SH19</v>
      </c>
      <c r="I50" t="str">
        <f>IF(Table17[[#This Row],[NAMA_3]]="",UPPER(Table17[[#This Row],[NAMA_2]]),Table17[[#This Row],[NAMA_3]])</f>
        <v>LILIN ANGKA SHINTOENG NO.7</v>
      </c>
      <c r="J50">
        <f>INDEX(NOTA[QTY],'1'!A:A)</f>
        <v>1</v>
      </c>
      <c r="K50" t="str">
        <f>INDEX(NOTA[STN],'1'!A:A)</f>
        <v>LSN</v>
      </c>
      <c r="L50" t="str">
        <f>INDEX([3]!db[QTY B],Table17[[#This Row],[//db]])</f>
        <v>100</v>
      </c>
      <c r="M50" t="str">
        <f>INDEX([3]!db[STN B],Table17[[#This Row],[//db]])</f>
        <v>LSN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100</v>
      </c>
      <c r="Q50" t="str" cm="1">
        <f t="array" ref="Q50">IF(Table17[[#This Row],[//CONV]]="",Table17[[#This Row],[SATUAN DB]],INDEX(Table2[2],Table17[[#This Row],[//CONV]]))</f>
        <v>LSN</v>
      </c>
      <c r="R50" cm="1">
        <f t="array" ref="R50">IF(Table17[[#This Row],[dbconcat]]="","",INDEX([3]!Table2[ISI],Table17[[#This Row],[dbconcat]]))</f>
        <v>100</v>
      </c>
      <c r="S50" t="str" cm="1">
        <f t="array" ref="S50">IF(Table17[[#This Row],[dbconcat]]="","",INDEX([3]!Table2[[SATUAN ]],Table17[[#This Row],[dbconcat]]))</f>
        <v>LSN</v>
      </c>
      <c r="T50" t="str">
        <f>IF(Table17[[#This Row],[SATUAN S]]="","",IF(_xlfn.NUMBERVALUE(Table17[[#This Row],[ISI DB]])=_xlfn.NUMBERVALUE(Table17[[#This Row],[ISI S]]),"",1))</f>
        <v/>
      </c>
      <c r="U50" t="str">
        <f>IF(Table17[[#This Row],[SATUAN S]]="","",IF(Table17[[#This Row],[SATUAN DB]]=Table17[[#This Row],[SATUAN S]],"",1))</f>
        <v/>
      </c>
      <c r="V50" t="str">
        <f>IF(Table17[[#This Row],[CEK STN S]]="","",MATCH(CONCATENATE(Table17[[#This Row],[SATUAN CONV]],Table17[[#This Row],[SATUAN S]]),Table2[4],0))</f>
        <v/>
      </c>
      <c r="X50" t="str" cm="1">
        <f t="array" ref="X50">IF(Table17[[#This Row],[CONV2_//]]="","",INDEX(Table2[3],Table17[[#This Row],[CONV2_//]]))</f>
        <v/>
      </c>
      <c r="Y50">
        <f>IF(Table17[[#This Row],[CEK STN S]]="",Table17[[#This Row],[ISI NOTA]],Table17[[#This Row],[ISI NOTA]]*Table17[[#This Row],[CONV2 VAR]])</f>
        <v>1</v>
      </c>
      <c r="Z50" t="str">
        <f>IF(Table17[[#This Row],[CEK STN S]]="",Table17[[#This Row],[SATUAN NOTA]],Table17[[#This Row],[SATUAN S]])</f>
        <v>LSN</v>
      </c>
      <c r="AA50" s="32" t="str">
        <f>IF(Table17[[#This Row],[CEK ISI S]]="",Table17[[#This Row],[ISI DB]],Table17[[#This Row],[ISI S]])</f>
        <v>100</v>
      </c>
      <c r="AB50" t="str">
        <f>IF(Table17[[#This Row],[CEK STN S]]="",Table17[[#This Row],[SATUAN DB]],Table17[[#This Row],[SATUAN S]])</f>
        <v>LSN</v>
      </c>
      <c r="AC50">
        <f>Table17[[#This Row],[ISI NOTA CONV]]/Table17[[#This Row],[ISI_C]]</f>
        <v>0.01</v>
      </c>
      <c r="AD50">
        <f>INDEX(NOTA[HARGA SATUAN],'1'!A:A)</f>
        <v>13000</v>
      </c>
      <c r="AE50">
        <f>IF(Table17[[#This Row],[//CONV]]="",Table17[[#This Row],[HARGA NOTA]],Table17[[#This Row],[HARGA NOTA]]/Table17[[#This Row],[CONV VAR]])</f>
        <v>13000</v>
      </c>
      <c r="AF50">
        <f>IF(Table17[[#This Row],[CEK STN S]]="",Table17[[#This Row],[HARGA CONV]],Table17[[#This Row],[HARGA CONV]]/Table17[[#This Row],[CONV2 VAR]])</f>
        <v>13000</v>
      </c>
      <c r="AG50" s="33" t="str">
        <f>IF(INDEX(NOTA[Column6],'1'!A:A)=0,"",INDEX(NOTA[Column6],'1'!A:A))</f>
        <v/>
      </c>
      <c r="AH50" s="33" t="str">
        <f>IF(INDEX(NOTA[Column7],'1'!A:A)=0,"",INDEX(NOTA[Column7],'1'!A:A))</f>
        <v/>
      </c>
      <c r="AI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0" s="34">
        <f>INDEX(NOTA[HARGA/ CTN_H],'1'!A:A)</f>
        <v>13000</v>
      </c>
      <c r="AK50" s="34">
        <f>IF(Table17[[#This Row],[DISC 3]]="",Table17[[#This Row],[HRG / CTN]],Table17[[#This Row],[HRG / CTN]]-(Table17[[#This Row],[HRG / CTN]]*Table17[[#This Row],[DISC 3]]))</f>
        <v>13000</v>
      </c>
      <c r="AL50" s="36">
        <f ca="1">INDEX(NOTA[TGL_H],'1'!A:A)</f>
        <v>45539</v>
      </c>
      <c r="AM50" s="36">
        <f ca="1">INDEX(NOTA[TGL.NOTA_H],'1'!A:A)</f>
        <v>45539</v>
      </c>
      <c r="AN50" s="37"/>
      <c r="AO50" t="str">
        <f>IF(INDEX(NOTA[Column10],A:A)="","",INDEX(NOTA[Column10],A:A))</f>
        <v/>
      </c>
      <c r="AP50" t="str">
        <f ca="1">INDEX(NOTA[NO.NOTA_H],'1'!A:A)</f>
        <v>HN092024052</v>
      </c>
      <c r="AQ50">
        <f>INDEX(NOTA[Column10],'1'!A:A)</f>
        <v>0</v>
      </c>
      <c r="AR50" s="38" t="str">
        <f ca="1">INDEX(NOTA[SUPPLIER_H],'1'!A:A)</f>
        <v>HANSA</v>
      </c>
      <c r="AS50" t="str">
        <f>Table17[[#This Row],[NAMA_C]]</f>
        <v>LILIN ANGKA SHINTOENG NO.7</v>
      </c>
      <c r="AT50" t="str">
        <f ca="1">Table17[[#This Row],[SUPPLIER]]</f>
        <v>HANSA</v>
      </c>
      <c r="AU50" t="str">
        <f>SUBSTITUTE(Table17[[#This Row],[CTN]],",",".")</f>
        <v>0.01</v>
      </c>
      <c r="AV50" s="64" t="str">
        <f>Table17[[#This Row],[ISI_C]]</f>
        <v>100</v>
      </c>
      <c r="AW50" t="str">
        <f>Table17[[#This Row],[SATUAN_C]]</f>
        <v>LSN</v>
      </c>
      <c r="AX50">
        <f>Table17[[#This Row],[HARGA CONV2]]</f>
        <v>13000</v>
      </c>
      <c r="AY50" s="39" t="str">
        <f>SUBSTITUTE(Table17[[#This Row],[DISC 3]],",",".")</f>
        <v/>
      </c>
      <c r="AZ50" s="36">
        <f ca="1">Table17[[#This Row],[TGL DATANG]]</f>
        <v>45539</v>
      </c>
      <c r="BA50" s="36">
        <f ca="1">Table17[[#This Row],[Column10]]</f>
        <v>45539</v>
      </c>
      <c r="BB50" s="37"/>
      <c r="BC50" t="str">
        <f>Table17[[#This Row],[KETERANGAN CONDRO]]</f>
        <v/>
      </c>
      <c r="BD50" t="str">
        <f ca="1">Table17[[#This Row],[Column6]]</f>
        <v>HN092024052</v>
      </c>
    </row>
    <row r="51" spans="1:56">
      <c r="C51" t="str">
        <f>INDEX(NOTA[//DB],'1'!A:A)</f>
        <v/>
      </c>
      <c r="D51">
        <f>_xlfn.IFNA(MATCH(Table17[[#This Row],[//db]],[3]!Table2[\\],0),"")</f>
        <v>1</v>
      </c>
      <c r="E51" t="e">
        <f>INDEX([3]!db[NB NOTA],Table17[[#This Row],[//db]])</f>
        <v>#VALUE!</v>
      </c>
      <c r="F51" t="e">
        <f>INDEX([3]!db[NB BM],Table17[[#This Row],[//db]])</f>
        <v>#VALUE!</v>
      </c>
      <c r="G51" t="str">
        <f>IF(Table17[[#This Row],[dbconcat]]="","",INDEX([3]!Table2[NAMA],Table17[[#This Row],[dbconcat]]))</f>
        <v>ABJAD D &amp; R 260 KCL</v>
      </c>
      <c r="H51" t="str">
        <f>INDEX([3]!Table2[KODE BARANG],Table17[[#This Row],[dbconcat]])</f>
        <v>ABJ-DR1</v>
      </c>
      <c r="I51" t="str">
        <f>IF(Table17[[#This Row],[NAMA_3]]="",UPPER(Table17[[#This Row],[NAMA_2]]),Table17[[#This Row],[NAMA_3]])</f>
        <v>ABJAD D &amp; R 260 KCL</v>
      </c>
      <c r="J51">
        <f>INDEX(NOTA[QTY],'1'!A:A)</f>
        <v>0</v>
      </c>
      <c r="K51">
        <f>INDEX(NOTA[STN],'1'!A:A)</f>
        <v>0</v>
      </c>
      <c r="L51" t="e">
        <f>INDEX([3]!db[QTY B],Table17[[#This Row],[//db]])</f>
        <v>#VALUE!</v>
      </c>
      <c r="M51" t="e">
        <f>INDEX([3]!db[STN B],Table17[[#This Row],[//db]])</f>
        <v>#VALUE!</v>
      </c>
      <c r="N51" t="e">
        <f>IF(Table17[[#This Row],[SATUAN NOTA]]=Table17[[#This Row],[SATUAN DB]],"", MATCH(CONCATENATE(Table17[[#This Row],[SATUAN NOTA]],Table17[[#This Row],[SATUAN DB]]),Table2[4],0))</f>
        <v>#VALUE!</v>
      </c>
      <c r="O51" t="e" cm="1">
        <f t="array" ref="O51">IF(Table17[[#This Row],[//CONV]]="","",INDEX(Table2[3],Table17[[#This Row],[//CONV]]))</f>
        <v>#VALUE!</v>
      </c>
      <c r="P51" t="e">
        <f>IF(Table17[[#This Row],[//CONV]]="",Table17[[#This Row],[ISI DB]],Table17[[#This Row],[ISI NOTA]]*Table17[[#This Row],[CONV VAR]])</f>
        <v>#VALUE!</v>
      </c>
      <c r="Q51" t="e" cm="1">
        <f t="array" ref="Q51">IF(Table17[[#This Row],[//CONV]]="",Table17[[#This Row],[SATUAN DB]],INDEX(Table2[2],Table17[[#This Row],[//CONV]]))</f>
        <v>#VALUE!</v>
      </c>
      <c r="R51" cm="1">
        <f t="array" ref="R51">IF(Table17[[#This Row],[dbconcat]]="","",INDEX([3]!Table2[ISI],Table17[[#This Row],[dbconcat]]))</f>
        <v>20</v>
      </c>
      <c r="S51" t="str" cm="1">
        <f t="array" ref="S51">IF(Table17[[#This Row],[dbconcat]]="","",INDEX([3]!Table2[[SATUAN ]],Table17[[#This Row],[dbconcat]]))</f>
        <v>LSN</v>
      </c>
      <c r="T51" t="e">
        <f>IF(Table17[[#This Row],[SATUAN S]]="","",IF(_xlfn.NUMBERVALUE(Table17[[#This Row],[ISI DB]])=_xlfn.NUMBERVALUE(Table17[[#This Row],[ISI S]]),"",1))</f>
        <v>#VALUE!</v>
      </c>
      <c r="U51" t="e">
        <f>IF(Table17[[#This Row],[SATUAN S]]="","",IF(Table17[[#This Row],[SATUAN DB]]=Table17[[#This Row],[SATUAN S]],"",1))</f>
        <v>#VALUE!</v>
      </c>
      <c r="V51" t="e">
        <f>IF(Table17[[#This Row],[CEK STN S]]="","",MATCH(CONCATENATE(Table17[[#This Row],[SATUAN CONV]],Table17[[#This Row],[SATUAN S]]),Table2[4],0))</f>
        <v>#VALUE!</v>
      </c>
      <c r="X51" t="e" cm="1">
        <f t="array" ref="X51">IF(Table17[[#This Row],[CONV2_//]]="","",INDEX(Table2[3],Table17[[#This Row],[CONV2_//]]))</f>
        <v>#VALUE!</v>
      </c>
      <c r="Y51" t="e">
        <f>IF(Table17[[#This Row],[CEK STN S]]="",Table17[[#This Row],[ISI NOTA]],Table17[[#This Row],[ISI NOTA]]*Table17[[#This Row],[CONV2 VAR]])</f>
        <v>#VALUE!</v>
      </c>
      <c r="Z51" t="e">
        <f>IF(Table17[[#This Row],[CEK STN S]]="",Table17[[#This Row],[SATUAN NOTA]],Table17[[#This Row],[SATUAN S]])</f>
        <v>#VALUE!</v>
      </c>
      <c r="AA51" s="32" t="e">
        <f>IF(Table17[[#This Row],[CEK ISI S]]="",Table17[[#This Row],[ISI DB]],Table17[[#This Row],[ISI S]])</f>
        <v>#VALUE!</v>
      </c>
      <c r="AB51" t="e">
        <f>IF(Table17[[#This Row],[CEK STN S]]="",Table17[[#This Row],[SATUAN DB]],Table17[[#This Row],[SATUAN S]])</f>
        <v>#VALUE!</v>
      </c>
      <c r="AC51" t="e">
        <f>Table17[[#This Row],[ISI NOTA CONV]]/Table17[[#This Row],[ISI_C]]</f>
        <v>#VALUE!</v>
      </c>
      <c r="AD51">
        <f>INDEX(NOTA[HARGA SATUAN],'1'!A:A)</f>
        <v>0</v>
      </c>
      <c r="AE51" t="e">
        <f>IF(Table17[[#This Row],[//CONV]]="",Table17[[#This Row],[HARGA NOTA]],Table17[[#This Row],[HARGA NOTA]]/Table17[[#This Row],[CONV VAR]])</f>
        <v>#VALUE!</v>
      </c>
      <c r="AF51" t="e">
        <f>IF(Table17[[#This Row],[CEK STN S]]="",Table17[[#This Row],[HARGA CONV]],Table17[[#This Row],[HARGA CONV]]/Table17[[#This Row],[CONV2 VAR]])</f>
        <v>#VALUE!</v>
      </c>
      <c r="AG51" s="33" t="str">
        <f>IF(INDEX(NOTA[Column6],'1'!A:A)=0,"",INDEX(NOTA[Column6],'1'!A:A))</f>
        <v/>
      </c>
      <c r="AH51" s="33" t="str">
        <f>IF(INDEX(NOTA[Column7],'1'!A:A)=0,"",INDEX(NOTA[Column7],'1'!A:A))</f>
        <v/>
      </c>
      <c r="AI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1" s="34" t="str">
        <f>INDEX(NOTA[HARGA/ CTN_H],'1'!A:A)</f>
        <v/>
      </c>
      <c r="AK51" s="34" t="str">
        <f>IF(Table17[[#This Row],[DISC 3]]="",Table17[[#This Row],[HRG / CTN]],Table17[[#This Row],[HRG / CTN]]-(Table17[[#This Row],[HRG / CTN]]*Table17[[#This Row],[DISC 3]]))</f>
        <v/>
      </c>
      <c r="AL51" s="36" t="str">
        <f ca="1">INDEX(NOTA[TGL_H],'1'!A:A)</f>
        <v/>
      </c>
      <c r="AM51" s="36" t="str">
        <f ca="1">INDEX(NOTA[TGL.NOTA_H],'1'!A:A)</f>
        <v/>
      </c>
      <c r="AN51" s="37"/>
      <c r="AO51" t="str">
        <f>IF(INDEX(NOTA[Column10],A:A)="","",INDEX(NOTA[Column10],A:A))</f>
        <v/>
      </c>
      <c r="AP51" t="str">
        <f ca="1">INDEX(NOTA[NO.NOTA_H],'1'!A:A)</f>
        <v/>
      </c>
      <c r="AQ51">
        <f>INDEX(NOTA[Column10],'1'!A:A)</f>
        <v>0</v>
      </c>
      <c r="AR51" s="38" t="str">
        <f ca="1">INDEX(NOTA[SUPPLIER_H],'1'!A:A)</f>
        <v/>
      </c>
      <c r="AS51" t="str">
        <f>Table17[[#This Row],[NAMA_C]]</f>
        <v>ABJAD D &amp; R 260 KCL</v>
      </c>
      <c r="AT51" t="str">
        <f ca="1">Table17[[#This Row],[SUPPLIER]]</f>
        <v/>
      </c>
      <c r="AU51" t="e">
        <f>SUBSTITUTE(Table17[[#This Row],[CTN]],",",".")</f>
        <v>#VALUE!</v>
      </c>
      <c r="AV51" s="64" t="e">
        <f>Table17[[#This Row],[ISI_C]]</f>
        <v>#VALUE!</v>
      </c>
      <c r="AW51" t="e">
        <f>Table17[[#This Row],[SATUAN_C]]</f>
        <v>#VALUE!</v>
      </c>
      <c r="AX51" t="e">
        <f>Table17[[#This Row],[HARGA CONV2]]</f>
        <v>#VALUE!</v>
      </c>
      <c r="AY51" s="39" t="str">
        <f>SUBSTITUTE(Table17[[#This Row],[DISC 3]],",",".")</f>
        <v/>
      </c>
      <c r="AZ51" s="36" t="str">
        <f ca="1">Table17[[#This Row],[TGL DATANG]]</f>
        <v/>
      </c>
      <c r="BA51" s="36" t="str">
        <f ca="1">Table17[[#This Row],[Column10]]</f>
        <v/>
      </c>
      <c r="BB51" s="37"/>
      <c r="BC51" t="str">
        <f>Table17[[#This Row],[KETERANGAN CONDRO]]</f>
        <v/>
      </c>
      <c r="BD51" t="str">
        <f ca="1">Table17[[#This Row],[Column6]]</f>
        <v/>
      </c>
    </row>
    <row r="52" spans="1:56">
      <c r="C52">
        <f>INDEX(NOTA[//DB],'1'!A:A)</f>
        <v>507</v>
      </c>
      <c r="D52" t="str">
        <f>_xlfn.IFNA(MATCH(Table17[[#This Row],[//db]],[3]!Table2[\\],0),"")</f>
        <v/>
      </c>
      <c r="E52" t="str">
        <f>INDEX([3]!db[NB NOTA],Table17[[#This Row],[//db]])</f>
        <v>BSR 180'/10 CM</v>
      </c>
      <c r="F52" t="str">
        <f>INDEX([3]!db[NB BM],Table17[[#This Row],[//db]])</f>
        <v>Busur 180'/ 10 cm</v>
      </c>
      <c r="G52" t="str">
        <f>IF(Table17[[#This Row],[dbconcat]]="","",INDEX([3]!Table2[NAMA],Table17[[#This Row],[dbconcat]]))</f>
        <v/>
      </c>
      <c r="H52" t="e">
        <f>INDEX([3]!Table2[KODE BARANG],Table17[[#This Row],[dbconcat]])</f>
        <v>#VALUE!</v>
      </c>
      <c r="I52" t="str">
        <f>IF(Table17[[#This Row],[NAMA_3]]="",UPPER(Table17[[#This Row],[NAMA_2]]),Table17[[#This Row],[NAMA_3]])</f>
        <v>BUSUR 180'/ 10 CM</v>
      </c>
      <c r="J52">
        <f>INDEX(NOTA[QTY],'1'!A:A)</f>
        <v>80</v>
      </c>
      <c r="K52" t="str">
        <f>INDEX(NOTA[STN],'1'!A:A)</f>
        <v>LSN</v>
      </c>
      <c r="L52" t="str">
        <f>INDEX([3]!db[QTY B],Table17[[#This Row],[//db]])</f>
        <v>80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80</v>
      </c>
      <c r="Q52" t="str" cm="1">
        <f t="array" ref="Q52">IF(Table17[[#This Row],[//CONV]]="",Table17[[#This Row],[SATUAN DB]],INDEX(Table2[2],Table17[[#This Row],[//CONV]]))</f>
        <v>LSN</v>
      </c>
      <c r="R52" t="str" cm="1">
        <f t="array" ref="R52">IF(Table17[[#This Row],[dbconcat]]="","",INDEX([3]!Table2[ISI],Table17[[#This Row],[dbconcat]]))</f>
        <v/>
      </c>
      <c r="S52" t="str" cm="1">
        <f t="array" ref="S52">IF(Table17[[#This Row],[dbconcat]]="","",INDEX([3]!Table2[[SATUAN ]],Table17[[#This Row],[dbconcat]]))</f>
        <v/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>
        <f>IF(Table17[[#This Row],[CEK STN S]]="",Table17[[#This Row],[ISI NOTA]],Table17[[#This Row],[ISI NOTA]]*Table17[[#This Row],[CONV2 VAR]])</f>
        <v>80</v>
      </c>
      <c r="Z52" t="str">
        <f>IF(Table17[[#This Row],[CEK STN S]]="",Table17[[#This Row],[SATUAN NOTA]],Table17[[#This Row],[SATUAN S]])</f>
        <v>LSN</v>
      </c>
      <c r="AA52" s="32" t="str">
        <f>IF(Table17[[#This Row],[CEK ISI S]]="",Table17[[#This Row],[ISI DB]],Table17[[#This Row],[ISI S]])</f>
        <v>80</v>
      </c>
      <c r="AB52" t="str">
        <f>IF(Table17[[#This Row],[CEK STN S]]="",Table17[[#This Row],[SATUAN DB]],Table17[[#This Row],[SATUAN S]])</f>
        <v>LSN</v>
      </c>
      <c r="AC52">
        <f>Table17[[#This Row],[ISI NOTA CONV]]/Table17[[#This Row],[ISI_C]]</f>
        <v>1</v>
      </c>
      <c r="AD52">
        <f>INDEX(NOTA[HARGA SATUAN],'1'!A:A)</f>
        <v>23080</v>
      </c>
      <c r="AE52">
        <f>IF(Table17[[#This Row],[//CONV]]="",Table17[[#This Row],[HARGA NOTA]],Table17[[#This Row],[HARGA NOTA]]/Table17[[#This Row],[CONV VAR]])</f>
        <v>23080</v>
      </c>
      <c r="AF52">
        <f>IF(Table17[[#This Row],[CEK STN S]]="",Table17[[#This Row],[HARGA CONV]],Table17[[#This Row],[HARGA CONV]]/Table17[[#This Row],[CONV2 VAR]])</f>
        <v>23080</v>
      </c>
      <c r="AG52" s="33">
        <f>IF(INDEX(NOTA[Column6],'1'!A:A)=0,"",INDEX(NOTA[Column6],'1'!A:A))</f>
        <v>0.2</v>
      </c>
      <c r="AH52" s="33">
        <f>IF(INDEX(NOTA[Column7],'1'!A:A)=0,"",INDEX(NOTA[Column7],'1'!A:A))</f>
        <v>0.04</v>
      </c>
      <c r="AI52" s="3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J52" s="34">
        <f>INDEX(NOTA[HARGA/ CTN_H],'1'!A:A)</f>
        <v>1846400</v>
      </c>
      <c r="AK52" s="34">
        <f>IF(Table17[[#This Row],[DISC 3]]="",Table17[[#This Row],[HRG / CTN]],Table17[[#This Row],[HRG / CTN]]-(Table17[[#This Row],[HRG / CTN]]*Table17[[#This Row],[DISC 3]]))</f>
        <v>1418035.2</v>
      </c>
      <c r="AL52" s="36">
        <f ca="1">INDEX(NOTA[TGL_H],'1'!A:A)</f>
        <v>45542</v>
      </c>
      <c r="AM52" s="36">
        <f ca="1">INDEX(NOTA[TGL.NOTA_H],'1'!A:A)</f>
        <v>45538</v>
      </c>
      <c r="AN52" s="37"/>
      <c r="AO52" t="str">
        <f>IF(INDEX(NOTA[Column10],A:A)="","",INDEX(NOTA[Column10],A:A))</f>
        <v/>
      </c>
      <c r="AP52" t="str">
        <f ca="1">INDEX(NOTA[NO.NOTA_H],'1'!A:A)</f>
        <v>0028/HW/IX/24</v>
      </c>
      <c r="AQ52">
        <f>INDEX(NOTA[Column10],'1'!A:A)</f>
        <v>0</v>
      </c>
      <c r="AR52" s="38" t="str">
        <f ca="1">INDEX(NOTA[SUPPLIER_H],'1'!A:A)</f>
        <v>PPW</v>
      </c>
      <c r="AS52" t="str">
        <f>Table17[[#This Row],[NAMA_C]]</f>
        <v>BUSUR 180'/ 10 CM</v>
      </c>
      <c r="AT52" t="str">
        <f ca="1">Table17[[#This Row],[SUPPLIER]]</f>
        <v>PPW</v>
      </c>
      <c r="AU52" t="str">
        <f>SUBSTITUTE(Table17[[#This Row],[CTN]],",",".")</f>
        <v>1</v>
      </c>
      <c r="AV52" s="64" t="str">
        <f>Table17[[#This Row],[ISI_C]]</f>
        <v>80</v>
      </c>
      <c r="AW52" t="str">
        <f>Table17[[#This Row],[SATUAN_C]]</f>
        <v>LSN</v>
      </c>
      <c r="AX52">
        <f>Table17[[#This Row],[HARGA CONV2]]</f>
        <v>23080</v>
      </c>
      <c r="AY52" s="39" t="str">
        <f>SUBSTITUTE(Table17[[#This Row],[DISC 3]],",",".")</f>
        <v>0.232</v>
      </c>
      <c r="AZ52" s="36">
        <f ca="1">Table17[[#This Row],[TGL DATANG]]</f>
        <v>45542</v>
      </c>
      <c r="BA52" s="36">
        <f ca="1">Table17[[#This Row],[Column10]]</f>
        <v>45538</v>
      </c>
      <c r="BB52" s="37"/>
      <c r="BC52" t="str">
        <f>Table17[[#This Row],[KETERANGAN CONDRO]]</f>
        <v/>
      </c>
      <c r="BD52" t="str">
        <f ca="1">Table17[[#This Row],[Column6]]</f>
        <v>0028/HW/IX/24</v>
      </c>
    </row>
    <row r="53" spans="1:56">
      <c r="C53" t="str">
        <f>INDEX(NOTA[//DB],'1'!A:A)</f>
        <v/>
      </c>
      <c r="D53">
        <f>_xlfn.IFNA(MATCH(Table17[[#This Row],[//db]],[3]!Table2[\\],0),"")</f>
        <v>1</v>
      </c>
      <c r="E53" t="e">
        <f>INDEX([3]!db[NB NOTA],Table17[[#This Row],[//db]])</f>
        <v>#VALUE!</v>
      </c>
      <c r="F53" t="e">
        <f>INDEX([3]!db[NB BM],Table17[[#This Row],[//db]])</f>
        <v>#VALUE!</v>
      </c>
      <c r="G53" t="str">
        <f>IF(Table17[[#This Row],[dbconcat]]="","",INDEX([3]!Table2[NAMA],Table17[[#This Row],[dbconcat]]))</f>
        <v>ABJAD D &amp; R 260 KCL</v>
      </c>
      <c r="H53" t="str">
        <f>INDEX([3]!Table2[KODE BARANG],Table17[[#This Row],[dbconcat]])</f>
        <v>ABJ-DR1</v>
      </c>
      <c r="I53" t="str">
        <f>IF(Table17[[#This Row],[NAMA_3]]="",UPPER(Table17[[#This Row],[NAMA_2]]),Table17[[#This Row],[NAMA_3]])</f>
        <v>ABJAD D &amp; R 260 KCL</v>
      </c>
      <c r="J53">
        <f>INDEX(NOTA[QTY],'1'!A:A)</f>
        <v>0</v>
      </c>
      <c r="K53">
        <f>INDEX(NOTA[STN],'1'!A:A)</f>
        <v>0</v>
      </c>
      <c r="L53" t="e">
        <f>INDEX([3]!db[QTY B],Table17[[#This Row],[//db]])</f>
        <v>#VALUE!</v>
      </c>
      <c r="M53" t="e">
        <f>INDEX([3]!db[STN B],Table17[[#This Row],[//db]])</f>
        <v>#VALUE!</v>
      </c>
      <c r="N53" t="e">
        <f>IF(Table17[[#This Row],[SATUAN NOTA]]=Table17[[#This Row],[SATUAN DB]],"", MATCH(CONCATENATE(Table17[[#This Row],[SATUAN NOTA]],Table17[[#This Row],[SATUAN DB]]),Table2[4],0))</f>
        <v>#VALUE!</v>
      </c>
      <c r="O53" t="e" cm="1">
        <f t="array" ref="O53">IF(Table17[[#This Row],[//CONV]]="","",INDEX(Table2[3],Table17[[#This Row],[//CONV]]))</f>
        <v>#VALUE!</v>
      </c>
      <c r="P53" t="e">
        <f>IF(Table17[[#This Row],[//CONV]]="",Table17[[#This Row],[ISI DB]],Table17[[#This Row],[ISI NOTA]]*Table17[[#This Row],[CONV VAR]])</f>
        <v>#VALUE!</v>
      </c>
      <c r="Q53" t="e" cm="1">
        <f t="array" ref="Q53">IF(Table17[[#This Row],[//CONV]]="",Table17[[#This Row],[SATUAN DB]],INDEX(Table2[2],Table17[[#This Row],[//CONV]]))</f>
        <v>#VALUE!</v>
      </c>
      <c r="R53" cm="1">
        <f t="array" ref="R53">IF(Table17[[#This Row],[dbconcat]]="","",INDEX([3]!Table2[ISI],Table17[[#This Row],[dbconcat]]))</f>
        <v>20</v>
      </c>
      <c r="S53" t="str" cm="1">
        <f t="array" ref="S53">IF(Table17[[#This Row],[dbconcat]]="","",INDEX([3]!Table2[[SATUAN ]],Table17[[#This Row],[dbconcat]]))</f>
        <v>LSN</v>
      </c>
      <c r="T53" t="e">
        <f>IF(Table17[[#This Row],[SATUAN S]]="","",IF(_xlfn.NUMBERVALUE(Table17[[#This Row],[ISI DB]])=_xlfn.NUMBERVALUE(Table17[[#This Row],[ISI S]]),"",1))</f>
        <v>#VALUE!</v>
      </c>
      <c r="U53" t="e">
        <f>IF(Table17[[#This Row],[SATUAN S]]="","",IF(Table17[[#This Row],[SATUAN DB]]=Table17[[#This Row],[SATUAN S]],"",1))</f>
        <v>#VALUE!</v>
      </c>
      <c r="V53" t="e">
        <f>IF(Table17[[#This Row],[CEK STN S]]="","",MATCH(CONCATENATE(Table17[[#This Row],[SATUAN CONV]],Table17[[#This Row],[SATUAN S]]),Table2[4],0))</f>
        <v>#VALUE!</v>
      </c>
      <c r="X53" t="e" cm="1">
        <f t="array" ref="X53">IF(Table17[[#This Row],[CONV2_//]]="","",INDEX(Table2[3],Table17[[#This Row],[CONV2_//]]))</f>
        <v>#VALUE!</v>
      </c>
      <c r="Y53" t="e">
        <f>IF(Table17[[#This Row],[CEK STN S]]="",Table17[[#This Row],[ISI NOTA]],Table17[[#This Row],[ISI NOTA]]*Table17[[#This Row],[CONV2 VAR]])</f>
        <v>#VALUE!</v>
      </c>
      <c r="Z53" t="e">
        <f>IF(Table17[[#This Row],[CEK STN S]]="",Table17[[#This Row],[SATUAN NOTA]],Table17[[#This Row],[SATUAN S]])</f>
        <v>#VALUE!</v>
      </c>
      <c r="AA53" s="32" t="e">
        <f>IF(Table17[[#This Row],[CEK ISI S]]="",Table17[[#This Row],[ISI DB]],Table17[[#This Row],[ISI S]])</f>
        <v>#VALUE!</v>
      </c>
      <c r="AB53" t="e">
        <f>IF(Table17[[#This Row],[CEK STN S]]="",Table17[[#This Row],[SATUAN DB]],Table17[[#This Row],[SATUAN S]])</f>
        <v>#VALUE!</v>
      </c>
      <c r="AC53" t="e">
        <f>Table17[[#This Row],[ISI NOTA CONV]]/Table17[[#This Row],[ISI_C]]</f>
        <v>#VALUE!</v>
      </c>
      <c r="AD53">
        <f>INDEX(NOTA[HARGA SATUAN],'1'!A:A)</f>
        <v>0</v>
      </c>
      <c r="AE53" t="e">
        <f>IF(Table17[[#This Row],[//CONV]]="",Table17[[#This Row],[HARGA NOTA]],Table17[[#This Row],[HARGA NOTA]]/Table17[[#This Row],[CONV VAR]])</f>
        <v>#VALUE!</v>
      </c>
      <c r="AF53" t="e">
        <f>IF(Table17[[#This Row],[CEK STN S]]="",Table17[[#This Row],[HARGA CONV]],Table17[[#This Row],[HARGA CONV]]/Table17[[#This Row],[CONV2 VAR]])</f>
        <v>#VALUE!</v>
      </c>
      <c r="AG53" s="33" t="str">
        <f>IF(INDEX(NOTA[Column6],'1'!A:A)=0,"",INDEX(NOTA[Column6],'1'!A:A))</f>
        <v/>
      </c>
      <c r="AH53" s="33" t="str">
        <f>IF(INDEX(NOTA[Column7],'1'!A:A)=0,"",INDEX(NOTA[Column7],'1'!A:A))</f>
        <v/>
      </c>
      <c r="AI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3" s="34" t="str">
        <f>INDEX(NOTA[HARGA/ CTN_H],'1'!A:A)</f>
        <v/>
      </c>
      <c r="AK53" s="34" t="str">
        <f>IF(Table17[[#This Row],[DISC 3]]="",Table17[[#This Row],[HRG / CTN]],Table17[[#This Row],[HRG / CTN]]-(Table17[[#This Row],[HRG / CTN]]*Table17[[#This Row],[DISC 3]]))</f>
        <v/>
      </c>
      <c r="AL53" s="36" t="str">
        <f ca="1">INDEX(NOTA[TGL_H],'1'!A:A)</f>
        <v/>
      </c>
      <c r="AM53" s="36" t="str">
        <f ca="1">INDEX(NOTA[TGL.NOTA_H],'1'!A:A)</f>
        <v/>
      </c>
      <c r="AN53" s="37"/>
      <c r="AO53" t="str">
        <f>IF(INDEX(NOTA[Column10],A:A)="","",INDEX(NOTA[Column10],A:A))</f>
        <v/>
      </c>
      <c r="AP53" t="str">
        <f ca="1">INDEX(NOTA[NO.NOTA_H],'1'!A:A)</f>
        <v/>
      </c>
      <c r="AQ53">
        <f>INDEX(NOTA[Column10],'1'!A:A)</f>
        <v>0</v>
      </c>
      <c r="AR53" s="38" t="str">
        <f ca="1">INDEX(NOTA[SUPPLIER_H],'1'!A:A)</f>
        <v/>
      </c>
      <c r="AS53" t="str">
        <f>Table17[[#This Row],[NAMA_C]]</f>
        <v>ABJAD D &amp; R 260 KCL</v>
      </c>
      <c r="AT53" t="str">
        <f ca="1">Table17[[#This Row],[SUPPLIER]]</f>
        <v/>
      </c>
      <c r="AU53" t="e">
        <f>SUBSTITUTE(Table17[[#This Row],[CTN]],",",".")</f>
        <v>#VALUE!</v>
      </c>
      <c r="AV53" s="64" t="e">
        <f>Table17[[#This Row],[ISI_C]]</f>
        <v>#VALUE!</v>
      </c>
      <c r="AW53" t="e">
        <f>Table17[[#This Row],[SATUAN_C]]</f>
        <v>#VALUE!</v>
      </c>
      <c r="AX53" t="e">
        <f>Table17[[#This Row],[HARGA CONV2]]</f>
        <v>#VALUE!</v>
      </c>
      <c r="AY53" s="39" t="str">
        <f>SUBSTITUTE(Table17[[#This Row],[DISC 3]],",",".")</f>
        <v/>
      </c>
      <c r="AZ53" s="36" t="str">
        <f ca="1">Table17[[#This Row],[TGL DATANG]]</f>
        <v/>
      </c>
      <c r="BA53" s="36" t="str">
        <f ca="1">Table17[[#This Row],[Column10]]</f>
        <v/>
      </c>
      <c r="BB53" s="37"/>
      <c r="BC53" t="str">
        <f>Table17[[#This Row],[KETERANGAN CONDRO]]</f>
        <v/>
      </c>
      <c r="BD53" t="str">
        <f ca="1">Table17[[#This Row],[Column6]]</f>
        <v/>
      </c>
    </row>
    <row r="54" spans="1:56">
      <c r="C54">
        <f>INDEX(NOTA[//DB],'1'!A:A)</f>
        <v>1994</v>
      </c>
      <c r="D54">
        <f>_xlfn.IFNA(MATCH(Table17[[#This Row],[//db]],[3]!Table2[\\],0),"")</f>
        <v>1581</v>
      </c>
      <c r="E54" t="str">
        <f>INDEX([3]!db[NB NOTA],Table17[[#This Row],[//db]])</f>
        <v>LILIN SHINTOENG 12 BTG</v>
      </c>
      <c r="F54" t="str">
        <f>INDEX([3]!db[NB BM],Table17[[#This Row],[//db]])</f>
        <v>LILIN SHINTOENG 12 BATANG</v>
      </c>
      <c r="G54" t="str">
        <f>IF(Table17[[#This Row],[dbconcat]]="","",INDEX([3]!Table2[NAMA],Table17[[#This Row],[dbconcat]]))</f>
        <v>LILIN SHINTOENG 12 BATANG</v>
      </c>
      <c r="H54" t="str">
        <f>INDEX([3]!Table2[KODE BARANG],Table17[[#This Row],[dbconcat]])</f>
        <v>LIL-SH4</v>
      </c>
      <c r="I54" t="str">
        <f>IF(Table17[[#This Row],[NAMA_3]]="",UPPER(Table17[[#This Row],[NAMA_2]]),Table17[[#This Row],[NAMA_3]])</f>
        <v>LILIN SHINTOENG 12 BATANG</v>
      </c>
      <c r="J54">
        <f>INDEX(NOTA[QTY],'1'!A:A)</f>
        <v>6</v>
      </c>
      <c r="K54" t="str">
        <f>INDEX(NOTA[STN],'1'!A:A)</f>
        <v>LSN</v>
      </c>
      <c r="L54" t="str">
        <f>INDEX([3]!db[QTY B],Table17[[#This Row],[//db]])</f>
        <v>50</v>
      </c>
      <c r="M54" t="str">
        <f>INDEX([3]!db[STN B],Table17[[#This Row],[//db]])</f>
        <v>LSN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50</v>
      </c>
      <c r="Q54" t="str" cm="1">
        <f t="array" ref="Q54">IF(Table17[[#This Row],[//CONV]]="",Table17[[#This Row],[SATUAN DB]],INDEX(Table2[2],Table17[[#This Row],[//CONV]]))</f>
        <v>LSN</v>
      </c>
      <c r="R54" cm="1">
        <f t="array" ref="R54">IF(Table17[[#This Row],[dbconcat]]="","",INDEX([3]!Table2[ISI],Table17[[#This Row],[dbconcat]]))</f>
        <v>50</v>
      </c>
      <c r="S54" t="str" cm="1">
        <f t="array" ref="S54">IF(Table17[[#This Row],[dbconcat]]="","",INDEX([3]!Table2[[SATUAN ]],Table17[[#This Row],[dbconcat]]))</f>
        <v>LSN</v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>
        <f>IF(Table17[[#This Row],[CEK STN S]]="",Table17[[#This Row],[ISI NOTA]],Table17[[#This Row],[ISI NOTA]]*Table17[[#This Row],[CONV2 VAR]])</f>
        <v>6</v>
      </c>
      <c r="Z54" t="str">
        <f>IF(Table17[[#This Row],[CEK STN S]]="",Table17[[#This Row],[SATUAN NOTA]],Table17[[#This Row],[SATUAN S]])</f>
        <v>LSN</v>
      </c>
      <c r="AA54" s="32" t="str">
        <f>IF(Table17[[#This Row],[CEK ISI S]]="",Table17[[#This Row],[ISI DB]],Table17[[#This Row],[ISI S]])</f>
        <v>50</v>
      </c>
      <c r="AB54" t="str">
        <f>IF(Table17[[#This Row],[CEK STN S]]="",Table17[[#This Row],[SATUAN DB]],Table17[[#This Row],[SATUAN S]])</f>
        <v>LSN</v>
      </c>
      <c r="AC54">
        <f>Table17[[#This Row],[ISI NOTA CONV]]/Table17[[#This Row],[ISI_C]]</f>
        <v>0.12</v>
      </c>
      <c r="AD54">
        <f>INDEX(NOTA[HARGA SATUAN],'1'!A:A)</f>
        <v>39000</v>
      </c>
      <c r="AE54">
        <f>IF(Table17[[#This Row],[//CONV]]="",Table17[[#This Row],[HARGA NOTA]],Table17[[#This Row],[HARGA NOTA]]/Table17[[#This Row],[CONV VAR]])</f>
        <v>39000</v>
      </c>
      <c r="AF54">
        <f>IF(Table17[[#This Row],[CEK STN S]]="",Table17[[#This Row],[HARGA CONV]],Table17[[#This Row],[HARGA CONV]]/Table17[[#This Row],[CONV2 VAR]])</f>
        <v>39000</v>
      </c>
      <c r="AG54" s="33" t="str">
        <f>IF(INDEX(NOTA[Column6],'1'!A:A)=0,"",INDEX(NOTA[Column6],'1'!A:A))</f>
        <v/>
      </c>
      <c r="AH54" s="33" t="str">
        <f>IF(INDEX(NOTA[Column7],'1'!A:A)=0,"",INDEX(NOTA[Column7],'1'!A:A))</f>
        <v/>
      </c>
      <c r="AI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4" s="34">
        <f>INDEX(NOTA[HARGA/ CTN_H],'1'!A:A)</f>
        <v>234000</v>
      </c>
      <c r="AK54" s="34">
        <f>IF(Table17[[#This Row],[DISC 3]]="",Table17[[#This Row],[HRG / CTN]],Table17[[#This Row],[HRG / CTN]]-(Table17[[#This Row],[HRG / CTN]]*Table17[[#This Row],[DISC 3]]))</f>
        <v>234000</v>
      </c>
      <c r="AL54" s="36">
        <f ca="1">INDEX(NOTA[TGL_H],'1'!A:A)</f>
        <v>45541</v>
      </c>
      <c r="AM54" s="36">
        <f ca="1">INDEX(NOTA[TGL.NOTA_H],'1'!A:A)</f>
        <v>45541</v>
      </c>
      <c r="AN54" s="37"/>
      <c r="AO54" t="str">
        <f>IF(INDEX(NOTA[Column10],A:A)="","",INDEX(NOTA[Column10],A:A))</f>
        <v/>
      </c>
      <c r="AP54" t="str">
        <f ca="1">INDEX(NOTA[NO.NOTA_H],'1'!A:A)</f>
        <v>HN092024063</v>
      </c>
      <c r="AQ54">
        <f>INDEX(NOTA[Column10],'1'!A:A)</f>
        <v>0</v>
      </c>
      <c r="AR54" s="38" t="str">
        <f ca="1">INDEX(NOTA[SUPPLIER_H],'1'!A:A)</f>
        <v>HANSA</v>
      </c>
      <c r="AS54" t="str">
        <f>Table17[[#This Row],[NAMA_C]]</f>
        <v>LILIN SHINTOENG 12 BATANG</v>
      </c>
      <c r="AT54" t="str">
        <f ca="1">Table17[[#This Row],[SUPPLIER]]</f>
        <v>HANSA</v>
      </c>
      <c r="AU54" t="str">
        <f>SUBSTITUTE(Table17[[#This Row],[CTN]],",",".")</f>
        <v>0.12</v>
      </c>
      <c r="AV54" s="64" t="str">
        <f>Table17[[#This Row],[ISI_C]]</f>
        <v>50</v>
      </c>
      <c r="AW54" t="str">
        <f>Table17[[#This Row],[SATUAN_C]]</f>
        <v>LSN</v>
      </c>
      <c r="AX54">
        <f>Table17[[#This Row],[HARGA CONV2]]</f>
        <v>39000</v>
      </c>
      <c r="AY54" s="39" t="str">
        <f>SUBSTITUTE(Table17[[#This Row],[DISC 3]],",",".")</f>
        <v/>
      </c>
      <c r="AZ54" s="36">
        <f ca="1">Table17[[#This Row],[TGL DATANG]]</f>
        <v>45541</v>
      </c>
      <c r="BA54" s="36">
        <f ca="1">Table17[[#This Row],[Column10]]</f>
        <v>45541</v>
      </c>
      <c r="BB54" s="37"/>
      <c r="BC54" t="str">
        <f>Table17[[#This Row],[KETERANGAN CONDRO]]</f>
        <v/>
      </c>
      <c r="BD54" t="str">
        <f ca="1">Table17[[#This Row],[Column6]]</f>
        <v>HN092024063</v>
      </c>
    </row>
    <row r="55" spans="1:56">
      <c r="C55" t="str">
        <f>INDEX(NOTA[//DB],'1'!A:A)</f>
        <v/>
      </c>
      <c r="D55">
        <f>_xlfn.IFNA(MATCH(Table17[[#This Row],[//db]],[3]!Table2[\\],0),"")</f>
        <v>1</v>
      </c>
      <c r="E55" t="e">
        <f>INDEX([3]!db[NB NOTA],Table17[[#This Row],[//db]])</f>
        <v>#VALUE!</v>
      </c>
      <c r="F55" t="e">
        <f>INDEX([3]!db[NB BM],Table17[[#This Row],[//db]])</f>
        <v>#VALUE!</v>
      </c>
      <c r="G55" t="str">
        <f>IF(Table17[[#This Row],[dbconcat]]="","",INDEX([3]!Table2[NAMA],Table17[[#This Row],[dbconcat]]))</f>
        <v>ABJAD D &amp; R 260 KCL</v>
      </c>
      <c r="H55" t="str">
        <f>INDEX([3]!Table2[KODE BARANG],Table17[[#This Row],[dbconcat]])</f>
        <v>ABJ-DR1</v>
      </c>
      <c r="I55" t="str">
        <f>IF(Table17[[#This Row],[NAMA_3]]="",UPPER(Table17[[#This Row],[NAMA_2]]),Table17[[#This Row],[NAMA_3]])</f>
        <v>ABJAD D &amp; R 260 KCL</v>
      </c>
      <c r="J55">
        <f>INDEX(NOTA[QTY],'1'!A:A)</f>
        <v>0</v>
      </c>
      <c r="K55">
        <f>INDEX(NOTA[STN],'1'!A:A)</f>
        <v>0</v>
      </c>
      <c r="L55" t="e">
        <f>INDEX([3]!db[QTY B],Table17[[#This Row],[//db]])</f>
        <v>#VALUE!</v>
      </c>
      <c r="M55" t="e">
        <f>INDEX([3]!db[STN B],Table17[[#This Row],[//db]])</f>
        <v>#VALUE!</v>
      </c>
      <c r="N55" t="e">
        <f>IF(Table17[[#This Row],[SATUAN NOTA]]=Table17[[#This Row],[SATUAN DB]],"", MATCH(CONCATENATE(Table17[[#This Row],[SATUAN NOTA]],Table17[[#This Row],[SATUAN DB]]),Table2[4],0))</f>
        <v>#VALUE!</v>
      </c>
      <c r="O55" t="e" cm="1">
        <f t="array" ref="O55">IF(Table17[[#This Row],[//CONV]]="","",INDEX(Table2[3],Table17[[#This Row],[//CONV]]))</f>
        <v>#VALUE!</v>
      </c>
      <c r="P55" t="e">
        <f>IF(Table17[[#This Row],[//CONV]]="",Table17[[#This Row],[ISI DB]],Table17[[#This Row],[ISI NOTA]]*Table17[[#This Row],[CONV VAR]])</f>
        <v>#VALUE!</v>
      </c>
      <c r="Q55" t="e" cm="1">
        <f t="array" ref="Q55">IF(Table17[[#This Row],[//CONV]]="",Table17[[#This Row],[SATUAN DB]],INDEX(Table2[2],Table17[[#This Row],[//CONV]]))</f>
        <v>#VALUE!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LSN</v>
      </c>
      <c r="T55" t="e">
        <f>IF(Table17[[#This Row],[SATUAN S]]="","",IF(_xlfn.NUMBERVALUE(Table17[[#This Row],[ISI DB]])=_xlfn.NUMBERVALUE(Table17[[#This Row],[ISI S]]),"",1))</f>
        <v>#VALUE!</v>
      </c>
      <c r="U55" t="e">
        <f>IF(Table17[[#This Row],[SATUAN S]]="","",IF(Table17[[#This Row],[SATUAN DB]]=Table17[[#This Row],[SATUAN S]],"",1))</f>
        <v>#VALUE!</v>
      </c>
      <c r="V55" t="e">
        <f>IF(Table17[[#This Row],[CEK STN S]]="","",MATCH(CONCATENATE(Table17[[#This Row],[SATUAN CONV]],Table17[[#This Row],[SATUAN S]]),Table2[4],0))</f>
        <v>#VALUE!</v>
      </c>
      <c r="X55" t="e" cm="1">
        <f t="array" ref="X55">IF(Table17[[#This Row],[CONV2_//]]="","",INDEX(Table2[3],Table17[[#This Row],[CONV2_//]]))</f>
        <v>#VALUE!</v>
      </c>
      <c r="Y55" t="e">
        <f>IF(Table17[[#This Row],[CEK STN S]]="",Table17[[#This Row],[ISI NOTA]],Table17[[#This Row],[ISI NOTA]]*Table17[[#This Row],[CONV2 VAR]])</f>
        <v>#VALUE!</v>
      </c>
      <c r="Z55" t="e">
        <f>IF(Table17[[#This Row],[CEK STN S]]="",Table17[[#This Row],[SATUAN NOTA]],Table17[[#This Row],[SATUAN S]])</f>
        <v>#VALUE!</v>
      </c>
      <c r="AA55" s="32" t="e">
        <f>IF(Table17[[#This Row],[CEK ISI S]]="",Table17[[#This Row],[ISI DB]],Table17[[#This Row],[ISI S]])</f>
        <v>#VALUE!</v>
      </c>
      <c r="AB55" t="e">
        <f>IF(Table17[[#This Row],[CEK STN S]]="",Table17[[#This Row],[SATUAN DB]],Table17[[#This Row],[SATUAN S]])</f>
        <v>#VALUE!</v>
      </c>
      <c r="AC55" t="e">
        <f>Table17[[#This Row],[ISI NOTA CONV]]/Table17[[#This Row],[ISI_C]]</f>
        <v>#VALUE!</v>
      </c>
      <c r="AD55">
        <f>INDEX(NOTA[HARGA SATUAN],'1'!A:A)</f>
        <v>0</v>
      </c>
      <c r="AE55" t="e">
        <f>IF(Table17[[#This Row],[//CONV]]="",Table17[[#This Row],[HARGA NOTA]],Table17[[#This Row],[HARGA NOTA]]/Table17[[#This Row],[CONV VAR]])</f>
        <v>#VALUE!</v>
      </c>
      <c r="AF55" t="e">
        <f>IF(Table17[[#This Row],[CEK STN S]]="",Table17[[#This Row],[HARGA CONV]],Table17[[#This Row],[HARGA CONV]]/Table17[[#This Row],[CONV2 VAR]])</f>
        <v>#VALUE!</v>
      </c>
      <c r="AG55" s="33" t="str">
        <f>IF(INDEX(NOTA[Column6],'1'!A:A)=0,"",INDEX(NOTA[Column6],'1'!A:A))</f>
        <v/>
      </c>
      <c r="AH55" s="33" t="str">
        <f>IF(INDEX(NOTA[Column7],'1'!A:A)=0,"",INDEX(NOTA[Column7],'1'!A:A))</f>
        <v/>
      </c>
      <c r="AI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5" s="34" t="str">
        <f>INDEX(NOTA[HARGA/ CTN_H],'1'!A:A)</f>
        <v/>
      </c>
      <c r="AK55" s="34" t="str">
        <f>IF(Table17[[#This Row],[DISC 3]]="",Table17[[#This Row],[HRG / CTN]],Table17[[#This Row],[HRG / CTN]]-(Table17[[#This Row],[HRG / CTN]]*Table17[[#This Row],[DISC 3]]))</f>
        <v/>
      </c>
      <c r="AL55" s="36" t="str">
        <f ca="1">INDEX(NOTA[TGL_H],'1'!A:A)</f>
        <v/>
      </c>
      <c r="AM55" s="36" t="str">
        <f ca="1">INDEX(NOTA[TGL.NOTA_H],'1'!A:A)</f>
        <v/>
      </c>
      <c r="AN55" s="37"/>
      <c r="AO55" t="str">
        <f>IF(INDEX(NOTA[Column10],A:A)="","",INDEX(NOTA[Column10],A:A))</f>
        <v/>
      </c>
      <c r="AP55" t="str">
        <f ca="1">INDEX(NOTA[NO.NOTA_H],'1'!A:A)</f>
        <v/>
      </c>
      <c r="AQ55">
        <f>INDEX(NOTA[Column10],'1'!A:A)</f>
        <v>0</v>
      </c>
      <c r="AR55" s="38" t="str">
        <f ca="1">INDEX(NOTA[SUPPLIER_H],'1'!A:A)</f>
        <v/>
      </c>
      <c r="AS55" t="str">
        <f>Table17[[#This Row],[NAMA_C]]</f>
        <v>ABJAD D &amp; R 260 KCL</v>
      </c>
      <c r="AT55" t="str">
        <f ca="1">Table17[[#This Row],[SUPPLIER]]</f>
        <v/>
      </c>
      <c r="AU55" t="e">
        <f>SUBSTITUTE(Table17[[#This Row],[CTN]],",",".")</f>
        <v>#VALUE!</v>
      </c>
      <c r="AV55" s="64" t="e">
        <f>Table17[[#This Row],[ISI_C]]</f>
        <v>#VALUE!</v>
      </c>
      <c r="AW55" t="e">
        <f>Table17[[#This Row],[SATUAN_C]]</f>
        <v>#VALUE!</v>
      </c>
      <c r="AX55" t="e">
        <f>Table17[[#This Row],[HARGA CONV2]]</f>
        <v>#VALUE!</v>
      </c>
      <c r="AY55" s="39" t="str">
        <f>SUBSTITUTE(Table17[[#This Row],[DISC 3]],",",".")</f>
        <v/>
      </c>
      <c r="AZ55" s="36" t="str">
        <f ca="1">Table17[[#This Row],[TGL DATANG]]</f>
        <v/>
      </c>
      <c r="BA55" s="36" t="str">
        <f ca="1">Table17[[#This Row],[Column10]]</f>
        <v/>
      </c>
      <c r="BB55" s="37"/>
      <c r="BC55" t="str">
        <f>Table17[[#This Row],[KETERANGAN CONDRO]]</f>
        <v/>
      </c>
      <c r="BD55" t="str">
        <f ca="1">Table17[[#This Row],[Column6]]</f>
        <v/>
      </c>
    </row>
    <row r="56" spans="1:56">
      <c r="C56">
        <f>INDEX(NOTA[//DB],'1'!A:A)</f>
        <v>21</v>
      </c>
      <c r="D56">
        <f>_xlfn.IFNA(MATCH(Table17[[#This Row],[//db]],[3]!Table2[\\],0),"")</f>
        <v>839</v>
      </c>
      <c r="E56" t="str">
        <f>INDEX([3]!db[NB NOTA],Table17[[#This Row],[//db]])</f>
        <v>ACRYLIC COLOUR TF-AC-001 (12 X 6ML)</v>
      </c>
      <c r="F56" t="str">
        <f>INDEX([3]!db[NB BM],Table17[[#This Row],[//db]])</f>
        <v>CAT ACRYLIC TF 001</v>
      </c>
      <c r="G56" t="str">
        <f>IF(Table17[[#This Row],[dbconcat]]="","",INDEX([3]!Table2[NAMA],Table17[[#This Row],[dbconcat]]))</f>
        <v>CAT ACRYLIC TF 001</v>
      </c>
      <c r="H56" t="str">
        <f>INDEX([3]!Table2[KODE BARANG],Table17[[#This Row],[dbconcat]])</f>
        <v>CAT-TF7</v>
      </c>
      <c r="I56" t="str">
        <f>IF(Table17[[#This Row],[NAMA_3]]="",UPPER(Table17[[#This Row],[NAMA_2]]),Table17[[#This Row],[NAMA_3]])</f>
        <v>CAT ACRYLIC TF 001</v>
      </c>
      <c r="J56">
        <f>INDEX(NOTA[QTY],'1'!A:A)</f>
        <v>504</v>
      </c>
      <c r="K56" t="str">
        <f>INDEX(NOTA[STN],'1'!A:A)</f>
        <v>SET</v>
      </c>
      <c r="L56" t="str">
        <f>INDEX([3]!db[QTY B],Table17[[#This Row],[//db]])</f>
        <v>72</v>
      </c>
      <c r="M56" t="str">
        <f>INDEX([3]!db[STN B],Table17[[#This Row],[//db]])</f>
        <v>SET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72</v>
      </c>
      <c r="Q56" t="str" cm="1">
        <f t="array" ref="Q56">IF(Table17[[#This Row],[//CONV]]="",Table17[[#This Row],[SATUAN DB]],INDEX(Table2[2],Table17[[#This Row],[//CONV]]))</f>
        <v>SET</v>
      </c>
      <c r="R56" cm="1">
        <f t="array" ref="R56">IF(Table17[[#This Row],[dbconcat]]="","",INDEX([3]!Table2[ISI],Table17[[#This Row],[dbconcat]]))</f>
        <v>6</v>
      </c>
      <c r="S56" t="str" cm="1">
        <f t="array" ref="S56">IF(Table17[[#This Row],[dbconcat]]="","",INDEX([3]!Table2[[SATUAN ]],Table17[[#This Row],[dbconcat]]))</f>
        <v>LSN</v>
      </c>
      <c r="T56">
        <f>IF(Table17[[#This Row],[SATUAN S]]="","",IF(_xlfn.NUMBERVALUE(Table17[[#This Row],[ISI DB]])=_xlfn.NUMBERVALUE(Table17[[#This Row],[ISI S]]),"",1))</f>
        <v>1</v>
      </c>
      <c r="U56">
        <f>IF(Table17[[#This Row],[SATUAN S]]="","",IF(Table17[[#This Row],[SATUAN DB]]=Table17[[#This Row],[SATUAN S]],"",1))</f>
        <v>1</v>
      </c>
      <c r="V56">
        <f>IF(Table17[[#This Row],[CEK STN S]]="","",MATCH(CONCATENATE(Table17[[#This Row],[SATUAN CONV]],Table17[[#This Row],[SATUAN S]]),Table2[4],0))</f>
        <v>5</v>
      </c>
      <c r="X56" cm="1">
        <f t="array" ref="X56">IF(Table17[[#This Row],[CONV2_//]]="","",INDEX(Table2[3],Table17[[#This Row],[CONV2_//]]))</f>
        <v>8.3333333333333329E-2</v>
      </c>
      <c r="Y56">
        <f>IF(Table17[[#This Row],[CEK STN S]]="",Table17[[#This Row],[ISI NOTA]],Table17[[#This Row],[ISI NOTA]]*Table17[[#This Row],[CONV2 VAR]])</f>
        <v>42</v>
      </c>
      <c r="Z56" t="str">
        <f>IF(Table17[[#This Row],[CEK STN S]]="",Table17[[#This Row],[SATUAN NOTA]],Table17[[#This Row],[SATUAN S]])</f>
        <v>LSN</v>
      </c>
      <c r="AA56" s="32">
        <f>IF(Table17[[#This Row],[CEK ISI S]]="",Table17[[#This Row],[ISI DB]],Table17[[#This Row],[ISI S]])</f>
        <v>6</v>
      </c>
      <c r="AB56" t="str">
        <f>IF(Table17[[#This Row],[CEK STN S]]="",Table17[[#This Row],[SATUAN DB]],Table17[[#This Row],[SATUAN S]])</f>
        <v>LSN</v>
      </c>
      <c r="AC56">
        <f>Table17[[#This Row],[ISI NOTA CONV]]/Table17[[#This Row],[ISI_C]]</f>
        <v>7</v>
      </c>
      <c r="AD56">
        <f>INDEX(NOTA[HARGA SATUAN],'1'!A:A)</f>
        <v>14000</v>
      </c>
      <c r="AE56">
        <f>IF(Table17[[#This Row],[//CONV]]="",Table17[[#This Row],[HARGA NOTA]],Table17[[#This Row],[HARGA NOTA]]/Table17[[#This Row],[CONV VAR]])</f>
        <v>14000</v>
      </c>
      <c r="AF56">
        <f>IF(Table17[[#This Row],[CEK STN S]]="",Table17[[#This Row],[HARGA CONV]],Table17[[#This Row],[HARGA CONV]]/Table17[[#This Row],[CONV2 VAR]])</f>
        <v>168000</v>
      </c>
      <c r="AG56" s="33" t="str">
        <f>IF(INDEX(NOTA[Column6],'1'!A:A)=0,"",INDEX(NOTA[Column6],'1'!A:A))</f>
        <v/>
      </c>
      <c r="AH56" s="33" t="str">
        <f>IF(INDEX(NOTA[Column7],'1'!A:A)=0,"",INDEX(NOTA[Column7],'1'!A:A))</f>
        <v/>
      </c>
      <c r="AI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6" s="34">
        <f>INDEX(NOTA[HARGA/ CTN_H],'1'!A:A)</f>
        <v>1008000</v>
      </c>
      <c r="AK56" s="34">
        <f>IF(Table17[[#This Row],[DISC 3]]="",Table17[[#This Row],[HRG / CTN]],Table17[[#This Row],[HRG / CTN]]-(Table17[[#This Row],[HRG / CTN]]*Table17[[#This Row],[DISC 3]]))</f>
        <v>1008000</v>
      </c>
      <c r="AL56" s="36">
        <f ca="1">INDEX(NOTA[TGL_H],'1'!A:A)</f>
        <v>45542</v>
      </c>
      <c r="AM56" s="36">
        <f ca="1">INDEX(NOTA[TGL.NOTA_H],'1'!A:A)</f>
        <v>45539</v>
      </c>
      <c r="AN56" s="37"/>
      <c r="AO56" t="str">
        <f>IF(INDEX(NOTA[Column10],A:A)="","",INDEX(NOTA[Column10],A:A))</f>
        <v/>
      </c>
      <c r="AP56" t="str">
        <f ca="1">INDEX(NOTA[NO.NOTA_H],'1'!A:A)</f>
        <v>HM/189/09-24H</v>
      </c>
      <c r="AQ56">
        <f>INDEX(NOTA[Column10],'1'!A:A)</f>
        <v>0</v>
      </c>
      <c r="AR56" s="38" t="str">
        <f ca="1">INDEX(NOTA[SUPPLIER_H],'1'!A:A)</f>
        <v>DUTA BUANA</v>
      </c>
      <c r="AS56" t="str">
        <f>Table17[[#This Row],[NAMA_C]]</f>
        <v>CAT ACRYLIC TF 001</v>
      </c>
      <c r="AT56" t="str">
        <f ca="1">Table17[[#This Row],[SUPPLIER]]</f>
        <v>DUTA BUANA</v>
      </c>
      <c r="AU56" t="str">
        <f>SUBSTITUTE(Table17[[#This Row],[CTN]],",",".")</f>
        <v>7</v>
      </c>
      <c r="AV56" s="64">
        <f>Table17[[#This Row],[ISI_C]]</f>
        <v>6</v>
      </c>
      <c r="AW56" t="str">
        <f>Table17[[#This Row],[SATUAN_C]]</f>
        <v>LSN</v>
      </c>
      <c r="AX56">
        <f>Table17[[#This Row],[HARGA CONV2]]</f>
        <v>168000</v>
      </c>
      <c r="AY56" s="39" t="str">
        <f>SUBSTITUTE(Table17[[#This Row],[DISC 3]],",",".")</f>
        <v/>
      </c>
      <c r="AZ56" s="36">
        <f ca="1">Table17[[#This Row],[TGL DATANG]]</f>
        <v>45542</v>
      </c>
      <c r="BA56" s="36">
        <f ca="1">Table17[[#This Row],[Column10]]</f>
        <v>45539</v>
      </c>
      <c r="BB56" s="37"/>
      <c r="BC56" t="str">
        <f>Table17[[#This Row],[KETERANGAN CONDRO]]</f>
        <v/>
      </c>
      <c r="BD56" t="str">
        <f ca="1">Table17[[#This Row],[Column6]]</f>
        <v>HM/189/09-24H</v>
      </c>
    </row>
    <row r="57" spans="1:56">
      <c r="C57">
        <f>INDEX(NOTA[//DB],'1'!A:A)</f>
        <v>23</v>
      </c>
      <c r="D57">
        <f>_xlfn.IFNA(MATCH(Table17[[#This Row],[//db]],[3]!Table2[\\],0),"")</f>
        <v>834</v>
      </c>
      <c r="E57" t="str">
        <f>INDEX([3]!db[NB NOTA],Table17[[#This Row],[//db]])</f>
        <v>ACRYLIC COLOUR TF-AC-002 (12X12ML)</v>
      </c>
      <c r="F57" t="str">
        <f>INDEX([3]!db[NB BM],Table17[[#This Row],[//db]])</f>
        <v>CAT ACRYLIC COLOUR TF AC-002</v>
      </c>
      <c r="G57" t="str">
        <f>IF(Table17[[#This Row],[dbconcat]]="","",INDEX([3]!Table2[NAMA],Table17[[#This Row],[dbconcat]]))</f>
        <v>CAT ACRYLIC COLOUR TF AC-002</v>
      </c>
      <c r="H57" t="str">
        <f>INDEX([3]!Table2[KODE BARANG],Table17[[#This Row],[dbconcat]])</f>
        <v>CAT-TF12</v>
      </c>
      <c r="I57" t="str">
        <f>IF(Table17[[#This Row],[NAMA_3]]="",UPPER(Table17[[#This Row],[NAMA_2]]),Table17[[#This Row],[NAMA_3]])</f>
        <v>CAT ACRYLIC COLOUR TF AC-002</v>
      </c>
      <c r="J57">
        <f>INDEX(NOTA[QTY],'1'!A:A)</f>
        <v>180</v>
      </c>
      <c r="K57" t="str">
        <f>INDEX(NOTA[STN],'1'!A:A)</f>
        <v>SET</v>
      </c>
      <c r="L57" t="str">
        <f>INDEX([3]!db[QTY B],Table17[[#This Row],[//db]])</f>
        <v>60</v>
      </c>
      <c r="M57" t="str">
        <f>INDEX([3]!db[STN B],Table17[[#This Row],[//db]])</f>
        <v>SET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</v>
      </c>
      <c r="Q57" t="str" cm="1">
        <f t="array" ref="Q57">IF(Table17[[#This Row],[//CONV]]="",Table17[[#This Row],[SATUAN DB]],INDEX(Table2[2],Table17[[#This Row],[//CONV]]))</f>
        <v>SET</v>
      </c>
      <c r="R57" cm="1">
        <f t="array" ref="R57">IF(Table17[[#This Row],[dbconcat]]="","",INDEX([3]!Table2[ISI],Table17[[#This Row],[dbconcat]]))</f>
        <v>5</v>
      </c>
      <c r="S57" t="str" cm="1">
        <f t="array" ref="S57">IF(Table17[[#This Row],[dbconcat]]="","",INDEX([3]!Table2[[SATUAN ]],Table17[[#This Row],[dbconcat]]))</f>
        <v>LSN</v>
      </c>
      <c r="T57">
        <f>IF(Table17[[#This Row],[SATUAN S]]="","",IF(_xlfn.NUMBERVALUE(Table17[[#This Row],[ISI DB]])=_xlfn.NUMBERVALUE(Table17[[#This Row],[ISI S]]),"",1))</f>
        <v>1</v>
      </c>
      <c r="U57">
        <f>IF(Table17[[#This Row],[SATUAN S]]="","",IF(Table17[[#This Row],[SATUAN DB]]=Table17[[#This Row],[SATUAN S]],"",1))</f>
        <v>1</v>
      </c>
      <c r="V57">
        <f>IF(Table17[[#This Row],[CEK STN S]]="","",MATCH(CONCATENATE(Table17[[#This Row],[SATUAN CONV]],Table17[[#This Row],[SATUAN S]]),Table2[4],0))</f>
        <v>5</v>
      </c>
      <c r="X57" cm="1">
        <f t="array" ref="X57">IF(Table17[[#This Row],[CONV2_//]]="","",INDEX(Table2[3],Table17[[#This Row],[CONV2_//]]))</f>
        <v>8.3333333333333329E-2</v>
      </c>
      <c r="Y57">
        <f>IF(Table17[[#This Row],[CEK STN S]]="",Table17[[#This Row],[ISI NOTA]],Table17[[#This Row],[ISI NOTA]]*Table17[[#This Row],[CONV2 VAR]])</f>
        <v>15</v>
      </c>
      <c r="Z57" t="str">
        <f>IF(Table17[[#This Row],[CEK STN S]]="",Table17[[#This Row],[SATUAN NOTA]],Table17[[#This Row],[SATUAN S]])</f>
        <v>LSN</v>
      </c>
      <c r="AA57" s="32">
        <f>IF(Table17[[#This Row],[CEK ISI S]]="",Table17[[#This Row],[ISI DB]],Table17[[#This Row],[ISI S]])</f>
        <v>5</v>
      </c>
      <c r="AB57" t="str">
        <f>IF(Table17[[#This Row],[CEK STN S]]="",Table17[[#This Row],[SATUAN DB]],Table17[[#This Row],[SATUAN S]])</f>
        <v>LSN</v>
      </c>
      <c r="AC57">
        <f>Table17[[#This Row],[ISI NOTA CONV]]/Table17[[#This Row],[ISI_C]]</f>
        <v>3</v>
      </c>
      <c r="AD57">
        <f>INDEX(NOTA[HARGA SATUAN],'1'!A:A)</f>
        <v>19000</v>
      </c>
      <c r="AE57">
        <f>IF(Table17[[#This Row],[//CONV]]="",Table17[[#This Row],[HARGA NOTA]],Table17[[#This Row],[HARGA NOTA]]/Table17[[#This Row],[CONV VAR]])</f>
        <v>19000</v>
      </c>
      <c r="AF57">
        <f>IF(Table17[[#This Row],[CEK STN S]]="",Table17[[#This Row],[HARGA CONV]],Table17[[#This Row],[HARGA CONV]]/Table17[[#This Row],[CONV2 VAR]])</f>
        <v>228000</v>
      </c>
      <c r="AG57" s="33" t="str">
        <f>IF(INDEX(NOTA[Column6],'1'!A:A)=0,"",INDEX(NOTA[Column6],'1'!A:A))</f>
        <v/>
      </c>
      <c r="AH57" s="33" t="str">
        <f>IF(INDEX(NOTA[Column7],'1'!A:A)=0,"",INDEX(NOTA[Column7],'1'!A:A))</f>
        <v/>
      </c>
      <c r="AI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7" s="34">
        <f>INDEX(NOTA[HARGA/ CTN_H],'1'!A:A)</f>
        <v>1140000</v>
      </c>
      <c r="AK57" s="34">
        <f>IF(Table17[[#This Row],[DISC 3]]="",Table17[[#This Row],[HRG / CTN]],Table17[[#This Row],[HRG / CTN]]-(Table17[[#This Row],[HRG / CTN]]*Table17[[#This Row],[DISC 3]]))</f>
        <v>1140000</v>
      </c>
      <c r="AL57" s="36">
        <f ca="1">INDEX(NOTA[TGL_H],'1'!A:A)</f>
        <v>45542</v>
      </c>
      <c r="AM57" s="36">
        <f ca="1">INDEX(NOTA[TGL.NOTA_H],'1'!A:A)</f>
        <v>45539</v>
      </c>
      <c r="AN57" s="37"/>
      <c r="AO57" t="str">
        <f>IF(INDEX(NOTA[Column10],A:A)="","",INDEX(NOTA[Column10],A:A))</f>
        <v/>
      </c>
      <c r="AP57" t="str">
        <f ca="1">INDEX(NOTA[NO.NOTA_H],'1'!A:A)</f>
        <v>HM/189/09-24H</v>
      </c>
      <c r="AQ57">
        <f>INDEX(NOTA[Column10],'1'!A:A)</f>
        <v>0</v>
      </c>
      <c r="AR57" s="38" t="str">
        <f ca="1">INDEX(NOTA[SUPPLIER_H],'1'!A:A)</f>
        <v>DUTA BUANA</v>
      </c>
      <c r="AS57" t="str">
        <f>Table17[[#This Row],[NAMA_C]]</f>
        <v>CAT ACRYLIC COLOUR TF AC-002</v>
      </c>
      <c r="AT57" t="str">
        <f ca="1">Table17[[#This Row],[SUPPLIER]]</f>
        <v>DUTA BUANA</v>
      </c>
      <c r="AU57" t="str">
        <f>SUBSTITUTE(Table17[[#This Row],[CTN]],",",".")</f>
        <v>3</v>
      </c>
      <c r="AV57" s="64">
        <f>Table17[[#This Row],[ISI_C]]</f>
        <v>5</v>
      </c>
      <c r="AW57" t="str">
        <f>Table17[[#This Row],[SATUAN_C]]</f>
        <v>LSN</v>
      </c>
      <c r="AX57">
        <f>Table17[[#This Row],[HARGA CONV2]]</f>
        <v>228000</v>
      </c>
      <c r="AY57" s="39" t="str">
        <f>SUBSTITUTE(Table17[[#This Row],[DISC 3]],",",".")</f>
        <v/>
      </c>
      <c r="AZ57" s="36">
        <f ca="1">Table17[[#This Row],[TGL DATANG]]</f>
        <v>45542</v>
      </c>
      <c r="BA57" s="36">
        <f ca="1">Table17[[#This Row],[Column10]]</f>
        <v>45539</v>
      </c>
      <c r="BB57" s="37"/>
      <c r="BC57" t="str">
        <f>Table17[[#This Row],[KETERANGAN CONDRO]]</f>
        <v/>
      </c>
      <c r="BD57" t="str">
        <f ca="1">Table17[[#This Row],[Column6]]</f>
        <v>HM/189/09-24H</v>
      </c>
    </row>
    <row r="58" spans="1:56" s="54" customFormat="1">
      <c r="A58"/>
      <c r="C58" s="54" t="e">
        <f>INDEX(NOTA[//DB],'1'!A:A)</f>
        <v>#N/A</v>
      </c>
      <c r="D58" s="54" t="str">
        <f>_xlfn.IFNA(MATCH(Table17[[#This Row],[//db]],[3]!Table2[\\],0),"")</f>
        <v/>
      </c>
      <c r="E58" s="54" t="e">
        <f>INDEX([3]!db[NB NOTA],Table17[[#This Row],[//db]])</f>
        <v>#N/A</v>
      </c>
      <c r="F58" s="54" t="e">
        <f>INDEX([3]!db[NB BM],Table17[[#This Row],[//db]])</f>
        <v>#N/A</v>
      </c>
      <c r="G58" s="54" t="str">
        <f>IF(Table17[[#This Row],[dbconcat]]="","",INDEX([3]!Table2[NAMA],Table17[[#This Row],[dbconcat]]))</f>
        <v/>
      </c>
      <c r="H58" s="54" t="e">
        <f>INDEX([3]!Table2[KODE BARANG],Table17[[#This Row],[dbconcat]])</f>
        <v>#VALUE!</v>
      </c>
      <c r="I58" s="54" t="e">
        <f>IF(Table17[[#This Row],[NAMA_3]]="",UPPER(Table17[[#This Row],[NAMA_2]]),Table17[[#This Row],[NAMA_3]])</f>
        <v>#N/A</v>
      </c>
      <c r="J58" s="54">
        <f>INDEX(NOTA[QTY],'1'!A:A)</f>
        <v>10</v>
      </c>
      <c r="K58" s="54" t="str">
        <f>INDEX(NOTA[STN],'1'!A:A)</f>
        <v>GRS</v>
      </c>
      <c r="L58" s="54" t="e">
        <f>INDEX([3]!db[QTY B],Table17[[#This Row],[//db]])</f>
        <v>#N/A</v>
      </c>
      <c r="M58" s="54" t="e">
        <f>INDEX([3]!db[STN B],Table17[[#This Row],[//db]])</f>
        <v>#N/A</v>
      </c>
      <c r="N58" s="54" t="e">
        <f>IF(Table17[[#This Row],[SATUAN NOTA]]=Table17[[#This Row],[SATUAN DB]],"", MATCH(CONCATENATE(Table17[[#This Row],[SATUAN NOTA]],Table17[[#This Row],[SATUAN DB]]),Table2[4],0))</f>
        <v>#N/A</v>
      </c>
      <c r="O58" s="54" t="e" cm="1">
        <f t="array" ref="O58">IF(Table17[[#This Row],[//CONV]]="","",INDEX(Table2[3],Table17[[#This Row],[//CONV]]))</f>
        <v>#N/A</v>
      </c>
      <c r="P58" s="54" t="e">
        <f>IF(Table17[[#This Row],[//CONV]]="",Table17[[#This Row],[ISI DB]],Table17[[#This Row],[ISI NOTA]]*Table17[[#This Row],[CONV VAR]])</f>
        <v>#N/A</v>
      </c>
      <c r="Q58" s="54" t="e" cm="1">
        <f t="array" ref="Q58">IF(Table17[[#This Row],[//CONV]]="",Table17[[#This Row],[SATUAN DB]],INDEX(Table2[2],Table17[[#This Row],[//CONV]]))</f>
        <v>#N/A</v>
      </c>
      <c r="R58" s="54" t="str" cm="1">
        <f t="array" ref="R58">IF(Table17[[#This Row],[dbconcat]]="","",INDEX([3]!Table2[ISI],Table17[[#This Row],[dbconcat]]))</f>
        <v/>
      </c>
      <c r="S58" s="54" t="str" cm="1">
        <f t="array" ref="S58">IF(Table17[[#This Row],[dbconcat]]="","",INDEX([3]!Table2[[SATUAN ]],Table17[[#This Row],[dbconcat]]))</f>
        <v/>
      </c>
      <c r="T58" s="54" t="str">
        <f>IF(Table17[[#This Row],[SATUAN S]]="","",IF(_xlfn.NUMBERVALUE(Table17[[#This Row],[ISI DB]])=_xlfn.NUMBERVALUE(Table17[[#This Row],[ISI S]]),"",1))</f>
        <v/>
      </c>
      <c r="U58" s="54" t="str">
        <f>IF(Table17[[#This Row],[SATUAN S]]="","",IF(Table17[[#This Row],[SATUAN DB]]=Table17[[#This Row],[SATUAN S]],"",1))</f>
        <v/>
      </c>
      <c r="V58" s="54" t="str">
        <f>IF(Table17[[#This Row],[CEK STN S]]="","",MATCH(CONCATENATE(Table17[[#This Row],[SATUAN CONV]],Table17[[#This Row],[SATUAN S]]),Table2[4],0))</f>
        <v/>
      </c>
      <c r="X58" s="54" t="str" cm="1">
        <f t="array" ref="X58">IF(Table17[[#This Row],[CONV2_//]]="","",INDEX(Table2[3],Table17[[#This Row],[CONV2_//]]))</f>
        <v/>
      </c>
      <c r="Y58" s="54">
        <f>IF(Table17[[#This Row],[CEK STN S]]="",Table17[[#This Row],[ISI NOTA]],Table17[[#This Row],[ISI NOTA]]*Table17[[#This Row],[CONV2 VAR]])</f>
        <v>10</v>
      </c>
      <c r="Z58" s="54" t="str">
        <f>IF(Table17[[#This Row],[CEK STN S]]="",Table17[[#This Row],[SATUAN NOTA]],Table17[[#This Row],[SATUAN S]])</f>
        <v>GRS</v>
      </c>
      <c r="AA58" s="53" t="e">
        <f>IF(Table17[[#This Row],[CEK ISI S]]="",Table17[[#This Row],[ISI DB]],Table17[[#This Row],[ISI S]])</f>
        <v>#N/A</v>
      </c>
      <c r="AB58" s="54" t="e">
        <f>IF(Table17[[#This Row],[CEK STN S]]="",Table17[[#This Row],[SATUAN DB]],Table17[[#This Row],[SATUAN S]])</f>
        <v>#N/A</v>
      </c>
      <c r="AC58" s="54" t="e">
        <f>Table17[[#This Row],[ISI NOTA CONV]]/Table17[[#This Row],[ISI_C]]</f>
        <v>#N/A</v>
      </c>
      <c r="AD58" s="54">
        <f>INDEX(NOTA[HARGA SATUAN],'1'!A:A)</f>
        <v>0</v>
      </c>
      <c r="AE58" s="54" t="e">
        <f>IF(Table17[[#This Row],[//CONV]]="",Table17[[#This Row],[HARGA NOTA]],Table17[[#This Row],[HARGA NOTA]]/Table17[[#This Row],[CONV VAR]])</f>
        <v>#N/A</v>
      </c>
      <c r="AF58" s="54" t="e">
        <f>IF(Table17[[#This Row],[CEK STN S]]="",Table17[[#This Row],[HARGA CONV]],Table17[[#This Row],[HARGA CONV]]/Table17[[#This Row],[CONV2 VAR]])</f>
        <v>#N/A</v>
      </c>
      <c r="AG58" s="55" t="str">
        <f>IF(INDEX(NOTA[Column6],'1'!A:A)=0,"",INDEX(NOTA[Column6],'1'!A:A))</f>
        <v/>
      </c>
      <c r="AH58" s="55" t="str">
        <f>IF(INDEX(NOTA[Column7],'1'!A:A)=0,"",INDEX(NOTA[Column7],'1'!A:A))</f>
        <v/>
      </c>
      <c r="AI58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8" s="56">
        <f>INDEX(NOTA[HARGA/ CTN_H],'1'!A:A)</f>
        <v>0</v>
      </c>
      <c r="AK58" s="56">
        <f>IF(Table17[[#This Row],[DISC 3]]="",Table17[[#This Row],[HRG / CTN]],Table17[[#This Row],[HRG / CTN]]-(Table17[[#This Row],[HRG / CTN]]*Table17[[#This Row],[DISC 3]]))</f>
        <v>0</v>
      </c>
      <c r="AL58" s="57">
        <f ca="1">INDEX(NOTA[TGL_H],'1'!A:A)</f>
        <v>45542</v>
      </c>
      <c r="AM58" s="57">
        <f ca="1">INDEX(NOTA[TGL.NOTA_H],'1'!A:A)</f>
        <v>45539</v>
      </c>
      <c r="AN58" s="58"/>
      <c r="AO58" s="54" t="str">
        <f>IF(INDEX(NOTA[Column10],A:A)="","",INDEX(NOTA[Column10],A:A))</f>
        <v/>
      </c>
      <c r="AP58" s="54" t="str">
        <f ca="1">INDEX(NOTA[NO.NOTA_H],'1'!A:A)</f>
        <v>HM/189/09-24H</v>
      </c>
      <c r="AQ58" s="54">
        <f>INDEX(NOTA[Column10],'1'!A:A)</f>
        <v>0</v>
      </c>
      <c r="AR58" s="59" t="str">
        <f ca="1">INDEX(NOTA[SUPPLIER_H],'1'!A:A)</f>
        <v>DUTA BUANA</v>
      </c>
      <c r="AS58" s="54" t="e">
        <f>Table17[[#This Row],[NAMA_C]]</f>
        <v>#N/A</v>
      </c>
      <c r="AT58" s="54" t="str">
        <f ca="1">Table17[[#This Row],[SUPPLIER]]</f>
        <v>DUTA BUANA</v>
      </c>
      <c r="AU58" s="54" t="e">
        <f>SUBSTITUTE(Table17[[#This Row],[CTN]],",",".")</f>
        <v>#N/A</v>
      </c>
      <c r="AV58" s="66" t="e">
        <f>Table17[[#This Row],[ISI_C]]</f>
        <v>#N/A</v>
      </c>
      <c r="AW58" s="54" t="e">
        <f>Table17[[#This Row],[SATUAN_C]]</f>
        <v>#N/A</v>
      </c>
      <c r="AX58" s="54" t="e">
        <f>Table17[[#This Row],[HARGA CONV2]]</f>
        <v>#N/A</v>
      </c>
      <c r="AY58" s="60" t="str">
        <f>SUBSTITUTE(Table17[[#This Row],[DISC 3]],",",".")</f>
        <v/>
      </c>
      <c r="AZ58" s="57">
        <f ca="1">Table17[[#This Row],[TGL DATANG]]</f>
        <v>45542</v>
      </c>
      <c r="BA58" s="57">
        <f ca="1">Table17[[#This Row],[Column10]]</f>
        <v>45539</v>
      </c>
      <c r="BB58" s="58"/>
      <c r="BC58" s="54" t="str">
        <f>Table17[[#This Row],[KETERANGAN CONDRO]]</f>
        <v/>
      </c>
      <c r="BD58" s="54" t="str">
        <f ca="1">Table17[[#This Row],[Column6]]</f>
        <v>HM/189/09-24H</v>
      </c>
    </row>
    <row r="59" spans="1:56">
      <c r="C59" t="str">
        <f>INDEX(NOTA[//DB],'1'!A:A)</f>
        <v/>
      </c>
      <c r="D59">
        <f>_xlfn.IFNA(MATCH(Table17[[#This Row],[//db]],[3]!Table2[\\],0),"")</f>
        <v>1</v>
      </c>
      <c r="E59" t="e">
        <f>INDEX([3]!db[NB NOTA],Table17[[#This Row],[//db]])</f>
        <v>#VALUE!</v>
      </c>
      <c r="F59" t="e">
        <f>INDEX([3]!db[NB BM],Table17[[#This Row],[//db]])</f>
        <v>#VALUE!</v>
      </c>
      <c r="G59" t="str">
        <f>IF(Table17[[#This Row],[dbconcat]]="","",INDEX([3]!Table2[NAMA],Table17[[#This Row],[dbconcat]]))</f>
        <v>ABJAD D &amp; R 260 KCL</v>
      </c>
      <c r="H59" t="str">
        <f>INDEX([3]!Table2[KODE BARANG],Table17[[#This Row],[dbconcat]])</f>
        <v>ABJ-DR1</v>
      </c>
      <c r="I59" t="str">
        <f>IF(Table17[[#This Row],[NAMA_3]]="",UPPER(Table17[[#This Row],[NAMA_2]]),Table17[[#This Row],[NAMA_3]])</f>
        <v>ABJAD D &amp; R 260 KCL</v>
      </c>
      <c r="J59">
        <f>INDEX(NOTA[QTY],'1'!A:A)</f>
        <v>0</v>
      </c>
      <c r="K59">
        <f>INDEX(NOTA[STN],'1'!A:A)</f>
        <v>0</v>
      </c>
      <c r="L59" t="e">
        <f>INDEX([3]!db[QTY B],Table17[[#This Row],[//db]])</f>
        <v>#VALUE!</v>
      </c>
      <c r="M59" t="e">
        <f>INDEX([3]!db[STN B],Table17[[#This Row],[//db]])</f>
        <v>#VALUE!</v>
      </c>
      <c r="N59" t="e">
        <f>IF(Table17[[#This Row],[SATUAN NOTA]]=Table17[[#This Row],[SATUAN DB]],"", MATCH(CONCATENATE(Table17[[#This Row],[SATUAN NOTA]],Table17[[#This Row],[SATUAN DB]]),Table2[4],0))</f>
        <v>#VALUE!</v>
      </c>
      <c r="O59" t="e" cm="1">
        <f t="array" ref="O59">IF(Table17[[#This Row],[//CONV]]="","",INDEX(Table2[3],Table17[[#This Row],[//CONV]]))</f>
        <v>#VALUE!</v>
      </c>
      <c r="P59" t="e">
        <f>IF(Table17[[#This Row],[//CONV]]="",Table17[[#This Row],[ISI DB]],Table17[[#This Row],[ISI NOTA]]*Table17[[#This Row],[CONV VAR]])</f>
        <v>#VALUE!</v>
      </c>
      <c r="Q59" t="e" cm="1">
        <f t="array" ref="Q59">IF(Table17[[#This Row],[//CONV]]="",Table17[[#This Row],[SATUAN DB]],INDEX(Table2[2],Table17[[#This Row],[//CONV]]))</f>
        <v>#VALUE!</v>
      </c>
      <c r="R59" cm="1">
        <f t="array" ref="R59">IF(Table17[[#This Row],[dbconcat]]="","",INDEX([3]!Table2[ISI],Table17[[#This Row],[dbconcat]]))</f>
        <v>20</v>
      </c>
      <c r="S59" t="str" cm="1">
        <f t="array" ref="S59">IF(Table17[[#This Row],[dbconcat]]="","",INDEX([3]!Table2[[SATUAN ]],Table17[[#This Row],[dbconcat]]))</f>
        <v>LSN</v>
      </c>
      <c r="T59" t="e">
        <f>IF(Table17[[#This Row],[SATUAN S]]="","",IF(_xlfn.NUMBERVALUE(Table17[[#This Row],[ISI DB]])=_xlfn.NUMBERVALUE(Table17[[#This Row],[ISI S]]),"",1))</f>
        <v>#VALUE!</v>
      </c>
      <c r="U59" t="e">
        <f>IF(Table17[[#This Row],[SATUAN S]]="","",IF(Table17[[#This Row],[SATUAN DB]]=Table17[[#This Row],[SATUAN S]],"",1))</f>
        <v>#VALUE!</v>
      </c>
      <c r="V59" t="e">
        <f>IF(Table17[[#This Row],[CEK STN S]]="","",MATCH(CONCATENATE(Table17[[#This Row],[SATUAN CONV]],Table17[[#This Row],[SATUAN S]]),Table2[4],0))</f>
        <v>#VALUE!</v>
      </c>
      <c r="X59" t="e" cm="1">
        <f t="array" ref="X59">IF(Table17[[#This Row],[CONV2_//]]="","",INDEX(Table2[3],Table17[[#This Row],[CONV2_//]]))</f>
        <v>#VALUE!</v>
      </c>
      <c r="Y59" t="e">
        <f>IF(Table17[[#This Row],[CEK STN S]]="",Table17[[#This Row],[ISI NOTA]],Table17[[#This Row],[ISI NOTA]]*Table17[[#This Row],[CONV2 VAR]])</f>
        <v>#VALUE!</v>
      </c>
      <c r="Z59" t="e">
        <f>IF(Table17[[#This Row],[CEK STN S]]="",Table17[[#This Row],[SATUAN NOTA]],Table17[[#This Row],[SATUAN S]])</f>
        <v>#VALUE!</v>
      </c>
      <c r="AA59" s="32" t="e">
        <f>IF(Table17[[#This Row],[CEK ISI S]]="",Table17[[#This Row],[ISI DB]],Table17[[#This Row],[ISI S]])</f>
        <v>#VALUE!</v>
      </c>
      <c r="AB59" t="e">
        <f>IF(Table17[[#This Row],[CEK STN S]]="",Table17[[#This Row],[SATUAN DB]],Table17[[#This Row],[SATUAN S]])</f>
        <v>#VALUE!</v>
      </c>
      <c r="AC59" t="e">
        <f>Table17[[#This Row],[ISI NOTA CONV]]/Table17[[#This Row],[ISI_C]]</f>
        <v>#VALUE!</v>
      </c>
      <c r="AD59">
        <f>INDEX(NOTA[HARGA SATUAN],'1'!A:A)</f>
        <v>0</v>
      </c>
      <c r="AE59" t="e">
        <f>IF(Table17[[#This Row],[//CONV]]="",Table17[[#This Row],[HARGA NOTA]],Table17[[#This Row],[HARGA NOTA]]/Table17[[#This Row],[CONV VAR]])</f>
        <v>#VALUE!</v>
      </c>
      <c r="AF59" t="e">
        <f>IF(Table17[[#This Row],[CEK STN S]]="",Table17[[#This Row],[HARGA CONV]],Table17[[#This Row],[HARGA CONV]]/Table17[[#This Row],[CONV2 VAR]])</f>
        <v>#VALUE!</v>
      </c>
      <c r="AG59" s="33" t="str">
        <f>IF(INDEX(NOTA[Column6],'1'!A:A)=0,"",INDEX(NOTA[Column6],'1'!A:A))</f>
        <v/>
      </c>
      <c r="AH59" s="33" t="str">
        <f>IF(INDEX(NOTA[Column7],'1'!A:A)=0,"",INDEX(NOTA[Column7],'1'!A:A))</f>
        <v/>
      </c>
      <c r="AI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59" s="34" t="str">
        <f>INDEX(NOTA[HARGA/ CTN_H],'1'!A:A)</f>
        <v/>
      </c>
      <c r="AK59" s="34" t="str">
        <f>IF(Table17[[#This Row],[DISC 3]]="",Table17[[#This Row],[HRG / CTN]],Table17[[#This Row],[HRG / CTN]]-(Table17[[#This Row],[HRG / CTN]]*Table17[[#This Row],[DISC 3]]))</f>
        <v/>
      </c>
      <c r="AL59" s="36" t="str">
        <f ca="1">INDEX(NOTA[TGL_H],'1'!A:A)</f>
        <v/>
      </c>
      <c r="AM59" s="36" t="str">
        <f ca="1">INDEX(NOTA[TGL.NOTA_H],'1'!A:A)</f>
        <v/>
      </c>
      <c r="AN59" s="37"/>
      <c r="AO59" t="str">
        <f>IF(INDEX(NOTA[Column10],A:A)="","",INDEX(NOTA[Column10],A:A))</f>
        <v/>
      </c>
      <c r="AP59" t="str">
        <f ca="1">INDEX(NOTA[NO.NOTA_H],'1'!A:A)</f>
        <v/>
      </c>
      <c r="AQ59">
        <f>INDEX(NOTA[Column10],'1'!A:A)</f>
        <v>0</v>
      </c>
      <c r="AR59" s="38" t="str">
        <f ca="1">INDEX(NOTA[SUPPLIER_H],'1'!A:A)</f>
        <v/>
      </c>
      <c r="AS59" t="str">
        <f>Table17[[#This Row],[NAMA_C]]</f>
        <v>ABJAD D &amp; R 260 KCL</v>
      </c>
      <c r="AT59" t="str">
        <f ca="1">Table17[[#This Row],[SUPPLIER]]</f>
        <v/>
      </c>
      <c r="AU59" t="e">
        <f>SUBSTITUTE(Table17[[#This Row],[CTN]],",",".")</f>
        <v>#VALUE!</v>
      </c>
      <c r="AV59" s="64" t="e">
        <f>Table17[[#This Row],[ISI_C]]</f>
        <v>#VALUE!</v>
      </c>
      <c r="AW59" t="e">
        <f>Table17[[#This Row],[SATUAN_C]]</f>
        <v>#VALUE!</v>
      </c>
      <c r="AX59" t="e">
        <f>Table17[[#This Row],[HARGA CONV2]]</f>
        <v>#VALUE!</v>
      </c>
      <c r="AY59" s="39" t="str">
        <f>SUBSTITUTE(Table17[[#This Row],[DISC 3]],",",".")</f>
        <v/>
      </c>
      <c r="AZ59" s="36" t="str">
        <f ca="1">Table17[[#This Row],[TGL DATANG]]</f>
        <v/>
      </c>
      <c r="BA59" s="36" t="str">
        <f ca="1">Table17[[#This Row],[Column10]]</f>
        <v/>
      </c>
      <c r="BB59" s="37"/>
      <c r="BC59" t="str">
        <f>Table17[[#This Row],[KETERANGAN CONDRO]]</f>
        <v/>
      </c>
      <c r="BD59" t="str">
        <f ca="1">Table17[[#This Row],[Column6]]</f>
        <v/>
      </c>
    </row>
    <row r="60" spans="1:56">
      <c r="C60" t="str">
        <f>INDEX(NOTA[//DB],'1'!A:A)</f>
        <v/>
      </c>
      <c r="D60">
        <f>_xlfn.IFNA(MATCH(Table17[[#This Row],[//db]],[3]!Table2[\\],0),"")</f>
        <v>1</v>
      </c>
      <c r="E60" t="e">
        <f>INDEX([3]!db[NB NOTA],Table17[[#This Row],[//db]])</f>
        <v>#VALUE!</v>
      </c>
      <c r="F60" t="e">
        <f>INDEX([3]!db[NB BM],Table17[[#This Row],[//db]])</f>
        <v>#VALUE!</v>
      </c>
      <c r="G60" t="str">
        <f>IF(Table17[[#This Row],[dbconcat]]="","",INDEX([3]!Table2[NAMA],Table17[[#This Row],[dbconcat]]))</f>
        <v>ABJAD D &amp; R 260 KCL</v>
      </c>
      <c r="H60" t="str">
        <f>INDEX([3]!Table2[KODE BARANG],Table17[[#This Row],[dbconcat]])</f>
        <v>ABJ-DR1</v>
      </c>
      <c r="I60" t="str">
        <f>IF(Table17[[#This Row],[NAMA_3]]="",UPPER(Table17[[#This Row],[NAMA_2]]),Table17[[#This Row],[NAMA_3]])</f>
        <v>ABJAD D &amp; R 260 KCL</v>
      </c>
      <c r="J60">
        <f>INDEX(NOTA[QTY],'1'!A:A)</f>
        <v>0</v>
      </c>
      <c r="K60">
        <f>INDEX(NOTA[STN],'1'!A:A)</f>
        <v>0</v>
      </c>
      <c r="L60" t="e">
        <f>INDEX([3]!db[QTY B],Table17[[#This Row],[//db]])</f>
        <v>#VALUE!</v>
      </c>
      <c r="M60" t="e">
        <f>INDEX([3]!db[STN B],Table17[[#This Row],[//db]])</f>
        <v>#VALUE!</v>
      </c>
      <c r="N60" t="e">
        <f>IF(Table17[[#This Row],[SATUAN NOTA]]=Table17[[#This Row],[SATUAN DB]],"", MATCH(CONCATENATE(Table17[[#This Row],[SATUAN NOTA]],Table17[[#This Row],[SATUAN DB]]),Table2[4],0))</f>
        <v>#VALUE!</v>
      </c>
      <c r="O60" t="e" cm="1">
        <f t="array" ref="O60">IF(Table17[[#This Row],[//CONV]]="","",INDEX(Table2[3],Table17[[#This Row],[//CONV]]))</f>
        <v>#VALUE!</v>
      </c>
      <c r="P60" t="e">
        <f>IF(Table17[[#This Row],[//CONV]]="",Table17[[#This Row],[ISI DB]],Table17[[#This Row],[ISI NOTA]]*Table17[[#This Row],[CONV VAR]])</f>
        <v>#VALUE!</v>
      </c>
      <c r="Q60" t="e" cm="1">
        <f t="array" ref="Q60">IF(Table17[[#This Row],[//CONV]]="",Table17[[#This Row],[SATUAN DB]],INDEX(Table2[2],Table17[[#This Row],[//CONV]]))</f>
        <v>#VALUE!</v>
      </c>
      <c r="R60" cm="1">
        <f t="array" ref="R60">IF(Table17[[#This Row],[dbconcat]]="","",INDEX([3]!Table2[ISI],Table17[[#This Row],[dbconcat]]))</f>
        <v>20</v>
      </c>
      <c r="S60" t="str" cm="1">
        <f t="array" ref="S60">IF(Table17[[#This Row],[dbconcat]]="","",INDEX([3]!Table2[[SATUAN ]],Table17[[#This Row],[dbconcat]]))</f>
        <v>LSN</v>
      </c>
      <c r="T60" t="e">
        <f>IF(Table17[[#This Row],[SATUAN S]]="","",IF(_xlfn.NUMBERVALUE(Table17[[#This Row],[ISI DB]])=_xlfn.NUMBERVALUE(Table17[[#This Row],[ISI S]]),"",1))</f>
        <v>#VALUE!</v>
      </c>
      <c r="U60" t="e">
        <f>IF(Table17[[#This Row],[SATUAN S]]="","",IF(Table17[[#This Row],[SATUAN DB]]=Table17[[#This Row],[SATUAN S]],"",1))</f>
        <v>#VALUE!</v>
      </c>
      <c r="V60" t="e">
        <f>IF(Table17[[#This Row],[CEK STN S]]="","",MATCH(CONCATENATE(Table17[[#This Row],[SATUAN CONV]],Table17[[#This Row],[SATUAN S]]),Table2[4],0))</f>
        <v>#VALUE!</v>
      </c>
      <c r="X60" t="e" cm="1">
        <f t="array" ref="X60">IF(Table17[[#This Row],[CONV2_//]]="","",INDEX(Table2[3],Table17[[#This Row],[CONV2_//]]))</f>
        <v>#VALUE!</v>
      </c>
      <c r="Y60" t="e">
        <f>IF(Table17[[#This Row],[CEK STN S]]="",Table17[[#This Row],[ISI NOTA]],Table17[[#This Row],[ISI NOTA]]*Table17[[#This Row],[CONV2 VAR]])</f>
        <v>#VALUE!</v>
      </c>
      <c r="Z60" t="e">
        <f>IF(Table17[[#This Row],[CEK STN S]]="",Table17[[#This Row],[SATUAN NOTA]],Table17[[#This Row],[SATUAN S]])</f>
        <v>#VALUE!</v>
      </c>
      <c r="AA60" s="32" t="e">
        <f>IF(Table17[[#This Row],[CEK ISI S]]="",Table17[[#This Row],[ISI DB]],Table17[[#This Row],[ISI S]])</f>
        <v>#VALUE!</v>
      </c>
      <c r="AB60" t="e">
        <f>IF(Table17[[#This Row],[CEK STN S]]="",Table17[[#This Row],[SATUAN DB]],Table17[[#This Row],[SATUAN S]])</f>
        <v>#VALUE!</v>
      </c>
      <c r="AC60" t="e">
        <f>Table17[[#This Row],[ISI NOTA CONV]]/Table17[[#This Row],[ISI_C]]</f>
        <v>#VALUE!</v>
      </c>
      <c r="AD60">
        <f>INDEX(NOTA[HARGA SATUAN],'1'!A:A)</f>
        <v>0</v>
      </c>
      <c r="AE60" t="e">
        <f>IF(Table17[[#This Row],[//CONV]]="",Table17[[#This Row],[HARGA NOTA]],Table17[[#This Row],[HARGA NOTA]]/Table17[[#This Row],[CONV VAR]])</f>
        <v>#VALUE!</v>
      </c>
      <c r="AF60" t="e">
        <f>IF(Table17[[#This Row],[CEK STN S]]="",Table17[[#This Row],[HARGA CONV]],Table17[[#This Row],[HARGA CONV]]/Table17[[#This Row],[CONV2 VAR]])</f>
        <v>#VALUE!</v>
      </c>
      <c r="AG60" s="33" t="str">
        <f>IF(INDEX(NOTA[Column6],'1'!A:A)=0,"",INDEX(NOTA[Column6],'1'!A:A))</f>
        <v/>
      </c>
      <c r="AH60" s="33" t="str">
        <f>IF(INDEX(NOTA[Column7],'1'!A:A)=0,"",INDEX(NOTA[Column7],'1'!A:A))</f>
        <v/>
      </c>
      <c r="AI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0" s="34" t="str">
        <f>INDEX(NOTA[HARGA/ CTN_H],'1'!A:A)</f>
        <v/>
      </c>
      <c r="AK60" s="34" t="str">
        <f>IF(Table17[[#This Row],[DISC 3]]="",Table17[[#This Row],[HRG / CTN]],Table17[[#This Row],[HRG / CTN]]-(Table17[[#This Row],[HRG / CTN]]*Table17[[#This Row],[DISC 3]]))</f>
        <v/>
      </c>
      <c r="AL60" s="36" t="str">
        <f ca="1">INDEX(NOTA[TGL_H],'1'!A:A)</f>
        <v/>
      </c>
      <c r="AM60" s="36" t="str">
        <f ca="1">INDEX(NOTA[TGL.NOTA_H],'1'!A:A)</f>
        <v/>
      </c>
      <c r="AN60" s="37"/>
      <c r="AO60" t="str">
        <f>IF(INDEX(NOTA[Column10],A:A)="","",INDEX(NOTA[Column10],A:A))</f>
        <v/>
      </c>
      <c r="AP60" t="str">
        <f ca="1">INDEX(NOTA[NO.NOTA_H],'1'!A:A)</f>
        <v/>
      </c>
      <c r="AQ60">
        <f>INDEX(NOTA[Column10],'1'!A:A)</f>
        <v>0</v>
      </c>
      <c r="AR60" s="38" t="str">
        <f ca="1">INDEX(NOTA[SUPPLIER_H],'1'!A:A)</f>
        <v/>
      </c>
      <c r="AS60" t="str">
        <f>Table17[[#This Row],[NAMA_C]]</f>
        <v>ABJAD D &amp; R 260 KCL</v>
      </c>
      <c r="AT60" t="str">
        <f ca="1">Table17[[#This Row],[SUPPLIER]]</f>
        <v/>
      </c>
      <c r="AU60" t="e">
        <f>SUBSTITUTE(Table17[[#This Row],[CTN]],",",".")</f>
        <v>#VALUE!</v>
      </c>
      <c r="AV60" s="64" t="e">
        <f>Table17[[#This Row],[ISI_C]]</f>
        <v>#VALUE!</v>
      </c>
      <c r="AW60" t="e">
        <f>Table17[[#This Row],[SATUAN_C]]</f>
        <v>#VALUE!</v>
      </c>
      <c r="AX60" t="e">
        <f>Table17[[#This Row],[HARGA CONV2]]</f>
        <v>#VALUE!</v>
      </c>
      <c r="AY60" s="39" t="str">
        <f>SUBSTITUTE(Table17[[#This Row],[DISC 3]],",",".")</f>
        <v/>
      </c>
      <c r="AZ60" s="36" t="str">
        <f ca="1">Table17[[#This Row],[TGL DATANG]]</f>
        <v/>
      </c>
      <c r="BA60" s="36" t="str">
        <f ca="1">Table17[[#This Row],[Column10]]</f>
        <v/>
      </c>
      <c r="BB60" s="37"/>
      <c r="BC60" t="str">
        <f>Table17[[#This Row],[KETERANGAN CONDRO]]</f>
        <v/>
      </c>
      <c r="BD60" t="str">
        <f ca="1">Table17[[#This Row],[Column6]]</f>
        <v/>
      </c>
    </row>
    <row r="61" spans="1:56">
      <c r="C61" t="str">
        <f>INDEX(NOTA[//DB],'1'!A:A)</f>
        <v/>
      </c>
      <c r="D61">
        <f>_xlfn.IFNA(MATCH(Table17[[#This Row],[//db]],[3]!Table2[\\],0),"")</f>
        <v>1</v>
      </c>
      <c r="E61" t="e">
        <f>INDEX([3]!db[NB NOTA],Table17[[#This Row],[//db]])</f>
        <v>#VALUE!</v>
      </c>
      <c r="F61" t="e">
        <f>INDEX([3]!db[NB BM],Table17[[#This Row],[//db]])</f>
        <v>#VALUE!</v>
      </c>
      <c r="G61" t="str">
        <f>IF(Table17[[#This Row],[dbconcat]]="","",INDEX([3]!Table2[NAMA],Table17[[#This Row],[dbconcat]]))</f>
        <v>ABJAD D &amp; R 260 KCL</v>
      </c>
      <c r="H61" t="str">
        <f>INDEX([3]!Table2[KODE BARANG],Table17[[#This Row],[dbconcat]])</f>
        <v>ABJ-DR1</v>
      </c>
      <c r="I61" t="str">
        <f>IF(Table17[[#This Row],[NAMA_3]]="",UPPER(Table17[[#This Row],[NAMA_2]]),Table17[[#This Row],[NAMA_3]])</f>
        <v>ABJAD D &amp; R 260 KCL</v>
      </c>
      <c r="J61">
        <f>INDEX(NOTA[QTY],'1'!A:A)</f>
        <v>0</v>
      </c>
      <c r="K61">
        <f>INDEX(NOTA[STN],'1'!A:A)</f>
        <v>0</v>
      </c>
      <c r="L61" t="e">
        <f>INDEX([3]!db[QTY B],Table17[[#This Row],[//db]])</f>
        <v>#VALUE!</v>
      </c>
      <c r="M61" t="e">
        <f>INDEX([3]!db[STN B],Table17[[#This Row],[//db]])</f>
        <v>#VALUE!</v>
      </c>
      <c r="N61" t="e">
        <f>IF(Table17[[#This Row],[SATUAN NOTA]]=Table17[[#This Row],[SATUAN DB]],"", MATCH(CONCATENATE(Table17[[#This Row],[SATUAN NOTA]],Table17[[#This Row],[SATUAN DB]]),Table2[4],0))</f>
        <v>#VALUE!</v>
      </c>
      <c r="O61" t="e" cm="1">
        <f t="array" ref="O61">IF(Table17[[#This Row],[//CONV]]="","",INDEX(Table2[3],Table17[[#This Row],[//CONV]]))</f>
        <v>#VALUE!</v>
      </c>
      <c r="P61" t="e">
        <f>IF(Table17[[#This Row],[//CONV]]="",Table17[[#This Row],[ISI DB]],Table17[[#This Row],[ISI NOTA]]*Table17[[#This Row],[CONV VAR]])</f>
        <v>#VALUE!</v>
      </c>
      <c r="Q61" t="e" cm="1">
        <f t="array" ref="Q61">IF(Table17[[#This Row],[//CONV]]="",Table17[[#This Row],[SATUAN DB]],INDEX(Table2[2],Table17[[#This Row],[//CONV]]))</f>
        <v>#VALUE!</v>
      </c>
      <c r="R61" cm="1">
        <f t="array" ref="R61">IF(Table17[[#This Row],[dbconcat]]="","",INDEX([3]!Table2[ISI],Table17[[#This Row],[dbconcat]]))</f>
        <v>20</v>
      </c>
      <c r="S61" t="str" cm="1">
        <f t="array" ref="S61">IF(Table17[[#This Row],[dbconcat]]="","",INDEX([3]!Table2[[SATUAN ]],Table17[[#This Row],[dbconcat]]))</f>
        <v>LSN</v>
      </c>
      <c r="T61" t="e">
        <f>IF(Table17[[#This Row],[SATUAN S]]="","",IF(_xlfn.NUMBERVALUE(Table17[[#This Row],[ISI DB]])=_xlfn.NUMBERVALUE(Table17[[#This Row],[ISI S]]),"",1))</f>
        <v>#VALUE!</v>
      </c>
      <c r="U61" t="e">
        <f>IF(Table17[[#This Row],[SATUAN S]]="","",IF(Table17[[#This Row],[SATUAN DB]]=Table17[[#This Row],[SATUAN S]],"",1))</f>
        <v>#VALUE!</v>
      </c>
      <c r="V61" t="e">
        <f>IF(Table17[[#This Row],[CEK STN S]]="","",MATCH(CONCATENATE(Table17[[#This Row],[SATUAN CONV]],Table17[[#This Row],[SATUAN S]]),Table2[4],0))</f>
        <v>#VALUE!</v>
      </c>
      <c r="X61" t="e" cm="1">
        <f t="array" ref="X61">IF(Table17[[#This Row],[CONV2_//]]="","",INDEX(Table2[3],Table17[[#This Row],[CONV2_//]]))</f>
        <v>#VALUE!</v>
      </c>
      <c r="Y61" t="e">
        <f>IF(Table17[[#This Row],[CEK STN S]]="",Table17[[#This Row],[ISI NOTA]],Table17[[#This Row],[ISI NOTA]]*Table17[[#This Row],[CONV2 VAR]])</f>
        <v>#VALUE!</v>
      </c>
      <c r="Z61" t="e">
        <f>IF(Table17[[#This Row],[CEK STN S]]="",Table17[[#This Row],[SATUAN NOTA]],Table17[[#This Row],[SATUAN S]])</f>
        <v>#VALUE!</v>
      </c>
      <c r="AA61" s="32" t="e">
        <f>IF(Table17[[#This Row],[CEK ISI S]]="",Table17[[#This Row],[ISI DB]],Table17[[#This Row],[ISI S]])</f>
        <v>#VALUE!</v>
      </c>
      <c r="AB61" t="e">
        <f>IF(Table17[[#This Row],[CEK STN S]]="",Table17[[#This Row],[SATUAN DB]],Table17[[#This Row],[SATUAN S]])</f>
        <v>#VALUE!</v>
      </c>
      <c r="AC61" t="e">
        <f>Table17[[#This Row],[ISI NOTA CONV]]/Table17[[#This Row],[ISI_C]]</f>
        <v>#VALUE!</v>
      </c>
      <c r="AD61">
        <f>INDEX(NOTA[HARGA SATUAN],'1'!A:A)</f>
        <v>0</v>
      </c>
      <c r="AE61" t="e">
        <f>IF(Table17[[#This Row],[//CONV]]="",Table17[[#This Row],[HARGA NOTA]],Table17[[#This Row],[HARGA NOTA]]/Table17[[#This Row],[CONV VAR]])</f>
        <v>#VALUE!</v>
      </c>
      <c r="AF61" t="e">
        <f>IF(Table17[[#This Row],[CEK STN S]]="",Table17[[#This Row],[HARGA CONV]],Table17[[#This Row],[HARGA CONV]]/Table17[[#This Row],[CONV2 VAR]])</f>
        <v>#VALUE!</v>
      </c>
      <c r="AG61" s="33" t="str">
        <f>IF(INDEX(NOTA[Column6],'1'!A:A)=0,"",INDEX(NOTA[Column6],'1'!A:A))</f>
        <v/>
      </c>
      <c r="AH61" s="33" t="str">
        <f>IF(INDEX(NOTA[Column7],'1'!A:A)=0,"",INDEX(NOTA[Column7],'1'!A:A))</f>
        <v/>
      </c>
      <c r="AI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1" s="34" t="str">
        <f>INDEX(NOTA[HARGA/ CTN_H],'1'!A:A)</f>
        <v/>
      </c>
      <c r="AK61" s="34" t="str">
        <f>IF(Table17[[#This Row],[DISC 3]]="",Table17[[#This Row],[HRG / CTN]],Table17[[#This Row],[HRG / CTN]]-(Table17[[#This Row],[HRG / CTN]]*Table17[[#This Row],[DISC 3]]))</f>
        <v/>
      </c>
      <c r="AL61" s="36" t="str">
        <f ca="1">INDEX(NOTA[TGL_H],'1'!A:A)</f>
        <v/>
      </c>
      <c r="AM61" s="36" t="str">
        <f ca="1">INDEX(NOTA[TGL.NOTA_H],'1'!A:A)</f>
        <v/>
      </c>
      <c r="AN61" s="37"/>
      <c r="AO61" t="str">
        <f>IF(INDEX(NOTA[Column10],A:A)="","",INDEX(NOTA[Column10],A:A))</f>
        <v/>
      </c>
      <c r="AP61" t="str">
        <f ca="1">INDEX(NOTA[NO.NOTA_H],'1'!A:A)</f>
        <v/>
      </c>
      <c r="AQ61">
        <f>INDEX(NOTA[Column10],'1'!A:A)</f>
        <v>0</v>
      </c>
      <c r="AR61" s="38" t="str">
        <f ca="1">INDEX(NOTA[SUPPLIER_H],'1'!A:A)</f>
        <v/>
      </c>
      <c r="AS61" t="str">
        <f>Table17[[#This Row],[NAMA_C]]</f>
        <v>ABJAD D &amp; R 260 KCL</v>
      </c>
      <c r="AT61" t="str">
        <f ca="1">Table17[[#This Row],[SUPPLIER]]</f>
        <v/>
      </c>
      <c r="AU61" t="e">
        <f>SUBSTITUTE(Table17[[#This Row],[CTN]],",",".")</f>
        <v>#VALUE!</v>
      </c>
      <c r="AV61" s="64" t="e">
        <f>Table17[[#This Row],[ISI_C]]</f>
        <v>#VALUE!</v>
      </c>
      <c r="AW61" t="e">
        <f>Table17[[#This Row],[SATUAN_C]]</f>
        <v>#VALUE!</v>
      </c>
      <c r="AX61" t="e">
        <f>Table17[[#This Row],[HARGA CONV2]]</f>
        <v>#VALUE!</v>
      </c>
      <c r="AY61" s="39" t="str">
        <f>SUBSTITUTE(Table17[[#This Row],[DISC 3]],",",".")</f>
        <v/>
      </c>
      <c r="AZ61" s="36" t="str">
        <f ca="1">Table17[[#This Row],[TGL DATANG]]</f>
        <v/>
      </c>
      <c r="BA61" s="36" t="str">
        <f ca="1">Table17[[#This Row],[Column10]]</f>
        <v/>
      </c>
      <c r="BB61" s="37"/>
      <c r="BC61" t="str">
        <f>Table17[[#This Row],[KETERANGAN CONDRO]]</f>
        <v/>
      </c>
      <c r="BD61" t="str">
        <f ca="1">Table17[[#This Row],[Column6]]</f>
        <v/>
      </c>
    </row>
    <row r="62" spans="1:56">
      <c r="C62" t="str">
        <f>INDEX(NOTA[//DB],'1'!A:A)</f>
        <v/>
      </c>
      <c r="D62">
        <f>_xlfn.IFNA(MATCH(Table17[[#This Row],[//db]],[3]!Table2[\\],0),"")</f>
        <v>1</v>
      </c>
      <c r="E62" t="e">
        <f>INDEX([3]!db[NB NOTA],Table17[[#This Row],[//db]])</f>
        <v>#VALUE!</v>
      </c>
      <c r="F62" t="e">
        <f>INDEX([3]!db[NB BM],Table17[[#This Row],[//db]])</f>
        <v>#VALUE!</v>
      </c>
      <c r="G62" t="str">
        <f>IF(Table17[[#This Row],[dbconcat]]="","",INDEX([3]!Table2[NAMA],Table17[[#This Row],[dbconcat]]))</f>
        <v>ABJAD D &amp; R 260 KCL</v>
      </c>
      <c r="H62" t="str">
        <f>INDEX([3]!Table2[KODE BARANG],Table17[[#This Row],[dbconcat]])</f>
        <v>ABJ-DR1</v>
      </c>
      <c r="I62" t="str">
        <f>IF(Table17[[#This Row],[NAMA_3]]="",UPPER(Table17[[#This Row],[NAMA_2]]),Table17[[#This Row],[NAMA_3]])</f>
        <v>ABJAD D &amp; R 260 KCL</v>
      </c>
      <c r="J62">
        <f>INDEX(NOTA[QTY],'1'!A:A)</f>
        <v>0</v>
      </c>
      <c r="K62">
        <f>INDEX(NOTA[STN],'1'!A:A)</f>
        <v>0</v>
      </c>
      <c r="L62" t="e">
        <f>INDEX([3]!db[QTY B],Table17[[#This Row],[//db]])</f>
        <v>#VALUE!</v>
      </c>
      <c r="M62" t="e">
        <f>INDEX([3]!db[STN B],Table17[[#This Row],[//db]])</f>
        <v>#VALUE!</v>
      </c>
      <c r="N62" t="e">
        <f>IF(Table17[[#This Row],[SATUAN NOTA]]=Table17[[#This Row],[SATUAN DB]],"", MATCH(CONCATENATE(Table17[[#This Row],[SATUAN NOTA]],Table17[[#This Row],[SATUAN DB]]),Table2[4],0))</f>
        <v>#VALUE!</v>
      </c>
      <c r="O62" t="e" cm="1">
        <f t="array" ref="O62">IF(Table17[[#This Row],[//CONV]]="","",INDEX(Table2[3],Table17[[#This Row],[//CONV]]))</f>
        <v>#VALUE!</v>
      </c>
      <c r="P62" t="e">
        <f>IF(Table17[[#This Row],[//CONV]]="",Table17[[#This Row],[ISI DB]],Table17[[#This Row],[ISI NOTA]]*Table17[[#This Row],[CONV VAR]])</f>
        <v>#VALUE!</v>
      </c>
      <c r="Q62" t="e" cm="1">
        <f t="array" ref="Q62">IF(Table17[[#This Row],[//CONV]]="",Table17[[#This Row],[SATUAN DB]],INDEX(Table2[2],Table17[[#This Row],[//CONV]]))</f>
        <v>#VALUE!</v>
      </c>
      <c r="R62" cm="1">
        <f t="array" ref="R62">IF(Table17[[#This Row],[dbconcat]]="","",INDEX([3]!Table2[ISI],Table17[[#This Row],[dbconcat]]))</f>
        <v>20</v>
      </c>
      <c r="S62" t="str" cm="1">
        <f t="array" ref="S62">IF(Table17[[#This Row],[dbconcat]]="","",INDEX([3]!Table2[[SATUAN ]],Table17[[#This Row],[dbconcat]]))</f>
        <v>LSN</v>
      </c>
      <c r="T62" t="e">
        <f>IF(Table17[[#This Row],[SATUAN S]]="","",IF(_xlfn.NUMBERVALUE(Table17[[#This Row],[ISI DB]])=_xlfn.NUMBERVALUE(Table17[[#This Row],[ISI S]]),"",1))</f>
        <v>#VALUE!</v>
      </c>
      <c r="U62" t="e">
        <f>IF(Table17[[#This Row],[SATUAN S]]="","",IF(Table17[[#This Row],[SATUAN DB]]=Table17[[#This Row],[SATUAN S]],"",1))</f>
        <v>#VALUE!</v>
      </c>
      <c r="V62" t="e">
        <f>IF(Table17[[#This Row],[CEK STN S]]="","",MATCH(CONCATENATE(Table17[[#This Row],[SATUAN CONV]],Table17[[#This Row],[SATUAN S]]),Table2[4],0))</f>
        <v>#VALUE!</v>
      </c>
      <c r="X62" t="e" cm="1">
        <f t="array" ref="X62">IF(Table17[[#This Row],[CONV2_//]]="","",INDEX(Table2[3],Table17[[#This Row],[CONV2_//]]))</f>
        <v>#VALUE!</v>
      </c>
      <c r="Y62" t="e">
        <f>IF(Table17[[#This Row],[CEK STN S]]="",Table17[[#This Row],[ISI NOTA]],Table17[[#This Row],[ISI NOTA]]*Table17[[#This Row],[CONV2 VAR]])</f>
        <v>#VALUE!</v>
      </c>
      <c r="Z62" t="e">
        <f>IF(Table17[[#This Row],[CEK STN S]]="",Table17[[#This Row],[SATUAN NOTA]],Table17[[#This Row],[SATUAN S]])</f>
        <v>#VALUE!</v>
      </c>
      <c r="AA62" s="32" t="e">
        <f>IF(Table17[[#This Row],[CEK ISI S]]="",Table17[[#This Row],[ISI DB]],Table17[[#This Row],[ISI S]])</f>
        <v>#VALUE!</v>
      </c>
      <c r="AB62" t="e">
        <f>IF(Table17[[#This Row],[CEK STN S]]="",Table17[[#This Row],[SATUAN DB]],Table17[[#This Row],[SATUAN S]])</f>
        <v>#VALUE!</v>
      </c>
      <c r="AC62" t="e">
        <f>Table17[[#This Row],[ISI NOTA CONV]]/Table17[[#This Row],[ISI_C]]</f>
        <v>#VALUE!</v>
      </c>
      <c r="AD62">
        <f>INDEX(NOTA[HARGA SATUAN],'1'!A:A)</f>
        <v>0</v>
      </c>
      <c r="AE62" t="e">
        <f>IF(Table17[[#This Row],[//CONV]]="",Table17[[#This Row],[HARGA NOTA]],Table17[[#This Row],[HARGA NOTA]]/Table17[[#This Row],[CONV VAR]])</f>
        <v>#VALUE!</v>
      </c>
      <c r="AF62" t="e">
        <f>IF(Table17[[#This Row],[CEK STN S]]="",Table17[[#This Row],[HARGA CONV]],Table17[[#This Row],[HARGA CONV]]/Table17[[#This Row],[CONV2 VAR]])</f>
        <v>#VALUE!</v>
      </c>
      <c r="AG62" s="33" t="str">
        <f>IF(INDEX(NOTA[Column6],'1'!A:A)=0,"",INDEX(NOTA[Column6],'1'!A:A))</f>
        <v/>
      </c>
      <c r="AH62" s="33" t="str">
        <f>IF(INDEX(NOTA[Column7],'1'!A:A)=0,"",INDEX(NOTA[Column7],'1'!A:A))</f>
        <v/>
      </c>
      <c r="AI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2" s="34" t="str">
        <f>INDEX(NOTA[HARGA/ CTN_H],'1'!A:A)</f>
        <v/>
      </c>
      <c r="AK62" s="34" t="str">
        <f>IF(Table17[[#This Row],[DISC 3]]="",Table17[[#This Row],[HRG / CTN]],Table17[[#This Row],[HRG / CTN]]-(Table17[[#This Row],[HRG / CTN]]*Table17[[#This Row],[DISC 3]]))</f>
        <v/>
      </c>
      <c r="AL62" s="36" t="str">
        <f ca="1">INDEX(NOTA[TGL_H],'1'!A:A)</f>
        <v/>
      </c>
      <c r="AM62" s="36" t="str">
        <f ca="1">INDEX(NOTA[TGL.NOTA_H],'1'!A:A)</f>
        <v/>
      </c>
      <c r="AN62" s="37"/>
      <c r="AO62" t="str">
        <f>IF(INDEX(NOTA[Column10],A:A)="","",INDEX(NOTA[Column10],A:A))</f>
        <v/>
      </c>
      <c r="AP62" t="str">
        <f ca="1">INDEX(NOTA[NO.NOTA_H],'1'!A:A)</f>
        <v/>
      </c>
      <c r="AQ62">
        <f>INDEX(NOTA[Column10],'1'!A:A)</f>
        <v>0</v>
      </c>
      <c r="AR62" s="38" t="str">
        <f ca="1">INDEX(NOTA[SUPPLIER_H],'1'!A:A)</f>
        <v/>
      </c>
      <c r="AS62" t="str">
        <f>Table17[[#This Row],[NAMA_C]]</f>
        <v>ABJAD D &amp; R 260 KCL</v>
      </c>
      <c r="AT62" t="str">
        <f ca="1">Table17[[#This Row],[SUPPLIER]]</f>
        <v/>
      </c>
      <c r="AU62" t="e">
        <f>SUBSTITUTE(Table17[[#This Row],[CTN]],",",".")</f>
        <v>#VALUE!</v>
      </c>
      <c r="AV62" s="64" t="e">
        <f>Table17[[#This Row],[ISI_C]]</f>
        <v>#VALUE!</v>
      </c>
      <c r="AW62" t="e">
        <f>Table17[[#This Row],[SATUAN_C]]</f>
        <v>#VALUE!</v>
      </c>
      <c r="AX62" t="e">
        <f>Table17[[#This Row],[HARGA CONV2]]</f>
        <v>#VALUE!</v>
      </c>
      <c r="AY62" s="39" t="str">
        <f>SUBSTITUTE(Table17[[#This Row],[DISC 3]],",",".")</f>
        <v/>
      </c>
      <c r="AZ62" s="36" t="str">
        <f ca="1">Table17[[#This Row],[TGL DATANG]]</f>
        <v/>
      </c>
      <c r="BA62" s="36" t="str">
        <f ca="1">Table17[[#This Row],[Column10]]</f>
        <v/>
      </c>
      <c r="BB62" s="37"/>
      <c r="BC62" t="str">
        <f>Table17[[#This Row],[KETERANGAN CONDRO]]</f>
        <v/>
      </c>
      <c r="BD62" t="str">
        <f ca="1">Table17[[#This Row],[Column6]]</f>
        <v/>
      </c>
    </row>
    <row r="63" spans="1:56">
      <c r="C63" t="str">
        <f>INDEX(NOTA[//DB],'1'!A:A)</f>
        <v/>
      </c>
      <c r="D63">
        <f>_xlfn.IFNA(MATCH(Table17[[#This Row],[//db]],[3]!Table2[\\],0),"")</f>
        <v>1</v>
      </c>
      <c r="E63" t="e">
        <f>INDEX([3]!db[NB NOTA],Table17[[#This Row],[//db]])</f>
        <v>#VALUE!</v>
      </c>
      <c r="F63" t="e">
        <f>INDEX([3]!db[NB BM],Table17[[#This Row],[//db]])</f>
        <v>#VALUE!</v>
      </c>
      <c r="G63" t="str">
        <f>IF(Table17[[#This Row],[dbconcat]]="","",INDEX([3]!Table2[NAMA],Table17[[#This Row],[dbconcat]]))</f>
        <v>ABJAD D &amp; R 260 KCL</v>
      </c>
      <c r="H63" t="str">
        <f>INDEX([3]!Table2[KODE BARANG],Table17[[#This Row],[dbconcat]])</f>
        <v>ABJ-DR1</v>
      </c>
      <c r="I63" t="str">
        <f>IF(Table17[[#This Row],[NAMA_3]]="",UPPER(Table17[[#This Row],[NAMA_2]]),Table17[[#This Row],[NAMA_3]])</f>
        <v>ABJAD D &amp; R 260 KCL</v>
      </c>
      <c r="J63">
        <f>INDEX(NOTA[QTY],'1'!A:A)</f>
        <v>0</v>
      </c>
      <c r="K63">
        <f>INDEX(NOTA[STN],'1'!A:A)</f>
        <v>0</v>
      </c>
      <c r="L63" t="e">
        <f>INDEX([3]!db[QTY B],Table17[[#This Row],[//db]])</f>
        <v>#VALUE!</v>
      </c>
      <c r="M63" t="e">
        <f>INDEX([3]!db[STN B],Table17[[#This Row],[//db]])</f>
        <v>#VALUE!</v>
      </c>
      <c r="N63" t="e">
        <f>IF(Table17[[#This Row],[SATUAN NOTA]]=Table17[[#This Row],[SATUAN DB]],"", MATCH(CONCATENATE(Table17[[#This Row],[SATUAN NOTA]],Table17[[#This Row],[SATUAN DB]]),Table2[4],0))</f>
        <v>#VALUE!</v>
      </c>
      <c r="O63" t="e" cm="1">
        <f t="array" ref="O63">IF(Table17[[#This Row],[//CONV]]="","",INDEX(Table2[3],Table17[[#This Row],[//CONV]]))</f>
        <v>#VALUE!</v>
      </c>
      <c r="P63" t="e">
        <f>IF(Table17[[#This Row],[//CONV]]="",Table17[[#This Row],[ISI DB]],Table17[[#This Row],[ISI NOTA]]*Table17[[#This Row],[CONV VAR]])</f>
        <v>#VALUE!</v>
      </c>
      <c r="Q63" t="e" cm="1">
        <f t="array" ref="Q63">IF(Table17[[#This Row],[//CONV]]="",Table17[[#This Row],[SATUAN DB]],INDEX(Table2[2],Table17[[#This Row],[//CONV]]))</f>
        <v>#VALUE!</v>
      </c>
      <c r="R63" cm="1">
        <f t="array" ref="R63">IF(Table17[[#This Row],[dbconcat]]="","",INDEX([3]!Table2[ISI],Table17[[#This Row],[dbconcat]]))</f>
        <v>20</v>
      </c>
      <c r="S63" t="str" cm="1">
        <f t="array" ref="S63">IF(Table17[[#This Row],[dbconcat]]="","",INDEX([3]!Table2[[SATUAN ]],Table17[[#This Row],[dbconcat]]))</f>
        <v>LSN</v>
      </c>
      <c r="T63" t="e">
        <f>IF(Table17[[#This Row],[SATUAN S]]="","",IF(_xlfn.NUMBERVALUE(Table17[[#This Row],[ISI DB]])=_xlfn.NUMBERVALUE(Table17[[#This Row],[ISI S]]),"",1))</f>
        <v>#VALUE!</v>
      </c>
      <c r="U63" t="e">
        <f>IF(Table17[[#This Row],[SATUAN S]]="","",IF(Table17[[#This Row],[SATUAN DB]]=Table17[[#This Row],[SATUAN S]],"",1))</f>
        <v>#VALUE!</v>
      </c>
      <c r="V63" t="e">
        <f>IF(Table17[[#This Row],[CEK STN S]]="","",MATCH(CONCATENATE(Table17[[#This Row],[SATUAN CONV]],Table17[[#This Row],[SATUAN S]]),Table2[4],0))</f>
        <v>#VALUE!</v>
      </c>
      <c r="X63" t="e" cm="1">
        <f t="array" ref="X63">IF(Table17[[#This Row],[CONV2_//]]="","",INDEX(Table2[3],Table17[[#This Row],[CONV2_//]]))</f>
        <v>#VALUE!</v>
      </c>
      <c r="Y63" t="e">
        <f>IF(Table17[[#This Row],[CEK STN S]]="",Table17[[#This Row],[ISI NOTA]],Table17[[#This Row],[ISI NOTA]]*Table17[[#This Row],[CONV2 VAR]])</f>
        <v>#VALUE!</v>
      </c>
      <c r="Z63" t="e">
        <f>IF(Table17[[#This Row],[CEK STN S]]="",Table17[[#This Row],[SATUAN NOTA]],Table17[[#This Row],[SATUAN S]])</f>
        <v>#VALUE!</v>
      </c>
      <c r="AA63" s="32" t="e">
        <f>IF(Table17[[#This Row],[CEK ISI S]]="",Table17[[#This Row],[ISI DB]],Table17[[#This Row],[ISI S]])</f>
        <v>#VALUE!</v>
      </c>
      <c r="AB63" t="e">
        <f>IF(Table17[[#This Row],[CEK STN S]]="",Table17[[#This Row],[SATUAN DB]],Table17[[#This Row],[SATUAN S]])</f>
        <v>#VALUE!</v>
      </c>
      <c r="AC63" t="e">
        <f>Table17[[#This Row],[ISI NOTA CONV]]/Table17[[#This Row],[ISI_C]]</f>
        <v>#VALUE!</v>
      </c>
      <c r="AD63">
        <f>INDEX(NOTA[HARGA SATUAN],'1'!A:A)</f>
        <v>0</v>
      </c>
      <c r="AE63" t="e">
        <f>IF(Table17[[#This Row],[//CONV]]="",Table17[[#This Row],[HARGA NOTA]],Table17[[#This Row],[HARGA NOTA]]/Table17[[#This Row],[CONV VAR]])</f>
        <v>#VALUE!</v>
      </c>
      <c r="AF63" t="e">
        <f>IF(Table17[[#This Row],[CEK STN S]]="",Table17[[#This Row],[HARGA CONV]],Table17[[#This Row],[HARGA CONV]]/Table17[[#This Row],[CONV2 VAR]])</f>
        <v>#VALUE!</v>
      </c>
      <c r="AG63" s="33" t="str">
        <f>IF(INDEX(NOTA[Column6],'1'!A:A)=0,"",INDEX(NOTA[Column6],'1'!A:A))</f>
        <v/>
      </c>
      <c r="AH63" s="33" t="str">
        <f>IF(INDEX(NOTA[Column7],'1'!A:A)=0,"",INDEX(NOTA[Column7],'1'!A:A))</f>
        <v/>
      </c>
      <c r="AI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3" s="34" t="str">
        <f>INDEX(NOTA[HARGA/ CTN_H],'1'!A:A)</f>
        <v/>
      </c>
      <c r="AK63" s="34" t="str">
        <f>IF(Table17[[#This Row],[DISC 3]]="",Table17[[#This Row],[HRG / CTN]],Table17[[#This Row],[HRG / CTN]]-(Table17[[#This Row],[HRG / CTN]]*Table17[[#This Row],[DISC 3]]))</f>
        <v/>
      </c>
      <c r="AL63" s="36" t="str">
        <f ca="1">INDEX(NOTA[TGL_H],'1'!A:A)</f>
        <v/>
      </c>
      <c r="AM63" s="36" t="str">
        <f ca="1">INDEX(NOTA[TGL.NOTA_H],'1'!A:A)</f>
        <v/>
      </c>
      <c r="AN63" s="37"/>
      <c r="AO63" t="str">
        <f>IF(INDEX(NOTA[Column10],A:A)="","",INDEX(NOTA[Column10],A:A))</f>
        <v/>
      </c>
      <c r="AP63" t="str">
        <f ca="1">INDEX(NOTA[NO.NOTA_H],'1'!A:A)</f>
        <v/>
      </c>
      <c r="AQ63">
        <f>INDEX(NOTA[Column10],'1'!A:A)</f>
        <v>0</v>
      </c>
      <c r="AR63" s="38" t="str">
        <f ca="1">INDEX(NOTA[SUPPLIER_H],'1'!A:A)</f>
        <v/>
      </c>
      <c r="AS63" t="str">
        <f>Table17[[#This Row],[NAMA_C]]</f>
        <v>ABJAD D &amp; R 260 KCL</v>
      </c>
      <c r="AT63" t="str">
        <f ca="1">Table17[[#This Row],[SUPPLIER]]</f>
        <v/>
      </c>
      <c r="AU63" t="e">
        <f>SUBSTITUTE(Table17[[#This Row],[CTN]],",",".")</f>
        <v>#VALUE!</v>
      </c>
      <c r="AV63" s="64" t="e">
        <f>Table17[[#This Row],[ISI_C]]</f>
        <v>#VALUE!</v>
      </c>
      <c r="AW63" t="e">
        <f>Table17[[#This Row],[SATUAN_C]]</f>
        <v>#VALUE!</v>
      </c>
      <c r="AX63" t="e">
        <f>Table17[[#This Row],[HARGA CONV2]]</f>
        <v>#VALUE!</v>
      </c>
      <c r="AY63" s="39" t="str">
        <f>SUBSTITUTE(Table17[[#This Row],[DISC 3]],",",".")</f>
        <v/>
      </c>
      <c r="AZ63" s="36" t="str">
        <f ca="1">Table17[[#This Row],[TGL DATANG]]</f>
        <v/>
      </c>
      <c r="BA63" s="36" t="str">
        <f ca="1">Table17[[#This Row],[Column10]]</f>
        <v/>
      </c>
      <c r="BB63" s="37"/>
      <c r="BC63" t="str">
        <f>Table17[[#This Row],[KETERANGAN CONDRO]]</f>
        <v/>
      </c>
      <c r="BD63" t="str">
        <f ca="1">Table17[[#This Row],[Column6]]</f>
        <v/>
      </c>
    </row>
    <row r="64" spans="1:56">
      <c r="C64" t="str">
        <f>INDEX(NOTA[//DB],'1'!A:A)</f>
        <v/>
      </c>
      <c r="D64">
        <f>_xlfn.IFNA(MATCH(Table17[[#This Row],[//db]],[3]!Table2[\\],0),"")</f>
        <v>1</v>
      </c>
      <c r="E64" t="e">
        <f>INDEX([3]!db[NB NOTA],Table17[[#This Row],[//db]])</f>
        <v>#VALUE!</v>
      </c>
      <c r="F64" t="e">
        <f>INDEX([3]!db[NB BM],Table17[[#This Row],[//db]])</f>
        <v>#VALUE!</v>
      </c>
      <c r="G64" t="str">
        <f>IF(Table17[[#This Row],[dbconcat]]="","",INDEX([3]!Table2[NAMA],Table17[[#This Row],[dbconcat]]))</f>
        <v>ABJAD D &amp; R 260 KCL</v>
      </c>
      <c r="H64" t="str">
        <f>INDEX([3]!Table2[KODE BARANG],Table17[[#This Row],[dbconcat]])</f>
        <v>ABJ-DR1</v>
      </c>
      <c r="I64" t="str">
        <f>IF(Table17[[#This Row],[NAMA_3]]="",UPPER(Table17[[#This Row],[NAMA_2]]),Table17[[#This Row],[NAMA_3]])</f>
        <v>ABJAD D &amp; R 260 KCL</v>
      </c>
      <c r="J64">
        <f>INDEX(NOTA[QTY],'1'!A:A)</f>
        <v>0</v>
      </c>
      <c r="K64">
        <f>INDEX(NOTA[STN],'1'!A:A)</f>
        <v>0</v>
      </c>
      <c r="L64" t="e">
        <f>INDEX([3]!db[QTY B],Table17[[#This Row],[//db]])</f>
        <v>#VALUE!</v>
      </c>
      <c r="M64" t="e">
        <f>INDEX([3]!db[STN B],Table17[[#This Row],[//db]])</f>
        <v>#VALUE!</v>
      </c>
      <c r="N64" t="e">
        <f>IF(Table17[[#This Row],[SATUAN NOTA]]=Table17[[#This Row],[SATUAN DB]],"", MATCH(CONCATENATE(Table17[[#This Row],[SATUAN NOTA]],Table17[[#This Row],[SATUAN DB]]),Table2[4],0))</f>
        <v>#VALUE!</v>
      </c>
      <c r="O64" t="e" cm="1">
        <f t="array" ref="O64">IF(Table17[[#This Row],[//CONV]]="","",INDEX(Table2[3],Table17[[#This Row],[//CONV]]))</f>
        <v>#VALUE!</v>
      </c>
      <c r="P64" t="e">
        <f>IF(Table17[[#This Row],[//CONV]]="",Table17[[#This Row],[ISI DB]],Table17[[#This Row],[ISI NOTA]]*Table17[[#This Row],[CONV VAR]])</f>
        <v>#VALUE!</v>
      </c>
      <c r="Q64" t="e" cm="1">
        <f t="array" ref="Q64">IF(Table17[[#This Row],[//CONV]]="",Table17[[#This Row],[SATUAN DB]],INDEX(Table2[2],Table17[[#This Row],[//CONV]]))</f>
        <v>#VALUE!</v>
      </c>
      <c r="R64" cm="1">
        <f t="array" ref="R64">IF(Table17[[#This Row],[dbconcat]]="","",INDEX([3]!Table2[ISI],Table17[[#This Row],[dbconcat]]))</f>
        <v>20</v>
      </c>
      <c r="S64" t="str" cm="1">
        <f t="array" ref="S64">IF(Table17[[#This Row],[dbconcat]]="","",INDEX([3]!Table2[[SATUAN ]],Table17[[#This Row],[dbconcat]]))</f>
        <v>LSN</v>
      </c>
      <c r="T64" t="e">
        <f>IF(Table17[[#This Row],[SATUAN S]]="","",IF(_xlfn.NUMBERVALUE(Table17[[#This Row],[ISI DB]])=_xlfn.NUMBERVALUE(Table17[[#This Row],[ISI S]]),"",1))</f>
        <v>#VALUE!</v>
      </c>
      <c r="U64" t="e">
        <f>IF(Table17[[#This Row],[SATUAN S]]="","",IF(Table17[[#This Row],[SATUAN DB]]=Table17[[#This Row],[SATUAN S]],"",1))</f>
        <v>#VALUE!</v>
      </c>
      <c r="V64" t="e">
        <f>IF(Table17[[#This Row],[CEK STN S]]="","",MATCH(CONCATENATE(Table17[[#This Row],[SATUAN CONV]],Table17[[#This Row],[SATUAN S]]),Table2[4],0))</f>
        <v>#VALUE!</v>
      </c>
      <c r="X64" t="e" cm="1">
        <f t="array" ref="X64">IF(Table17[[#This Row],[CONV2_//]]="","",INDEX(Table2[3],Table17[[#This Row],[CONV2_//]]))</f>
        <v>#VALUE!</v>
      </c>
      <c r="Y64" t="e">
        <f>IF(Table17[[#This Row],[CEK STN S]]="",Table17[[#This Row],[ISI NOTA]],Table17[[#This Row],[ISI NOTA]]*Table17[[#This Row],[CONV2 VAR]])</f>
        <v>#VALUE!</v>
      </c>
      <c r="Z64" t="e">
        <f>IF(Table17[[#This Row],[CEK STN S]]="",Table17[[#This Row],[SATUAN NOTA]],Table17[[#This Row],[SATUAN S]])</f>
        <v>#VALUE!</v>
      </c>
      <c r="AA64" s="32" t="e">
        <f>IF(Table17[[#This Row],[CEK ISI S]]="",Table17[[#This Row],[ISI DB]],Table17[[#This Row],[ISI S]])</f>
        <v>#VALUE!</v>
      </c>
      <c r="AB64" t="e">
        <f>IF(Table17[[#This Row],[CEK STN S]]="",Table17[[#This Row],[SATUAN DB]],Table17[[#This Row],[SATUAN S]])</f>
        <v>#VALUE!</v>
      </c>
      <c r="AC64" t="e">
        <f>Table17[[#This Row],[ISI NOTA CONV]]/Table17[[#This Row],[ISI_C]]</f>
        <v>#VALUE!</v>
      </c>
      <c r="AD64">
        <f>INDEX(NOTA[HARGA SATUAN],'1'!A:A)</f>
        <v>0</v>
      </c>
      <c r="AE64" t="e">
        <f>IF(Table17[[#This Row],[//CONV]]="",Table17[[#This Row],[HARGA NOTA]],Table17[[#This Row],[HARGA NOTA]]/Table17[[#This Row],[CONV VAR]])</f>
        <v>#VALUE!</v>
      </c>
      <c r="AF64" t="e">
        <f>IF(Table17[[#This Row],[CEK STN S]]="",Table17[[#This Row],[HARGA CONV]],Table17[[#This Row],[HARGA CONV]]/Table17[[#This Row],[CONV2 VAR]])</f>
        <v>#VALUE!</v>
      </c>
      <c r="AG64" s="33" t="str">
        <f>IF(INDEX(NOTA[Column6],'1'!A:A)=0,"",INDEX(NOTA[Column6],'1'!A:A))</f>
        <v/>
      </c>
      <c r="AH64" s="33" t="str">
        <f>IF(INDEX(NOTA[Column7],'1'!A:A)=0,"",INDEX(NOTA[Column7],'1'!A:A))</f>
        <v/>
      </c>
      <c r="AI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4" s="34" t="str">
        <f>INDEX(NOTA[HARGA/ CTN_H],'1'!A:A)</f>
        <v/>
      </c>
      <c r="AK64" s="34" t="str">
        <f>IF(Table17[[#This Row],[DISC 3]]="",Table17[[#This Row],[HRG / CTN]],Table17[[#This Row],[HRG / CTN]]-(Table17[[#This Row],[HRG / CTN]]*Table17[[#This Row],[DISC 3]]))</f>
        <v/>
      </c>
      <c r="AL64" s="36" t="str">
        <f ca="1">INDEX(NOTA[TGL_H],'1'!A:A)</f>
        <v/>
      </c>
      <c r="AM64" s="36" t="str">
        <f ca="1">INDEX(NOTA[TGL.NOTA_H],'1'!A:A)</f>
        <v/>
      </c>
      <c r="AN64" s="37"/>
      <c r="AO64" t="str">
        <f>IF(INDEX(NOTA[Column10],A:A)="","",INDEX(NOTA[Column10],A:A))</f>
        <v/>
      </c>
      <c r="AP64" t="str">
        <f ca="1">INDEX(NOTA[NO.NOTA_H],'1'!A:A)</f>
        <v/>
      </c>
      <c r="AQ64">
        <f>INDEX(NOTA[Column10],'1'!A:A)</f>
        <v>0</v>
      </c>
      <c r="AR64" s="38" t="str">
        <f ca="1">INDEX(NOTA[SUPPLIER_H],'1'!A:A)</f>
        <v/>
      </c>
      <c r="AS64" t="str">
        <f>Table17[[#This Row],[NAMA_C]]</f>
        <v>ABJAD D &amp; R 260 KCL</v>
      </c>
      <c r="AT64" t="str">
        <f ca="1">Table17[[#This Row],[SUPPLIER]]</f>
        <v/>
      </c>
      <c r="AU64" t="e">
        <f>SUBSTITUTE(Table17[[#This Row],[CTN]],",",".")</f>
        <v>#VALUE!</v>
      </c>
      <c r="AV64" s="64" t="e">
        <f>Table17[[#This Row],[ISI_C]]</f>
        <v>#VALUE!</v>
      </c>
      <c r="AW64" t="e">
        <f>Table17[[#This Row],[SATUAN_C]]</f>
        <v>#VALUE!</v>
      </c>
      <c r="AX64" t="e">
        <f>Table17[[#This Row],[HARGA CONV2]]</f>
        <v>#VALUE!</v>
      </c>
      <c r="AY64" s="39" t="str">
        <f>SUBSTITUTE(Table17[[#This Row],[DISC 3]],",",".")</f>
        <v/>
      </c>
      <c r="AZ64" s="36" t="str">
        <f ca="1">Table17[[#This Row],[TGL DATANG]]</f>
        <v/>
      </c>
      <c r="BA64" s="36" t="str">
        <f ca="1">Table17[[#This Row],[Column10]]</f>
        <v/>
      </c>
      <c r="BB64" s="37"/>
      <c r="BC64" t="str">
        <f>Table17[[#This Row],[KETERANGAN CONDRO]]</f>
        <v/>
      </c>
      <c r="BD64" t="str">
        <f ca="1">Table17[[#This Row],[Column6]]</f>
        <v/>
      </c>
    </row>
    <row r="65" spans="1:56">
      <c r="C65" t="str">
        <f>INDEX(NOTA[//DB],'1'!A:A)</f>
        <v/>
      </c>
      <c r="D65">
        <f>_xlfn.IFNA(MATCH(Table17[[#This Row],[//db]],[3]!Table2[\\],0),"")</f>
        <v>1</v>
      </c>
      <c r="E65" t="e">
        <f>INDEX([3]!db[NB NOTA],Table17[[#This Row],[//db]])</f>
        <v>#VALUE!</v>
      </c>
      <c r="F65" t="e">
        <f>INDEX([3]!db[NB BM],Table17[[#This Row],[//db]])</f>
        <v>#VALUE!</v>
      </c>
      <c r="G65" t="str">
        <f>IF(Table17[[#This Row],[dbconcat]]="","",INDEX([3]!Table2[NAMA],Table17[[#This Row],[dbconcat]]))</f>
        <v>ABJAD D &amp; R 260 KCL</v>
      </c>
      <c r="H65" t="str">
        <f>INDEX([3]!Table2[KODE BARANG],Table17[[#This Row],[dbconcat]])</f>
        <v>ABJ-DR1</v>
      </c>
      <c r="I65" t="str">
        <f>IF(Table17[[#This Row],[NAMA_3]]="",UPPER(Table17[[#This Row],[NAMA_2]]),Table17[[#This Row],[NAMA_3]])</f>
        <v>ABJAD D &amp; R 260 KCL</v>
      </c>
      <c r="J65">
        <f>INDEX(NOTA[QTY],'1'!A:A)</f>
        <v>0</v>
      </c>
      <c r="K65">
        <f>INDEX(NOTA[STN],'1'!A:A)</f>
        <v>0</v>
      </c>
      <c r="L65" t="e">
        <f>INDEX([3]!db[QTY B],Table17[[#This Row],[//db]])</f>
        <v>#VALUE!</v>
      </c>
      <c r="M65" t="e">
        <f>INDEX([3]!db[STN B],Table17[[#This Row],[//db]])</f>
        <v>#VALUE!</v>
      </c>
      <c r="N65" t="e">
        <f>IF(Table17[[#This Row],[SATUAN NOTA]]=Table17[[#This Row],[SATUAN DB]],"", MATCH(CONCATENATE(Table17[[#This Row],[SATUAN NOTA]],Table17[[#This Row],[SATUAN DB]]),Table2[4],0))</f>
        <v>#VALUE!</v>
      </c>
      <c r="O65" t="e" cm="1">
        <f t="array" ref="O65">IF(Table17[[#This Row],[//CONV]]="","",INDEX(Table2[3],Table17[[#This Row],[//CONV]]))</f>
        <v>#VALUE!</v>
      </c>
      <c r="P65" t="e">
        <f>IF(Table17[[#This Row],[//CONV]]="",Table17[[#This Row],[ISI DB]],Table17[[#This Row],[ISI NOTA]]*Table17[[#This Row],[CONV VAR]])</f>
        <v>#VALUE!</v>
      </c>
      <c r="Q65" t="e" cm="1">
        <f t="array" ref="Q65">IF(Table17[[#This Row],[//CONV]]="",Table17[[#This Row],[SATUAN DB]],INDEX(Table2[2],Table17[[#This Row],[//CONV]]))</f>
        <v>#VALUE!</v>
      </c>
      <c r="R65" cm="1">
        <f t="array" ref="R65">IF(Table17[[#This Row],[dbconcat]]="","",INDEX([3]!Table2[ISI],Table17[[#This Row],[dbconcat]]))</f>
        <v>20</v>
      </c>
      <c r="S65" t="str" cm="1">
        <f t="array" ref="S65">IF(Table17[[#This Row],[dbconcat]]="","",INDEX([3]!Table2[[SATUAN ]],Table17[[#This Row],[dbconcat]]))</f>
        <v>LSN</v>
      </c>
      <c r="T65" t="e">
        <f>IF(Table17[[#This Row],[SATUAN S]]="","",IF(_xlfn.NUMBERVALUE(Table17[[#This Row],[ISI DB]])=_xlfn.NUMBERVALUE(Table17[[#This Row],[ISI S]]),"",1))</f>
        <v>#VALUE!</v>
      </c>
      <c r="U65" t="e">
        <f>IF(Table17[[#This Row],[SATUAN S]]="","",IF(Table17[[#This Row],[SATUAN DB]]=Table17[[#This Row],[SATUAN S]],"",1))</f>
        <v>#VALUE!</v>
      </c>
      <c r="V65" t="e">
        <f>IF(Table17[[#This Row],[CEK STN S]]="","",MATCH(CONCATENATE(Table17[[#This Row],[SATUAN CONV]],Table17[[#This Row],[SATUAN S]]),Table2[4],0))</f>
        <v>#VALUE!</v>
      </c>
      <c r="X65" t="e" cm="1">
        <f t="array" ref="X65">IF(Table17[[#This Row],[CONV2_//]]="","",INDEX(Table2[3],Table17[[#This Row],[CONV2_//]]))</f>
        <v>#VALUE!</v>
      </c>
      <c r="Y65" t="e">
        <f>IF(Table17[[#This Row],[CEK STN S]]="",Table17[[#This Row],[ISI NOTA]],Table17[[#This Row],[ISI NOTA]]*Table17[[#This Row],[CONV2 VAR]])</f>
        <v>#VALUE!</v>
      </c>
      <c r="Z65" t="e">
        <f>IF(Table17[[#This Row],[CEK STN S]]="",Table17[[#This Row],[SATUAN NOTA]],Table17[[#This Row],[SATUAN S]])</f>
        <v>#VALUE!</v>
      </c>
      <c r="AA65" s="32" t="e">
        <f>IF(Table17[[#This Row],[CEK ISI S]]="",Table17[[#This Row],[ISI DB]],Table17[[#This Row],[ISI S]])</f>
        <v>#VALUE!</v>
      </c>
      <c r="AB65" t="e">
        <f>IF(Table17[[#This Row],[CEK STN S]]="",Table17[[#This Row],[SATUAN DB]],Table17[[#This Row],[SATUAN S]])</f>
        <v>#VALUE!</v>
      </c>
      <c r="AC65" t="e">
        <f>Table17[[#This Row],[ISI NOTA CONV]]/Table17[[#This Row],[ISI_C]]</f>
        <v>#VALUE!</v>
      </c>
      <c r="AD65">
        <f>INDEX(NOTA[HARGA SATUAN],'1'!A:A)</f>
        <v>0</v>
      </c>
      <c r="AE65" t="e">
        <f>IF(Table17[[#This Row],[//CONV]]="",Table17[[#This Row],[HARGA NOTA]],Table17[[#This Row],[HARGA NOTA]]/Table17[[#This Row],[CONV VAR]])</f>
        <v>#VALUE!</v>
      </c>
      <c r="AF65" t="e">
        <f>IF(Table17[[#This Row],[CEK STN S]]="",Table17[[#This Row],[HARGA CONV]],Table17[[#This Row],[HARGA CONV]]/Table17[[#This Row],[CONV2 VAR]])</f>
        <v>#VALUE!</v>
      </c>
      <c r="AG65" s="33" t="str">
        <f>IF(INDEX(NOTA[Column6],'1'!A:A)=0,"",INDEX(NOTA[Column6],'1'!A:A))</f>
        <v/>
      </c>
      <c r="AH65" s="33" t="str">
        <f>IF(INDEX(NOTA[Column7],'1'!A:A)=0,"",INDEX(NOTA[Column7],'1'!A:A))</f>
        <v/>
      </c>
      <c r="AI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5" s="34" t="str">
        <f>INDEX(NOTA[HARGA/ CTN_H],'1'!A:A)</f>
        <v/>
      </c>
      <c r="AK65" s="34" t="str">
        <f>IF(Table17[[#This Row],[DISC 3]]="",Table17[[#This Row],[HRG / CTN]],Table17[[#This Row],[HRG / CTN]]-(Table17[[#This Row],[HRG / CTN]]*Table17[[#This Row],[DISC 3]]))</f>
        <v/>
      </c>
      <c r="AL65" s="36" t="str">
        <f ca="1">INDEX(NOTA[TGL_H],'1'!A:A)</f>
        <v/>
      </c>
      <c r="AM65" s="36" t="str">
        <f ca="1">INDEX(NOTA[TGL.NOTA_H],'1'!A:A)</f>
        <v/>
      </c>
      <c r="AN65" s="37"/>
      <c r="AO65" t="str">
        <f>IF(INDEX(NOTA[Column10],A:A)="","",INDEX(NOTA[Column10],A:A))</f>
        <v/>
      </c>
      <c r="AP65" t="str">
        <f ca="1">INDEX(NOTA[NO.NOTA_H],'1'!A:A)</f>
        <v/>
      </c>
      <c r="AQ65">
        <f>INDEX(NOTA[Column10],'1'!A:A)</f>
        <v>0</v>
      </c>
      <c r="AR65" s="38" t="str">
        <f ca="1">INDEX(NOTA[SUPPLIER_H],'1'!A:A)</f>
        <v/>
      </c>
      <c r="AS65" t="str">
        <f>Table17[[#This Row],[NAMA_C]]</f>
        <v>ABJAD D &amp; R 260 KCL</v>
      </c>
      <c r="AT65" t="str">
        <f ca="1">Table17[[#This Row],[SUPPLIER]]</f>
        <v/>
      </c>
      <c r="AU65" t="e">
        <f>SUBSTITUTE(Table17[[#This Row],[CTN]],",",".")</f>
        <v>#VALUE!</v>
      </c>
      <c r="AV65" s="64" t="e">
        <f>Table17[[#This Row],[ISI_C]]</f>
        <v>#VALUE!</v>
      </c>
      <c r="AW65" t="e">
        <f>Table17[[#This Row],[SATUAN_C]]</f>
        <v>#VALUE!</v>
      </c>
      <c r="AX65" t="e">
        <f>Table17[[#This Row],[HARGA CONV2]]</f>
        <v>#VALUE!</v>
      </c>
      <c r="AY65" s="39" t="str">
        <f>SUBSTITUTE(Table17[[#This Row],[DISC 3]],",",".")</f>
        <v/>
      </c>
      <c r="AZ65" s="36" t="str">
        <f ca="1">Table17[[#This Row],[TGL DATANG]]</f>
        <v/>
      </c>
      <c r="BA65" s="36" t="str">
        <f ca="1">Table17[[#This Row],[Column10]]</f>
        <v/>
      </c>
      <c r="BB65" s="37"/>
      <c r="BC65" t="str">
        <f>Table17[[#This Row],[KETERANGAN CONDRO]]</f>
        <v/>
      </c>
      <c r="BD65" t="str">
        <f ca="1">Table17[[#This Row],[Column6]]</f>
        <v/>
      </c>
    </row>
    <row r="66" spans="1:56">
      <c r="C66" t="str">
        <f>INDEX(NOTA[//DB],'1'!A:A)</f>
        <v/>
      </c>
      <c r="D66">
        <f>_xlfn.IFNA(MATCH(Table17[[#This Row],[//db]],[3]!Table2[\\],0),"")</f>
        <v>1</v>
      </c>
      <c r="E66" t="e">
        <f>INDEX([3]!db[NB NOTA],Table17[[#This Row],[//db]])</f>
        <v>#VALUE!</v>
      </c>
      <c r="F66" t="e">
        <f>INDEX([3]!db[NB BM],Table17[[#This Row],[//db]])</f>
        <v>#VALUE!</v>
      </c>
      <c r="G66" t="str">
        <f>IF(Table17[[#This Row],[dbconcat]]="","",INDEX([3]!Table2[NAMA],Table17[[#This Row],[dbconcat]]))</f>
        <v>ABJAD D &amp; R 260 KCL</v>
      </c>
      <c r="H66" t="str">
        <f>INDEX([3]!Table2[KODE BARANG],Table17[[#This Row],[dbconcat]])</f>
        <v>ABJ-DR1</v>
      </c>
      <c r="I66" t="str">
        <f>IF(Table17[[#This Row],[NAMA_3]]="",UPPER(Table17[[#This Row],[NAMA_2]]),Table17[[#This Row],[NAMA_3]])</f>
        <v>ABJAD D &amp; R 260 KCL</v>
      </c>
      <c r="J66">
        <f>INDEX(NOTA[QTY],'1'!A:A)</f>
        <v>0</v>
      </c>
      <c r="K66">
        <f>INDEX(NOTA[STN],'1'!A:A)</f>
        <v>0</v>
      </c>
      <c r="L66" t="e">
        <f>INDEX([3]!db[QTY B],Table17[[#This Row],[//db]])</f>
        <v>#VALUE!</v>
      </c>
      <c r="M66" t="e">
        <f>INDEX([3]!db[STN B],Table17[[#This Row],[//db]])</f>
        <v>#VALUE!</v>
      </c>
      <c r="N66" t="e">
        <f>IF(Table17[[#This Row],[SATUAN NOTA]]=Table17[[#This Row],[SATUAN DB]],"", MATCH(CONCATENATE(Table17[[#This Row],[SATUAN NOTA]],Table17[[#This Row],[SATUAN DB]]),Table2[4],0))</f>
        <v>#VALUE!</v>
      </c>
      <c r="O66" t="e" cm="1">
        <f t="array" ref="O66">IF(Table17[[#This Row],[//CONV]]="","",INDEX(Table2[3],Table17[[#This Row],[//CONV]]))</f>
        <v>#VALUE!</v>
      </c>
      <c r="P66" t="e">
        <f>IF(Table17[[#This Row],[//CONV]]="",Table17[[#This Row],[ISI DB]],Table17[[#This Row],[ISI NOTA]]*Table17[[#This Row],[CONV VAR]])</f>
        <v>#VALUE!</v>
      </c>
      <c r="Q66" t="e" cm="1">
        <f t="array" ref="Q66">IF(Table17[[#This Row],[//CONV]]="",Table17[[#This Row],[SATUAN DB]],INDEX(Table2[2],Table17[[#This Row],[//CONV]]))</f>
        <v>#VALUE!</v>
      </c>
      <c r="R66" cm="1">
        <f t="array" ref="R66">IF(Table17[[#This Row],[dbconcat]]="","",INDEX([3]!Table2[ISI],Table17[[#This Row],[dbconcat]]))</f>
        <v>20</v>
      </c>
      <c r="S66" t="str" cm="1">
        <f t="array" ref="S66">IF(Table17[[#This Row],[dbconcat]]="","",INDEX([3]!Table2[[SATUAN ]],Table17[[#This Row],[dbconcat]]))</f>
        <v>LSN</v>
      </c>
      <c r="T66" t="e">
        <f>IF(Table17[[#This Row],[SATUAN S]]="","",IF(_xlfn.NUMBERVALUE(Table17[[#This Row],[ISI DB]])=_xlfn.NUMBERVALUE(Table17[[#This Row],[ISI S]]),"",1))</f>
        <v>#VALUE!</v>
      </c>
      <c r="U66" t="e">
        <f>IF(Table17[[#This Row],[SATUAN S]]="","",IF(Table17[[#This Row],[SATUAN DB]]=Table17[[#This Row],[SATUAN S]],"",1))</f>
        <v>#VALUE!</v>
      </c>
      <c r="V66" t="e">
        <f>IF(Table17[[#This Row],[CEK STN S]]="","",MATCH(CONCATENATE(Table17[[#This Row],[SATUAN CONV]],Table17[[#This Row],[SATUAN S]]),Table2[4],0))</f>
        <v>#VALUE!</v>
      </c>
      <c r="X66" t="e" cm="1">
        <f t="array" ref="X66">IF(Table17[[#This Row],[CONV2_//]]="","",INDEX(Table2[3],Table17[[#This Row],[CONV2_//]]))</f>
        <v>#VALUE!</v>
      </c>
      <c r="Y66" t="e">
        <f>IF(Table17[[#This Row],[CEK STN S]]="",Table17[[#This Row],[ISI NOTA]],Table17[[#This Row],[ISI NOTA]]*Table17[[#This Row],[CONV2 VAR]])</f>
        <v>#VALUE!</v>
      </c>
      <c r="Z66" t="e">
        <f>IF(Table17[[#This Row],[CEK STN S]]="",Table17[[#This Row],[SATUAN NOTA]],Table17[[#This Row],[SATUAN S]])</f>
        <v>#VALUE!</v>
      </c>
      <c r="AA66" s="32" t="e">
        <f>IF(Table17[[#This Row],[CEK ISI S]]="",Table17[[#This Row],[ISI DB]],Table17[[#This Row],[ISI S]])</f>
        <v>#VALUE!</v>
      </c>
      <c r="AB66" t="e">
        <f>IF(Table17[[#This Row],[CEK STN S]]="",Table17[[#This Row],[SATUAN DB]],Table17[[#This Row],[SATUAN S]])</f>
        <v>#VALUE!</v>
      </c>
      <c r="AC66" t="e">
        <f>Table17[[#This Row],[ISI NOTA CONV]]/Table17[[#This Row],[ISI_C]]</f>
        <v>#VALUE!</v>
      </c>
      <c r="AD66">
        <f>INDEX(NOTA[HARGA SATUAN],'1'!A:A)</f>
        <v>0</v>
      </c>
      <c r="AE66" t="e">
        <f>IF(Table17[[#This Row],[//CONV]]="",Table17[[#This Row],[HARGA NOTA]],Table17[[#This Row],[HARGA NOTA]]/Table17[[#This Row],[CONV VAR]])</f>
        <v>#VALUE!</v>
      </c>
      <c r="AF66" t="e">
        <f>IF(Table17[[#This Row],[CEK STN S]]="",Table17[[#This Row],[HARGA CONV]],Table17[[#This Row],[HARGA CONV]]/Table17[[#This Row],[CONV2 VAR]])</f>
        <v>#VALUE!</v>
      </c>
      <c r="AG66" s="33" t="str">
        <f>IF(INDEX(NOTA[Column6],'1'!A:A)=0,"",INDEX(NOTA[Column6],'1'!A:A))</f>
        <v/>
      </c>
      <c r="AH66" s="33" t="str">
        <f>IF(INDEX(NOTA[Column7],'1'!A:A)=0,"",INDEX(NOTA[Column7],'1'!A:A))</f>
        <v/>
      </c>
      <c r="AI6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6" s="34" t="str">
        <f>INDEX(NOTA[HARGA/ CTN_H],'1'!A:A)</f>
        <v/>
      </c>
      <c r="AK66" s="34" t="str">
        <f>IF(Table17[[#This Row],[DISC 3]]="",Table17[[#This Row],[HRG / CTN]],Table17[[#This Row],[HRG / CTN]]-(Table17[[#This Row],[HRG / CTN]]*Table17[[#This Row],[DISC 3]]))</f>
        <v/>
      </c>
      <c r="AL66" s="36" t="str">
        <f ca="1">INDEX(NOTA[TGL_H],'1'!A:A)</f>
        <v/>
      </c>
      <c r="AM66" s="36" t="str">
        <f ca="1">INDEX(NOTA[TGL.NOTA_H],'1'!A:A)</f>
        <v/>
      </c>
      <c r="AN66" s="37"/>
      <c r="AO66" t="str">
        <f>IF(INDEX(NOTA[Column10],A:A)="","",INDEX(NOTA[Column10],A:A))</f>
        <v/>
      </c>
      <c r="AP66" t="str">
        <f ca="1">INDEX(NOTA[NO.NOTA_H],'1'!A:A)</f>
        <v/>
      </c>
      <c r="AQ66">
        <f>INDEX(NOTA[Column10],'1'!A:A)</f>
        <v>0</v>
      </c>
      <c r="AR66" s="38" t="str">
        <f ca="1">INDEX(NOTA[SUPPLIER_H],'1'!A:A)</f>
        <v/>
      </c>
      <c r="AS66" t="str">
        <f>Table17[[#This Row],[NAMA_C]]</f>
        <v>ABJAD D &amp; R 260 KCL</v>
      </c>
      <c r="AT66" t="str">
        <f ca="1">Table17[[#This Row],[SUPPLIER]]</f>
        <v/>
      </c>
      <c r="AU66" t="e">
        <f>SUBSTITUTE(Table17[[#This Row],[CTN]],",",".")</f>
        <v>#VALUE!</v>
      </c>
      <c r="AV66" s="64" t="e">
        <f>Table17[[#This Row],[ISI_C]]</f>
        <v>#VALUE!</v>
      </c>
      <c r="AW66" t="e">
        <f>Table17[[#This Row],[SATUAN_C]]</f>
        <v>#VALUE!</v>
      </c>
      <c r="AX66" t="e">
        <f>Table17[[#This Row],[HARGA CONV2]]</f>
        <v>#VALUE!</v>
      </c>
      <c r="AY66" s="39" t="str">
        <f>SUBSTITUTE(Table17[[#This Row],[DISC 3]],",",".")</f>
        <v/>
      </c>
      <c r="AZ66" s="36" t="str">
        <f ca="1">Table17[[#This Row],[TGL DATANG]]</f>
        <v/>
      </c>
      <c r="BA66" s="36" t="str">
        <f ca="1">Table17[[#This Row],[Column10]]</f>
        <v/>
      </c>
      <c r="BB66" s="37"/>
      <c r="BC66" t="str">
        <f>Table17[[#This Row],[KETERANGAN CONDRO]]</f>
        <v/>
      </c>
      <c r="BD66" t="str">
        <f ca="1">Table17[[#This Row],[Column6]]</f>
        <v/>
      </c>
    </row>
    <row r="67" spans="1:56">
      <c r="C67" t="str">
        <f>INDEX(NOTA[//DB],'1'!A:A)</f>
        <v/>
      </c>
      <c r="D67">
        <f>_xlfn.IFNA(MATCH(Table17[[#This Row],[//db]],[3]!Table2[\\],0),"")</f>
        <v>1</v>
      </c>
      <c r="E67" t="e">
        <f>INDEX([3]!db[NB NOTA],Table17[[#This Row],[//db]])</f>
        <v>#VALUE!</v>
      </c>
      <c r="F67" t="e">
        <f>INDEX([3]!db[NB BM],Table17[[#This Row],[//db]])</f>
        <v>#VALUE!</v>
      </c>
      <c r="G67" t="str">
        <f>IF(Table17[[#This Row],[dbconcat]]="","",INDEX([3]!Table2[NAMA],Table17[[#This Row],[dbconcat]]))</f>
        <v>ABJAD D &amp; R 260 KCL</v>
      </c>
      <c r="H67" t="str">
        <f>INDEX([3]!Table2[KODE BARANG],Table17[[#This Row],[dbconcat]])</f>
        <v>ABJ-DR1</v>
      </c>
      <c r="I67" t="str">
        <f>IF(Table17[[#This Row],[NAMA_3]]="",UPPER(Table17[[#This Row],[NAMA_2]]),Table17[[#This Row],[NAMA_3]])</f>
        <v>ABJAD D &amp; R 260 KCL</v>
      </c>
      <c r="J67">
        <f>INDEX(NOTA[QTY],'1'!A:A)</f>
        <v>0</v>
      </c>
      <c r="K67">
        <f>INDEX(NOTA[STN],'1'!A:A)</f>
        <v>0</v>
      </c>
      <c r="L67" t="e">
        <f>INDEX([3]!db[QTY B],Table17[[#This Row],[//db]])</f>
        <v>#VALUE!</v>
      </c>
      <c r="M67" t="e">
        <f>INDEX([3]!db[STN B],Table17[[#This Row],[//db]])</f>
        <v>#VALUE!</v>
      </c>
      <c r="N67" t="e">
        <f>IF(Table17[[#This Row],[SATUAN NOTA]]=Table17[[#This Row],[SATUAN DB]],"", MATCH(CONCATENATE(Table17[[#This Row],[SATUAN NOTA]],Table17[[#This Row],[SATUAN DB]]),Table2[4],0))</f>
        <v>#VALUE!</v>
      </c>
      <c r="O67" t="e" cm="1">
        <f t="array" ref="O67">IF(Table17[[#This Row],[//CONV]]="","",INDEX(Table2[3],Table17[[#This Row],[//CONV]]))</f>
        <v>#VALUE!</v>
      </c>
      <c r="P67" t="e">
        <f>IF(Table17[[#This Row],[//CONV]]="",Table17[[#This Row],[ISI DB]],Table17[[#This Row],[ISI NOTA]]*Table17[[#This Row],[CONV VAR]])</f>
        <v>#VALUE!</v>
      </c>
      <c r="Q67" t="e" cm="1">
        <f t="array" ref="Q67">IF(Table17[[#This Row],[//CONV]]="",Table17[[#This Row],[SATUAN DB]],INDEX(Table2[2],Table17[[#This Row],[//CONV]]))</f>
        <v>#VALUE!</v>
      </c>
      <c r="R67" cm="1">
        <f t="array" ref="R67">IF(Table17[[#This Row],[dbconcat]]="","",INDEX([3]!Table2[ISI],Table17[[#This Row],[dbconcat]]))</f>
        <v>20</v>
      </c>
      <c r="S67" t="str" cm="1">
        <f t="array" ref="S67">IF(Table17[[#This Row],[dbconcat]]="","",INDEX([3]!Table2[[SATUAN ]],Table17[[#This Row],[dbconcat]]))</f>
        <v>LSN</v>
      </c>
      <c r="T67" t="e">
        <f>IF(Table17[[#This Row],[SATUAN S]]="","",IF(_xlfn.NUMBERVALUE(Table17[[#This Row],[ISI DB]])=_xlfn.NUMBERVALUE(Table17[[#This Row],[ISI S]]),"",1))</f>
        <v>#VALUE!</v>
      </c>
      <c r="U67" t="e">
        <f>IF(Table17[[#This Row],[SATUAN S]]="","",IF(Table17[[#This Row],[SATUAN DB]]=Table17[[#This Row],[SATUAN S]],"",1))</f>
        <v>#VALUE!</v>
      </c>
      <c r="V67" t="e">
        <f>IF(Table17[[#This Row],[CEK STN S]]="","",MATCH(CONCATENATE(Table17[[#This Row],[SATUAN CONV]],Table17[[#This Row],[SATUAN S]]),Table2[4],0))</f>
        <v>#VALUE!</v>
      </c>
      <c r="X67" t="e" cm="1">
        <f t="array" ref="X67">IF(Table17[[#This Row],[CONV2_//]]="","",INDEX(Table2[3],Table17[[#This Row],[CONV2_//]]))</f>
        <v>#VALUE!</v>
      </c>
      <c r="Y67" t="e">
        <f>IF(Table17[[#This Row],[CEK STN S]]="",Table17[[#This Row],[ISI NOTA]],Table17[[#This Row],[ISI NOTA]]*Table17[[#This Row],[CONV2 VAR]])</f>
        <v>#VALUE!</v>
      </c>
      <c r="Z67" t="e">
        <f>IF(Table17[[#This Row],[CEK STN S]]="",Table17[[#This Row],[SATUAN NOTA]],Table17[[#This Row],[SATUAN S]])</f>
        <v>#VALUE!</v>
      </c>
      <c r="AA67" s="32" t="e">
        <f>IF(Table17[[#This Row],[CEK ISI S]]="",Table17[[#This Row],[ISI DB]],Table17[[#This Row],[ISI S]])</f>
        <v>#VALUE!</v>
      </c>
      <c r="AB67" t="e">
        <f>IF(Table17[[#This Row],[CEK STN S]]="",Table17[[#This Row],[SATUAN DB]],Table17[[#This Row],[SATUAN S]])</f>
        <v>#VALUE!</v>
      </c>
      <c r="AC67" t="e">
        <f>Table17[[#This Row],[ISI NOTA CONV]]/Table17[[#This Row],[ISI_C]]</f>
        <v>#VALUE!</v>
      </c>
      <c r="AD67">
        <f>INDEX(NOTA[HARGA SATUAN],'1'!A:A)</f>
        <v>0</v>
      </c>
      <c r="AE67" t="e">
        <f>IF(Table17[[#This Row],[//CONV]]="",Table17[[#This Row],[HARGA NOTA]],Table17[[#This Row],[HARGA NOTA]]/Table17[[#This Row],[CONV VAR]])</f>
        <v>#VALUE!</v>
      </c>
      <c r="AF67" t="e">
        <f>IF(Table17[[#This Row],[CEK STN S]]="",Table17[[#This Row],[HARGA CONV]],Table17[[#This Row],[HARGA CONV]]/Table17[[#This Row],[CONV2 VAR]])</f>
        <v>#VALUE!</v>
      </c>
      <c r="AG67" s="33" t="str">
        <f>IF(INDEX(NOTA[Column6],'1'!A:A)=0,"",INDEX(NOTA[Column6],'1'!A:A))</f>
        <v/>
      </c>
      <c r="AH67" s="33" t="str">
        <f>IF(INDEX(NOTA[Column7],'1'!A:A)=0,"",INDEX(NOTA[Column7],'1'!A:A))</f>
        <v/>
      </c>
      <c r="AI6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7" s="34" t="str">
        <f>INDEX(NOTA[HARGA/ CTN_H],'1'!A:A)</f>
        <v/>
      </c>
      <c r="AK67" s="34" t="str">
        <f>IF(Table17[[#This Row],[DISC 3]]="",Table17[[#This Row],[HRG / CTN]],Table17[[#This Row],[HRG / CTN]]-(Table17[[#This Row],[HRG / CTN]]*Table17[[#This Row],[DISC 3]]))</f>
        <v/>
      </c>
      <c r="AL67" s="36" t="str">
        <f ca="1">INDEX(NOTA[TGL_H],'1'!A:A)</f>
        <v/>
      </c>
      <c r="AM67" s="36" t="str">
        <f ca="1">INDEX(NOTA[TGL.NOTA_H],'1'!A:A)</f>
        <v/>
      </c>
      <c r="AN67" s="37"/>
      <c r="AO67" t="str">
        <f>IF(INDEX(NOTA[Column10],A:A)="","",INDEX(NOTA[Column10],A:A))</f>
        <v/>
      </c>
      <c r="AP67" t="str">
        <f ca="1">INDEX(NOTA[NO.NOTA_H],'1'!A:A)</f>
        <v/>
      </c>
      <c r="AQ67">
        <f>INDEX(NOTA[Column10],'1'!A:A)</f>
        <v>0</v>
      </c>
      <c r="AR67" s="38" t="str">
        <f ca="1">INDEX(NOTA[SUPPLIER_H],'1'!A:A)</f>
        <v/>
      </c>
      <c r="AS67" t="str">
        <f>Table17[[#This Row],[NAMA_C]]</f>
        <v>ABJAD D &amp; R 260 KCL</v>
      </c>
      <c r="AT67" t="str">
        <f ca="1">Table17[[#This Row],[SUPPLIER]]</f>
        <v/>
      </c>
      <c r="AU67" t="e">
        <f>SUBSTITUTE(Table17[[#This Row],[CTN]],",",".")</f>
        <v>#VALUE!</v>
      </c>
      <c r="AV67" s="64" t="e">
        <f>Table17[[#This Row],[ISI_C]]</f>
        <v>#VALUE!</v>
      </c>
      <c r="AW67" t="e">
        <f>Table17[[#This Row],[SATUAN_C]]</f>
        <v>#VALUE!</v>
      </c>
      <c r="AX67" t="e">
        <f>Table17[[#This Row],[HARGA CONV2]]</f>
        <v>#VALUE!</v>
      </c>
      <c r="AY67" s="39" t="str">
        <f>SUBSTITUTE(Table17[[#This Row],[DISC 3]],",",".")</f>
        <v/>
      </c>
      <c r="AZ67" s="36" t="str">
        <f ca="1">Table17[[#This Row],[TGL DATANG]]</f>
        <v/>
      </c>
      <c r="BA67" s="36" t="str">
        <f ca="1">Table17[[#This Row],[Column10]]</f>
        <v/>
      </c>
      <c r="BB67" s="37"/>
      <c r="BC67" t="str">
        <f>Table17[[#This Row],[KETERANGAN CONDRO]]</f>
        <v/>
      </c>
      <c r="BD67" t="str">
        <f ca="1">Table17[[#This Row],[Column6]]</f>
        <v/>
      </c>
    </row>
    <row r="68" spans="1:56">
      <c r="C68" t="str">
        <f>INDEX(NOTA[//DB],'1'!A:A)</f>
        <v/>
      </c>
      <c r="D68">
        <f>_xlfn.IFNA(MATCH(Table17[[#This Row],[//db]],[3]!Table2[\\],0),"")</f>
        <v>1</v>
      </c>
      <c r="E68" t="e">
        <f>INDEX([3]!db[NB NOTA],Table17[[#This Row],[//db]])</f>
        <v>#VALUE!</v>
      </c>
      <c r="F68" t="e">
        <f>INDEX([3]!db[NB BM],Table17[[#This Row],[//db]])</f>
        <v>#VALUE!</v>
      </c>
      <c r="G68" t="str">
        <f>IF(Table17[[#This Row],[dbconcat]]="","",INDEX([3]!Table2[NAMA],Table17[[#This Row],[dbconcat]]))</f>
        <v>ABJAD D &amp; R 260 KCL</v>
      </c>
      <c r="H68" t="str">
        <f>INDEX([3]!Table2[KODE BARANG],Table17[[#This Row],[dbconcat]])</f>
        <v>ABJ-DR1</v>
      </c>
      <c r="I68" t="str">
        <f>IF(Table17[[#This Row],[NAMA_3]]="",UPPER(Table17[[#This Row],[NAMA_2]]),Table17[[#This Row],[NAMA_3]])</f>
        <v>ABJAD D &amp; R 260 KCL</v>
      </c>
      <c r="J68">
        <f>INDEX(NOTA[QTY],'1'!A:A)</f>
        <v>0</v>
      </c>
      <c r="K68">
        <f>INDEX(NOTA[STN],'1'!A:A)</f>
        <v>0</v>
      </c>
      <c r="L68" t="e">
        <f>INDEX([3]!db[QTY B],Table17[[#This Row],[//db]])</f>
        <v>#VALUE!</v>
      </c>
      <c r="M68" t="e">
        <f>INDEX([3]!db[STN B],Table17[[#This Row],[//db]])</f>
        <v>#VALUE!</v>
      </c>
      <c r="N68" t="e">
        <f>IF(Table17[[#This Row],[SATUAN NOTA]]=Table17[[#This Row],[SATUAN DB]],"", MATCH(CONCATENATE(Table17[[#This Row],[SATUAN NOTA]],Table17[[#This Row],[SATUAN DB]]),Table2[4],0))</f>
        <v>#VALUE!</v>
      </c>
      <c r="O68" t="e" cm="1">
        <f t="array" ref="O68">IF(Table17[[#This Row],[//CONV]]="","",INDEX(Table2[3],Table17[[#This Row],[//CONV]]))</f>
        <v>#VALUE!</v>
      </c>
      <c r="P68" t="e">
        <f>IF(Table17[[#This Row],[//CONV]]="",Table17[[#This Row],[ISI DB]],Table17[[#This Row],[ISI NOTA]]*Table17[[#This Row],[CONV VAR]])</f>
        <v>#VALUE!</v>
      </c>
      <c r="Q68" t="e" cm="1">
        <f t="array" ref="Q68">IF(Table17[[#This Row],[//CONV]]="",Table17[[#This Row],[SATUAN DB]],INDEX(Table2[2],Table17[[#This Row],[//CONV]]))</f>
        <v>#VALUE!</v>
      </c>
      <c r="R68" cm="1">
        <f t="array" ref="R68">IF(Table17[[#This Row],[dbconcat]]="","",INDEX([3]!Table2[ISI],Table17[[#This Row],[dbconcat]]))</f>
        <v>20</v>
      </c>
      <c r="S68" t="str" cm="1">
        <f t="array" ref="S68">IF(Table17[[#This Row],[dbconcat]]="","",INDEX([3]!Table2[[SATUAN ]],Table17[[#This Row],[dbconcat]]))</f>
        <v>LSN</v>
      </c>
      <c r="T68" t="e">
        <f>IF(Table17[[#This Row],[SATUAN S]]="","",IF(_xlfn.NUMBERVALUE(Table17[[#This Row],[ISI DB]])=_xlfn.NUMBERVALUE(Table17[[#This Row],[ISI S]]),"",1))</f>
        <v>#VALUE!</v>
      </c>
      <c r="U68" t="e">
        <f>IF(Table17[[#This Row],[SATUAN S]]="","",IF(Table17[[#This Row],[SATUAN DB]]=Table17[[#This Row],[SATUAN S]],"",1))</f>
        <v>#VALUE!</v>
      </c>
      <c r="V68" t="e">
        <f>IF(Table17[[#This Row],[CEK STN S]]="","",MATCH(CONCATENATE(Table17[[#This Row],[SATUAN CONV]],Table17[[#This Row],[SATUAN S]]),Table2[4],0))</f>
        <v>#VALUE!</v>
      </c>
      <c r="X68" t="e" cm="1">
        <f t="array" ref="X68">IF(Table17[[#This Row],[CONV2_//]]="","",INDEX(Table2[3],Table17[[#This Row],[CONV2_//]]))</f>
        <v>#VALUE!</v>
      </c>
      <c r="Y68" t="e">
        <f>IF(Table17[[#This Row],[CEK STN S]]="",Table17[[#This Row],[ISI NOTA]],Table17[[#This Row],[ISI NOTA]]*Table17[[#This Row],[CONV2 VAR]])</f>
        <v>#VALUE!</v>
      </c>
      <c r="Z68" t="e">
        <f>IF(Table17[[#This Row],[CEK STN S]]="",Table17[[#This Row],[SATUAN NOTA]],Table17[[#This Row],[SATUAN S]])</f>
        <v>#VALUE!</v>
      </c>
      <c r="AA68" s="32" t="e">
        <f>IF(Table17[[#This Row],[CEK ISI S]]="",Table17[[#This Row],[ISI DB]],Table17[[#This Row],[ISI S]])</f>
        <v>#VALUE!</v>
      </c>
      <c r="AB68" t="e">
        <f>IF(Table17[[#This Row],[CEK STN S]]="",Table17[[#This Row],[SATUAN DB]],Table17[[#This Row],[SATUAN S]])</f>
        <v>#VALUE!</v>
      </c>
      <c r="AC68" t="e">
        <f>Table17[[#This Row],[ISI NOTA CONV]]/Table17[[#This Row],[ISI_C]]</f>
        <v>#VALUE!</v>
      </c>
      <c r="AD68">
        <f>INDEX(NOTA[HARGA SATUAN],'1'!A:A)</f>
        <v>0</v>
      </c>
      <c r="AE68" t="e">
        <f>IF(Table17[[#This Row],[//CONV]]="",Table17[[#This Row],[HARGA NOTA]],Table17[[#This Row],[HARGA NOTA]]/Table17[[#This Row],[CONV VAR]])</f>
        <v>#VALUE!</v>
      </c>
      <c r="AF68" t="e">
        <f>IF(Table17[[#This Row],[CEK STN S]]="",Table17[[#This Row],[HARGA CONV]],Table17[[#This Row],[HARGA CONV]]/Table17[[#This Row],[CONV2 VAR]])</f>
        <v>#VALUE!</v>
      </c>
      <c r="AG68" s="33" t="str">
        <f>IF(INDEX(NOTA[Column6],'1'!A:A)=0,"",INDEX(NOTA[Column6],'1'!A:A))</f>
        <v/>
      </c>
      <c r="AH68" s="33" t="str">
        <f>IF(INDEX(NOTA[Column7],'1'!A:A)=0,"",INDEX(NOTA[Column7],'1'!A:A))</f>
        <v/>
      </c>
      <c r="AI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8" s="34" t="str">
        <f>INDEX(NOTA[HARGA/ CTN_H],'1'!A:A)</f>
        <v/>
      </c>
      <c r="AK68" s="34" t="str">
        <f>IF(Table17[[#This Row],[DISC 3]]="",Table17[[#This Row],[HRG / CTN]],Table17[[#This Row],[HRG / CTN]]-(Table17[[#This Row],[HRG / CTN]]*Table17[[#This Row],[DISC 3]]))</f>
        <v/>
      </c>
      <c r="AL68" s="36" t="str">
        <f ca="1">INDEX(NOTA[TGL_H],'1'!A:A)</f>
        <v/>
      </c>
      <c r="AM68" s="36" t="str">
        <f ca="1">INDEX(NOTA[TGL.NOTA_H],'1'!A:A)</f>
        <v/>
      </c>
      <c r="AN68" s="37"/>
      <c r="AO68" t="str">
        <f>IF(INDEX(NOTA[Column10],A:A)="","",INDEX(NOTA[Column10],A:A))</f>
        <v/>
      </c>
      <c r="AP68" t="str">
        <f ca="1">INDEX(NOTA[NO.NOTA_H],'1'!A:A)</f>
        <v/>
      </c>
      <c r="AQ68">
        <f>INDEX(NOTA[Column10],'1'!A:A)</f>
        <v>0</v>
      </c>
      <c r="AR68" s="38" t="str">
        <f ca="1">INDEX(NOTA[SUPPLIER_H],'1'!A:A)</f>
        <v/>
      </c>
      <c r="AS68" t="str">
        <f>Table17[[#This Row],[NAMA_C]]</f>
        <v>ABJAD D &amp; R 260 KCL</v>
      </c>
      <c r="AT68" t="str">
        <f ca="1">Table17[[#This Row],[SUPPLIER]]</f>
        <v/>
      </c>
      <c r="AU68" t="e">
        <f>SUBSTITUTE(Table17[[#This Row],[CTN]],",",".")</f>
        <v>#VALUE!</v>
      </c>
      <c r="AV68" s="64" t="e">
        <f>Table17[[#This Row],[ISI_C]]</f>
        <v>#VALUE!</v>
      </c>
      <c r="AW68" t="e">
        <f>Table17[[#This Row],[SATUAN_C]]</f>
        <v>#VALUE!</v>
      </c>
      <c r="AX68" t="e">
        <f>Table17[[#This Row],[HARGA CONV2]]</f>
        <v>#VALUE!</v>
      </c>
      <c r="AY68" s="39" t="str">
        <f>SUBSTITUTE(Table17[[#This Row],[DISC 3]],",",".")</f>
        <v/>
      </c>
      <c r="AZ68" s="36" t="str">
        <f ca="1">Table17[[#This Row],[TGL DATANG]]</f>
        <v/>
      </c>
      <c r="BA68" s="36" t="str">
        <f ca="1">Table17[[#This Row],[Column10]]</f>
        <v/>
      </c>
      <c r="BB68" s="37"/>
      <c r="BC68" t="str">
        <f>Table17[[#This Row],[KETERANGAN CONDRO]]</f>
        <v/>
      </c>
      <c r="BD68" t="str">
        <f ca="1">Table17[[#This Row],[Column6]]</f>
        <v/>
      </c>
    </row>
    <row r="69" spans="1:56">
      <c r="C69" t="str">
        <f>INDEX(NOTA[//DB],'1'!A:A)</f>
        <v/>
      </c>
      <c r="D69">
        <f>_xlfn.IFNA(MATCH(Table17[[#This Row],[//db]],[3]!Table2[\\],0),"")</f>
        <v>1</v>
      </c>
      <c r="E69" t="e">
        <f>INDEX([3]!db[NB NOTA],Table17[[#This Row],[//db]])</f>
        <v>#VALUE!</v>
      </c>
      <c r="F69" t="e">
        <f>INDEX([3]!db[NB BM],Table17[[#This Row],[//db]])</f>
        <v>#VALUE!</v>
      </c>
      <c r="G69" t="str">
        <f>IF(Table17[[#This Row],[dbconcat]]="","",INDEX([3]!Table2[NAMA],Table17[[#This Row],[dbconcat]]))</f>
        <v>ABJAD D &amp; R 260 KCL</v>
      </c>
      <c r="H69" t="str">
        <f>INDEX([3]!Table2[KODE BARANG],Table17[[#This Row],[dbconcat]])</f>
        <v>ABJ-DR1</v>
      </c>
      <c r="I69" t="str">
        <f>IF(Table17[[#This Row],[NAMA_3]]="",UPPER(Table17[[#This Row],[NAMA_2]]),Table17[[#This Row],[NAMA_3]])</f>
        <v>ABJAD D &amp; R 260 KCL</v>
      </c>
      <c r="J69">
        <f>INDEX(NOTA[QTY],'1'!A:A)</f>
        <v>0</v>
      </c>
      <c r="K69">
        <f>INDEX(NOTA[STN],'1'!A:A)</f>
        <v>0</v>
      </c>
      <c r="L69" t="e">
        <f>INDEX([3]!db[QTY B],Table17[[#This Row],[//db]])</f>
        <v>#VALUE!</v>
      </c>
      <c r="M69" t="e">
        <f>INDEX([3]!db[STN B],Table17[[#This Row],[//db]])</f>
        <v>#VALUE!</v>
      </c>
      <c r="N69" t="e">
        <f>IF(Table17[[#This Row],[SATUAN NOTA]]=Table17[[#This Row],[SATUAN DB]],"", MATCH(CONCATENATE(Table17[[#This Row],[SATUAN NOTA]],Table17[[#This Row],[SATUAN DB]]),Table2[4],0))</f>
        <v>#VALUE!</v>
      </c>
      <c r="O69" t="e" cm="1">
        <f t="array" ref="O69">IF(Table17[[#This Row],[//CONV]]="","",INDEX(Table2[3],Table17[[#This Row],[//CONV]]))</f>
        <v>#VALUE!</v>
      </c>
      <c r="P69" t="e">
        <f>IF(Table17[[#This Row],[//CONV]]="",Table17[[#This Row],[ISI DB]],Table17[[#This Row],[ISI NOTA]]*Table17[[#This Row],[CONV VAR]])</f>
        <v>#VALUE!</v>
      </c>
      <c r="Q69" t="e" cm="1">
        <f t="array" ref="Q69">IF(Table17[[#This Row],[//CONV]]="",Table17[[#This Row],[SATUAN DB]],INDEX(Table2[2],Table17[[#This Row],[//CONV]]))</f>
        <v>#VALUE!</v>
      </c>
      <c r="R69" cm="1">
        <f t="array" ref="R69">IF(Table17[[#This Row],[dbconcat]]="","",INDEX([3]!Table2[ISI],Table17[[#This Row],[dbconcat]]))</f>
        <v>20</v>
      </c>
      <c r="S69" t="str" cm="1">
        <f t="array" ref="S69">IF(Table17[[#This Row],[dbconcat]]="","",INDEX([3]!Table2[[SATUAN ]],Table17[[#This Row],[dbconcat]]))</f>
        <v>LSN</v>
      </c>
      <c r="T69" t="e">
        <f>IF(Table17[[#This Row],[SATUAN S]]="","",IF(_xlfn.NUMBERVALUE(Table17[[#This Row],[ISI DB]])=_xlfn.NUMBERVALUE(Table17[[#This Row],[ISI S]]),"",1))</f>
        <v>#VALUE!</v>
      </c>
      <c r="U69" t="e">
        <f>IF(Table17[[#This Row],[SATUAN S]]="","",IF(Table17[[#This Row],[SATUAN DB]]=Table17[[#This Row],[SATUAN S]],"",1))</f>
        <v>#VALUE!</v>
      </c>
      <c r="V69" t="e">
        <f>IF(Table17[[#This Row],[CEK STN S]]="","",MATCH(CONCATENATE(Table17[[#This Row],[SATUAN CONV]],Table17[[#This Row],[SATUAN S]]),Table2[4],0))</f>
        <v>#VALUE!</v>
      </c>
      <c r="X69" t="e" cm="1">
        <f t="array" ref="X69">IF(Table17[[#This Row],[CONV2_//]]="","",INDEX(Table2[3],Table17[[#This Row],[CONV2_//]]))</f>
        <v>#VALUE!</v>
      </c>
      <c r="Y69" t="e">
        <f>IF(Table17[[#This Row],[CEK STN S]]="",Table17[[#This Row],[ISI NOTA]],Table17[[#This Row],[ISI NOTA]]*Table17[[#This Row],[CONV2 VAR]])</f>
        <v>#VALUE!</v>
      </c>
      <c r="Z69" t="e">
        <f>IF(Table17[[#This Row],[CEK STN S]]="",Table17[[#This Row],[SATUAN NOTA]],Table17[[#This Row],[SATUAN S]])</f>
        <v>#VALUE!</v>
      </c>
      <c r="AA69" s="32" t="e">
        <f>IF(Table17[[#This Row],[CEK ISI S]]="",Table17[[#This Row],[ISI DB]],Table17[[#This Row],[ISI S]])</f>
        <v>#VALUE!</v>
      </c>
      <c r="AB69" t="e">
        <f>IF(Table17[[#This Row],[CEK STN S]]="",Table17[[#This Row],[SATUAN DB]],Table17[[#This Row],[SATUAN S]])</f>
        <v>#VALUE!</v>
      </c>
      <c r="AC69" t="e">
        <f>Table17[[#This Row],[ISI NOTA CONV]]/Table17[[#This Row],[ISI_C]]</f>
        <v>#VALUE!</v>
      </c>
      <c r="AD69">
        <f>INDEX(NOTA[HARGA SATUAN],'1'!A:A)</f>
        <v>0</v>
      </c>
      <c r="AE69" t="e">
        <f>IF(Table17[[#This Row],[//CONV]]="",Table17[[#This Row],[HARGA NOTA]],Table17[[#This Row],[HARGA NOTA]]/Table17[[#This Row],[CONV VAR]])</f>
        <v>#VALUE!</v>
      </c>
      <c r="AF69" t="e">
        <f>IF(Table17[[#This Row],[CEK STN S]]="",Table17[[#This Row],[HARGA CONV]],Table17[[#This Row],[HARGA CONV]]/Table17[[#This Row],[CONV2 VAR]])</f>
        <v>#VALUE!</v>
      </c>
      <c r="AG69" s="33" t="str">
        <f>IF(INDEX(NOTA[Column6],'1'!A:A)=0,"",INDEX(NOTA[Column6],'1'!A:A))</f>
        <v/>
      </c>
      <c r="AH69" s="33" t="str">
        <f>IF(INDEX(NOTA[Column7],'1'!A:A)=0,"",INDEX(NOTA[Column7],'1'!A:A))</f>
        <v/>
      </c>
      <c r="AI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69" s="34" t="str">
        <f>INDEX(NOTA[HARGA/ CTN_H],'1'!A:A)</f>
        <v/>
      </c>
      <c r="AK69" s="34" t="str">
        <f>IF(Table17[[#This Row],[DISC 3]]="",Table17[[#This Row],[HRG / CTN]],Table17[[#This Row],[HRG / CTN]]-(Table17[[#This Row],[HRG / CTN]]*Table17[[#This Row],[DISC 3]]))</f>
        <v/>
      </c>
      <c r="AL69" s="36" t="str">
        <f ca="1">INDEX(NOTA[TGL_H],'1'!A:A)</f>
        <v/>
      </c>
      <c r="AM69" s="36" t="str">
        <f ca="1">INDEX(NOTA[TGL.NOTA_H],'1'!A:A)</f>
        <v/>
      </c>
      <c r="AN69" s="37"/>
      <c r="AO69" t="str">
        <f>IF(INDEX(NOTA[Column10],A:A)="","",INDEX(NOTA[Column10],A:A))</f>
        <v/>
      </c>
      <c r="AP69" t="str">
        <f ca="1">INDEX(NOTA[NO.NOTA_H],'1'!A:A)</f>
        <v/>
      </c>
      <c r="AQ69">
        <f>INDEX(NOTA[Column10],'1'!A:A)</f>
        <v>0</v>
      </c>
      <c r="AR69" s="38" t="str">
        <f ca="1">INDEX(NOTA[SUPPLIER_H],'1'!A:A)</f>
        <v/>
      </c>
      <c r="AS69" t="str">
        <f>Table17[[#This Row],[NAMA_C]]</f>
        <v>ABJAD D &amp; R 260 KCL</v>
      </c>
      <c r="AT69" t="str">
        <f ca="1">Table17[[#This Row],[SUPPLIER]]</f>
        <v/>
      </c>
      <c r="AU69" t="e">
        <f>SUBSTITUTE(Table17[[#This Row],[CTN]],",",".")</f>
        <v>#VALUE!</v>
      </c>
      <c r="AV69" s="64" t="e">
        <f>Table17[[#This Row],[ISI_C]]</f>
        <v>#VALUE!</v>
      </c>
      <c r="AW69" t="e">
        <f>Table17[[#This Row],[SATUAN_C]]</f>
        <v>#VALUE!</v>
      </c>
      <c r="AX69" t="e">
        <f>Table17[[#This Row],[HARGA CONV2]]</f>
        <v>#VALUE!</v>
      </c>
      <c r="AY69" s="39" t="str">
        <f>SUBSTITUTE(Table17[[#This Row],[DISC 3]],",",".")</f>
        <v/>
      </c>
      <c r="AZ69" s="36" t="str">
        <f ca="1">Table17[[#This Row],[TGL DATANG]]</f>
        <v/>
      </c>
      <c r="BA69" s="36" t="str">
        <f ca="1">Table17[[#This Row],[Column10]]</f>
        <v/>
      </c>
      <c r="BB69" s="37"/>
      <c r="BC69" t="str">
        <f>Table17[[#This Row],[KETERANGAN CONDRO]]</f>
        <v/>
      </c>
      <c r="BD69" t="str">
        <f ca="1">Table17[[#This Row],[Column6]]</f>
        <v/>
      </c>
    </row>
    <row r="70" spans="1:56">
      <c r="C70" t="str">
        <f>INDEX(NOTA[//DB],'1'!A:A)</f>
        <v/>
      </c>
      <c r="D70">
        <f>_xlfn.IFNA(MATCH(Table17[[#This Row],[//db]],[3]!Table2[\\],0),"")</f>
        <v>1</v>
      </c>
      <c r="E70" t="e">
        <f>INDEX([3]!db[NB NOTA],Table17[[#This Row],[//db]])</f>
        <v>#VALUE!</v>
      </c>
      <c r="F70" t="e">
        <f>INDEX([3]!db[NB BM],Table17[[#This Row],[//db]])</f>
        <v>#VALUE!</v>
      </c>
      <c r="G70" t="str">
        <f>IF(Table17[[#This Row],[dbconcat]]="","",INDEX([3]!Table2[NAMA],Table17[[#This Row],[dbconcat]]))</f>
        <v>ABJAD D &amp; R 260 KCL</v>
      </c>
      <c r="H70" t="str">
        <f>INDEX([3]!Table2[KODE BARANG],Table17[[#This Row],[dbconcat]])</f>
        <v>ABJ-DR1</v>
      </c>
      <c r="I70" t="str">
        <f>IF(Table17[[#This Row],[NAMA_3]]="",UPPER(Table17[[#This Row],[NAMA_2]]),Table17[[#This Row],[NAMA_3]])</f>
        <v>ABJAD D &amp; R 260 KCL</v>
      </c>
      <c r="J70">
        <f>INDEX(NOTA[QTY],'1'!A:A)</f>
        <v>0</v>
      </c>
      <c r="K70">
        <f>INDEX(NOTA[STN],'1'!A:A)</f>
        <v>0</v>
      </c>
      <c r="L70" t="e">
        <f>INDEX([3]!db[QTY B],Table17[[#This Row],[//db]])</f>
        <v>#VALUE!</v>
      </c>
      <c r="M70" t="e">
        <f>INDEX([3]!db[STN B],Table17[[#This Row],[//db]])</f>
        <v>#VALUE!</v>
      </c>
      <c r="N70" t="e">
        <f>IF(Table17[[#This Row],[SATUAN NOTA]]=Table17[[#This Row],[SATUAN DB]],"", MATCH(CONCATENATE(Table17[[#This Row],[SATUAN NOTA]],Table17[[#This Row],[SATUAN DB]]),Table2[4],0))</f>
        <v>#VALUE!</v>
      </c>
      <c r="O70" t="e" cm="1">
        <f t="array" ref="O70">IF(Table17[[#This Row],[//CONV]]="","",INDEX(Table2[3],Table17[[#This Row],[//CONV]]))</f>
        <v>#VALUE!</v>
      </c>
      <c r="P70" t="e">
        <f>IF(Table17[[#This Row],[//CONV]]="",Table17[[#This Row],[ISI DB]],Table17[[#This Row],[ISI NOTA]]*Table17[[#This Row],[CONV VAR]])</f>
        <v>#VALUE!</v>
      </c>
      <c r="Q70" t="e" cm="1">
        <f t="array" ref="Q70">IF(Table17[[#This Row],[//CONV]]="",Table17[[#This Row],[SATUAN DB]],INDEX(Table2[2],Table17[[#This Row],[//CONV]]))</f>
        <v>#VALUE!</v>
      </c>
      <c r="R70" cm="1">
        <f t="array" ref="R70">IF(Table17[[#This Row],[dbconcat]]="","",INDEX([3]!Table2[ISI],Table17[[#This Row],[dbconcat]]))</f>
        <v>20</v>
      </c>
      <c r="S70" t="str" cm="1">
        <f t="array" ref="S70">IF(Table17[[#This Row],[dbconcat]]="","",INDEX([3]!Table2[[SATUAN ]],Table17[[#This Row],[dbconcat]]))</f>
        <v>LSN</v>
      </c>
      <c r="T70" t="e">
        <f>IF(Table17[[#This Row],[SATUAN S]]="","",IF(_xlfn.NUMBERVALUE(Table17[[#This Row],[ISI DB]])=_xlfn.NUMBERVALUE(Table17[[#This Row],[ISI S]]),"",1))</f>
        <v>#VALUE!</v>
      </c>
      <c r="U70" t="e">
        <f>IF(Table17[[#This Row],[SATUAN S]]="","",IF(Table17[[#This Row],[SATUAN DB]]=Table17[[#This Row],[SATUAN S]],"",1))</f>
        <v>#VALUE!</v>
      </c>
      <c r="V70" t="e">
        <f>IF(Table17[[#This Row],[CEK STN S]]="","",MATCH(CONCATENATE(Table17[[#This Row],[SATUAN CONV]],Table17[[#This Row],[SATUAN S]]),Table2[4],0))</f>
        <v>#VALUE!</v>
      </c>
      <c r="X70" t="e" cm="1">
        <f t="array" ref="X70">IF(Table17[[#This Row],[CONV2_//]]="","",INDEX(Table2[3],Table17[[#This Row],[CONV2_//]]))</f>
        <v>#VALUE!</v>
      </c>
      <c r="Y70" t="e">
        <f>IF(Table17[[#This Row],[CEK STN S]]="",Table17[[#This Row],[ISI NOTA]],Table17[[#This Row],[ISI NOTA]]*Table17[[#This Row],[CONV2 VAR]])</f>
        <v>#VALUE!</v>
      </c>
      <c r="Z70" t="e">
        <f>IF(Table17[[#This Row],[CEK STN S]]="",Table17[[#This Row],[SATUAN NOTA]],Table17[[#This Row],[SATUAN S]])</f>
        <v>#VALUE!</v>
      </c>
      <c r="AA70" s="32" t="e">
        <f>IF(Table17[[#This Row],[CEK ISI S]]="",Table17[[#This Row],[ISI DB]],Table17[[#This Row],[ISI S]])</f>
        <v>#VALUE!</v>
      </c>
      <c r="AB70" t="e">
        <f>IF(Table17[[#This Row],[CEK STN S]]="",Table17[[#This Row],[SATUAN DB]],Table17[[#This Row],[SATUAN S]])</f>
        <v>#VALUE!</v>
      </c>
      <c r="AC70" t="e">
        <f>Table17[[#This Row],[ISI NOTA CONV]]/Table17[[#This Row],[ISI_C]]</f>
        <v>#VALUE!</v>
      </c>
      <c r="AD70">
        <f>INDEX(NOTA[HARGA SATUAN],'1'!A:A)</f>
        <v>0</v>
      </c>
      <c r="AE70" t="e">
        <f>IF(Table17[[#This Row],[//CONV]]="",Table17[[#This Row],[HARGA NOTA]],Table17[[#This Row],[HARGA NOTA]]/Table17[[#This Row],[CONV VAR]])</f>
        <v>#VALUE!</v>
      </c>
      <c r="AF70" t="e">
        <f>IF(Table17[[#This Row],[CEK STN S]]="",Table17[[#This Row],[HARGA CONV]],Table17[[#This Row],[HARGA CONV]]/Table17[[#This Row],[CONV2 VAR]])</f>
        <v>#VALUE!</v>
      </c>
      <c r="AG70" s="33" t="str">
        <f>IF(INDEX(NOTA[Column6],'1'!A:A)=0,"",INDEX(NOTA[Column6],'1'!A:A))</f>
        <v/>
      </c>
      <c r="AH70" s="33" t="str">
        <f>IF(INDEX(NOTA[Column7],'1'!A:A)=0,"",INDEX(NOTA[Column7],'1'!A:A))</f>
        <v/>
      </c>
      <c r="AI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0" s="34" t="str">
        <f>INDEX(NOTA[HARGA/ CTN_H],'1'!A:A)</f>
        <v/>
      </c>
      <c r="AK70" s="34" t="str">
        <f>IF(Table17[[#This Row],[DISC 3]]="",Table17[[#This Row],[HRG / CTN]],Table17[[#This Row],[HRG / CTN]]-(Table17[[#This Row],[HRG / CTN]]*Table17[[#This Row],[DISC 3]]))</f>
        <v/>
      </c>
      <c r="AL70" s="36" t="str">
        <f ca="1">INDEX(NOTA[TGL_H],'1'!A:A)</f>
        <v/>
      </c>
      <c r="AM70" s="36" t="str">
        <f ca="1">INDEX(NOTA[TGL.NOTA_H],'1'!A:A)</f>
        <v/>
      </c>
      <c r="AN70" s="37"/>
      <c r="AO70" t="str">
        <f>IF(INDEX(NOTA[Column10],A:A)="","",INDEX(NOTA[Column10],A:A))</f>
        <v/>
      </c>
      <c r="AP70" t="str">
        <f ca="1">INDEX(NOTA[NO.NOTA_H],'1'!A:A)</f>
        <v/>
      </c>
      <c r="AQ70">
        <f>INDEX(NOTA[Column10],'1'!A:A)</f>
        <v>0</v>
      </c>
      <c r="AR70" s="38" t="str">
        <f ca="1">INDEX(NOTA[SUPPLIER_H],'1'!A:A)</f>
        <v/>
      </c>
      <c r="AS70" t="str">
        <f>Table17[[#This Row],[NAMA_C]]</f>
        <v>ABJAD D &amp; R 260 KCL</v>
      </c>
      <c r="AT70" t="str">
        <f ca="1">Table17[[#This Row],[SUPPLIER]]</f>
        <v/>
      </c>
      <c r="AU70" t="e">
        <f>SUBSTITUTE(Table17[[#This Row],[CTN]],",",".")</f>
        <v>#VALUE!</v>
      </c>
      <c r="AV70" s="64" t="e">
        <f>Table17[[#This Row],[ISI_C]]</f>
        <v>#VALUE!</v>
      </c>
      <c r="AW70" t="e">
        <f>Table17[[#This Row],[SATUAN_C]]</f>
        <v>#VALUE!</v>
      </c>
      <c r="AX70" t="e">
        <f>Table17[[#This Row],[HARGA CONV2]]</f>
        <v>#VALUE!</v>
      </c>
      <c r="AY70" s="39" t="str">
        <f>SUBSTITUTE(Table17[[#This Row],[DISC 3]],",",".")</f>
        <v/>
      </c>
      <c r="AZ70" s="36" t="str">
        <f ca="1">Table17[[#This Row],[TGL DATANG]]</f>
        <v/>
      </c>
      <c r="BA70" s="36" t="str">
        <f ca="1">Table17[[#This Row],[Column10]]</f>
        <v/>
      </c>
      <c r="BB70" s="37"/>
      <c r="BC70" t="str">
        <f>Table17[[#This Row],[KETERANGAN CONDRO]]</f>
        <v/>
      </c>
      <c r="BD70" t="str">
        <f ca="1">Table17[[#This Row],[Column6]]</f>
        <v/>
      </c>
    </row>
    <row r="71" spans="1:56">
      <c r="C71" t="str">
        <f>INDEX(NOTA[//DB],'1'!A:A)</f>
        <v/>
      </c>
      <c r="D71">
        <f>_xlfn.IFNA(MATCH(Table17[[#This Row],[//db]],[3]!Table2[\\],0),"")</f>
        <v>1</v>
      </c>
      <c r="E71" t="e">
        <f>INDEX([3]!db[NB NOTA],Table17[[#This Row],[//db]])</f>
        <v>#VALUE!</v>
      </c>
      <c r="F71" t="e">
        <f>INDEX([3]!db[NB BM],Table17[[#This Row],[//db]])</f>
        <v>#VALUE!</v>
      </c>
      <c r="G71" t="str">
        <f>IF(Table17[[#This Row],[dbconcat]]="","",INDEX([3]!Table2[NAMA],Table17[[#This Row],[dbconcat]]))</f>
        <v>ABJAD D &amp; R 260 KCL</v>
      </c>
      <c r="H71" t="str">
        <f>INDEX([3]!Table2[KODE BARANG],Table17[[#This Row],[dbconcat]])</f>
        <v>ABJ-DR1</v>
      </c>
      <c r="I71" t="str">
        <f>IF(Table17[[#This Row],[NAMA_3]]="",UPPER(Table17[[#This Row],[NAMA_2]]),Table17[[#This Row],[NAMA_3]])</f>
        <v>ABJAD D &amp; R 260 KCL</v>
      </c>
      <c r="J71">
        <f>INDEX(NOTA[QTY],'1'!A:A)</f>
        <v>0</v>
      </c>
      <c r="K71">
        <f>INDEX(NOTA[STN],'1'!A:A)</f>
        <v>0</v>
      </c>
      <c r="L71" t="e">
        <f>INDEX([3]!db[QTY B],Table17[[#This Row],[//db]])</f>
        <v>#VALUE!</v>
      </c>
      <c r="M71" t="e">
        <f>INDEX([3]!db[STN B],Table17[[#This Row],[//db]])</f>
        <v>#VALUE!</v>
      </c>
      <c r="N71" t="e">
        <f>IF(Table17[[#This Row],[SATUAN NOTA]]=Table17[[#This Row],[SATUAN DB]],"", MATCH(CONCATENATE(Table17[[#This Row],[SATUAN NOTA]],Table17[[#This Row],[SATUAN DB]]),Table2[4],0))</f>
        <v>#VALUE!</v>
      </c>
      <c r="O71" t="e" cm="1">
        <f t="array" ref="O71">IF(Table17[[#This Row],[//CONV]]="","",INDEX(Table2[3],Table17[[#This Row],[//CONV]]))</f>
        <v>#VALUE!</v>
      </c>
      <c r="P71" t="e">
        <f>IF(Table17[[#This Row],[//CONV]]="",Table17[[#This Row],[ISI DB]],Table17[[#This Row],[ISI NOTA]]*Table17[[#This Row],[CONV VAR]])</f>
        <v>#VALUE!</v>
      </c>
      <c r="Q71" t="e" cm="1">
        <f t="array" ref="Q71">IF(Table17[[#This Row],[//CONV]]="",Table17[[#This Row],[SATUAN DB]],INDEX(Table2[2],Table17[[#This Row],[//CONV]]))</f>
        <v>#VALUE!</v>
      </c>
      <c r="R71" cm="1">
        <f t="array" ref="R71">IF(Table17[[#This Row],[dbconcat]]="","",INDEX([3]!Table2[ISI],Table17[[#This Row],[dbconcat]]))</f>
        <v>20</v>
      </c>
      <c r="S71" t="str" cm="1">
        <f t="array" ref="S71">IF(Table17[[#This Row],[dbconcat]]="","",INDEX([3]!Table2[[SATUAN ]],Table17[[#This Row],[dbconcat]]))</f>
        <v>LSN</v>
      </c>
      <c r="T71" t="e">
        <f>IF(Table17[[#This Row],[SATUAN S]]="","",IF(_xlfn.NUMBERVALUE(Table17[[#This Row],[ISI DB]])=_xlfn.NUMBERVALUE(Table17[[#This Row],[ISI S]]),"",1))</f>
        <v>#VALUE!</v>
      </c>
      <c r="U71" t="e">
        <f>IF(Table17[[#This Row],[SATUAN S]]="","",IF(Table17[[#This Row],[SATUAN DB]]=Table17[[#This Row],[SATUAN S]],"",1))</f>
        <v>#VALUE!</v>
      </c>
      <c r="V71" t="e">
        <f>IF(Table17[[#This Row],[CEK STN S]]="","",MATCH(CONCATENATE(Table17[[#This Row],[SATUAN CONV]],Table17[[#This Row],[SATUAN S]]),Table2[4],0))</f>
        <v>#VALUE!</v>
      </c>
      <c r="X71" t="e" cm="1">
        <f t="array" ref="X71">IF(Table17[[#This Row],[CONV2_//]]="","",INDEX(Table2[3],Table17[[#This Row],[CONV2_//]]))</f>
        <v>#VALUE!</v>
      </c>
      <c r="Y71" t="e">
        <f>IF(Table17[[#This Row],[CEK STN S]]="",Table17[[#This Row],[ISI NOTA]],Table17[[#This Row],[ISI NOTA]]*Table17[[#This Row],[CONV2 VAR]])</f>
        <v>#VALUE!</v>
      </c>
      <c r="Z71" t="e">
        <f>IF(Table17[[#This Row],[CEK STN S]]="",Table17[[#This Row],[SATUAN NOTA]],Table17[[#This Row],[SATUAN S]])</f>
        <v>#VALUE!</v>
      </c>
      <c r="AA71" s="32" t="e">
        <f>IF(Table17[[#This Row],[CEK ISI S]]="",Table17[[#This Row],[ISI DB]],Table17[[#This Row],[ISI S]])</f>
        <v>#VALUE!</v>
      </c>
      <c r="AB71" t="e">
        <f>IF(Table17[[#This Row],[CEK STN S]]="",Table17[[#This Row],[SATUAN DB]],Table17[[#This Row],[SATUAN S]])</f>
        <v>#VALUE!</v>
      </c>
      <c r="AC71" t="e">
        <f>Table17[[#This Row],[ISI NOTA CONV]]/Table17[[#This Row],[ISI_C]]</f>
        <v>#VALUE!</v>
      </c>
      <c r="AD71">
        <f>INDEX(NOTA[HARGA SATUAN],'1'!A:A)</f>
        <v>0</v>
      </c>
      <c r="AE71" t="e">
        <f>IF(Table17[[#This Row],[//CONV]]="",Table17[[#This Row],[HARGA NOTA]],Table17[[#This Row],[HARGA NOTA]]/Table17[[#This Row],[CONV VAR]])</f>
        <v>#VALUE!</v>
      </c>
      <c r="AF71" t="e">
        <f>IF(Table17[[#This Row],[CEK STN S]]="",Table17[[#This Row],[HARGA CONV]],Table17[[#This Row],[HARGA CONV]]/Table17[[#This Row],[CONV2 VAR]])</f>
        <v>#VALUE!</v>
      </c>
      <c r="AG71" s="33" t="str">
        <f>IF(INDEX(NOTA[Column6],'1'!A:A)=0,"",INDEX(NOTA[Column6],'1'!A:A))</f>
        <v/>
      </c>
      <c r="AH71" s="33" t="str">
        <f>IF(INDEX(NOTA[Column7],'1'!A:A)=0,"",INDEX(NOTA[Column7],'1'!A:A))</f>
        <v/>
      </c>
      <c r="AI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1" s="34" t="str">
        <f>INDEX(NOTA[HARGA/ CTN_H],'1'!A:A)</f>
        <v/>
      </c>
      <c r="AK71" s="34" t="str">
        <f>IF(Table17[[#This Row],[DISC 3]]="",Table17[[#This Row],[HRG / CTN]],Table17[[#This Row],[HRG / CTN]]-(Table17[[#This Row],[HRG / CTN]]*Table17[[#This Row],[DISC 3]]))</f>
        <v/>
      </c>
      <c r="AL71" s="36" t="str">
        <f ca="1">INDEX(NOTA[TGL_H],'1'!A:A)</f>
        <v/>
      </c>
      <c r="AM71" s="36" t="str">
        <f ca="1">INDEX(NOTA[TGL.NOTA_H],'1'!A:A)</f>
        <v/>
      </c>
      <c r="AN71" s="37"/>
      <c r="AO71" t="str">
        <f>IF(INDEX(NOTA[Column10],A:A)="","",INDEX(NOTA[Column10],A:A))</f>
        <v/>
      </c>
      <c r="AP71" t="str">
        <f ca="1">INDEX(NOTA[NO.NOTA_H],'1'!A:A)</f>
        <v/>
      </c>
      <c r="AQ71">
        <f>INDEX(NOTA[Column10],'1'!A:A)</f>
        <v>0</v>
      </c>
      <c r="AR71" s="38" t="str">
        <f ca="1">INDEX(NOTA[SUPPLIER_H],'1'!A:A)</f>
        <v/>
      </c>
      <c r="AS71" t="str">
        <f>Table17[[#This Row],[NAMA_C]]</f>
        <v>ABJAD D &amp; R 260 KCL</v>
      </c>
      <c r="AT71" t="str">
        <f ca="1">Table17[[#This Row],[SUPPLIER]]</f>
        <v/>
      </c>
      <c r="AU71" t="e">
        <f>SUBSTITUTE(Table17[[#This Row],[CTN]],",",".")</f>
        <v>#VALUE!</v>
      </c>
      <c r="AV71" s="64" t="e">
        <f>Table17[[#This Row],[ISI_C]]</f>
        <v>#VALUE!</v>
      </c>
      <c r="AW71" t="e">
        <f>Table17[[#This Row],[SATUAN_C]]</f>
        <v>#VALUE!</v>
      </c>
      <c r="AX71" t="e">
        <f>Table17[[#This Row],[HARGA CONV2]]</f>
        <v>#VALUE!</v>
      </c>
      <c r="AY71" s="39" t="str">
        <f>SUBSTITUTE(Table17[[#This Row],[DISC 3]],",",".")</f>
        <v/>
      </c>
      <c r="AZ71" s="36" t="str">
        <f ca="1">Table17[[#This Row],[TGL DATANG]]</f>
        <v/>
      </c>
      <c r="BA71" s="36" t="str">
        <f ca="1">Table17[[#This Row],[Column10]]</f>
        <v/>
      </c>
      <c r="BB71" s="37"/>
      <c r="BC71" t="str">
        <f>Table17[[#This Row],[KETERANGAN CONDRO]]</f>
        <v/>
      </c>
      <c r="BD71" t="str">
        <f ca="1">Table17[[#This Row],[Column6]]</f>
        <v/>
      </c>
    </row>
    <row r="72" spans="1:56">
      <c r="C72" t="str">
        <f>INDEX(NOTA[//DB],'1'!A:A)</f>
        <v/>
      </c>
      <c r="D72">
        <f>_xlfn.IFNA(MATCH(Table17[[#This Row],[//db]],[3]!Table2[\\],0),"")</f>
        <v>1</v>
      </c>
      <c r="E72" t="e">
        <f>INDEX([3]!db[NB NOTA],Table17[[#This Row],[//db]])</f>
        <v>#VALUE!</v>
      </c>
      <c r="F72" t="e">
        <f>INDEX([3]!db[NB BM],Table17[[#This Row],[//db]])</f>
        <v>#VALUE!</v>
      </c>
      <c r="G72" t="str">
        <f>IF(Table17[[#This Row],[dbconcat]]="","",INDEX([3]!Table2[NAMA],Table17[[#This Row],[dbconcat]]))</f>
        <v>ABJAD D &amp; R 260 KCL</v>
      </c>
      <c r="H72" t="str">
        <f>INDEX([3]!Table2[KODE BARANG],Table17[[#This Row],[dbconcat]])</f>
        <v>ABJ-DR1</v>
      </c>
      <c r="I72" t="str">
        <f>IF(Table17[[#This Row],[NAMA_3]]="",UPPER(Table17[[#This Row],[NAMA_2]]),Table17[[#This Row],[NAMA_3]])</f>
        <v>ABJAD D &amp; R 260 KCL</v>
      </c>
      <c r="J72">
        <f>INDEX(NOTA[QTY],'1'!A:A)</f>
        <v>0</v>
      </c>
      <c r="K72">
        <f>INDEX(NOTA[STN],'1'!A:A)</f>
        <v>0</v>
      </c>
      <c r="L72" t="e">
        <f>INDEX([3]!db[QTY B],Table17[[#This Row],[//db]])</f>
        <v>#VALUE!</v>
      </c>
      <c r="M72" t="e">
        <f>INDEX([3]!db[STN B],Table17[[#This Row],[//db]])</f>
        <v>#VALUE!</v>
      </c>
      <c r="N72" t="e">
        <f>IF(Table17[[#This Row],[SATUAN NOTA]]=Table17[[#This Row],[SATUAN DB]],"", MATCH(CONCATENATE(Table17[[#This Row],[SATUAN NOTA]],Table17[[#This Row],[SATUAN DB]]),Table2[4],0))</f>
        <v>#VALUE!</v>
      </c>
      <c r="O72" t="e" cm="1">
        <f t="array" ref="O72">IF(Table17[[#This Row],[//CONV]]="","",INDEX(Table2[3],Table17[[#This Row],[//CONV]]))</f>
        <v>#VALUE!</v>
      </c>
      <c r="P72" t="e">
        <f>IF(Table17[[#This Row],[//CONV]]="",Table17[[#This Row],[ISI DB]],Table17[[#This Row],[ISI NOTA]]*Table17[[#This Row],[CONV VAR]])</f>
        <v>#VALUE!</v>
      </c>
      <c r="Q72" t="e" cm="1">
        <f t="array" ref="Q72">IF(Table17[[#This Row],[//CONV]]="",Table17[[#This Row],[SATUAN DB]],INDEX(Table2[2],Table17[[#This Row],[//CONV]]))</f>
        <v>#VALUE!</v>
      </c>
      <c r="R72" cm="1">
        <f t="array" ref="R72">IF(Table17[[#This Row],[dbconcat]]="","",INDEX([3]!Table2[ISI],Table17[[#This Row],[dbconcat]]))</f>
        <v>20</v>
      </c>
      <c r="S72" t="str" cm="1">
        <f t="array" ref="S72">IF(Table17[[#This Row],[dbconcat]]="","",INDEX([3]!Table2[[SATUAN ]],Table17[[#This Row],[dbconcat]]))</f>
        <v>LSN</v>
      </c>
      <c r="T72" t="e">
        <f>IF(Table17[[#This Row],[SATUAN S]]="","",IF(_xlfn.NUMBERVALUE(Table17[[#This Row],[ISI DB]])=_xlfn.NUMBERVALUE(Table17[[#This Row],[ISI S]]),"",1))</f>
        <v>#VALUE!</v>
      </c>
      <c r="U72" t="e">
        <f>IF(Table17[[#This Row],[SATUAN S]]="","",IF(Table17[[#This Row],[SATUAN DB]]=Table17[[#This Row],[SATUAN S]],"",1))</f>
        <v>#VALUE!</v>
      </c>
      <c r="V72" t="e">
        <f>IF(Table17[[#This Row],[CEK STN S]]="","",MATCH(CONCATENATE(Table17[[#This Row],[SATUAN CONV]],Table17[[#This Row],[SATUAN S]]),Table2[4],0))</f>
        <v>#VALUE!</v>
      </c>
      <c r="X72" t="e" cm="1">
        <f t="array" ref="X72">IF(Table17[[#This Row],[CONV2_//]]="","",INDEX(Table2[3],Table17[[#This Row],[CONV2_//]]))</f>
        <v>#VALUE!</v>
      </c>
      <c r="Y72" t="e">
        <f>IF(Table17[[#This Row],[CEK STN S]]="",Table17[[#This Row],[ISI NOTA]],Table17[[#This Row],[ISI NOTA]]*Table17[[#This Row],[CONV2 VAR]])</f>
        <v>#VALUE!</v>
      </c>
      <c r="Z72" t="e">
        <f>IF(Table17[[#This Row],[CEK STN S]]="",Table17[[#This Row],[SATUAN NOTA]],Table17[[#This Row],[SATUAN S]])</f>
        <v>#VALUE!</v>
      </c>
      <c r="AA72" s="32" t="e">
        <f>IF(Table17[[#This Row],[CEK ISI S]]="",Table17[[#This Row],[ISI DB]],Table17[[#This Row],[ISI S]])</f>
        <v>#VALUE!</v>
      </c>
      <c r="AB72" t="e">
        <f>IF(Table17[[#This Row],[CEK STN S]]="",Table17[[#This Row],[SATUAN DB]],Table17[[#This Row],[SATUAN S]])</f>
        <v>#VALUE!</v>
      </c>
      <c r="AC72" t="e">
        <f>Table17[[#This Row],[ISI NOTA CONV]]/Table17[[#This Row],[ISI_C]]</f>
        <v>#VALUE!</v>
      </c>
      <c r="AD72">
        <f>INDEX(NOTA[HARGA SATUAN],'1'!A:A)</f>
        <v>0</v>
      </c>
      <c r="AE72" t="e">
        <f>IF(Table17[[#This Row],[//CONV]]="",Table17[[#This Row],[HARGA NOTA]],Table17[[#This Row],[HARGA NOTA]]/Table17[[#This Row],[CONV VAR]])</f>
        <v>#VALUE!</v>
      </c>
      <c r="AF72" t="e">
        <f>IF(Table17[[#This Row],[CEK STN S]]="",Table17[[#This Row],[HARGA CONV]],Table17[[#This Row],[HARGA CONV]]/Table17[[#This Row],[CONV2 VAR]])</f>
        <v>#VALUE!</v>
      </c>
      <c r="AG72" s="33" t="str">
        <f>IF(INDEX(NOTA[Column6],'1'!A:A)=0,"",INDEX(NOTA[Column6],'1'!A:A))</f>
        <v/>
      </c>
      <c r="AH72" s="33" t="str">
        <f>IF(INDEX(NOTA[Column7],'1'!A:A)=0,"",INDEX(NOTA[Column7],'1'!A:A))</f>
        <v/>
      </c>
      <c r="AI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2" s="34" t="str">
        <f>INDEX(NOTA[HARGA/ CTN_H],'1'!A:A)</f>
        <v/>
      </c>
      <c r="AK72" s="34" t="str">
        <f>IF(Table17[[#This Row],[DISC 3]]="",Table17[[#This Row],[HRG / CTN]],Table17[[#This Row],[HRG / CTN]]-(Table17[[#This Row],[HRG / CTN]]*Table17[[#This Row],[DISC 3]]))</f>
        <v/>
      </c>
      <c r="AL72" s="36" t="str">
        <f ca="1">INDEX(NOTA[TGL_H],'1'!A:A)</f>
        <v/>
      </c>
      <c r="AM72" s="36" t="str">
        <f ca="1">INDEX(NOTA[TGL.NOTA_H],'1'!A:A)</f>
        <v/>
      </c>
      <c r="AN72" s="37"/>
      <c r="AO72" t="str">
        <f>IF(INDEX(NOTA[Column10],A:A)="","",INDEX(NOTA[Column10],A:A))</f>
        <v/>
      </c>
      <c r="AP72" t="str">
        <f ca="1">INDEX(NOTA[NO.NOTA_H],'1'!A:A)</f>
        <v/>
      </c>
      <c r="AQ72">
        <f>INDEX(NOTA[Column10],'1'!A:A)</f>
        <v>0</v>
      </c>
      <c r="AR72" s="38" t="str">
        <f ca="1">INDEX(NOTA[SUPPLIER_H],'1'!A:A)</f>
        <v/>
      </c>
      <c r="AS72" t="str">
        <f>Table17[[#This Row],[NAMA_C]]</f>
        <v>ABJAD D &amp; R 260 KCL</v>
      </c>
      <c r="AT72" t="str">
        <f ca="1">Table17[[#This Row],[SUPPLIER]]</f>
        <v/>
      </c>
      <c r="AU72" t="e">
        <f>SUBSTITUTE(Table17[[#This Row],[CTN]],",",".")</f>
        <v>#VALUE!</v>
      </c>
      <c r="AV72" s="64" t="e">
        <f>Table17[[#This Row],[ISI_C]]</f>
        <v>#VALUE!</v>
      </c>
      <c r="AW72" t="e">
        <f>Table17[[#This Row],[SATUAN_C]]</f>
        <v>#VALUE!</v>
      </c>
      <c r="AX72" t="e">
        <f>Table17[[#This Row],[HARGA CONV2]]</f>
        <v>#VALUE!</v>
      </c>
      <c r="AY72" s="39" t="str">
        <f>SUBSTITUTE(Table17[[#This Row],[DISC 3]],",",".")</f>
        <v/>
      </c>
      <c r="AZ72" s="36" t="str">
        <f ca="1">Table17[[#This Row],[TGL DATANG]]</f>
        <v/>
      </c>
      <c r="BA72" s="36" t="str">
        <f ca="1">Table17[[#This Row],[Column10]]</f>
        <v/>
      </c>
      <c r="BB72" s="37"/>
      <c r="BC72" t="str">
        <f>Table17[[#This Row],[KETERANGAN CONDRO]]</f>
        <v/>
      </c>
      <c r="BD72" t="str">
        <f ca="1">Table17[[#This Row],[Column6]]</f>
        <v/>
      </c>
    </row>
    <row r="73" spans="1:56">
      <c r="C73" t="str">
        <f>INDEX(NOTA[//DB],'1'!A:A)</f>
        <v/>
      </c>
      <c r="D73">
        <f>_xlfn.IFNA(MATCH(Table17[[#This Row],[//db]],[3]!Table2[\\],0),"")</f>
        <v>1</v>
      </c>
      <c r="E73" t="e">
        <f>INDEX([3]!db[NB NOTA],Table17[[#This Row],[//db]])</f>
        <v>#VALUE!</v>
      </c>
      <c r="F73" t="e">
        <f>INDEX([3]!db[NB BM],Table17[[#This Row],[//db]])</f>
        <v>#VALUE!</v>
      </c>
      <c r="G73" t="str">
        <f>IF(Table17[[#This Row],[dbconcat]]="","",INDEX([3]!Table2[NAMA],Table17[[#This Row],[dbconcat]]))</f>
        <v>ABJAD D &amp; R 260 KCL</v>
      </c>
      <c r="H73" t="str">
        <f>INDEX([3]!Table2[KODE BARANG],Table17[[#This Row],[dbconcat]])</f>
        <v>ABJ-DR1</v>
      </c>
      <c r="I73" t="str">
        <f>IF(Table17[[#This Row],[NAMA_3]]="",UPPER(Table17[[#This Row],[NAMA_2]]),Table17[[#This Row],[NAMA_3]])</f>
        <v>ABJAD D &amp; R 260 KCL</v>
      </c>
      <c r="J73">
        <f>INDEX(NOTA[QTY],'1'!A:A)</f>
        <v>0</v>
      </c>
      <c r="K73">
        <f>INDEX(NOTA[STN],'1'!A:A)</f>
        <v>0</v>
      </c>
      <c r="L73" t="e">
        <f>INDEX([3]!db[QTY B],Table17[[#This Row],[//db]])</f>
        <v>#VALUE!</v>
      </c>
      <c r="M73" t="e">
        <f>INDEX([3]!db[STN B],Table17[[#This Row],[//db]])</f>
        <v>#VALUE!</v>
      </c>
      <c r="N73" t="e">
        <f>IF(Table17[[#This Row],[SATUAN NOTA]]=Table17[[#This Row],[SATUAN DB]],"", MATCH(CONCATENATE(Table17[[#This Row],[SATUAN NOTA]],Table17[[#This Row],[SATUAN DB]]),Table2[4],0))</f>
        <v>#VALUE!</v>
      </c>
      <c r="O73" t="e" cm="1">
        <f t="array" ref="O73">IF(Table17[[#This Row],[//CONV]]="","",INDEX(Table2[3],Table17[[#This Row],[//CONV]]))</f>
        <v>#VALUE!</v>
      </c>
      <c r="P73" t="e">
        <f>IF(Table17[[#This Row],[//CONV]]="",Table17[[#This Row],[ISI DB]],Table17[[#This Row],[ISI NOTA]]*Table17[[#This Row],[CONV VAR]])</f>
        <v>#VALUE!</v>
      </c>
      <c r="Q73" t="e" cm="1">
        <f t="array" ref="Q73">IF(Table17[[#This Row],[//CONV]]="",Table17[[#This Row],[SATUAN DB]],INDEX(Table2[2],Table17[[#This Row],[//CONV]]))</f>
        <v>#VALUE!</v>
      </c>
      <c r="R73" cm="1">
        <f t="array" ref="R73">IF(Table17[[#This Row],[dbconcat]]="","",INDEX([3]!Table2[ISI],Table17[[#This Row],[dbconcat]]))</f>
        <v>20</v>
      </c>
      <c r="S73" t="str" cm="1">
        <f t="array" ref="S73">IF(Table17[[#This Row],[dbconcat]]="","",INDEX([3]!Table2[[SATUAN ]],Table17[[#This Row],[dbconcat]]))</f>
        <v>LSN</v>
      </c>
      <c r="T73" t="e">
        <f>IF(Table17[[#This Row],[SATUAN S]]="","",IF(_xlfn.NUMBERVALUE(Table17[[#This Row],[ISI DB]])=_xlfn.NUMBERVALUE(Table17[[#This Row],[ISI S]]),"",1))</f>
        <v>#VALUE!</v>
      </c>
      <c r="U73" t="e">
        <f>IF(Table17[[#This Row],[SATUAN S]]="","",IF(Table17[[#This Row],[SATUAN DB]]=Table17[[#This Row],[SATUAN S]],"",1))</f>
        <v>#VALUE!</v>
      </c>
      <c r="V73" t="e">
        <f>IF(Table17[[#This Row],[CEK STN S]]="","",MATCH(CONCATENATE(Table17[[#This Row],[SATUAN CONV]],Table17[[#This Row],[SATUAN S]]),Table2[4],0))</f>
        <v>#VALUE!</v>
      </c>
      <c r="X73" t="e" cm="1">
        <f t="array" ref="X73">IF(Table17[[#This Row],[CONV2_//]]="","",INDEX(Table2[3],Table17[[#This Row],[CONV2_//]]))</f>
        <v>#VALUE!</v>
      </c>
      <c r="Y73" t="e">
        <f>IF(Table17[[#This Row],[CEK STN S]]="",Table17[[#This Row],[ISI NOTA]],Table17[[#This Row],[ISI NOTA]]*Table17[[#This Row],[CONV2 VAR]])</f>
        <v>#VALUE!</v>
      </c>
      <c r="Z73" t="e">
        <f>IF(Table17[[#This Row],[CEK STN S]]="",Table17[[#This Row],[SATUAN NOTA]],Table17[[#This Row],[SATUAN S]])</f>
        <v>#VALUE!</v>
      </c>
      <c r="AA73" s="32" t="e">
        <f>IF(Table17[[#This Row],[CEK ISI S]]="",Table17[[#This Row],[ISI DB]],Table17[[#This Row],[ISI S]])</f>
        <v>#VALUE!</v>
      </c>
      <c r="AB73" t="e">
        <f>IF(Table17[[#This Row],[CEK STN S]]="",Table17[[#This Row],[SATUAN DB]],Table17[[#This Row],[SATUAN S]])</f>
        <v>#VALUE!</v>
      </c>
      <c r="AC73" t="e">
        <f>Table17[[#This Row],[ISI NOTA CONV]]/Table17[[#This Row],[ISI_C]]</f>
        <v>#VALUE!</v>
      </c>
      <c r="AD73">
        <f>INDEX(NOTA[HARGA SATUAN],'1'!A:A)</f>
        <v>0</v>
      </c>
      <c r="AE73" t="e">
        <f>IF(Table17[[#This Row],[//CONV]]="",Table17[[#This Row],[HARGA NOTA]],Table17[[#This Row],[HARGA NOTA]]/Table17[[#This Row],[CONV VAR]])</f>
        <v>#VALUE!</v>
      </c>
      <c r="AF73" t="e">
        <f>IF(Table17[[#This Row],[CEK STN S]]="",Table17[[#This Row],[HARGA CONV]],Table17[[#This Row],[HARGA CONV]]/Table17[[#This Row],[CONV2 VAR]])</f>
        <v>#VALUE!</v>
      </c>
      <c r="AG73" s="33" t="str">
        <f>IF(INDEX(NOTA[Column6],'1'!A:A)=0,"",INDEX(NOTA[Column6],'1'!A:A))</f>
        <v/>
      </c>
      <c r="AH73" s="33" t="str">
        <f>IF(INDEX(NOTA[Column7],'1'!A:A)=0,"",INDEX(NOTA[Column7],'1'!A:A))</f>
        <v/>
      </c>
      <c r="AI7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3" s="34" t="str">
        <f>INDEX(NOTA[HARGA/ CTN_H],'1'!A:A)</f>
        <v/>
      </c>
      <c r="AK73" s="34" t="str">
        <f>IF(Table17[[#This Row],[DISC 3]]="",Table17[[#This Row],[HRG / CTN]],Table17[[#This Row],[HRG / CTN]]-(Table17[[#This Row],[HRG / CTN]]*Table17[[#This Row],[DISC 3]]))</f>
        <v/>
      </c>
      <c r="AL73" s="36" t="str">
        <f ca="1">INDEX(NOTA[TGL_H],'1'!A:A)</f>
        <v/>
      </c>
      <c r="AM73" s="36" t="str">
        <f ca="1">INDEX(NOTA[TGL.NOTA_H],'1'!A:A)</f>
        <v/>
      </c>
      <c r="AN73" s="37"/>
      <c r="AO73" t="str">
        <f>IF(INDEX(NOTA[Column10],A:A)="","",INDEX(NOTA[Column10],A:A))</f>
        <v/>
      </c>
      <c r="AP73" t="str">
        <f ca="1">INDEX(NOTA[NO.NOTA_H],'1'!A:A)</f>
        <v/>
      </c>
      <c r="AQ73">
        <f>INDEX(NOTA[Column10],'1'!A:A)</f>
        <v>0</v>
      </c>
      <c r="AR73" s="38" t="str">
        <f ca="1">INDEX(NOTA[SUPPLIER_H],'1'!A:A)</f>
        <v/>
      </c>
      <c r="AS73" t="str">
        <f>Table17[[#This Row],[NAMA_C]]</f>
        <v>ABJAD D &amp; R 260 KCL</v>
      </c>
      <c r="AT73" t="str">
        <f ca="1">Table17[[#This Row],[SUPPLIER]]</f>
        <v/>
      </c>
      <c r="AU73" t="e">
        <f>SUBSTITUTE(Table17[[#This Row],[CTN]],",",".")</f>
        <v>#VALUE!</v>
      </c>
      <c r="AV73" s="64" t="e">
        <f>Table17[[#This Row],[ISI_C]]</f>
        <v>#VALUE!</v>
      </c>
      <c r="AW73" t="e">
        <f>Table17[[#This Row],[SATUAN_C]]</f>
        <v>#VALUE!</v>
      </c>
      <c r="AX73" t="e">
        <f>Table17[[#This Row],[HARGA CONV2]]</f>
        <v>#VALUE!</v>
      </c>
      <c r="AY73" s="39" t="str">
        <f>SUBSTITUTE(Table17[[#This Row],[DISC 3]],",",".")</f>
        <v/>
      </c>
      <c r="AZ73" s="36" t="str">
        <f ca="1">Table17[[#This Row],[TGL DATANG]]</f>
        <v/>
      </c>
      <c r="BA73" s="36" t="str">
        <f ca="1">Table17[[#This Row],[Column10]]</f>
        <v/>
      </c>
      <c r="BB73" s="37"/>
      <c r="BC73" t="str">
        <f>Table17[[#This Row],[KETERANGAN CONDRO]]</f>
        <v/>
      </c>
      <c r="BD73" t="str">
        <f ca="1">Table17[[#This Row],[Column6]]</f>
        <v/>
      </c>
    </row>
    <row r="74" spans="1:56">
      <c r="C74" t="str">
        <f>INDEX(NOTA[//DB],'1'!A:A)</f>
        <v/>
      </c>
      <c r="D74">
        <f>_xlfn.IFNA(MATCH(Table17[[#This Row],[//db]],[3]!Table2[\\],0),"")</f>
        <v>1</v>
      </c>
      <c r="E74" t="e">
        <f>INDEX([3]!db[NB NOTA],Table17[[#This Row],[//db]])</f>
        <v>#VALUE!</v>
      </c>
      <c r="F74" t="e">
        <f>INDEX([3]!db[NB BM],Table17[[#This Row],[//db]])</f>
        <v>#VALUE!</v>
      </c>
      <c r="G74" t="str">
        <f>IF(Table17[[#This Row],[dbconcat]]="","",INDEX([3]!Table2[NAMA],Table17[[#This Row],[dbconcat]]))</f>
        <v>ABJAD D &amp; R 260 KCL</v>
      </c>
      <c r="H74" t="str">
        <f>INDEX([3]!Table2[KODE BARANG],Table17[[#This Row],[dbconcat]])</f>
        <v>ABJ-DR1</v>
      </c>
      <c r="I74" t="str">
        <f>IF(Table17[[#This Row],[NAMA_3]]="",UPPER(Table17[[#This Row],[NAMA_2]]),Table17[[#This Row],[NAMA_3]])</f>
        <v>ABJAD D &amp; R 260 KCL</v>
      </c>
      <c r="J74">
        <f>INDEX(NOTA[QTY],'1'!A:A)</f>
        <v>0</v>
      </c>
      <c r="K74">
        <f>INDEX(NOTA[STN],'1'!A:A)</f>
        <v>0</v>
      </c>
      <c r="L74" t="e">
        <f>INDEX([3]!db[QTY B],Table17[[#This Row],[//db]])</f>
        <v>#VALUE!</v>
      </c>
      <c r="M74" t="e">
        <f>INDEX([3]!db[STN B],Table17[[#This Row],[//db]])</f>
        <v>#VALUE!</v>
      </c>
      <c r="N74" t="e">
        <f>IF(Table17[[#This Row],[SATUAN NOTA]]=Table17[[#This Row],[SATUAN DB]],"", MATCH(CONCATENATE(Table17[[#This Row],[SATUAN NOTA]],Table17[[#This Row],[SATUAN DB]]),Table2[4],0))</f>
        <v>#VALUE!</v>
      </c>
      <c r="O74" t="e" cm="1">
        <f t="array" ref="O74">IF(Table17[[#This Row],[//CONV]]="","",INDEX(Table2[3],Table17[[#This Row],[//CONV]]))</f>
        <v>#VALUE!</v>
      </c>
      <c r="P74" t="e">
        <f>IF(Table17[[#This Row],[//CONV]]="",Table17[[#This Row],[ISI DB]],Table17[[#This Row],[ISI NOTA]]*Table17[[#This Row],[CONV VAR]])</f>
        <v>#VALUE!</v>
      </c>
      <c r="Q74" t="e" cm="1">
        <f t="array" ref="Q74">IF(Table17[[#This Row],[//CONV]]="",Table17[[#This Row],[SATUAN DB]],INDEX(Table2[2],Table17[[#This Row],[//CONV]]))</f>
        <v>#VALUE!</v>
      </c>
      <c r="R74" cm="1">
        <f t="array" ref="R74">IF(Table17[[#This Row],[dbconcat]]="","",INDEX([3]!Table2[ISI],Table17[[#This Row],[dbconcat]]))</f>
        <v>20</v>
      </c>
      <c r="S74" t="str" cm="1">
        <f t="array" ref="S74">IF(Table17[[#This Row],[dbconcat]]="","",INDEX([3]!Table2[[SATUAN ]],Table17[[#This Row],[dbconcat]]))</f>
        <v>LSN</v>
      </c>
      <c r="T74" t="e">
        <f>IF(Table17[[#This Row],[SATUAN S]]="","",IF(_xlfn.NUMBERVALUE(Table17[[#This Row],[ISI DB]])=_xlfn.NUMBERVALUE(Table17[[#This Row],[ISI S]]),"",1))</f>
        <v>#VALUE!</v>
      </c>
      <c r="U74" t="e">
        <f>IF(Table17[[#This Row],[SATUAN S]]="","",IF(Table17[[#This Row],[SATUAN DB]]=Table17[[#This Row],[SATUAN S]],"",1))</f>
        <v>#VALUE!</v>
      </c>
      <c r="V74" t="e">
        <f>IF(Table17[[#This Row],[CEK STN S]]="","",MATCH(CONCATENATE(Table17[[#This Row],[SATUAN CONV]],Table17[[#This Row],[SATUAN S]]),Table2[4],0))</f>
        <v>#VALUE!</v>
      </c>
      <c r="X74" t="e" cm="1">
        <f t="array" ref="X74">IF(Table17[[#This Row],[CONV2_//]]="","",INDEX(Table2[3],Table17[[#This Row],[CONV2_//]]))</f>
        <v>#VALUE!</v>
      </c>
      <c r="Y74" t="e">
        <f>IF(Table17[[#This Row],[CEK STN S]]="",Table17[[#This Row],[ISI NOTA]],Table17[[#This Row],[ISI NOTA]]*Table17[[#This Row],[CONV2 VAR]])</f>
        <v>#VALUE!</v>
      </c>
      <c r="Z74" t="e">
        <f>IF(Table17[[#This Row],[CEK STN S]]="",Table17[[#This Row],[SATUAN NOTA]],Table17[[#This Row],[SATUAN S]])</f>
        <v>#VALUE!</v>
      </c>
      <c r="AA74" s="32" t="e">
        <f>IF(Table17[[#This Row],[CEK ISI S]]="",Table17[[#This Row],[ISI DB]],Table17[[#This Row],[ISI S]])</f>
        <v>#VALUE!</v>
      </c>
      <c r="AB74" t="e">
        <f>IF(Table17[[#This Row],[CEK STN S]]="",Table17[[#This Row],[SATUAN DB]],Table17[[#This Row],[SATUAN S]])</f>
        <v>#VALUE!</v>
      </c>
      <c r="AC74" t="e">
        <f>Table17[[#This Row],[ISI NOTA CONV]]/Table17[[#This Row],[ISI_C]]</f>
        <v>#VALUE!</v>
      </c>
      <c r="AD74">
        <f>INDEX(NOTA[HARGA SATUAN],'1'!A:A)</f>
        <v>0</v>
      </c>
      <c r="AE74" t="e">
        <f>IF(Table17[[#This Row],[//CONV]]="",Table17[[#This Row],[HARGA NOTA]],Table17[[#This Row],[HARGA NOTA]]/Table17[[#This Row],[CONV VAR]])</f>
        <v>#VALUE!</v>
      </c>
      <c r="AF74" t="e">
        <f>IF(Table17[[#This Row],[CEK STN S]]="",Table17[[#This Row],[HARGA CONV]],Table17[[#This Row],[HARGA CONV]]/Table17[[#This Row],[CONV2 VAR]])</f>
        <v>#VALUE!</v>
      </c>
      <c r="AG74" s="33" t="str">
        <f>IF(INDEX(NOTA[Column6],'1'!A:A)=0,"",INDEX(NOTA[Column6],'1'!A:A))</f>
        <v/>
      </c>
      <c r="AH74" s="33" t="str">
        <f>IF(INDEX(NOTA[Column7],'1'!A:A)=0,"",INDEX(NOTA[Column7],'1'!A:A))</f>
        <v/>
      </c>
      <c r="AI7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4" s="34" t="str">
        <f>INDEX(NOTA[HARGA/ CTN_H],'1'!A:A)</f>
        <v/>
      </c>
      <c r="AK74" s="34" t="str">
        <f>IF(Table17[[#This Row],[DISC 3]]="",Table17[[#This Row],[HRG / CTN]],Table17[[#This Row],[HRG / CTN]]-(Table17[[#This Row],[HRG / CTN]]*Table17[[#This Row],[DISC 3]]))</f>
        <v/>
      </c>
      <c r="AL74" s="36" t="str">
        <f ca="1">INDEX(NOTA[TGL_H],'1'!A:A)</f>
        <v/>
      </c>
      <c r="AM74" s="36" t="str">
        <f ca="1">INDEX(NOTA[TGL.NOTA_H],'1'!A:A)</f>
        <v/>
      </c>
      <c r="AN74" s="37"/>
      <c r="AO74" t="str">
        <f>IF(INDEX(NOTA[Column10],A:A)="","",INDEX(NOTA[Column10],A:A))</f>
        <v/>
      </c>
      <c r="AP74" t="str">
        <f ca="1">INDEX(NOTA[NO.NOTA_H],'1'!A:A)</f>
        <v/>
      </c>
      <c r="AQ74">
        <f>INDEX(NOTA[Column10],'1'!A:A)</f>
        <v>0</v>
      </c>
      <c r="AR74" s="38" t="str">
        <f ca="1">INDEX(NOTA[SUPPLIER_H],'1'!A:A)</f>
        <v/>
      </c>
      <c r="AS74" t="str">
        <f>Table17[[#This Row],[NAMA_C]]</f>
        <v>ABJAD D &amp; R 260 KCL</v>
      </c>
      <c r="AT74" t="str">
        <f ca="1">Table17[[#This Row],[SUPPLIER]]</f>
        <v/>
      </c>
      <c r="AU74" t="e">
        <f>SUBSTITUTE(Table17[[#This Row],[CTN]],",",".")</f>
        <v>#VALUE!</v>
      </c>
      <c r="AV74" s="64" t="e">
        <f>Table17[[#This Row],[ISI_C]]</f>
        <v>#VALUE!</v>
      </c>
      <c r="AW74" t="e">
        <f>Table17[[#This Row],[SATUAN_C]]</f>
        <v>#VALUE!</v>
      </c>
      <c r="AX74" t="e">
        <f>Table17[[#This Row],[HARGA CONV2]]</f>
        <v>#VALUE!</v>
      </c>
      <c r="AY74" s="39" t="str">
        <f>SUBSTITUTE(Table17[[#This Row],[DISC 3]],",",".")</f>
        <v/>
      </c>
      <c r="AZ74" s="36" t="str">
        <f ca="1">Table17[[#This Row],[TGL DATANG]]</f>
        <v/>
      </c>
      <c r="BA74" s="36" t="str">
        <f ca="1">Table17[[#This Row],[Column10]]</f>
        <v/>
      </c>
      <c r="BB74" s="37"/>
      <c r="BC74" t="str">
        <f>Table17[[#This Row],[KETERANGAN CONDRO]]</f>
        <v/>
      </c>
      <c r="BD74" t="str">
        <f ca="1">Table17[[#This Row],[Column6]]</f>
        <v/>
      </c>
    </row>
    <row r="75" spans="1:56">
      <c r="C75" t="str">
        <f>INDEX(NOTA[//DB],'1'!A:A)</f>
        <v/>
      </c>
      <c r="D75">
        <f>_xlfn.IFNA(MATCH(Table17[[#This Row],[//db]],[3]!Table2[\\],0),"")</f>
        <v>1</v>
      </c>
      <c r="E75" t="e">
        <f>INDEX([3]!db[NB NOTA],Table17[[#This Row],[//db]])</f>
        <v>#VALUE!</v>
      </c>
      <c r="F75" t="e">
        <f>INDEX([3]!db[NB BM],Table17[[#This Row],[//db]])</f>
        <v>#VALUE!</v>
      </c>
      <c r="G75" t="str">
        <f>IF(Table17[[#This Row],[dbconcat]]="","",INDEX([3]!Table2[NAMA],Table17[[#This Row],[dbconcat]]))</f>
        <v>ABJAD D &amp; R 260 KCL</v>
      </c>
      <c r="H75" t="str">
        <f>INDEX([3]!Table2[KODE BARANG],Table17[[#This Row],[dbconcat]])</f>
        <v>ABJ-DR1</v>
      </c>
      <c r="I75" t="str">
        <f>IF(Table17[[#This Row],[NAMA_3]]="",UPPER(Table17[[#This Row],[NAMA_2]]),Table17[[#This Row],[NAMA_3]])</f>
        <v>ABJAD D &amp; R 260 KCL</v>
      </c>
      <c r="J75">
        <f>INDEX(NOTA[QTY],'1'!A:A)</f>
        <v>0</v>
      </c>
      <c r="K75">
        <f>INDEX(NOTA[STN],'1'!A:A)</f>
        <v>0</v>
      </c>
      <c r="L75" t="e">
        <f>INDEX([3]!db[QTY B],Table17[[#This Row],[//db]])</f>
        <v>#VALUE!</v>
      </c>
      <c r="M75" t="e">
        <f>INDEX([3]!db[STN B],Table17[[#This Row],[//db]])</f>
        <v>#VALUE!</v>
      </c>
      <c r="N75" t="e">
        <f>IF(Table17[[#This Row],[SATUAN NOTA]]=Table17[[#This Row],[SATUAN DB]],"", MATCH(CONCATENATE(Table17[[#This Row],[SATUAN NOTA]],Table17[[#This Row],[SATUAN DB]]),Table2[4],0))</f>
        <v>#VALUE!</v>
      </c>
      <c r="O75" t="e" cm="1">
        <f t="array" ref="O75">IF(Table17[[#This Row],[//CONV]]="","",INDEX(Table2[3],Table17[[#This Row],[//CONV]]))</f>
        <v>#VALUE!</v>
      </c>
      <c r="P75" t="e">
        <f>IF(Table17[[#This Row],[//CONV]]="",Table17[[#This Row],[ISI DB]],Table17[[#This Row],[ISI NOTA]]*Table17[[#This Row],[CONV VAR]])</f>
        <v>#VALUE!</v>
      </c>
      <c r="Q75" t="e" cm="1">
        <f t="array" ref="Q75">IF(Table17[[#This Row],[//CONV]]="",Table17[[#This Row],[SATUAN DB]],INDEX(Table2[2],Table17[[#This Row],[//CONV]]))</f>
        <v>#VALUE!</v>
      </c>
      <c r="R75" cm="1">
        <f t="array" ref="R75">IF(Table17[[#This Row],[dbconcat]]="","",INDEX([3]!Table2[ISI],Table17[[#This Row],[dbconcat]]))</f>
        <v>20</v>
      </c>
      <c r="S75" t="str" cm="1">
        <f t="array" ref="S75">IF(Table17[[#This Row],[dbconcat]]="","",INDEX([3]!Table2[[SATUAN ]],Table17[[#This Row],[dbconcat]]))</f>
        <v>LSN</v>
      </c>
      <c r="T75" t="e">
        <f>IF(Table17[[#This Row],[SATUAN S]]="","",IF(_xlfn.NUMBERVALUE(Table17[[#This Row],[ISI DB]])=_xlfn.NUMBERVALUE(Table17[[#This Row],[ISI S]]),"",1))</f>
        <v>#VALUE!</v>
      </c>
      <c r="U75" t="e">
        <f>IF(Table17[[#This Row],[SATUAN S]]="","",IF(Table17[[#This Row],[SATUAN DB]]=Table17[[#This Row],[SATUAN S]],"",1))</f>
        <v>#VALUE!</v>
      </c>
      <c r="V75" t="e">
        <f>IF(Table17[[#This Row],[CEK STN S]]="","",MATCH(CONCATENATE(Table17[[#This Row],[SATUAN CONV]],Table17[[#This Row],[SATUAN S]]),Table2[4],0))</f>
        <v>#VALUE!</v>
      </c>
      <c r="X75" t="e" cm="1">
        <f t="array" ref="X75">IF(Table17[[#This Row],[CONV2_//]]="","",INDEX(Table2[3],Table17[[#This Row],[CONV2_//]]))</f>
        <v>#VALUE!</v>
      </c>
      <c r="Y75" t="e">
        <f>IF(Table17[[#This Row],[CEK STN S]]="",Table17[[#This Row],[ISI NOTA]],Table17[[#This Row],[ISI NOTA]]*Table17[[#This Row],[CONV2 VAR]])</f>
        <v>#VALUE!</v>
      </c>
      <c r="Z75" t="e">
        <f>IF(Table17[[#This Row],[CEK STN S]]="",Table17[[#This Row],[SATUAN NOTA]],Table17[[#This Row],[SATUAN S]])</f>
        <v>#VALUE!</v>
      </c>
      <c r="AA75" s="32" t="e">
        <f>IF(Table17[[#This Row],[CEK ISI S]]="",Table17[[#This Row],[ISI DB]],Table17[[#This Row],[ISI S]])</f>
        <v>#VALUE!</v>
      </c>
      <c r="AB75" t="e">
        <f>IF(Table17[[#This Row],[CEK STN S]]="",Table17[[#This Row],[SATUAN DB]],Table17[[#This Row],[SATUAN S]])</f>
        <v>#VALUE!</v>
      </c>
      <c r="AC75" t="e">
        <f>Table17[[#This Row],[ISI NOTA CONV]]/Table17[[#This Row],[ISI_C]]</f>
        <v>#VALUE!</v>
      </c>
      <c r="AD75">
        <f>INDEX(NOTA[HARGA SATUAN],'1'!A:A)</f>
        <v>0</v>
      </c>
      <c r="AE75" t="e">
        <f>IF(Table17[[#This Row],[//CONV]]="",Table17[[#This Row],[HARGA NOTA]],Table17[[#This Row],[HARGA NOTA]]/Table17[[#This Row],[CONV VAR]])</f>
        <v>#VALUE!</v>
      </c>
      <c r="AF75" t="e">
        <f>IF(Table17[[#This Row],[CEK STN S]]="",Table17[[#This Row],[HARGA CONV]],Table17[[#This Row],[HARGA CONV]]/Table17[[#This Row],[CONV2 VAR]])</f>
        <v>#VALUE!</v>
      </c>
      <c r="AG75" s="33" t="str">
        <f>IF(INDEX(NOTA[Column6],'1'!A:A)=0,"",INDEX(NOTA[Column6],'1'!A:A))</f>
        <v/>
      </c>
      <c r="AH75" s="33" t="str">
        <f>IF(INDEX(NOTA[Column7],'1'!A:A)=0,"",INDEX(NOTA[Column7],'1'!A:A))</f>
        <v/>
      </c>
      <c r="AI7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5" s="34" t="str">
        <f>INDEX(NOTA[HARGA/ CTN_H],'1'!A:A)</f>
        <v/>
      </c>
      <c r="AK75" s="34" t="str">
        <f>IF(Table17[[#This Row],[DISC 3]]="",Table17[[#This Row],[HRG / CTN]],Table17[[#This Row],[HRG / CTN]]-(Table17[[#This Row],[HRG / CTN]]*Table17[[#This Row],[DISC 3]]))</f>
        <v/>
      </c>
      <c r="AL75" s="36" t="str">
        <f ca="1">INDEX(NOTA[TGL_H],'1'!A:A)</f>
        <v/>
      </c>
      <c r="AM75" s="36" t="str">
        <f ca="1">INDEX(NOTA[TGL.NOTA_H],'1'!A:A)</f>
        <v/>
      </c>
      <c r="AN75" s="37"/>
      <c r="AO75" t="str">
        <f>IF(INDEX(NOTA[Column10],A:A)="","",INDEX(NOTA[Column10],A:A))</f>
        <v/>
      </c>
      <c r="AP75" t="str">
        <f ca="1">INDEX(NOTA[NO.NOTA_H],'1'!A:A)</f>
        <v/>
      </c>
      <c r="AQ75">
        <f>INDEX(NOTA[Column10],'1'!A:A)</f>
        <v>0</v>
      </c>
      <c r="AR75" s="38" t="str">
        <f ca="1">INDEX(NOTA[SUPPLIER_H],'1'!A:A)</f>
        <v/>
      </c>
      <c r="AS75" t="str">
        <f>Table17[[#This Row],[NAMA_C]]</f>
        <v>ABJAD D &amp; R 260 KCL</v>
      </c>
      <c r="AT75" t="str">
        <f ca="1">Table17[[#This Row],[SUPPLIER]]</f>
        <v/>
      </c>
      <c r="AU75" t="e">
        <f>SUBSTITUTE(Table17[[#This Row],[CTN]],",",".")</f>
        <v>#VALUE!</v>
      </c>
      <c r="AV75" s="64" t="e">
        <f>Table17[[#This Row],[ISI_C]]</f>
        <v>#VALUE!</v>
      </c>
      <c r="AW75" t="e">
        <f>Table17[[#This Row],[SATUAN_C]]</f>
        <v>#VALUE!</v>
      </c>
      <c r="AX75" t="e">
        <f>Table17[[#This Row],[HARGA CONV2]]</f>
        <v>#VALUE!</v>
      </c>
      <c r="AY75" s="39" t="str">
        <f>SUBSTITUTE(Table17[[#This Row],[DISC 3]],",",".")</f>
        <v/>
      </c>
      <c r="AZ75" s="36" t="str">
        <f ca="1">Table17[[#This Row],[TGL DATANG]]</f>
        <v/>
      </c>
      <c r="BA75" s="36" t="str">
        <f ca="1">Table17[[#This Row],[Column10]]</f>
        <v/>
      </c>
      <c r="BB75" s="37"/>
      <c r="BC75" t="str">
        <f>Table17[[#This Row],[KETERANGAN CONDRO]]</f>
        <v/>
      </c>
      <c r="BD75" t="str">
        <f ca="1">Table17[[#This Row],[Column6]]</f>
        <v/>
      </c>
    </row>
    <row r="76" spans="1:56">
      <c r="C76" t="str">
        <f>INDEX(NOTA[//DB],'1'!A:A)</f>
        <v/>
      </c>
      <c r="D76">
        <f>_xlfn.IFNA(MATCH(Table17[[#This Row],[//db]],[3]!Table2[\\],0),"")</f>
        <v>1</v>
      </c>
      <c r="E76" t="e">
        <f>INDEX([3]!db[NB NOTA],Table17[[#This Row],[//db]])</f>
        <v>#VALUE!</v>
      </c>
      <c r="F76" t="e">
        <f>INDEX([3]!db[NB BM],Table17[[#This Row],[//db]])</f>
        <v>#VALUE!</v>
      </c>
      <c r="G76" t="str">
        <f>IF(Table17[[#This Row],[dbconcat]]="","",INDEX([3]!Table2[NAMA],Table17[[#This Row],[dbconcat]]))</f>
        <v>ABJAD D &amp; R 260 KCL</v>
      </c>
      <c r="H76" t="str">
        <f>INDEX([3]!Table2[KODE BARANG],Table17[[#This Row],[dbconcat]])</f>
        <v>ABJ-DR1</v>
      </c>
      <c r="I76" t="str">
        <f>IF(Table17[[#This Row],[NAMA_3]]="",UPPER(Table17[[#This Row],[NAMA_2]]),Table17[[#This Row],[NAMA_3]])</f>
        <v>ABJAD D &amp; R 260 KCL</v>
      </c>
      <c r="J76">
        <f>INDEX(NOTA[QTY],'1'!A:A)</f>
        <v>0</v>
      </c>
      <c r="K76">
        <f>INDEX(NOTA[STN],'1'!A:A)</f>
        <v>0</v>
      </c>
      <c r="L76" t="e">
        <f>INDEX([3]!db[QTY B],Table17[[#This Row],[//db]])</f>
        <v>#VALUE!</v>
      </c>
      <c r="M76" t="e">
        <f>INDEX([3]!db[STN B],Table17[[#This Row],[//db]])</f>
        <v>#VALUE!</v>
      </c>
      <c r="N76" t="e">
        <f>IF(Table17[[#This Row],[SATUAN NOTA]]=Table17[[#This Row],[SATUAN DB]],"", MATCH(CONCATENATE(Table17[[#This Row],[SATUAN NOTA]],Table17[[#This Row],[SATUAN DB]]),Table2[4],0))</f>
        <v>#VALUE!</v>
      </c>
      <c r="O76" t="e" cm="1">
        <f t="array" ref="O76">IF(Table17[[#This Row],[//CONV]]="","",INDEX(Table2[3],Table17[[#This Row],[//CONV]]))</f>
        <v>#VALUE!</v>
      </c>
      <c r="P76" t="e">
        <f>IF(Table17[[#This Row],[//CONV]]="",Table17[[#This Row],[ISI DB]],Table17[[#This Row],[ISI NOTA]]*Table17[[#This Row],[CONV VAR]])</f>
        <v>#VALUE!</v>
      </c>
      <c r="Q76" t="e" cm="1">
        <f t="array" ref="Q76">IF(Table17[[#This Row],[//CONV]]="",Table17[[#This Row],[SATUAN DB]],INDEX(Table2[2],Table17[[#This Row],[//CONV]]))</f>
        <v>#VALUE!</v>
      </c>
      <c r="R76" cm="1">
        <f t="array" ref="R76">IF(Table17[[#This Row],[dbconcat]]="","",INDEX([3]!Table2[ISI],Table17[[#This Row],[dbconcat]]))</f>
        <v>20</v>
      </c>
      <c r="S76" t="str" cm="1">
        <f t="array" ref="S76">IF(Table17[[#This Row],[dbconcat]]="","",INDEX([3]!Table2[[SATUAN ]],Table17[[#This Row],[dbconcat]]))</f>
        <v>LSN</v>
      </c>
      <c r="T76" t="e">
        <f>IF(Table17[[#This Row],[SATUAN S]]="","",IF(_xlfn.NUMBERVALUE(Table17[[#This Row],[ISI DB]])=_xlfn.NUMBERVALUE(Table17[[#This Row],[ISI S]]),"",1))</f>
        <v>#VALUE!</v>
      </c>
      <c r="U76" t="e">
        <f>IF(Table17[[#This Row],[SATUAN S]]="","",IF(Table17[[#This Row],[SATUAN DB]]=Table17[[#This Row],[SATUAN S]],"",1))</f>
        <v>#VALUE!</v>
      </c>
      <c r="V76" t="e">
        <f>IF(Table17[[#This Row],[CEK STN S]]="","",MATCH(CONCATENATE(Table17[[#This Row],[SATUAN CONV]],Table17[[#This Row],[SATUAN S]]),Table2[4],0))</f>
        <v>#VALUE!</v>
      </c>
      <c r="X76" t="e" cm="1">
        <f t="array" ref="X76">IF(Table17[[#This Row],[CONV2_//]]="","",INDEX(Table2[3],Table17[[#This Row],[CONV2_//]]))</f>
        <v>#VALUE!</v>
      </c>
      <c r="Y76" t="e">
        <f>IF(Table17[[#This Row],[CEK STN S]]="",Table17[[#This Row],[ISI NOTA]],Table17[[#This Row],[ISI NOTA]]*Table17[[#This Row],[CONV2 VAR]])</f>
        <v>#VALUE!</v>
      </c>
      <c r="Z76" t="e">
        <f>IF(Table17[[#This Row],[CEK STN S]]="",Table17[[#This Row],[SATUAN NOTA]],Table17[[#This Row],[SATUAN S]])</f>
        <v>#VALUE!</v>
      </c>
      <c r="AA76" s="32" t="e">
        <f>IF(Table17[[#This Row],[CEK ISI S]]="",Table17[[#This Row],[ISI DB]],Table17[[#This Row],[ISI S]])</f>
        <v>#VALUE!</v>
      </c>
      <c r="AB76" t="e">
        <f>IF(Table17[[#This Row],[CEK STN S]]="",Table17[[#This Row],[SATUAN DB]],Table17[[#This Row],[SATUAN S]])</f>
        <v>#VALUE!</v>
      </c>
      <c r="AC76" t="e">
        <f>Table17[[#This Row],[ISI NOTA CONV]]/Table17[[#This Row],[ISI_C]]</f>
        <v>#VALUE!</v>
      </c>
      <c r="AD76">
        <f>INDEX(NOTA[HARGA SATUAN],'1'!A:A)</f>
        <v>0</v>
      </c>
      <c r="AE76" t="e">
        <f>IF(Table17[[#This Row],[//CONV]]="",Table17[[#This Row],[HARGA NOTA]],Table17[[#This Row],[HARGA NOTA]]/Table17[[#This Row],[CONV VAR]])</f>
        <v>#VALUE!</v>
      </c>
      <c r="AF76" t="e">
        <f>IF(Table17[[#This Row],[CEK STN S]]="",Table17[[#This Row],[HARGA CONV]],Table17[[#This Row],[HARGA CONV]]/Table17[[#This Row],[CONV2 VAR]])</f>
        <v>#VALUE!</v>
      </c>
      <c r="AG76" s="33" t="str">
        <f>IF(INDEX(NOTA[Column6],'1'!A:A)=0,"",INDEX(NOTA[Column6],'1'!A:A))</f>
        <v/>
      </c>
      <c r="AH76" s="33" t="str">
        <f>IF(INDEX(NOTA[Column7],'1'!A:A)=0,"",INDEX(NOTA[Column7],'1'!A:A))</f>
        <v/>
      </c>
      <c r="AI7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6" s="34" t="str">
        <f>INDEX(NOTA[HARGA/ CTN_H],'1'!A:A)</f>
        <v/>
      </c>
      <c r="AK76" s="34" t="str">
        <f>IF(Table17[[#This Row],[DISC 3]]="",Table17[[#This Row],[HRG / CTN]],Table17[[#This Row],[HRG / CTN]]-(Table17[[#This Row],[HRG / CTN]]*Table17[[#This Row],[DISC 3]]))</f>
        <v/>
      </c>
      <c r="AL76" s="36" t="str">
        <f ca="1">INDEX(NOTA[TGL_H],'1'!A:A)</f>
        <v/>
      </c>
      <c r="AM76" s="36" t="str">
        <f ca="1">INDEX(NOTA[TGL.NOTA_H],'1'!A:A)</f>
        <v/>
      </c>
      <c r="AN76" s="37"/>
      <c r="AO76" t="str">
        <f>IF(INDEX(NOTA[Column10],A:A)="","",INDEX(NOTA[Column10],A:A))</f>
        <v/>
      </c>
      <c r="AP76" t="str">
        <f ca="1">INDEX(NOTA[NO.NOTA_H],'1'!A:A)</f>
        <v/>
      </c>
      <c r="AQ76">
        <f>INDEX(NOTA[Column10],'1'!A:A)</f>
        <v>0</v>
      </c>
      <c r="AR76" s="38" t="str">
        <f ca="1">INDEX(NOTA[SUPPLIER_H],'1'!A:A)</f>
        <v/>
      </c>
      <c r="AS76" t="str">
        <f>Table17[[#This Row],[NAMA_C]]</f>
        <v>ABJAD D &amp; R 260 KCL</v>
      </c>
      <c r="AT76" t="str">
        <f ca="1">Table17[[#This Row],[SUPPLIER]]</f>
        <v/>
      </c>
      <c r="AU76" t="e">
        <f>SUBSTITUTE(Table17[[#This Row],[CTN]],",",".")</f>
        <v>#VALUE!</v>
      </c>
      <c r="AV76" s="64" t="e">
        <f>Table17[[#This Row],[ISI_C]]</f>
        <v>#VALUE!</v>
      </c>
      <c r="AW76" t="e">
        <f>Table17[[#This Row],[SATUAN_C]]</f>
        <v>#VALUE!</v>
      </c>
      <c r="AX76" t="e">
        <f>Table17[[#This Row],[HARGA CONV2]]</f>
        <v>#VALUE!</v>
      </c>
      <c r="AY76" s="39" t="str">
        <f>SUBSTITUTE(Table17[[#This Row],[DISC 3]],",",".")</f>
        <v/>
      </c>
      <c r="AZ76" s="36" t="str">
        <f ca="1">Table17[[#This Row],[TGL DATANG]]</f>
        <v/>
      </c>
      <c r="BA76" s="36" t="str">
        <f ca="1">Table17[[#This Row],[Column10]]</f>
        <v/>
      </c>
      <c r="BB76" s="37"/>
      <c r="BC76" t="str">
        <f>Table17[[#This Row],[KETERANGAN CONDRO]]</f>
        <v/>
      </c>
      <c r="BD76" t="str">
        <f ca="1">Table17[[#This Row],[Column6]]</f>
        <v/>
      </c>
    </row>
    <row r="77" spans="1:56" s="54" customFormat="1">
      <c r="A77"/>
      <c r="C77" s="54" t="str">
        <f>INDEX(NOTA[//DB],'1'!A:A)</f>
        <v/>
      </c>
      <c r="D77" s="54">
        <f>_xlfn.IFNA(MATCH(Table17[[#This Row],[//db]],[3]!Table2[\\],0),"")</f>
        <v>1</v>
      </c>
      <c r="E77" s="54" t="e">
        <f>INDEX([3]!db[NB NOTA],Table17[[#This Row],[//db]])</f>
        <v>#VALUE!</v>
      </c>
      <c r="F77" s="54" t="e">
        <f>INDEX([3]!db[NB BM],Table17[[#This Row],[//db]])</f>
        <v>#VALUE!</v>
      </c>
      <c r="G77" s="54" t="str">
        <f>IF(Table17[[#This Row],[dbconcat]]="","",INDEX([3]!Table2[NAMA],Table17[[#This Row],[dbconcat]]))</f>
        <v>ABJAD D &amp; R 260 KCL</v>
      </c>
      <c r="H77" s="54" t="str">
        <f>INDEX([3]!Table2[KODE BARANG],Table17[[#This Row],[dbconcat]])</f>
        <v>ABJ-DR1</v>
      </c>
      <c r="I77" s="54" t="str">
        <f>IF(Table17[[#This Row],[NAMA_3]]="",UPPER(Table17[[#This Row],[NAMA_2]]),Table17[[#This Row],[NAMA_3]])</f>
        <v>ABJAD D &amp; R 260 KCL</v>
      </c>
      <c r="J77" s="54">
        <f>INDEX(NOTA[QTY],'1'!A:A)</f>
        <v>0</v>
      </c>
      <c r="K77" s="54">
        <f>INDEX(NOTA[STN],'1'!A:A)</f>
        <v>0</v>
      </c>
      <c r="L77" s="54" t="e">
        <f>INDEX([3]!db[QTY B],Table17[[#This Row],[//db]])</f>
        <v>#VALUE!</v>
      </c>
      <c r="M77" s="54" t="e">
        <f>INDEX([3]!db[STN B],Table17[[#This Row],[//db]])</f>
        <v>#VALUE!</v>
      </c>
      <c r="N77" s="54" t="e">
        <f>IF(Table17[[#This Row],[SATUAN NOTA]]=Table17[[#This Row],[SATUAN DB]],"", MATCH(CONCATENATE(Table17[[#This Row],[SATUAN NOTA]],Table17[[#This Row],[SATUAN DB]]),Table2[4],0))</f>
        <v>#VALUE!</v>
      </c>
      <c r="O77" s="54" t="e" cm="1">
        <f t="array" ref="O77">IF(Table17[[#This Row],[//CONV]]="","",INDEX(Table2[3],Table17[[#This Row],[//CONV]]))</f>
        <v>#VALUE!</v>
      </c>
      <c r="P77" s="54" t="e">
        <f>IF(Table17[[#This Row],[//CONV]]="",Table17[[#This Row],[ISI DB]],Table17[[#This Row],[ISI NOTA]]*Table17[[#This Row],[CONV VAR]])</f>
        <v>#VALUE!</v>
      </c>
      <c r="Q77" s="54" t="e" cm="1">
        <f t="array" ref="Q77">IF(Table17[[#This Row],[//CONV]]="",Table17[[#This Row],[SATUAN DB]],INDEX(Table2[2],Table17[[#This Row],[//CONV]]))</f>
        <v>#VALUE!</v>
      </c>
      <c r="R77" s="54" cm="1">
        <f t="array" ref="R77">IF(Table17[[#This Row],[dbconcat]]="","",INDEX([3]!Table2[ISI],Table17[[#This Row],[dbconcat]]))</f>
        <v>20</v>
      </c>
      <c r="S77" s="54" t="str" cm="1">
        <f t="array" ref="S77">IF(Table17[[#This Row],[dbconcat]]="","",INDEX([3]!Table2[[SATUAN ]],Table17[[#This Row],[dbconcat]]))</f>
        <v>LSN</v>
      </c>
      <c r="T77" s="54" t="e">
        <f>IF(Table17[[#This Row],[SATUAN S]]="","",IF(_xlfn.NUMBERVALUE(Table17[[#This Row],[ISI DB]])=_xlfn.NUMBERVALUE(Table17[[#This Row],[ISI S]]),"",1))</f>
        <v>#VALUE!</v>
      </c>
      <c r="U77" s="54" t="e">
        <f>IF(Table17[[#This Row],[SATUAN S]]="","",IF(Table17[[#This Row],[SATUAN DB]]=Table17[[#This Row],[SATUAN S]],"",1))</f>
        <v>#VALUE!</v>
      </c>
      <c r="V77" s="54" t="e">
        <f>IF(Table17[[#This Row],[CEK STN S]]="","",MATCH(CONCATENATE(Table17[[#This Row],[SATUAN CONV]],Table17[[#This Row],[SATUAN S]]),Table2[4],0))</f>
        <v>#VALUE!</v>
      </c>
      <c r="X77" s="54" t="e" cm="1">
        <f t="array" ref="X77">IF(Table17[[#This Row],[CONV2_//]]="","",INDEX(Table2[3],Table17[[#This Row],[CONV2_//]]))</f>
        <v>#VALUE!</v>
      </c>
      <c r="Y77" s="54" t="e">
        <f>IF(Table17[[#This Row],[CEK STN S]]="",Table17[[#This Row],[ISI NOTA]],Table17[[#This Row],[ISI NOTA]]*Table17[[#This Row],[CONV2 VAR]])</f>
        <v>#VALUE!</v>
      </c>
      <c r="Z77" s="54" t="e">
        <f>IF(Table17[[#This Row],[CEK STN S]]="",Table17[[#This Row],[SATUAN NOTA]],Table17[[#This Row],[SATUAN S]])</f>
        <v>#VALUE!</v>
      </c>
      <c r="AA77" s="53" t="e">
        <f>IF(Table17[[#This Row],[CEK ISI S]]="",Table17[[#This Row],[ISI DB]],Table17[[#This Row],[ISI S]])</f>
        <v>#VALUE!</v>
      </c>
      <c r="AB77" s="54" t="e">
        <f>IF(Table17[[#This Row],[CEK STN S]]="",Table17[[#This Row],[SATUAN DB]],Table17[[#This Row],[SATUAN S]])</f>
        <v>#VALUE!</v>
      </c>
      <c r="AC77" s="54" t="e">
        <f>Table17[[#This Row],[ISI NOTA CONV]]/Table17[[#This Row],[ISI_C]]</f>
        <v>#VALUE!</v>
      </c>
      <c r="AD77" s="54">
        <f>INDEX(NOTA[HARGA SATUAN],'1'!A:A)</f>
        <v>0</v>
      </c>
      <c r="AE77" s="54" t="e">
        <f>IF(Table17[[#This Row],[//CONV]]="",Table17[[#This Row],[HARGA NOTA]],Table17[[#This Row],[HARGA NOTA]]/Table17[[#This Row],[CONV VAR]])</f>
        <v>#VALUE!</v>
      </c>
      <c r="AF77" s="54" t="e">
        <f>IF(Table17[[#This Row],[CEK STN S]]="",Table17[[#This Row],[HARGA CONV]],Table17[[#This Row],[HARGA CONV]]/Table17[[#This Row],[CONV2 VAR]])</f>
        <v>#VALUE!</v>
      </c>
      <c r="AG77" s="55" t="str">
        <f>IF(INDEX(NOTA[Column6],'1'!A:A)=0,"",INDEX(NOTA[Column6],'1'!A:A))</f>
        <v/>
      </c>
      <c r="AH77" s="55" t="str">
        <f>IF(INDEX(NOTA[Column7],'1'!A:A)=0,"",INDEX(NOTA[Column7],'1'!A:A))</f>
        <v/>
      </c>
      <c r="AI77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7" s="56" t="str">
        <f>INDEX(NOTA[HARGA/ CTN_H],'1'!A:A)</f>
        <v/>
      </c>
      <c r="AK77" s="56" t="str">
        <f>IF(Table17[[#This Row],[DISC 3]]="",Table17[[#This Row],[HRG / CTN]],Table17[[#This Row],[HRG / CTN]]-(Table17[[#This Row],[HRG / CTN]]*Table17[[#This Row],[DISC 3]]))</f>
        <v/>
      </c>
      <c r="AL77" s="57" t="str">
        <f ca="1">INDEX(NOTA[TGL_H],'1'!A:A)</f>
        <v/>
      </c>
      <c r="AM77" s="57" t="str">
        <f ca="1">INDEX(NOTA[TGL.NOTA_H],'1'!A:A)</f>
        <v/>
      </c>
      <c r="AN77" s="58"/>
      <c r="AO77" s="54" t="str">
        <f>IF(INDEX(NOTA[Column10],A:A)="","",INDEX(NOTA[Column10],A:A))</f>
        <v/>
      </c>
      <c r="AP77" s="54" t="str">
        <f ca="1">INDEX(NOTA[NO.NOTA_H],'1'!A:A)</f>
        <v/>
      </c>
      <c r="AQ77" s="54">
        <f>INDEX(NOTA[Column10],'1'!A:A)</f>
        <v>0</v>
      </c>
      <c r="AR77" s="59" t="str">
        <f ca="1">INDEX(NOTA[SUPPLIER_H],'1'!A:A)</f>
        <v/>
      </c>
      <c r="AS77" s="54" t="str">
        <f>Table17[[#This Row],[NAMA_C]]</f>
        <v>ABJAD D &amp; R 260 KCL</v>
      </c>
      <c r="AT77" s="54" t="str">
        <f ca="1">Table17[[#This Row],[SUPPLIER]]</f>
        <v/>
      </c>
      <c r="AU77" s="54" t="e">
        <f>SUBSTITUTE(Table17[[#This Row],[CTN]],",",".")</f>
        <v>#VALUE!</v>
      </c>
      <c r="AV77" s="66" t="e">
        <f>Table17[[#This Row],[ISI_C]]</f>
        <v>#VALUE!</v>
      </c>
      <c r="AW77" s="54" t="e">
        <f>Table17[[#This Row],[SATUAN_C]]</f>
        <v>#VALUE!</v>
      </c>
      <c r="AX77" s="54" t="e">
        <f>Table17[[#This Row],[HARGA CONV2]]</f>
        <v>#VALUE!</v>
      </c>
      <c r="AY77" s="60" t="str">
        <f>SUBSTITUTE(Table17[[#This Row],[DISC 3]],",",".")</f>
        <v/>
      </c>
      <c r="AZ77" s="57" t="str">
        <f ca="1">Table17[[#This Row],[TGL DATANG]]</f>
        <v/>
      </c>
      <c r="BA77" s="57" t="str">
        <f ca="1">Table17[[#This Row],[Column10]]</f>
        <v/>
      </c>
      <c r="BB77" s="58"/>
      <c r="BC77" s="54" t="str">
        <f>Table17[[#This Row],[KETERANGAN CONDRO]]</f>
        <v/>
      </c>
      <c r="BD77" s="54" t="str">
        <f ca="1">Table17[[#This Row],[Column6]]</f>
        <v/>
      </c>
    </row>
    <row r="78" spans="1:56">
      <c r="C78" t="str">
        <f>INDEX(NOTA[//DB],'1'!A:A)</f>
        <v/>
      </c>
      <c r="D78">
        <f>_xlfn.IFNA(MATCH(Table17[[#This Row],[//db]],[3]!Table2[\\],0),"")</f>
        <v>1</v>
      </c>
      <c r="E78" t="e">
        <f>INDEX([3]!db[NB NOTA],Table17[[#This Row],[//db]])</f>
        <v>#VALUE!</v>
      </c>
      <c r="F78" t="e">
        <f>INDEX([3]!db[NB BM],Table17[[#This Row],[//db]])</f>
        <v>#VALUE!</v>
      </c>
      <c r="G78" t="str">
        <f>IF(Table17[[#This Row],[dbconcat]]="","",INDEX([3]!Table2[NAMA],Table17[[#This Row],[dbconcat]]))</f>
        <v>ABJAD D &amp; R 260 KCL</v>
      </c>
      <c r="H78" t="str">
        <f>INDEX([3]!Table2[KODE BARANG],Table17[[#This Row],[dbconcat]])</f>
        <v>ABJ-DR1</v>
      </c>
      <c r="I78" t="str">
        <f>IF(Table17[[#This Row],[NAMA_3]]="",UPPER(Table17[[#This Row],[NAMA_2]]),Table17[[#This Row],[NAMA_3]])</f>
        <v>ABJAD D &amp; R 260 KCL</v>
      </c>
      <c r="J78">
        <f>INDEX(NOTA[QTY],'1'!A:A)</f>
        <v>0</v>
      </c>
      <c r="K78">
        <f>INDEX(NOTA[STN],'1'!A:A)</f>
        <v>0</v>
      </c>
      <c r="L78" t="e">
        <f>INDEX([3]!db[QTY B],Table17[[#This Row],[//db]])</f>
        <v>#VALUE!</v>
      </c>
      <c r="M78" t="e">
        <f>INDEX([3]!db[STN B],Table17[[#This Row],[//db]])</f>
        <v>#VALUE!</v>
      </c>
      <c r="N78" t="e">
        <f>IF(Table17[[#This Row],[SATUAN NOTA]]=Table17[[#This Row],[SATUAN DB]],"", MATCH(CONCATENATE(Table17[[#This Row],[SATUAN NOTA]],Table17[[#This Row],[SATUAN DB]]),Table2[4],0))</f>
        <v>#VALUE!</v>
      </c>
      <c r="O78" t="e" cm="1">
        <f t="array" ref="O78">IF(Table17[[#This Row],[//CONV]]="","",INDEX(Table2[3],Table17[[#This Row],[//CONV]]))</f>
        <v>#VALUE!</v>
      </c>
      <c r="P78" t="e">
        <f>IF(Table17[[#This Row],[//CONV]]="",Table17[[#This Row],[ISI DB]],Table17[[#This Row],[ISI NOTA]]*Table17[[#This Row],[CONV VAR]])</f>
        <v>#VALUE!</v>
      </c>
      <c r="Q78" t="e" cm="1">
        <f t="array" ref="Q78">IF(Table17[[#This Row],[//CONV]]="",Table17[[#This Row],[SATUAN DB]],INDEX(Table2[2],Table17[[#This Row],[//CONV]]))</f>
        <v>#VALUE!</v>
      </c>
      <c r="R78" cm="1">
        <f t="array" ref="R78">IF(Table17[[#This Row],[dbconcat]]="","",INDEX([3]!Table2[ISI],Table17[[#This Row],[dbconcat]]))</f>
        <v>20</v>
      </c>
      <c r="S78" t="str" cm="1">
        <f t="array" ref="S78">IF(Table17[[#This Row],[dbconcat]]="","",INDEX([3]!Table2[[SATUAN ]],Table17[[#This Row],[dbconcat]]))</f>
        <v>LSN</v>
      </c>
      <c r="T78" t="e">
        <f>IF(Table17[[#This Row],[SATUAN S]]="","",IF(_xlfn.NUMBERVALUE(Table17[[#This Row],[ISI DB]])=_xlfn.NUMBERVALUE(Table17[[#This Row],[ISI S]]),"",1))</f>
        <v>#VALUE!</v>
      </c>
      <c r="U78" t="e">
        <f>IF(Table17[[#This Row],[SATUAN S]]="","",IF(Table17[[#This Row],[SATUAN DB]]=Table17[[#This Row],[SATUAN S]],"",1))</f>
        <v>#VALUE!</v>
      </c>
      <c r="V78" t="e">
        <f>IF(Table17[[#This Row],[CEK STN S]]="","",MATCH(CONCATENATE(Table17[[#This Row],[SATUAN CONV]],Table17[[#This Row],[SATUAN S]]),Table2[4],0))</f>
        <v>#VALUE!</v>
      </c>
      <c r="X78" t="e" cm="1">
        <f t="array" ref="X78">IF(Table17[[#This Row],[CONV2_//]]="","",INDEX(Table2[3],Table17[[#This Row],[CONV2_//]]))</f>
        <v>#VALUE!</v>
      </c>
      <c r="Y78" t="e">
        <f>IF(Table17[[#This Row],[CEK STN S]]="",Table17[[#This Row],[ISI NOTA]],Table17[[#This Row],[ISI NOTA]]*Table17[[#This Row],[CONV2 VAR]])</f>
        <v>#VALUE!</v>
      </c>
      <c r="Z78" t="e">
        <f>IF(Table17[[#This Row],[CEK STN S]]="",Table17[[#This Row],[SATUAN NOTA]],Table17[[#This Row],[SATUAN S]])</f>
        <v>#VALUE!</v>
      </c>
      <c r="AA78" s="32" t="e">
        <f>IF(Table17[[#This Row],[CEK ISI S]]="",Table17[[#This Row],[ISI DB]],Table17[[#This Row],[ISI S]])</f>
        <v>#VALUE!</v>
      </c>
      <c r="AB78" t="e">
        <f>IF(Table17[[#This Row],[CEK STN S]]="",Table17[[#This Row],[SATUAN DB]],Table17[[#This Row],[SATUAN S]])</f>
        <v>#VALUE!</v>
      </c>
      <c r="AC78" t="e">
        <f>Table17[[#This Row],[ISI NOTA CONV]]/Table17[[#This Row],[ISI_C]]</f>
        <v>#VALUE!</v>
      </c>
      <c r="AD78">
        <f>INDEX(NOTA[HARGA SATUAN],'1'!A:A)</f>
        <v>0</v>
      </c>
      <c r="AE78" t="e">
        <f>IF(Table17[[#This Row],[//CONV]]="",Table17[[#This Row],[HARGA NOTA]],Table17[[#This Row],[HARGA NOTA]]/Table17[[#This Row],[CONV VAR]])</f>
        <v>#VALUE!</v>
      </c>
      <c r="AF78" t="e">
        <f>IF(Table17[[#This Row],[CEK STN S]]="",Table17[[#This Row],[HARGA CONV]],Table17[[#This Row],[HARGA CONV]]/Table17[[#This Row],[CONV2 VAR]])</f>
        <v>#VALUE!</v>
      </c>
      <c r="AG78" s="33" t="str">
        <f>IF(INDEX(NOTA[Column6],'1'!A:A)=0,"",INDEX(NOTA[Column6],'1'!A:A))</f>
        <v/>
      </c>
      <c r="AH78" s="33" t="str">
        <f>IF(INDEX(NOTA[Column7],'1'!A:A)=0,"",INDEX(NOTA[Column7],'1'!A:A))</f>
        <v/>
      </c>
      <c r="AI7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8" s="34" t="str">
        <f>INDEX(NOTA[HARGA/ CTN_H],'1'!A:A)</f>
        <v/>
      </c>
      <c r="AK78" s="34" t="str">
        <f>IF(Table17[[#This Row],[DISC 3]]="",Table17[[#This Row],[HRG / CTN]],Table17[[#This Row],[HRG / CTN]]-(Table17[[#This Row],[HRG / CTN]]*Table17[[#This Row],[DISC 3]]))</f>
        <v/>
      </c>
      <c r="AL78" s="36" t="str">
        <f ca="1">INDEX(NOTA[TGL_H],'1'!A:A)</f>
        <v/>
      </c>
      <c r="AM78" s="36" t="str">
        <f ca="1">INDEX(NOTA[TGL.NOTA_H],'1'!A:A)</f>
        <v/>
      </c>
      <c r="AN78" s="37"/>
      <c r="AO78" t="str">
        <f>IF(INDEX(NOTA[Column10],A:A)="","",INDEX(NOTA[Column10],A:A))</f>
        <v/>
      </c>
      <c r="AP78" t="str">
        <f ca="1">INDEX(NOTA[NO.NOTA_H],'1'!A:A)</f>
        <v/>
      </c>
      <c r="AQ78">
        <f>INDEX(NOTA[Column10],'1'!A:A)</f>
        <v>0</v>
      </c>
      <c r="AR78" s="38" t="str">
        <f ca="1">INDEX(NOTA[SUPPLIER_H],'1'!A:A)</f>
        <v/>
      </c>
      <c r="AS78" t="str">
        <f>Table17[[#This Row],[NAMA_C]]</f>
        <v>ABJAD D &amp; R 260 KCL</v>
      </c>
      <c r="AT78" t="str">
        <f ca="1">Table17[[#This Row],[SUPPLIER]]</f>
        <v/>
      </c>
      <c r="AU78" t="e">
        <f>SUBSTITUTE(Table17[[#This Row],[CTN]],",",".")</f>
        <v>#VALUE!</v>
      </c>
      <c r="AV78" s="64" t="e">
        <f>Table17[[#This Row],[ISI_C]]</f>
        <v>#VALUE!</v>
      </c>
      <c r="AW78" t="e">
        <f>Table17[[#This Row],[SATUAN_C]]</f>
        <v>#VALUE!</v>
      </c>
      <c r="AX78" t="e">
        <f>Table17[[#This Row],[HARGA CONV2]]</f>
        <v>#VALUE!</v>
      </c>
      <c r="AY78" s="39" t="str">
        <f>SUBSTITUTE(Table17[[#This Row],[DISC 3]],",",".")</f>
        <v/>
      </c>
      <c r="AZ78" s="36" t="str">
        <f ca="1">Table17[[#This Row],[TGL DATANG]]</f>
        <v/>
      </c>
      <c r="BA78" s="36" t="str">
        <f ca="1">Table17[[#This Row],[Column10]]</f>
        <v/>
      </c>
      <c r="BB78" s="37"/>
      <c r="BC78" t="str">
        <f>Table17[[#This Row],[KETERANGAN CONDRO]]</f>
        <v/>
      </c>
      <c r="BD78" t="str">
        <f ca="1">Table17[[#This Row],[Column6]]</f>
        <v/>
      </c>
    </row>
    <row r="79" spans="1:56">
      <c r="C79" t="str">
        <f>INDEX(NOTA[//DB],'1'!A:A)</f>
        <v/>
      </c>
      <c r="D79">
        <f>_xlfn.IFNA(MATCH(Table17[[#This Row],[//db]],[3]!Table2[\\],0),"")</f>
        <v>1</v>
      </c>
      <c r="E79" t="e">
        <f>INDEX([3]!db[NB NOTA],Table17[[#This Row],[//db]])</f>
        <v>#VALUE!</v>
      </c>
      <c r="F79" t="e">
        <f>INDEX([3]!db[NB BM],Table17[[#This Row],[//db]])</f>
        <v>#VALUE!</v>
      </c>
      <c r="G79" t="str">
        <f>IF(Table17[[#This Row],[dbconcat]]="","",INDEX([3]!Table2[NAMA],Table17[[#This Row],[dbconcat]]))</f>
        <v>ABJAD D &amp; R 260 KCL</v>
      </c>
      <c r="H79" t="str">
        <f>INDEX([3]!Table2[KODE BARANG],Table17[[#This Row],[dbconcat]])</f>
        <v>ABJ-DR1</v>
      </c>
      <c r="I79" t="str">
        <f>IF(Table17[[#This Row],[NAMA_3]]="",UPPER(Table17[[#This Row],[NAMA_2]]),Table17[[#This Row],[NAMA_3]])</f>
        <v>ABJAD D &amp; R 260 KCL</v>
      </c>
      <c r="J79">
        <f>INDEX(NOTA[QTY],'1'!A:A)</f>
        <v>0</v>
      </c>
      <c r="K79">
        <f>INDEX(NOTA[STN],'1'!A:A)</f>
        <v>0</v>
      </c>
      <c r="L79" t="e">
        <f>INDEX([3]!db[QTY B],Table17[[#This Row],[//db]])</f>
        <v>#VALUE!</v>
      </c>
      <c r="M79" t="e">
        <f>INDEX([3]!db[STN B],Table17[[#This Row],[//db]])</f>
        <v>#VALUE!</v>
      </c>
      <c r="N79" t="e">
        <f>IF(Table17[[#This Row],[SATUAN NOTA]]=Table17[[#This Row],[SATUAN DB]],"", MATCH(CONCATENATE(Table17[[#This Row],[SATUAN NOTA]],Table17[[#This Row],[SATUAN DB]]),Table2[4],0))</f>
        <v>#VALUE!</v>
      </c>
      <c r="O79" t="e" cm="1">
        <f t="array" ref="O79">IF(Table17[[#This Row],[//CONV]]="","",INDEX(Table2[3],Table17[[#This Row],[//CONV]]))</f>
        <v>#VALUE!</v>
      </c>
      <c r="P79" t="e">
        <f>IF(Table17[[#This Row],[//CONV]]="",Table17[[#This Row],[ISI DB]],Table17[[#This Row],[ISI NOTA]]*Table17[[#This Row],[CONV VAR]])</f>
        <v>#VALUE!</v>
      </c>
      <c r="Q79" t="e" cm="1">
        <f t="array" ref="Q79">IF(Table17[[#This Row],[//CONV]]="",Table17[[#This Row],[SATUAN DB]],INDEX(Table2[2],Table17[[#This Row],[//CONV]]))</f>
        <v>#VALUE!</v>
      </c>
      <c r="R79" cm="1">
        <f t="array" ref="R79">IF(Table17[[#This Row],[dbconcat]]="","",INDEX([3]!Table2[ISI],Table17[[#This Row],[dbconcat]]))</f>
        <v>20</v>
      </c>
      <c r="S79" t="str" cm="1">
        <f t="array" ref="S79">IF(Table17[[#This Row],[dbconcat]]="","",INDEX([3]!Table2[[SATUAN ]],Table17[[#This Row],[dbconcat]]))</f>
        <v>LSN</v>
      </c>
      <c r="T79" t="e">
        <f>IF(Table17[[#This Row],[SATUAN S]]="","",IF(_xlfn.NUMBERVALUE(Table17[[#This Row],[ISI DB]])=_xlfn.NUMBERVALUE(Table17[[#This Row],[ISI S]]),"",1))</f>
        <v>#VALUE!</v>
      </c>
      <c r="U79" t="e">
        <f>IF(Table17[[#This Row],[SATUAN S]]="","",IF(Table17[[#This Row],[SATUAN DB]]=Table17[[#This Row],[SATUAN S]],"",1))</f>
        <v>#VALUE!</v>
      </c>
      <c r="V79" t="e">
        <f>IF(Table17[[#This Row],[CEK STN S]]="","",MATCH(CONCATENATE(Table17[[#This Row],[SATUAN CONV]],Table17[[#This Row],[SATUAN S]]),Table2[4],0))</f>
        <v>#VALUE!</v>
      </c>
      <c r="X79" t="e" cm="1">
        <f t="array" ref="X79">IF(Table17[[#This Row],[CONV2_//]]="","",INDEX(Table2[3],Table17[[#This Row],[CONV2_//]]))</f>
        <v>#VALUE!</v>
      </c>
      <c r="Y79" t="e">
        <f>IF(Table17[[#This Row],[CEK STN S]]="",Table17[[#This Row],[ISI NOTA]],Table17[[#This Row],[ISI NOTA]]*Table17[[#This Row],[CONV2 VAR]])</f>
        <v>#VALUE!</v>
      </c>
      <c r="Z79" t="e">
        <f>IF(Table17[[#This Row],[CEK STN S]]="",Table17[[#This Row],[SATUAN NOTA]],Table17[[#This Row],[SATUAN S]])</f>
        <v>#VALUE!</v>
      </c>
      <c r="AA79" s="32" t="e">
        <f>IF(Table17[[#This Row],[CEK ISI S]]="",Table17[[#This Row],[ISI DB]],Table17[[#This Row],[ISI S]])</f>
        <v>#VALUE!</v>
      </c>
      <c r="AB79" t="e">
        <f>IF(Table17[[#This Row],[CEK STN S]]="",Table17[[#This Row],[SATUAN DB]],Table17[[#This Row],[SATUAN S]])</f>
        <v>#VALUE!</v>
      </c>
      <c r="AC79" t="e">
        <f>Table17[[#This Row],[ISI NOTA CONV]]/Table17[[#This Row],[ISI_C]]</f>
        <v>#VALUE!</v>
      </c>
      <c r="AD79">
        <f>INDEX(NOTA[HARGA SATUAN],'1'!A:A)</f>
        <v>0</v>
      </c>
      <c r="AE79" t="e">
        <f>IF(Table17[[#This Row],[//CONV]]="",Table17[[#This Row],[HARGA NOTA]],Table17[[#This Row],[HARGA NOTA]]/Table17[[#This Row],[CONV VAR]])</f>
        <v>#VALUE!</v>
      </c>
      <c r="AF79" t="e">
        <f>IF(Table17[[#This Row],[CEK STN S]]="",Table17[[#This Row],[HARGA CONV]],Table17[[#This Row],[HARGA CONV]]/Table17[[#This Row],[CONV2 VAR]])</f>
        <v>#VALUE!</v>
      </c>
      <c r="AG79" s="33" t="str">
        <f>IF(INDEX(NOTA[Column6],'1'!A:A)=0,"",INDEX(NOTA[Column6],'1'!A:A))</f>
        <v/>
      </c>
      <c r="AH79" s="33" t="str">
        <f>IF(INDEX(NOTA[Column7],'1'!A:A)=0,"",INDEX(NOTA[Column7],'1'!A:A))</f>
        <v/>
      </c>
      <c r="AI7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79" s="34" t="str">
        <f>INDEX(NOTA[HARGA/ CTN_H],'1'!A:A)</f>
        <v/>
      </c>
      <c r="AK79" s="34" t="str">
        <f>IF(Table17[[#This Row],[DISC 3]]="",Table17[[#This Row],[HRG / CTN]],Table17[[#This Row],[HRG / CTN]]-(Table17[[#This Row],[HRG / CTN]]*Table17[[#This Row],[DISC 3]]))</f>
        <v/>
      </c>
      <c r="AL79" s="36" t="str">
        <f ca="1">INDEX(NOTA[TGL_H],'1'!A:A)</f>
        <v/>
      </c>
      <c r="AM79" s="36" t="str">
        <f ca="1">INDEX(NOTA[TGL.NOTA_H],'1'!A:A)</f>
        <v/>
      </c>
      <c r="AN79" s="37"/>
      <c r="AO79" t="str">
        <f>IF(INDEX(NOTA[Column10],A:A)="","",INDEX(NOTA[Column10],A:A))</f>
        <v/>
      </c>
      <c r="AP79" t="str">
        <f ca="1">INDEX(NOTA[NO.NOTA_H],'1'!A:A)</f>
        <v/>
      </c>
      <c r="AQ79">
        <f>INDEX(NOTA[Column10],'1'!A:A)</f>
        <v>0</v>
      </c>
      <c r="AR79" s="38" t="str">
        <f ca="1">INDEX(NOTA[SUPPLIER_H],'1'!A:A)</f>
        <v/>
      </c>
      <c r="AS79" t="str">
        <f>Table17[[#This Row],[NAMA_C]]</f>
        <v>ABJAD D &amp; R 260 KCL</v>
      </c>
      <c r="AT79" t="str">
        <f ca="1">Table17[[#This Row],[SUPPLIER]]</f>
        <v/>
      </c>
      <c r="AU79" t="e">
        <f>SUBSTITUTE(Table17[[#This Row],[CTN]],",",".")</f>
        <v>#VALUE!</v>
      </c>
      <c r="AV79" s="64" t="e">
        <f>Table17[[#This Row],[ISI_C]]</f>
        <v>#VALUE!</v>
      </c>
      <c r="AW79" t="e">
        <f>Table17[[#This Row],[SATUAN_C]]</f>
        <v>#VALUE!</v>
      </c>
      <c r="AX79" t="e">
        <f>Table17[[#This Row],[HARGA CONV2]]</f>
        <v>#VALUE!</v>
      </c>
      <c r="AY79" s="39" t="str">
        <f>SUBSTITUTE(Table17[[#This Row],[DISC 3]],",",".")</f>
        <v/>
      </c>
      <c r="AZ79" s="36" t="str">
        <f ca="1">Table17[[#This Row],[TGL DATANG]]</f>
        <v/>
      </c>
      <c r="BA79" s="36" t="str">
        <f ca="1">Table17[[#This Row],[Column10]]</f>
        <v/>
      </c>
      <c r="BB79" s="37"/>
      <c r="BC79" t="str">
        <f>Table17[[#This Row],[KETERANGAN CONDRO]]</f>
        <v/>
      </c>
      <c r="BD79" t="str">
        <f ca="1">Table17[[#This Row],[Column6]]</f>
        <v/>
      </c>
    </row>
    <row r="80" spans="1:56">
      <c r="C80" t="str">
        <f>INDEX(NOTA[//DB],'1'!A:A)</f>
        <v/>
      </c>
      <c r="D80">
        <f>_xlfn.IFNA(MATCH(Table17[[#This Row],[//db]],[3]!Table2[\\],0),"")</f>
        <v>1</v>
      </c>
      <c r="E80" t="e">
        <f>INDEX([3]!db[NB NOTA],Table17[[#This Row],[//db]])</f>
        <v>#VALUE!</v>
      </c>
      <c r="F80" t="e">
        <f>INDEX([3]!db[NB BM],Table17[[#This Row],[//db]])</f>
        <v>#VALUE!</v>
      </c>
      <c r="G80" t="str">
        <f>IF(Table17[[#This Row],[dbconcat]]="","",INDEX([3]!Table2[NAMA],Table17[[#This Row],[dbconcat]]))</f>
        <v>ABJAD D &amp; R 260 KCL</v>
      </c>
      <c r="H80" t="str">
        <f>INDEX([3]!Table2[KODE BARANG],Table17[[#This Row],[dbconcat]])</f>
        <v>ABJ-DR1</v>
      </c>
      <c r="I80" t="str">
        <f>IF(Table17[[#This Row],[NAMA_3]]="",UPPER(Table17[[#This Row],[NAMA_2]]),Table17[[#This Row],[NAMA_3]])</f>
        <v>ABJAD D &amp; R 260 KCL</v>
      </c>
      <c r="J80">
        <f>INDEX(NOTA[QTY],'1'!A:A)</f>
        <v>0</v>
      </c>
      <c r="K80">
        <f>INDEX(NOTA[STN],'1'!A:A)</f>
        <v>0</v>
      </c>
      <c r="L80" t="e">
        <f>INDEX([3]!db[QTY B],Table17[[#This Row],[//db]])</f>
        <v>#VALUE!</v>
      </c>
      <c r="M80" t="e">
        <f>INDEX([3]!db[STN B],Table17[[#This Row],[//db]])</f>
        <v>#VALUE!</v>
      </c>
      <c r="N80" t="e">
        <f>IF(Table17[[#This Row],[SATUAN NOTA]]=Table17[[#This Row],[SATUAN DB]],"", MATCH(CONCATENATE(Table17[[#This Row],[SATUAN NOTA]],Table17[[#This Row],[SATUAN DB]]),Table2[4],0))</f>
        <v>#VALUE!</v>
      </c>
      <c r="O80" t="e" cm="1">
        <f t="array" ref="O80">IF(Table17[[#This Row],[//CONV]]="","",INDEX(Table2[3],Table17[[#This Row],[//CONV]]))</f>
        <v>#VALUE!</v>
      </c>
      <c r="P80" t="e">
        <f>IF(Table17[[#This Row],[//CONV]]="",Table17[[#This Row],[ISI DB]],Table17[[#This Row],[ISI NOTA]]*Table17[[#This Row],[CONV VAR]])</f>
        <v>#VALUE!</v>
      </c>
      <c r="Q80" t="e" cm="1">
        <f t="array" ref="Q80">IF(Table17[[#This Row],[//CONV]]="",Table17[[#This Row],[SATUAN DB]],INDEX(Table2[2],Table17[[#This Row],[//CONV]]))</f>
        <v>#VALUE!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 t="e">
        <f>IF(Table17[[#This Row],[SATUAN S]]="","",IF(_xlfn.NUMBERVALUE(Table17[[#This Row],[ISI DB]])=_xlfn.NUMBERVALUE(Table17[[#This Row],[ISI S]]),"",1))</f>
        <v>#VALUE!</v>
      </c>
      <c r="U80" t="e">
        <f>IF(Table17[[#This Row],[SATUAN S]]="","",IF(Table17[[#This Row],[SATUAN DB]]=Table17[[#This Row],[SATUAN S]],"",1))</f>
        <v>#VALUE!</v>
      </c>
      <c r="V80" t="e">
        <f>IF(Table17[[#This Row],[CEK STN S]]="","",MATCH(CONCATENATE(Table17[[#This Row],[SATUAN CONV]],Table17[[#This Row],[SATUAN S]]),Table2[4],0))</f>
        <v>#VALUE!</v>
      </c>
      <c r="X80" t="e" cm="1">
        <f t="array" ref="X80">IF(Table17[[#This Row],[CONV2_//]]="","",INDEX(Table2[3],Table17[[#This Row],[CONV2_//]]))</f>
        <v>#VALUE!</v>
      </c>
      <c r="Y80" t="e">
        <f>IF(Table17[[#This Row],[CEK STN S]]="",Table17[[#This Row],[ISI NOTA]],Table17[[#This Row],[ISI NOTA]]*Table17[[#This Row],[CONV2 VAR]])</f>
        <v>#VALUE!</v>
      </c>
      <c r="Z80" t="e">
        <f>IF(Table17[[#This Row],[CEK STN S]]="",Table17[[#This Row],[SATUAN NOTA]],Table17[[#This Row],[SATUAN S]])</f>
        <v>#VALUE!</v>
      </c>
      <c r="AA80" s="32" t="e">
        <f>IF(Table17[[#This Row],[CEK ISI S]]="",Table17[[#This Row],[ISI DB]],Table17[[#This Row],[ISI S]])</f>
        <v>#VALUE!</v>
      </c>
      <c r="AB80" t="e">
        <f>IF(Table17[[#This Row],[CEK STN S]]="",Table17[[#This Row],[SATUAN DB]],Table17[[#This Row],[SATUAN S]])</f>
        <v>#VALUE!</v>
      </c>
      <c r="AC80" t="e">
        <f>Table17[[#This Row],[ISI NOTA CONV]]/Table17[[#This Row],[ISI_C]]</f>
        <v>#VALUE!</v>
      </c>
      <c r="AD80">
        <f>INDEX(NOTA[HARGA SATUAN],'1'!A:A)</f>
        <v>0</v>
      </c>
      <c r="AE80" t="e">
        <f>IF(Table17[[#This Row],[//CONV]]="",Table17[[#This Row],[HARGA NOTA]],Table17[[#This Row],[HARGA NOTA]]/Table17[[#This Row],[CONV VAR]])</f>
        <v>#VALUE!</v>
      </c>
      <c r="AF80" t="e">
        <f>IF(Table17[[#This Row],[CEK STN S]]="",Table17[[#This Row],[HARGA CONV]],Table17[[#This Row],[HARGA CONV]]/Table17[[#This Row],[CONV2 VAR]])</f>
        <v>#VALUE!</v>
      </c>
      <c r="AG80" s="33" t="str">
        <f>IF(INDEX(NOTA[Column6],'1'!A:A)=0,"",INDEX(NOTA[Column6],'1'!A:A))</f>
        <v/>
      </c>
      <c r="AH80" s="33" t="str">
        <f>IF(INDEX(NOTA[Column7],'1'!A:A)=0,"",INDEX(NOTA[Column7],'1'!A:A))</f>
        <v/>
      </c>
      <c r="AI8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0" s="34" t="str">
        <f>INDEX(NOTA[HARGA/ CTN_H],'1'!A:A)</f>
        <v/>
      </c>
      <c r="AK80" s="34" t="str">
        <f>IF(Table17[[#This Row],[DISC 3]]="",Table17[[#This Row],[HRG / CTN]],Table17[[#This Row],[HRG / CTN]]-(Table17[[#This Row],[HRG / CTN]]*Table17[[#This Row],[DISC 3]]))</f>
        <v/>
      </c>
      <c r="AL80" s="36" t="str">
        <f ca="1">INDEX(NOTA[TGL_H],'1'!A:A)</f>
        <v/>
      </c>
      <c r="AM80" s="36" t="str">
        <f ca="1">INDEX(NOTA[TGL.NOTA_H],'1'!A:A)</f>
        <v/>
      </c>
      <c r="AN80" s="37"/>
      <c r="AO80" t="str">
        <f>IF(INDEX(NOTA[Column10],A:A)="","",INDEX(NOTA[Column10],A:A))</f>
        <v/>
      </c>
      <c r="AP80" t="str">
        <f ca="1">INDEX(NOTA[NO.NOTA_H],'1'!A:A)</f>
        <v/>
      </c>
      <c r="AQ80">
        <f>INDEX(NOTA[Column10],'1'!A:A)</f>
        <v>0</v>
      </c>
      <c r="AR80" s="38" t="str">
        <f ca="1">INDEX(NOTA[SUPPLIER_H],'1'!A:A)</f>
        <v/>
      </c>
      <c r="AS80" t="str">
        <f>Table17[[#This Row],[NAMA_C]]</f>
        <v>ABJAD D &amp; R 260 KCL</v>
      </c>
      <c r="AT80" t="str">
        <f ca="1">Table17[[#This Row],[SUPPLIER]]</f>
        <v/>
      </c>
      <c r="AU80" t="e">
        <f>SUBSTITUTE(Table17[[#This Row],[CTN]],",",".")</f>
        <v>#VALUE!</v>
      </c>
      <c r="AV80" s="64" t="e">
        <f>Table17[[#This Row],[ISI_C]]</f>
        <v>#VALUE!</v>
      </c>
      <c r="AW80" t="e">
        <f>Table17[[#This Row],[SATUAN_C]]</f>
        <v>#VALUE!</v>
      </c>
      <c r="AX80" t="e">
        <f>Table17[[#This Row],[HARGA CONV2]]</f>
        <v>#VALUE!</v>
      </c>
      <c r="AY80" s="39" t="str">
        <f>SUBSTITUTE(Table17[[#This Row],[DISC 3]],",",".")</f>
        <v/>
      </c>
      <c r="AZ80" s="36" t="str">
        <f ca="1">Table17[[#This Row],[TGL DATANG]]</f>
        <v/>
      </c>
      <c r="BA80" s="36" t="str">
        <f ca="1">Table17[[#This Row],[Column10]]</f>
        <v/>
      </c>
      <c r="BB80" s="37"/>
      <c r="BC80" t="str">
        <f>Table17[[#This Row],[KETERANGAN CONDRO]]</f>
        <v/>
      </c>
      <c r="BD80" t="str">
        <f ca="1">Table17[[#This Row],[Column6]]</f>
        <v/>
      </c>
    </row>
    <row r="81" spans="1:56" s="54" customFormat="1">
      <c r="A81"/>
      <c r="C81" s="54" t="str">
        <f>INDEX(NOTA[//DB],'1'!A:A)</f>
        <v/>
      </c>
      <c r="D81" s="54">
        <f>_xlfn.IFNA(MATCH(Table17[[#This Row],[//db]],[3]!Table2[\\],0),"")</f>
        <v>1</v>
      </c>
      <c r="E81" s="54" t="e">
        <f>INDEX([3]!db[NB NOTA],Table17[[#This Row],[//db]])</f>
        <v>#VALUE!</v>
      </c>
      <c r="F81" s="54" t="e">
        <f>INDEX([3]!db[NB BM],Table17[[#This Row],[//db]])</f>
        <v>#VALUE!</v>
      </c>
      <c r="G81" s="54" t="str">
        <f>IF(Table17[[#This Row],[dbconcat]]="","",INDEX([3]!Table2[NAMA],Table17[[#This Row],[dbconcat]]))</f>
        <v>ABJAD D &amp; R 260 KCL</v>
      </c>
      <c r="H81" s="54" t="str">
        <f>INDEX([3]!Table2[KODE BARANG],Table17[[#This Row],[dbconcat]])</f>
        <v>ABJ-DR1</v>
      </c>
      <c r="I81" s="54" t="str">
        <f>IF(Table17[[#This Row],[NAMA_3]]="",UPPER(Table17[[#This Row],[NAMA_2]]),Table17[[#This Row],[NAMA_3]])</f>
        <v>ABJAD D &amp; R 260 KCL</v>
      </c>
      <c r="J81" s="54">
        <f>INDEX(NOTA[QTY],'1'!A:A)</f>
        <v>0</v>
      </c>
      <c r="K81" s="54">
        <f>INDEX(NOTA[STN],'1'!A:A)</f>
        <v>0</v>
      </c>
      <c r="L81" s="54" t="e">
        <f>INDEX([3]!db[QTY B],Table17[[#This Row],[//db]])</f>
        <v>#VALUE!</v>
      </c>
      <c r="M81" s="54" t="e">
        <f>INDEX([3]!db[STN B],Table17[[#This Row],[//db]])</f>
        <v>#VALUE!</v>
      </c>
      <c r="N81" s="54" t="e">
        <f>IF(Table17[[#This Row],[SATUAN NOTA]]=Table17[[#This Row],[SATUAN DB]],"", MATCH(CONCATENATE(Table17[[#This Row],[SATUAN NOTA]],Table17[[#This Row],[SATUAN DB]]),Table2[4],0))</f>
        <v>#VALUE!</v>
      </c>
      <c r="O81" s="54" t="e" cm="1">
        <f t="array" ref="O81">IF(Table17[[#This Row],[//CONV]]="","",INDEX(Table2[3],Table17[[#This Row],[//CONV]]))</f>
        <v>#VALUE!</v>
      </c>
      <c r="P81" s="54" t="e">
        <f>IF(Table17[[#This Row],[//CONV]]="",Table17[[#This Row],[ISI DB]],Table17[[#This Row],[ISI NOTA]]*Table17[[#This Row],[CONV VAR]])</f>
        <v>#VALUE!</v>
      </c>
      <c r="Q81" s="54" t="e" cm="1">
        <f t="array" ref="Q81">IF(Table17[[#This Row],[//CONV]]="",Table17[[#This Row],[SATUAN DB]],INDEX(Table2[2],Table17[[#This Row],[//CONV]]))</f>
        <v>#VALUE!</v>
      </c>
      <c r="R81" s="54" cm="1">
        <f t="array" ref="R81">IF(Table17[[#This Row],[dbconcat]]="","",INDEX([3]!Table2[ISI],Table17[[#This Row],[dbconcat]]))</f>
        <v>20</v>
      </c>
      <c r="S81" s="54" t="str" cm="1">
        <f t="array" ref="S81">IF(Table17[[#This Row],[dbconcat]]="","",INDEX([3]!Table2[[SATUAN ]],Table17[[#This Row],[dbconcat]]))</f>
        <v>LSN</v>
      </c>
      <c r="T81" s="54" t="e">
        <f>IF(Table17[[#This Row],[SATUAN S]]="","",IF(_xlfn.NUMBERVALUE(Table17[[#This Row],[ISI DB]])=_xlfn.NUMBERVALUE(Table17[[#This Row],[ISI S]]),"",1))</f>
        <v>#VALUE!</v>
      </c>
      <c r="U81" s="54" t="e">
        <f>IF(Table17[[#This Row],[SATUAN S]]="","",IF(Table17[[#This Row],[SATUAN DB]]=Table17[[#This Row],[SATUAN S]],"",1))</f>
        <v>#VALUE!</v>
      </c>
      <c r="V81" s="54" t="e">
        <f>IF(Table17[[#This Row],[CEK STN S]]="","",MATCH(CONCATENATE(Table17[[#This Row],[SATUAN CONV]],Table17[[#This Row],[SATUAN S]]),Table2[4],0))</f>
        <v>#VALUE!</v>
      </c>
      <c r="X81" s="54" t="e" cm="1">
        <f t="array" ref="X81">IF(Table17[[#This Row],[CONV2_//]]="","",INDEX(Table2[3],Table17[[#This Row],[CONV2_//]]))</f>
        <v>#VALUE!</v>
      </c>
      <c r="Y81" s="54" t="e">
        <f>IF(Table17[[#This Row],[CEK STN S]]="",Table17[[#This Row],[ISI NOTA]],Table17[[#This Row],[ISI NOTA]]*Table17[[#This Row],[CONV2 VAR]])</f>
        <v>#VALUE!</v>
      </c>
      <c r="Z81" s="54" t="e">
        <f>IF(Table17[[#This Row],[CEK STN S]]="",Table17[[#This Row],[SATUAN NOTA]],Table17[[#This Row],[SATUAN S]])</f>
        <v>#VALUE!</v>
      </c>
      <c r="AA81" s="53" t="e">
        <f>IF(Table17[[#This Row],[CEK ISI S]]="",Table17[[#This Row],[ISI DB]],Table17[[#This Row],[ISI S]])</f>
        <v>#VALUE!</v>
      </c>
      <c r="AB81" s="54" t="e">
        <f>IF(Table17[[#This Row],[CEK STN S]]="",Table17[[#This Row],[SATUAN DB]],Table17[[#This Row],[SATUAN S]])</f>
        <v>#VALUE!</v>
      </c>
      <c r="AC81" s="54" t="e">
        <f>Table17[[#This Row],[ISI NOTA CONV]]/Table17[[#This Row],[ISI_C]]</f>
        <v>#VALUE!</v>
      </c>
      <c r="AD81" s="54">
        <f>INDEX(NOTA[HARGA SATUAN],'1'!A:A)</f>
        <v>0</v>
      </c>
      <c r="AE81" s="54" t="e">
        <f>IF(Table17[[#This Row],[//CONV]]="",Table17[[#This Row],[HARGA NOTA]],Table17[[#This Row],[HARGA NOTA]]/Table17[[#This Row],[CONV VAR]])</f>
        <v>#VALUE!</v>
      </c>
      <c r="AF81" s="54" t="e">
        <f>IF(Table17[[#This Row],[CEK STN S]]="",Table17[[#This Row],[HARGA CONV]],Table17[[#This Row],[HARGA CONV]]/Table17[[#This Row],[CONV2 VAR]])</f>
        <v>#VALUE!</v>
      </c>
      <c r="AG81" s="55" t="str">
        <f>IF(INDEX(NOTA[Column6],'1'!A:A)=0,"",INDEX(NOTA[Column6],'1'!A:A))</f>
        <v/>
      </c>
      <c r="AH81" s="55" t="str">
        <f>IF(INDEX(NOTA[Column7],'1'!A:A)=0,"",INDEX(NOTA[Column7],'1'!A:A))</f>
        <v/>
      </c>
      <c r="AI81" s="5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1" s="56" t="str">
        <f>INDEX(NOTA[HARGA/ CTN_H],'1'!A:A)</f>
        <v/>
      </c>
      <c r="AK81" s="56" t="str">
        <f>IF(Table17[[#This Row],[DISC 3]]="",Table17[[#This Row],[HRG / CTN]],Table17[[#This Row],[HRG / CTN]]-(Table17[[#This Row],[HRG / CTN]]*Table17[[#This Row],[DISC 3]]))</f>
        <v/>
      </c>
      <c r="AL81" s="57" t="str">
        <f ca="1">INDEX(NOTA[TGL_H],'1'!A:A)</f>
        <v/>
      </c>
      <c r="AM81" s="57" t="str">
        <f ca="1">INDEX(NOTA[TGL.NOTA_H],'1'!A:A)</f>
        <v/>
      </c>
      <c r="AN81" s="58"/>
      <c r="AO81" s="54" t="str">
        <f>IF(INDEX(NOTA[Column10],A:A)="","",INDEX(NOTA[Column10],A:A))</f>
        <v/>
      </c>
      <c r="AP81" s="54" t="str">
        <f ca="1">INDEX(NOTA[NO.NOTA_H],'1'!A:A)</f>
        <v/>
      </c>
      <c r="AQ81" s="54">
        <f>INDEX(NOTA[Column10],'1'!A:A)</f>
        <v>0</v>
      </c>
      <c r="AR81" s="59" t="str">
        <f ca="1">INDEX(NOTA[SUPPLIER_H],'1'!A:A)</f>
        <v/>
      </c>
      <c r="AS81" s="54" t="str">
        <f>Table17[[#This Row],[NAMA_C]]</f>
        <v>ABJAD D &amp; R 260 KCL</v>
      </c>
      <c r="AT81" s="54" t="str">
        <f ca="1">Table17[[#This Row],[SUPPLIER]]</f>
        <v/>
      </c>
      <c r="AU81" s="54" t="e">
        <f>SUBSTITUTE(Table17[[#This Row],[CTN]],",",".")</f>
        <v>#VALUE!</v>
      </c>
      <c r="AV81" s="66" t="e">
        <f>Table17[[#This Row],[ISI_C]]</f>
        <v>#VALUE!</v>
      </c>
      <c r="AW81" s="54" t="e">
        <f>Table17[[#This Row],[SATUAN_C]]</f>
        <v>#VALUE!</v>
      </c>
      <c r="AX81" s="54" t="e">
        <f>Table17[[#This Row],[HARGA CONV2]]</f>
        <v>#VALUE!</v>
      </c>
      <c r="AY81" s="60" t="str">
        <f>SUBSTITUTE(Table17[[#This Row],[DISC 3]],",",".")</f>
        <v/>
      </c>
      <c r="AZ81" s="57" t="str">
        <f ca="1">Table17[[#This Row],[TGL DATANG]]</f>
        <v/>
      </c>
      <c r="BA81" s="57" t="str">
        <f ca="1">Table17[[#This Row],[Column10]]</f>
        <v/>
      </c>
      <c r="BB81" s="58"/>
      <c r="BC81" s="54" t="str">
        <f>Table17[[#This Row],[KETERANGAN CONDRO]]</f>
        <v/>
      </c>
      <c r="BD81" s="54" t="str">
        <f ca="1">Table17[[#This Row],[Column6]]</f>
        <v/>
      </c>
    </row>
    <row r="82" spans="1:56">
      <c r="C82" t="str">
        <f>INDEX(NOTA[//DB],'1'!A:A)</f>
        <v/>
      </c>
      <c r="D82">
        <f>_xlfn.IFNA(MATCH(Table17[[#This Row],[//db]],[3]!Table2[\\],0),"")</f>
        <v>1</v>
      </c>
      <c r="E82" t="e">
        <f>INDEX([3]!db[NB NOTA],Table17[[#This Row],[//db]])</f>
        <v>#VALUE!</v>
      </c>
      <c r="F82" t="e">
        <f>INDEX([3]!db[NB BM],Table17[[#This Row],[//db]])</f>
        <v>#VALUE!</v>
      </c>
      <c r="G82" t="str">
        <f>IF(Table17[[#This Row],[dbconcat]]="","",INDEX([3]!Table2[NAMA],Table17[[#This Row],[dbconcat]]))</f>
        <v>ABJAD D &amp; R 260 KCL</v>
      </c>
      <c r="H82" t="str">
        <f>INDEX([3]!Table2[KODE BARANG],Table17[[#This Row],[dbconcat]])</f>
        <v>ABJ-DR1</v>
      </c>
      <c r="I82" t="str">
        <f>IF(Table17[[#This Row],[NAMA_3]]="",UPPER(Table17[[#This Row],[NAMA_2]]),Table17[[#This Row],[NAMA_3]])</f>
        <v>ABJAD D &amp; R 260 KCL</v>
      </c>
      <c r="J82">
        <f>INDEX(NOTA[QTY],'1'!A:A)</f>
        <v>0</v>
      </c>
      <c r="K82">
        <f>INDEX(NOTA[STN],'1'!A:A)</f>
        <v>0</v>
      </c>
      <c r="L82" t="e">
        <f>INDEX([3]!db[QTY B],Table17[[#This Row],[//db]])</f>
        <v>#VALUE!</v>
      </c>
      <c r="M82" t="e">
        <f>INDEX([3]!db[STN B],Table17[[#This Row],[//db]])</f>
        <v>#VALUE!</v>
      </c>
      <c r="N82" t="e">
        <f>IF(Table17[[#This Row],[SATUAN NOTA]]=Table17[[#This Row],[SATUAN DB]],"", MATCH(CONCATENATE(Table17[[#This Row],[SATUAN NOTA]],Table17[[#This Row],[SATUAN DB]]),Table2[4],0))</f>
        <v>#VALUE!</v>
      </c>
      <c r="O82" t="e" cm="1">
        <f t="array" ref="O82">IF(Table17[[#This Row],[//CONV]]="","",INDEX(Table2[3],Table17[[#This Row],[//CONV]]))</f>
        <v>#VALUE!</v>
      </c>
      <c r="P82" t="e">
        <f>IF(Table17[[#This Row],[//CONV]]="",Table17[[#This Row],[ISI DB]],Table17[[#This Row],[ISI NOTA]]*Table17[[#This Row],[CONV VAR]])</f>
        <v>#VALUE!</v>
      </c>
      <c r="Q82" t="e" cm="1">
        <f t="array" ref="Q82">IF(Table17[[#This Row],[//CONV]]="",Table17[[#This Row],[SATUAN DB]],INDEX(Table2[2],Table17[[#This Row],[//CONV]]))</f>
        <v>#VALUE!</v>
      </c>
      <c r="R82" cm="1">
        <f t="array" ref="R82">IF(Table17[[#This Row],[dbconcat]]="","",INDEX([3]!Table2[ISI],Table17[[#This Row],[dbconcat]]))</f>
        <v>20</v>
      </c>
      <c r="S82" t="str" cm="1">
        <f t="array" ref="S82">IF(Table17[[#This Row],[dbconcat]]="","",INDEX([3]!Table2[[SATUAN ]],Table17[[#This Row],[dbconcat]]))</f>
        <v>LSN</v>
      </c>
      <c r="T82" t="e">
        <f>IF(Table17[[#This Row],[SATUAN S]]="","",IF(_xlfn.NUMBERVALUE(Table17[[#This Row],[ISI DB]])=_xlfn.NUMBERVALUE(Table17[[#This Row],[ISI S]]),"",1))</f>
        <v>#VALUE!</v>
      </c>
      <c r="U82" t="e">
        <f>IF(Table17[[#This Row],[SATUAN S]]="","",IF(Table17[[#This Row],[SATUAN DB]]=Table17[[#This Row],[SATUAN S]],"",1))</f>
        <v>#VALUE!</v>
      </c>
      <c r="V82" t="e">
        <f>IF(Table17[[#This Row],[CEK STN S]]="","",MATCH(CONCATENATE(Table17[[#This Row],[SATUAN CONV]],Table17[[#This Row],[SATUAN S]]),Table2[4],0))</f>
        <v>#VALUE!</v>
      </c>
      <c r="X82" t="e" cm="1">
        <f t="array" ref="X82">IF(Table17[[#This Row],[CONV2_//]]="","",INDEX(Table2[3],Table17[[#This Row],[CONV2_//]]))</f>
        <v>#VALUE!</v>
      </c>
      <c r="Y82" t="e">
        <f>IF(Table17[[#This Row],[CEK STN S]]="",Table17[[#This Row],[ISI NOTA]],Table17[[#This Row],[ISI NOTA]]*Table17[[#This Row],[CONV2 VAR]])</f>
        <v>#VALUE!</v>
      </c>
      <c r="Z82" t="e">
        <f>IF(Table17[[#This Row],[CEK STN S]]="",Table17[[#This Row],[SATUAN NOTA]],Table17[[#This Row],[SATUAN S]])</f>
        <v>#VALUE!</v>
      </c>
      <c r="AA82" s="32" t="e">
        <f>IF(Table17[[#This Row],[CEK ISI S]]="",Table17[[#This Row],[ISI DB]],Table17[[#This Row],[ISI S]])</f>
        <v>#VALUE!</v>
      </c>
      <c r="AB82" t="e">
        <f>IF(Table17[[#This Row],[CEK STN S]]="",Table17[[#This Row],[SATUAN DB]],Table17[[#This Row],[SATUAN S]])</f>
        <v>#VALUE!</v>
      </c>
      <c r="AC82" t="e">
        <f>Table17[[#This Row],[ISI NOTA CONV]]/Table17[[#This Row],[ISI_C]]</f>
        <v>#VALUE!</v>
      </c>
      <c r="AD82">
        <f>INDEX(NOTA[HARGA SATUAN],'1'!A:A)</f>
        <v>0</v>
      </c>
      <c r="AE82" t="e">
        <f>IF(Table17[[#This Row],[//CONV]]="",Table17[[#This Row],[HARGA NOTA]],Table17[[#This Row],[HARGA NOTA]]/Table17[[#This Row],[CONV VAR]])</f>
        <v>#VALUE!</v>
      </c>
      <c r="AF82" t="e">
        <f>IF(Table17[[#This Row],[CEK STN S]]="",Table17[[#This Row],[HARGA CONV]],Table17[[#This Row],[HARGA CONV]]/Table17[[#This Row],[CONV2 VAR]])</f>
        <v>#VALUE!</v>
      </c>
      <c r="AG82" s="33" t="str">
        <f>IF(INDEX(NOTA[Column6],'1'!A:A)=0,"",INDEX(NOTA[Column6],'1'!A:A))</f>
        <v/>
      </c>
      <c r="AH82" s="33" t="str">
        <f>IF(INDEX(NOTA[Column7],'1'!A:A)=0,"",INDEX(NOTA[Column7],'1'!A:A))</f>
        <v/>
      </c>
      <c r="AI8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2" s="34" t="str">
        <f>INDEX(NOTA[HARGA/ CTN_H],'1'!A:A)</f>
        <v/>
      </c>
      <c r="AK82" s="34" t="str">
        <f>IF(Table17[[#This Row],[DISC 3]]="",Table17[[#This Row],[HRG / CTN]],Table17[[#This Row],[HRG / CTN]]-(Table17[[#This Row],[HRG / CTN]]*Table17[[#This Row],[DISC 3]]))</f>
        <v/>
      </c>
      <c r="AL82" s="36" t="str">
        <f ca="1">INDEX(NOTA[TGL_H],'1'!A:A)</f>
        <v/>
      </c>
      <c r="AM82" s="36" t="str">
        <f ca="1">INDEX(NOTA[TGL.NOTA_H],'1'!A:A)</f>
        <v/>
      </c>
      <c r="AN82" s="37"/>
      <c r="AO82" t="str">
        <f>IF(INDEX(NOTA[Column10],A:A)="","",INDEX(NOTA[Column10],A:A))</f>
        <v/>
      </c>
      <c r="AP82" t="str">
        <f ca="1">INDEX(NOTA[NO.NOTA_H],'1'!A:A)</f>
        <v/>
      </c>
      <c r="AQ82">
        <f>INDEX(NOTA[Column10],'1'!A:A)</f>
        <v>0</v>
      </c>
      <c r="AR82" s="38" t="str">
        <f ca="1">INDEX(NOTA[SUPPLIER_H],'1'!A:A)</f>
        <v/>
      </c>
      <c r="AS82" t="str">
        <f>Table17[[#This Row],[NAMA_C]]</f>
        <v>ABJAD D &amp; R 260 KCL</v>
      </c>
      <c r="AT82" t="str">
        <f ca="1">Table17[[#This Row],[SUPPLIER]]</f>
        <v/>
      </c>
      <c r="AU82" t="e">
        <f>SUBSTITUTE(Table17[[#This Row],[CTN]],",",".")</f>
        <v>#VALUE!</v>
      </c>
      <c r="AV82" s="64" t="e">
        <f>Table17[[#This Row],[ISI_C]]</f>
        <v>#VALUE!</v>
      </c>
      <c r="AW82" t="e">
        <f>Table17[[#This Row],[SATUAN_C]]</f>
        <v>#VALUE!</v>
      </c>
      <c r="AX82" t="e">
        <f>Table17[[#This Row],[HARGA CONV2]]</f>
        <v>#VALUE!</v>
      </c>
      <c r="AY82" s="39" t="str">
        <f>SUBSTITUTE(Table17[[#This Row],[DISC 3]],",",".")</f>
        <v/>
      </c>
      <c r="AZ82" s="36" t="str">
        <f ca="1">Table17[[#This Row],[TGL DATANG]]</f>
        <v/>
      </c>
      <c r="BA82" s="36" t="str">
        <f ca="1">Table17[[#This Row],[Column10]]</f>
        <v/>
      </c>
      <c r="BB82" s="37"/>
      <c r="BC82" t="str">
        <f>Table17[[#This Row],[KETERANGAN CONDRO]]</f>
        <v/>
      </c>
      <c r="BD82" t="str">
        <f ca="1">Table17[[#This Row],[Column6]]</f>
        <v/>
      </c>
    </row>
    <row r="83" spans="1:56">
      <c r="C83" t="str">
        <f>INDEX(NOTA[//DB],'1'!A:A)</f>
        <v/>
      </c>
      <c r="D83">
        <f>_xlfn.IFNA(MATCH(Table17[[#This Row],[//db]],[3]!Table2[\\],0),"")</f>
        <v>1</v>
      </c>
      <c r="E83" t="e">
        <f>INDEX([3]!db[NB NOTA],Table17[[#This Row],[//db]])</f>
        <v>#VALUE!</v>
      </c>
      <c r="F83" t="e">
        <f>INDEX([3]!db[NB BM],Table17[[#This Row],[//db]])</f>
        <v>#VALUE!</v>
      </c>
      <c r="G83" t="str">
        <f>IF(Table17[[#This Row],[dbconcat]]="","",INDEX([3]!Table2[NAMA],Table17[[#This Row],[dbconcat]]))</f>
        <v>ABJAD D &amp; R 260 KCL</v>
      </c>
      <c r="H83" t="str">
        <f>INDEX([3]!Table2[KODE BARANG],Table17[[#This Row],[dbconcat]])</f>
        <v>ABJ-DR1</v>
      </c>
      <c r="I83" t="str">
        <f>IF(Table17[[#This Row],[NAMA_3]]="",UPPER(Table17[[#This Row],[NAMA_2]]),Table17[[#This Row],[NAMA_3]])</f>
        <v>ABJAD D &amp; R 260 KCL</v>
      </c>
      <c r="J83">
        <f>INDEX(NOTA[QTY],'1'!A:A)</f>
        <v>0</v>
      </c>
      <c r="K83">
        <f>INDEX(NOTA[STN],'1'!A:A)</f>
        <v>0</v>
      </c>
      <c r="L83" t="e">
        <f>INDEX([3]!db[QTY B],Table17[[#This Row],[//db]])</f>
        <v>#VALUE!</v>
      </c>
      <c r="M83" t="e">
        <f>INDEX([3]!db[STN B],Table17[[#This Row],[//db]])</f>
        <v>#VALUE!</v>
      </c>
      <c r="N83" t="e">
        <f>IF(Table17[[#This Row],[SATUAN NOTA]]=Table17[[#This Row],[SATUAN DB]],"", MATCH(CONCATENATE(Table17[[#This Row],[SATUAN NOTA]],Table17[[#This Row],[SATUAN DB]]),Table2[4],0))</f>
        <v>#VALUE!</v>
      </c>
      <c r="O83" t="e" cm="1">
        <f t="array" ref="O83">IF(Table17[[#This Row],[//CONV]]="","",INDEX(Table2[3],Table17[[#This Row],[//CONV]]))</f>
        <v>#VALUE!</v>
      </c>
      <c r="P83" t="e">
        <f>IF(Table17[[#This Row],[//CONV]]="",Table17[[#This Row],[ISI DB]],Table17[[#This Row],[ISI NOTA]]*Table17[[#This Row],[CONV VAR]])</f>
        <v>#VALUE!</v>
      </c>
      <c r="Q83" t="e" cm="1">
        <f t="array" ref="Q83">IF(Table17[[#This Row],[//CONV]]="",Table17[[#This Row],[SATUAN DB]],INDEX(Table2[2],Table17[[#This Row],[//CONV]]))</f>
        <v>#VALUE!</v>
      </c>
      <c r="R83" cm="1">
        <f t="array" ref="R83">IF(Table17[[#This Row],[dbconcat]]="","",INDEX([3]!Table2[ISI],Table17[[#This Row],[dbconcat]]))</f>
        <v>20</v>
      </c>
      <c r="S83" t="str" cm="1">
        <f t="array" ref="S83">IF(Table17[[#This Row],[dbconcat]]="","",INDEX([3]!Table2[[SATUAN ]],Table17[[#This Row],[dbconcat]]))</f>
        <v>LSN</v>
      </c>
      <c r="T83" t="e">
        <f>IF(Table17[[#This Row],[SATUAN S]]="","",IF(_xlfn.NUMBERVALUE(Table17[[#This Row],[ISI DB]])=_xlfn.NUMBERVALUE(Table17[[#This Row],[ISI S]]),"",1))</f>
        <v>#VALUE!</v>
      </c>
      <c r="U83" t="e">
        <f>IF(Table17[[#This Row],[SATUAN S]]="","",IF(Table17[[#This Row],[SATUAN DB]]=Table17[[#This Row],[SATUAN S]],"",1))</f>
        <v>#VALUE!</v>
      </c>
      <c r="V83" t="e">
        <f>IF(Table17[[#This Row],[CEK STN S]]="","",MATCH(CONCATENATE(Table17[[#This Row],[SATUAN CONV]],Table17[[#This Row],[SATUAN S]]),Table2[4],0))</f>
        <v>#VALUE!</v>
      </c>
      <c r="X83" t="e" cm="1">
        <f t="array" ref="X83">IF(Table17[[#This Row],[CONV2_//]]="","",INDEX(Table2[3],Table17[[#This Row],[CONV2_//]]))</f>
        <v>#VALUE!</v>
      </c>
      <c r="Y83" t="e">
        <f>IF(Table17[[#This Row],[CEK STN S]]="",Table17[[#This Row],[ISI NOTA]],Table17[[#This Row],[ISI NOTA]]*Table17[[#This Row],[CONV2 VAR]])</f>
        <v>#VALUE!</v>
      </c>
      <c r="Z83" t="e">
        <f>IF(Table17[[#This Row],[CEK STN S]]="",Table17[[#This Row],[SATUAN NOTA]],Table17[[#This Row],[SATUAN S]])</f>
        <v>#VALUE!</v>
      </c>
      <c r="AA83" s="32" t="e">
        <f>IF(Table17[[#This Row],[CEK ISI S]]="",Table17[[#This Row],[ISI DB]],Table17[[#This Row],[ISI S]])</f>
        <v>#VALUE!</v>
      </c>
      <c r="AB83" t="e">
        <f>IF(Table17[[#This Row],[CEK STN S]]="",Table17[[#This Row],[SATUAN DB]],Table17[[#This Row],[SATUAN S]])</f>
        <v>#VALUE!</v>
      </c>
      <c r="AC83" t="e">
        <f>Table17[[#This Row],[ISI NOTA CONV]]/Table17[[#This Row],[ISI_C]]</f>
        <v>#VALUE!</v>
      </c>
      <c r="AD83">
        <f>INDEX(NOTA[HARGA SATUAN],'1'!A:A)</f>
        <v>0</v>
      </c>
      <c r="AE83" t="e">
        <f>IF(Table17[[#This Row],[//CONV]]="",Table17[[#This Row],[HARGA NOTA]],Table17[[#This Row],[HARGA NOTA]]/Table17[[#This Row],[CONV VAR]])</f>
        <v>#VALUE!</v>
      </c>
      <c r="AF83" t="e">
        <f>IF(Table17[[#This Row],[CEK STN S]]="",Table17[[#This Row],[HARGA CONV]],Table17[[#This Row],[HARGA CONV]]/Table17[[#This Row],[CONV2 VAR]])</f>
        <v>#VALUE!</v>
      </c>
      <c r="AG83" s="33" t="str">
        <f>IF(INDEX(NOTA[Column6],'1'!A:A)=0,"",INDEX(NOTA[Column6],'1'!A:A))</f>
        <v/>
      </c>
      <c r="AH83" s="33" t="str">
        <f>IF(INDEX(NOTA[Column7],'1'!A:A)=0,"",INDEX(NOTA[Column7],'1'!A:A))</f>
        <v/>
      </c>
      <c r="AI8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3" s="34" t="str">
        <f>INDEX(NOTA[HARGA/ CTN_H],'1'!A:A)</f>
        <v/>
      </c>
      <c r="AK83" s="34" t="str">
        <f>IF(Table17[[#This Row],[DISC 3]]="",Table17[[#This Row],[HRG / CTN]],Table17[[#This Row],[HRG / CTN]]-(Table17[[#This Row],[HRG / CTN]]*Table17[[#This Row],[DISC 3]]))</f>
        <v/>
      </c>
      <c r="AL83" s="36" t="str">
        <f ca="1">INDEX(NOTA[TGL_H],'1'!A:A)</f>
        <v/>
      </c>
      <c r="AM83" s="36" t="str">
        <f ca="1">INDEX(NOTA[TGL.NOTA_H],'1'!A:A)</f>
        <v/>
      </c>
      <c r="AN83" s="37"/>
      <c r="AO83" t="str">
        <f>IF(INDEX(NOTA[Column10],A:A)="","",INDEX(NOTA[Column10],A:A))</f>
        <v/>
      </c>
      <c r="AP83" t="str">
        <f ca="1">INDEX(NOTA[NO.NOTA_H],'1'!A:A)</f>
        <v/>
      </c>
      <c r="AQ83">
        <f>INDEX(NOTA[Column10],'1'!A:A)</f>
        <v>0</v>
      </c>
      <c r="AR83" s="38" t="str">
        <f ca="1">INDEX(NOTA[SUPPLIER_H],'1'!A:A)</f>
        <v/>
      </c>
      <c r="AS83" t="str">
        <f>Table17[[#This Row],[NAMA_C]]</f>
        <v>ABJAD D &amp; R 260 KCL</v>
      </c>
      <c r="AT83" t="str">
        <f ca="1">Table17[[#This Row],[SUPPLIER]]</f>
        <v/>
      </c>
      <c r="AU83" t="e">
        <f>SUBSTITUTE(Table17[[#This Row],[CTN]],",",".")</f>
        <v>#VALUE!</v>
      </c>
      <c r="AV83" s="64" t="e">
        <f>Table17[[#This Row],[ISI_C]]</f>
        <v>#VALUE!</v>
      </c>
      <c r="AW83" t="e">
        <f>Table17[[#This Row],[SATUAN_C]]</f>
        <v>#VALUE!</v>
      </c>
      <c r="AX83" t="e">
        <f>Table17[[#This Row],[HARGA CONV2]]</f>
        <v>#VALUE!</v>
      </c>
      <c r="AY83" s="39" t="str">
        <f>SUBSTITUTE(Table17[[#This Row],[DISC 3]],",",".")</f>
        <v/>
      </c>
      <c r="AZ83" s="36" t="str">
        <f ca="1">Table17[[#This Row],[TGL DATANG]]</f>
        <v/>
      </c>
      <c r="BA83" s="36" t="str">
        <f ca="1">Table17[[#This Row],[Column10]]</f>
        <v/>
      </c>
      <c r="BB83" s="37"/>
      <c r="BC83" t="str">
        <f>Table17[[#This Row],[KETERANGAN CONDRO]]</f>
        <v/>
      </c>
      <c r="BD83" t="str">
        <f ca="1">Table17[[#This Row],[Column6]]</f>
        <v/>
      </c>
    </row>
    <row r="84" spans="1:56">
      <c r="C84" t="str">
        <f>INDEX(NOTA[//DB],'1'!A:A)</f>
        <v/>
      </c>
      <c r="D84">
        <f>_xlfn.IFNA(MATCH(Table17[[#This Row],[//db]],[3]!Table2[\\],0),"")</f>
        <v>1</v>
      </c>
      <c r="E84" t="e">
        <f>INDEX([3]!db[NB NOTA],Table17[[#This Row],[//db]])</f>
        <v>#VALUE!</v>
      </c>
      <c r="F84" t="e">
        <f>INDEX([3]!db[NB BM],Table17[[#This Row],[//db]])</f>
        <v>#VALUE!</v>
      </c>
      <c r="G84" t="str">
        <f>IF(Table17[[#This Row],[dbconcat]]="","",INDEX([3]!Table2[NAMA],Table17[[#This Row],[dbconcat]]))</f>
        <v>ABJAD D &amp; R 260 KCL</v>
      </c>
      <c r="H84" t="str">
        <f>INDEX([3]!Table2[KODE BARANG],Table17[[#This Row],[dbconcat]])</f>
        <v>ABJ-DR1</v>
      </c>
      <c r="I84" t="str">
        <f>IF(Table17[[#This Row],[NAMA_3]]="",UPPER(Table17[[#This Row],[NAMA_2]]),Table17[[#This Row],[NAMA_3]])</f>
        <v>ABJAD D &amp; R 260 KCL</v>
      </c>
      <c r="J84">
        <f>INDEX(NOTA[QTY],'1'!A:A)</f>
        <v>0</v>
      </c>
      <c r="K84">
        <f>INDEX(NOTA[STN],'1'!A:A)</f>
        <v>0</v>
      </c>
      <c r="L84" t="e">
        <f>INDEX([3]!db[QTY B],Table17[[#This Row],[//db]])</f>
        <v>#VALUE!</v>
      </c>
      <c r="M84" t="e">
        <f>INDEX([3]!db[STN B],Table17[[#This Row],[//db]])</f>
        <v>#VALUE!</v>
      </c>
      <c r="N84" t="e">
        <f>IF(Table17[[#This Row],[SATUAN NOTA]]=Table17[[#This Row],[SATUAN DB]],"", MATCH(CONCATENATE(Table17[[#This Row],[SATUAN NOTA]],Table17[[#This Row],[SATUAN DB]]),Table2[4],0))</f>
        <v>#VALUE!</v>
      </c>
      <c r="O84" t="e" cm="1">
        <f t="array" ref="O84">IF(Table17[[#This Row],[//CONV]]="","",INDEX(Table2[3],Table17[[#This Row],[//CONV]]))</f>
        <v>#VALUE!</v>
      </c>
      <c r="P84" t="e">
        <f>IF(Table17[[#This Row],[//CONV]]="",Table17[[#This Row],[ISI DB]],Table17[[#This Row],[ISI NOTA]]*Table17[[#This Row],[CONV VAR]])</f>
        <v>#VALUE!</v>
      </c>
      <c r="Q84" t="e" cm="1">
        <f t="array" ref="Q84">IF(Table17[[#This Row],[//CONV]]="",Table17[[#This Row],[SATUAN DB]],INDEX(Table2[2],Table17[[#This Row],[//CONV]]))</f>
        <v>#VALUE!</v>
      </c>
      <c r="R84" cm="1">
        <f t="array" ref="R84">IF(Table17[[#This Row],[dbconcat]]="","",INDEX([3]!Table2[ISI],Table17[[#This Row],[dbconcat]]))</f>
        <v>20</v>
      </c>
      <c r="S84" t="str" cm="1">
        <f t="array" ref="S84">IF(Table17[[#This Row],[dbconcat]]="","",INDEX([3]!Table2[[SATUAN ]],Table17[[#This Row],[dbconcat]]))</f>
        <v>LSN</v>
      </c>
      <c r="T84" t="e">
        <f>IF(Table17[[#This Row],[SATUAN S]]="","",IF(_xlfn.NUMBERVALUE(Table17[[#This Row],[ISI DB]])=_xlfn.NUMBERVALUE(Table17[[#This Row],[ISI S]]),"",1))</f>
        <v>#VALUE!</v>
      </c>
      <c r="U84" t="e">
        <f>IF(Table17[[#This Row],[SATUAN S]]="","",IF(Table17[[#This Row],[SATUAN DB]]=Table17[[#This Row],[SATUAN S]],"",1))</f>
        <v>#VALUE!</v>
      </c>
      <c r="V84" t="e">
        <f>IF(Table17[[#This Row],[CEK STN S]]="","",MATCH(CONCATENATE(Table17[[#This Row],[SATUAN CONV]],Table17[[#This Row],[SATUAN S]]),Table2[4],0))</f>
        <v>#VALUE!</v>
      </c>
      <c r="X84" t="e" cm="1">
        <f t="array" ref="X84">IF(Table17[[#This Row],[CONV2_//]]="","",INDEX(Table2[3],Table17[[#This Row],[CONV2_//]]))</f>
        <v>#VALUE!</v>
      </c>
      <c r="Y84" t="e">
        <f>IF(Table17[[#This Row],[CEK STN S]]="",Table17[[#This Row],[ISI NOTA]],Table17[[#This Row],[ISI NOTA]]*Table17[[#This Row],[CONV2 VAR]])</f>
        <v>#VALUE!</v>
      </c>
      <c r="Z84" t="e">
        <f>IF(Table17[[#This Row],[CEK STN S]]="",Table17[[#This Row],[SATUAN NOTA]],Table17[[#This Row],[SATUAN S]])</f>
        <v>#VALUE!</v>
      </c>
      <c r="AA84" s="32" t="e">
        <f>IF(Table17[[#This Row],[CEK ISI S]]="",Table17[[#This Row],[ISI DB]],Table17[[#This Row],[ISI S]])</f>
        <v>#VALUE!</v>
      </c>
      <c r="AB84" t="e">
        <f>IF(Table17[[#This Row],[CEK STN S]]="",Table17[[#This Row],[SATUAN DB]],Table17[[#This Row],[SATUAN S]])</f>
        <v>#VALUE!</v>
      </c>
      <c r="AC84" t="e">
        <f>Table17[[#This Row],[ISI NOTA CONV]]/Table17[[#This Row],[ISI_C]]</f>
        <v>#VALUE!</v>
      </c>
      <c r="AD84">
        <f>INDEX(NOTA[HARGA SATUAN],'1'!A:A)</f>
        <v>0</v>
      </c>
      <c r="AE84" t="e">
        <f>IF(Table17[[#This Row],[//CONV]]="",Table17[[#This Row],[HARGA NOTA]],Table17[[#This Row],[HARGA NOTA]]/Table17[[#This Row],[CONV VAR]])</f>
        <v>#VALUE!</v>
      </c>
      <c r="AF84" t="e">
        <f>IF(Table17[[#This Row],[CEK STN S]]="",Table17[[#This Row],[HARGA CONV]],Table17[[#This Row],[HARGA CONV]]/Table17[[#This Row],[CONV2 VAR]])</f>
        <v>#VALUE!</v>
      </c>
      <c r="AG84" s="33" t="str">
        <f>IF(INDEX(NOTA[Column6],'1'!A:A)=0,"",INDEX(NOTA[Column6],'1'!A:A))</f>
        <v/>
      </c>
      <c r="AH84" s="33" t="str">
        <f>IF(INDEX(NOTA[Column7],'1'!A:A)=0,"",INDEX(NOTA[Column7],'1'!A:A))</f>
        <v/>
      </c>
      <c r="AI8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4" s="34" t="str">
        <f>INDEX(NOTA[HARGA/ CTN_H],'1'!A:A)</f>
        <v/>
      </c>
      <c r="AK84" s="34" t="str">
        <f>IF(Table17[[#This Row],[DISC 3]]="",Table17[[#This Row],[HRG / CTN]],Table17[[#This Row],[HRG / CTN]]-(Table17[[#This Row],[HRG / CTN]]*Table17[[#This Row],[DISC 3]]))</f>
        <v/>
      </c>
      <c r="AL84" s="36" t="str">
        <f ca="1">INDEX(NOTA[TGL_H],'1'!A:A)</f>
        <v/>
      </c>
      <c r="AM84" s="36" t="str">
        <f ca="1">INDEX(NOTA[TGL.NOTA_H],'1'!A:A)</f>
        <v/>
      </c>
      <c r="AN84" s="37"/>
      <c r="AO84" t="str">
        <f>IF(INDEX(NOTA[Column10],A:A)="","",INDEX(NOTA[Column10],A:A))</f>
        <v/>
      </c>
      <c r="AP84" t="str">
        <f ca="1">INDEX(NOTA[NO.NOTA_H],'1'!A:A)</f>
        <v/>
      </c>
      <c r="AQ84">
        <f>INDEX(NOTA[Column10],'1'!A:A)</f>
        <v>0</v>
      </c>
      <c r="AR84" s="38" t="str">
        <f ca="1">INDEX(NOTA[SUPPLIER_H],'1'!A:A)</f>
        <v/>
      </c>
      <c r="AS84" t="str">
        <f>Table17[[#This Row],[NAMA_C]]</f>
        <v>ABJAD D &amp; R 260 KCL</v>
      </c>
      <c r="AT84" t="str">
        <f ca="1">Table17[[#This Row],[SUPPLIER]]</f>
        <v/>
      </c>
      <c r="AU84" t="e">
        <f>SUBSTITUTE(Table17[[#This Row],[CTN]],",",".")</f>
        <v>#VALUE!</v>
      </c>
      <c r="AV84" s="64" t="e">
        <f>Table17[[#This Row],[ISI_C]]</f>
        <v>#VALUE!</v>
      </c>
      <c r="AW84" t="e">
        <f>Table17[[#This Row],[SATUAN_C]]</f>
        <v>#VALUE!</v>
      </c>
      <c r="AX84" t="e">
        <f>Table17[[#This Row],[HARGA CONV2]]</f>
        <v>#VALUE!</v>
      </c>
      <c r="AY84" s="39" t="str">
        <f>SUBSTITUTE(Table17[[#This Row],[DISC 3]],",",".")</f>
        <v/>
      </c>
      <c r="AZ84" s="36" t="str">
        <f ca="1">Table17[[#This Row],[TGL DATANG]]</f>
        <v/>
      </c>
      <c r="BA84" s="36" t="str">
        <f ca="1">Table17[[#This Row],[Column10]]</f>
        <v/>
      </c>
      <c r="BB84" s="37"/>
      <c r="BC84" t="str">
        <f>Table17[[#This Row],[KETERANGAN CONDRO]]</f>
        <v/>
      </c>
      <c r="BD84" t="str">
        <f ca="1">Table17[[#This Row],[Column6]]</f>
        <v/>
      </c>
    </row>
    <row r="85" spans="1:56">
      <c r="C85" t="str">
        <f>INDEX(NOTA[//DB],'1'!A:A)</f>
        <v/>
      </c>
      <c r="D85">
        <f>_xlfn.IFNA(MATCH(Table17[[#This Row],[//db]],[3]!Table2[\\],0),"")</f>
        <v>1</v>
      </c>
      <c r="E85" t="e">
        <f>INDEX([3]!db[NB NOTA],Table17[[#This Row],[//db]])</f>
        <v>#VALUE!</v>
      </c>
      <c r="F85" t="e">
        <f>INDEX([3]!db[NB BM],Table17[[#This Row],[//db]])</f>
        <v>#VALUE!</v>
      </c>
      <c r="G85" t="str">
        <f>IF(Table17[[#This Row],[dbconcat]]="","",INDEX([3]!Table2[NAMA],Table17[[#This Row],[dbconcat]]))</f>
        <v>ABJAD D &amp; R 260 KCL</v>
      </c>
      <c r="H85" t="str">
        <f>INDEX([3]!Table2[KODE BARANG],Table17[[#This Row],[dbconcat]])</f>
        <v>ABJ-DR1</v>
      </c>
      <c r="I85" t="str">
        <f>IF(Table17[[#This Row],[NAMA_3]]="",UPPER(Table17[[#This Row],[NAMA_2]]),Table17[[#This Row],[NAMA_3]])</f>
        <v>ABJAD D &amp; R 260 KCL</v>
      </c>
      <c r="J85">
        <f>INDEX(NOTA[QTY],'1'!A:A)</f>
        <v>0</v>
      </c>
      <c r="K85">
        <f>INDEX(NOTA[STN],'1'!A:A)</f>
        <v>0</v>
      </c>
      <c r="L85" t="e">
        <f>INDEX([3]!db[QTY B],Table17[[#This Row],[//db]])</f>
        <v>#VALUE!</v>
      </c>
      <c r="M85" t="e">
        <f>INDEX([3]!db[STN B],Table17[[#This Row],[//db]])</f>
        <v>#VALUE!</v>
      </c>
      <c r="N85" t="e">
        <f>IF(Table17[[#This Row],[SATUAN NOTA]]=Table17[[#This Row],[SATUAN DB]],"", MATCH(CONCATENATE(Table17[[#This Row],[SATUAN NOTA]],Table17[[#This Row],[SATUAN DB]]),Table2[4],0))</f>
        <v>#VALUE!</v>
      </c>
      <c r="O85" t="e" cm="1">
        <f t="array" ref="O85">IF(Table17[[#This Row],[//CONV]]="","",INDEX(Table2[3],Table17[[#This Row],[//CONV]]))</f>
        <v>#VALUE!</v>
      </c>
      <c r="P85" t="e">
        <f>IF(Table17[[#This Row],[//CONV]]="",Table17[[#This Row],[ISI DB]],Table17[[#This Row],[ISI NOTA]]*Table17[[#This Row],[CONV VAR]])</f>
        <v>#VALUE!</v>
      </c>
      <c r="Q85" t="e" cm="1">
        <f t="array" ref="Q85">IF(Table17[[#This Row],[//CONV]]="",Table17[[#This Row],[SATUAN DB]],INDEX(Table2[2],Table17[[#This Row],[//CONV]]))</f>
        <v>#VALUE!</v>
      </c>
      <c r="R85" cm="1">
        <f t="array" ref="R85">IF(Table17[[#This Row],[dbconcat]]="","",INDEX([3]!Table2[ISI],Table17[[#This Row],[dbconcat]]))</f>
        <v>20</v>
      </c>
      <c r="S85" t="str" cm="1">
        <f t="array" ref="S85">IF(Table17[[#This Row],[dbconcat]]="","",INDEX([3]!Table2[[SATUAN ]],Table17[[#This Row],[dbconcat]]))</f>
        <v>LSN</v>
      </c>
      <c r="T85" t="e">
        <f>IF(Table17[[#This Row],[SATUAN S]]="","",IF(_xlfn.NUMBERVALUE(Table17[[#This Row],[ISI DB]])=_xlfn.NUMBERVALUE(Table17[[#This Row],[ISI S]]),"",1))</f>
        <v>#VALUE!</v>
      </c>
      <c r="U85" t="e">
        <f>IF(Table17[[#This Row],[SATUAN S]]="","",IF(Table17[[#This Row],[SATUAN DB]]=Table17[[#This Row],[SATUAN S]],"",1))</f>
        <v>#VALUE!</v>
      </c>
      <c r="V85" t="e">
        <f>IF(Table17[[#This Row],[CEK STN S]]="","",MATCH(CONCATENATE(Table17[[#This Row],[SATUAN CONV]],Table17[[#This Row],[SATUAN S]]),Table2[4],0))</f>
        <v>#VALUE!</v>
      </c>
      <c r="X85" t="e" cm="1">
        <f t="array" ref="X85">IF(Table17[[#This Row],[CONV2_//]]="","",INDEX(Table2[3],Table17[[#This Row],[CONV2_//]]))</f>
        <v>#VALUE!</v>
      </c>
      <c r="Y85" t="e">
        <f>IF(Table17[[#This Row],[CEK STN S]]="",Table17[[#This Row],[ISI NOTA]],Table17[[#This Row],[ISI NOTA]]*Table17[[#This Row],[CONV2 VAR]])</f>
        <v>#VALUE!</v>
      </c>
      <c r="Z85" t="e">
        <f>IF(Table17[[#This Row],[CEK STN S]]="",Table17[[#This Row],[SATUAN NOTA]],Table17[[#This Row],[SATUAN S]])</f>
        <v>#VALUE!</v>
      </c>
      <c r="AA85" s="32" t="e">
        <f>IF(Table17[[#This Row],[CEK ISI S]]="",Table17[[#This Row],[ISI DB]],Table17[[#This Row],[ISI S]])</f>
        <v>#VALUE!</v>
      </c>
      <c r="AB85" t="e">
        <f>IF(Table17[[#This Row],[CEK STN S]]="",Table17[[#This Row],[SATUAN DB]],Table17[[#This Row],[SATUAN S]])</f>
        <v>#VALUE!</v>
      </c>
      <c r="AC85" t="e">
        <f>Table17[[#This Row],[ISI NOTA CONV]]/Table17[[#This Row],[ISI_C]]</f>
        <v>#VALUE!</v>
      </c>
      <c r="AD85">
        <f>INDEX(NOTA[HARGA SATUAN],'1'!A:A)</f>
        <v>0</v>
      </c>
      <c r="AE85" t="e">
        <f>IF(Table17[[#This Row],[//CONV]]="",Table17[[#This Row],[HARGA NOTA]],Table17[[#This Row],[HARGA NOTA]]/Table17[[#This Row],[CONV VAR]])</f>
        <v>#VALUE!</v>
      </c>
      <c r="AF85" t="e">
        <f>IF(Table17[[#This Row],[CEK STN S]]="",Table17[[#This Row],[HARGA CONV]],Table17[[#This Row],[HARGA CONV]]/Table17[[#This Row],[CONV2 VAR]])</f>
        <v>#VALUE!</v>
      </c>
      <c r="AG85" s="33" t="str">
        <f>IF(INDEX(NOTA[Column6],'1'!A:A)=0,"",INDEX(NOTA[Column6],'1'!A:A))</f>
        <v/>
      </c>
      <c r="AH85" s="33" t="str">
        <f>IF(INDEX(NOTA[Column7],'1'!A:A)=0,"",INDEX(NOTA[Column7],'1'!A:A))</f>
        <v/>
      </c>
      <c r="AI8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5" s="34" t="str">
        <f>INDEX(NOTA[HARGA/ CTN_H],'1'!A:A)</f>
        <v/>
      </c>
      <c r="AK85" s="34" t="str">
        <f>IF(Table17[[#This Row],[DISC 3]]="",Table17[[#This Row],[HRG / CTN]],Table17[[#This Row],[HRG / CTN]]-(Table17[[#This Row],[HRG / CTN]]*Table17[[#This Row],[DISC 3]]))</f>
        <v/>
      </c>
      <c r="AL85" s="36" t="str">
        <f ca="1">INDEX(NOTA[TGL_H],'1'!A:A)</f>
        <v/>
      </c>
      <c r="AM85" s="36" t="str">
        <f ca="1">INDEX(NOTA[TGL.NOTA_H],'1'!A:A)</f>
        <v/>
      </c>
      <c r="AN85" s="37"/>
      <c r="AO85" t="str">
        <f>IF(INDEX(NOTA[Column10],A:A)="","",INDEX(NOTA[Column10],A:A))</f>
        <v/>
      </c>
      <c r="AP85" t="str">
        <f ca="1">INDEX(NOTA[NO.NOTA_H],'1'!A:A)</f>
        <v/>
      </c>
      <c r="AQ85">
        <f>INDEX(NOTA[Column10],'1'!A:A)</f>
        <v>0</v>
      </c>
      <c r="AR85" s="38" t="str">
        <f ca="1">INDEX(NOTA[SUPPLIER_H],'1'!A:A)</f>
        <v/>
      </c>
      <c r="AS85" t="str">
        <f>Table17[[#This Row],[NAMA_C]]</f>
        <v>ABJAD D &amp; R 260 KCL</v>
      </c>
      <c r="AT85" t="str">
        <f ca="1">Table17[[#This Row],[SUPPLIER]]</f>
        <v/>
      </c>
      <c r="AU85" t="e">
        <f>SUBSTITUTE(Table17[[#This Row],[CTN]],",",".")</f>
        <v>#VALUE!</v>
      </c>
      <c r="AV85" s="64" t="e">
        <f>Table17[[#This Row],[ISI_C]]</f>
        <v>#VALUE!</v>
      </c>
      <c r="AW85" t="e">
        <f>Table17[[#This Row],[SATUAN_C]]</f>
        <v>#VALUE!</v>
      </c>
      <c r="AX85" t="e">
        <f>Table17[[#This Row],[HARGA CONV2]]</f>
        <v>#VALUE!</v>
      </c>
      <c r="AY85" s="39" t="str">
        <f>SUBSTITUTE(Table17[[#This Row],[DISC 3]],",",".")</f>
        <v/>
      </c>
      <c r="AZ85" s="36" t="str">
        <f ca="1">Table17[[#This Row],[TGL DATANG]]</f>
        <v/>
      </c>
      <c r="BA85" s="36" t="str">
        <f ca="1">Table17[[#This Row],[Column10]]</f>
        <v/>
      </c>
      <c r="BB85" s="37"/>
      <c r="BC85" t="str">
        <f>Table17[[#This Row],[KETERANGAN CONDRO]]</f>
        <v/>
      </c>
      <c r="BD85" t="str">
        <f ca="1">Table17[[#This Row],[Column6]]</f>
        <v/>
      </c>
    </row>
    <row r="86" spans="1:56">
      <c r="C86" t="str">
        <f>INDEX(NOTA[//DB],'1'!A:A)</f>
        <v/>
      </c>
      <c r="D86">
        <f>_xlfn.IFNA(MATCH(Table17[[#This Row],[//db]],[3]!Table2[\\],0),"")</f>
        <v>1</v>
      </c>
      <c r="E86" t="e">
        <f>INDEX([3]!db[NB NOTA],Table17[[#This Row],[//db]])</f>
        <v>#VALUE!</v>
      </c>
      <c r="F86" t="e">
        <f>INDEX([3]!db[NB BM],Table17[[#This Row],[//db]])</f>
        <v>#VALUE!</v>
      </c>
      <c r="G86" t="str">
        <f>IF(Table17[[#This Row],[dbconcat]]="","",INDEX([3]!Table2[NAMA],Table17[[#This Row],[dbconcat]]))</f>
        <v>ABJAD D &amp; R 260 KCL</v>
      </c>
      <c r="H86" t="str">
        <f>INDEX([3]!Table2[KODE BARANG],Table17[[#This Row],[dbconcat]])</f>
        <v>ABJ-DR1</v>
      </c>
      <c r="I86" t="str">
        <f>IF(Table17[[#This Row],[NAMA_3]]="",UPPER(Table17[[#This Row],[NAMA_2]]),Table17[[#This Row],[NAMA_3]])</f>
        <v>ABJAD D &amp; R 260 KCL</v>
      </c>
      <c r="J86">
        <f>INDEX(NOTA[QTY],'1'!A:A)</f>
        <v>0</v>
      </c>
      <c r="K86">
        <f>INDEX(NOTA[STN],'1'!A:A)</f>
        <v>0</v>
      </c>
      <c r="L86" t="e">
        <f>INDEX([3]!db[QTY B],Table17[[#This Row],[//db]])</f>
        <v>#VALUE!</v>
      </c>
      <c r="M86" t="e">
        <f>INDEX([3]!db[STN B],Table17[[#This Row],[//db]])</f>
        <v>#VALUE!</v>
      </c>
      <c r="N86" t="e">
        <f>IF(Table17[[#This Row],[SATUAN NOTA]]=Table17[[#This Row],[SATUAN DB]],"", MATCH(CONCATENATE(Table17[[#This Row],[SATUAN NOTA]],Table17[[#This Row],[SATUAN DB]]),Table2[4],0))</f>
        <v>#VALUE!</v>
      </c>
      <c r="O86" t="e" cm="1">
        <f t="array" ref="O86">IF(Table17[[#This Row],[//CONV]]="","",INDEX(Table2[3],Table17[[#This Row],[//CONV]]))</f>
        <v>#VALUE!</v>
      </c>
      <c r="P86" t="e">
        <f>IF(Table17[[#This Row],[//CONV]]="",Table17[[#This Row],[ISI DB]],Table17[[#This Row],[ISI NOTA]]*Table17[[#This Row],[CONV VAR]])</f>
        <v>#VALUE!</v>
      </c>
      <c r="Q86" t="e" cm="1">
        <f t="array" ref="Q86">IF(Table17[[#This Row],[//CONV]]="",Table17[[#This Row],[SATUAN DB]],INDEX(Table2[2],Table17[[#This Row],[//CONV]]))</f>
        <v>#VALUE!</v>
      </c>
      <c r="R86" cm="1">
        <f t="array" ref="R86">IF(Table17[[#This Row],[dbconcat]]="","",INDEX([3]!Table2[ISI],Table17[[#This Row],[dbconcat]]))</f>
        <v>20</v>
      </c>
      <c r="S86" t="str" cm="1">
        <f t="array" ref="S86">IF(Table17[[#This Row],[dbconcat]]="","",INDEX([3]!Table2[[SATUAN ]],Table17[[#This Row],[dbconcat]]))</f>
        <v>LSN</v>
      </c>
      <c r="T86" t="e">
        <f>IF(Table17[[#This Row],[SATUAN S]]="","",IF(_xlfn.NUMBERVALUE(Table17[[#This Row],[ISI DB]])=_xlfn.NUMBERVALUE(Table17[[#This Row],[ISI S]]),"",1))</f>
        <v>#VALUE!</v>
      </c>
      <c r="U86" t="e">
        <f>IF(Table17[[#This Row],[SATUAN S]]="","",IF(Table17[[#This Row],[SATUAN DB]]=Table17[[#This Row],[SATUAN S]],"",1))</f>
        <v>#VALUE!</v>
      </c>
      <c r="V86" t="e">
        <f>IF(Table17[[#This Row],[CEK STN S]]="","",MATCH(CONCATENATE(Table17[[#This Row],[SATUAN CONV]],Table17[[#This Row],[SATUAN S]]),Table2[4],0))</f>
        <v>#VALUE!</v>
      </c>
      <c r="X86" t="e" cm="1">
        <f t="array" ref="X86">IF(Table17[[#This Row],[CONV2_//]]="","",INDEX(Table2[3],Table17[[#This Row],[CONV2_//]]))</f>
        <v>#VALUE!</v>
      </c>
      <c r="Y86" t="e">
        <f>IF(Table17[[#This Row],[CEK STN S]]="",Table17[[#This Row],[ISI NOTA]],Table17[[#This Row],[ISI NOTA]]*Table17[[#This Row],[CONV2 VAR]])</f>
        <v>#VALUE!</v>
      </c>
      <c r="Z86" t="e">
        <f>IF(Table17[[#This Row],[CEK STN S]]="",Table17[[#This Row],[SATUAN NOTA]],Table17[[#This Row],[SATUAN S]])</f>
        <v>#VALUE!</v>
      </c>
      <c r="AA86" s="32" t="e">
        <f>IF(Table17[[#This Row],[CEK ISI S]]="",Table17[[#This Row],[ISI DB]],Table17[[#This Row],[ISI S]])</f>
        <v>#VALUE!</v>
      </c>
      <c r="AB86" t="e">
        <f>IF(Table17[[#This Row],[CEK STN S]]="",Table17[[#This Row],[SATUAN DB]],Table17[[#This Row],[SATUAN S]])</f>
        <v>#VALUE!</v>
      </c>
      <c r="AC86" t="e">
        <f>Table17[[#This Row],[ISI NOTA CONV]]/Table17[[#This Row],[ISI_C]]</f>
        <v>#VALUE!</v>
      </c>
      <c r="AD86">
        <f>INDEX(NOTA[HARGA SATUAN],'1'!A:A)</f>
        <v>0</v>
      </c>
      <c r="AE86" t="e">
        <f>IF(Table17[[#This Row],[//CONV]]="",Table17[[#This Row],[HARGA NOTA]],Table17[[#This Row],[HARGA NOTA]]/Table17[[#This Row],[CONV VAR]])</f>
        <v>#VALUE!</v>
      </c>
      <c r="AF86" t="e">
        <f>IF(Table17[[#This Row],[CEK STN S]]="",Table17[[#This Row],[HARGA CONV]],Table17[[#This Row],[HARGA CONV]]/Table17[[#This Row],[CONV2 VAR]])</f>
        <v>#VALUE!</v>
      </c>
      <c r="AG86" s="33" t="str">
        <f>IF(INDEX(NOTA[Column6],'1'!A:A)=0,"",INDEX(NOTA[Column6],'1'!A:A))</f>
        <v/>
      </c>
      <c r="AH86" s="33" t="str">
        <f>IF(INDEX(NOTA[Column7],'1'!A:A)=0,"",INDEX(NOTA[Column7],'1'!A:A))</f>
        <v/>
      </c>
      <c r="AI8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6" s="34" t="str">
        <f>INDEX(NOTA[HARGA/ CTN_H],'1'!A:A)</f>
        <v/>
      </c>
      <c r="AK86" s="34" t="str">
        <f>IF(Table17[[#This Row],[DISC 3]]="",Table17[[#This Row],[HRG / CTN]],Table17[[#This Row],[HRG / CTN]]-(Table17[[#This Row],[HRG / CTN]]*Table17[[#This Row],[DISC 3]]))</f>
        <v/>
      </c>
      <c r="AL86" s="36" t="str">
        <f ca="1">INDEX(NOTA[TGL_H],'1'!A:A)</f>
        <v/>
      </c>
      <c r="AM86" s="36" t="str">
        <f ca="1">INDEX(NOTA[TGL.NOTA_H],'1'!A:A)</f>
        <v/>
      </c>
      <c r="AN86" s="37"/>
      <c r="AO86" t="str">
        <f>IF(INDEX(NOTA[Column10],A:A)="","",INDEX(NOTA[Column10],A:A))</f>
        <v/>
      </c>
      <c r="AP86" t="str">
        <f ca="1">INDEX(NOTA[NO.NOTA_H],'1'!A:A)</f>
        <v/>
      </c>
      <c r="AQ86">
        <f>INDEX(NOTA[Column10],'1'!A:A)</f>
        <v>0</v>
      </c>
      <c r="AR86" s="38" t="str">
        <f ca="1">INDEX(NOTA[SUPPLIER_H],'1'!A:A)</f>
        <v/>
      </c>
      <c r="AS86" t="str">
        <f>Table17[[#This Row],[NAMA_C]]</f>
        <v>ABJAD D &amp; R 260 KCL</v>
      </c>
      <c r="AT86" t="str">
        <f ca="1">Table17[[#This Row],[SUPPLIER]]</f>
        <v/>
      </c>
      <c r="AU86" t="e">
        <f>SUBSTITUTE(Table17[[#This Row],[CTN]],",",".")</f>
        <v>#VALUE!</v>
      </c>
      <c r="AV86" s="64" t="e">
        <f>Table17[[#This Row],[ISI_C]]</f>
        <v>#VALUE!</v>
      </c>
      <c r="AW86" t="e">
        <f>Table17[[#This Row],[SATUAN_C]]</f>
        <v>#VALUE!</v>
      </c>
      <c r="AX86" t="e">
        <f>Table17[[#This Row],[HARGA CONV2]]</f>
        <v>#VALUE!</v>
      </c>
      <c r="AY86" s="39" t="str">
        <f>SUBSTITUTE(Table17[[#This Row],[DISC 3]],",",".")</f>
        <v/>
      </c>
      <c r="AZ86" s="36" t="str">
        <f ca="1">Table17[[#This Row],[TGL DATANG]]</f>
        <v/>
      </c>
      <c r="BA86" s="36" t="str">
        <f ca="1">Table17[[#This Row],[Column10]]</f>
        <v/>
      </c>
      <c r="BB86" s="37"/>
      <c r="BC86" t="str">
        <f>Table17[[#This Row],[KETERANGAN CONDRO]]</f>
        <v/>
      </c>
      <c r="BD86" t="str">
        <f ca="1">Table17[[#This Row],[Column6]]</f>
        <v/>
      </c>
    </row>
    <row r="87" spans="1:56">
      <c r="C87" t="str">
        <f>INDEX(NOTA[//DB],'1'!A:A)</f>
        <v/>
      </c>
      <c r="D87">
        <f>_xlfn.IFNA(MATCH(Table17[[#This Row],[//db]],[3]!Table2[\\],0),"")</f>
        <v>1</v>
      </c>
      <c r="E87" t="e">
        <f>INDEX([3]!db[NB NOTA],Table17[[#This Row],[//db]])</f>
        <v>#VALUE!</v>
      </c>
      <c r="F87" t="e">
        <f>INDEX([3]!db[NB BM],Table17[[#This Row],[//db]])</f>
        <v>#VALUE!</v>
      </c>
      <c r="G87" t="str">
        <f>IF(Table17[[#This Row],[dbconcat]]="","",INDEX([3]!Table2[NAMA],Table17[[#This Row],[dbconcat]]))</f>
        <v>ABJAD D &amp; R 260 KCL</v>
      </c>
      <c r="H87" t="str">
        <f>INDEX([3]!Table2[KODE BARANG],Table17[[#This Row],[dbconcat]])</f>
        <v>ABJ-DR1</v>
      </c>
      <c r="I87" t="str">
        <f>IF(Table17[[#This Row],[NAMA_3]]="",UPPER(Table17[[#This Row],[NAMA_2]]),Table17[[#This Row],[NAMA_3]])</f>
        <v>ABJAD D &amp; R 260 KCL</v>
      </c>
      <c r="J87">
        <f>INDEX(NOTA[QTY],'1'!A:A)</f>
        <v>0</v>
      </c>
      <c r="K87">
        <f>INDEX(NOTA[STN],'1'!A:A)</f>
        <v>0</v>
      </c>
      <c r="L87" t="e">
        <f>INDEX([3]!db[QTY B],Table17[[#This Row],[//db]])</f>
        <v>#VALUE!</v>
      </c>
      <c r="M87" t="e">
        <f>INDEX([3]!db[STN B],Table17[[#This Row],[//db]])</f>
        <v>#VALUE!</v>
      </c>
      <c r="N87" t="e">
        <f>IF(Table17[[#This Row],[SATUAN NOTA]]=Table17[[#This Row],[SATUAN DB]],"", MATCH(CONCATENATE(Table17[[#This Row],[SATUAN NOTA]],Table17[[#This Row],[SATUAN DB]]),Table2[4],0))</f>
        <v>#VALUE!</v>
      </c>
      <c r="O87" t="e" cm="1">
        <f t="array" ref="O87">IF(Table17[[#This Row],[//CONV]]="","",INDEX(Table2[3],Table17[[#This Row],[//CONV]]))</f>
        <v>#VALUE!</v>
      </c>
      <c r="P87" t="e">
        <f>IF(Table17[[#This Row],[//CONV]]="",Table17[[#This Row],[ISI DB]],Table17[[#This Row],[ISI NOTA]]*Table17[[#This Row],[CONV VAR]])</f>
        <v>#VALUE!</v>
      </c>
      <c r="Q87" t="e" cm="1">
        <f t="array" ref="Q87">IF(Table17[[#This Row],[//CONV]]="",Table17[[#This Row],[SATUAN DB]],INDEX(Table2[2],Table17[[#This Row],[//CONV]]))</f>
        <v>#VALUE!</v>
      </c>
      <c r="R87" cm="1">
        <f t="array" ref="R87">IF(Table17[[#This Row],[dbconcat]]="","",INDEX([3]!Table2[ISI],Table17[[#This Row],[dbconcat]]))</f>
        <v>20</v>
      </c>
      <c r="S87" t="str" cm="1">
        <f t="array" ref="S87">IF(Table17[[#This Row],[dbconcat]]="","",INDEX([3]!Table2[[SATUAN ]],Table17[[#This Row],[dbconcat]]))</f>
        <v>LSN</v>
      </c>
      <c r="T87" t="e">
        <f>IF(Table17[[#This Row],[SATUAN S]]="","",IF(_xlfn.NUMBERVALUE(Table17[[#This Row],[ISI DB]])=_xlfn.NUMBERVALUE(Table17[[#This Row],[ISI S]]),"",1))</f>
        <v>#VALUE!</v>
      </c>
      <c r="U87" t="e">
        <f>IF(Table17[[#This Row],[SATUAN S]]="","",IF(Table17[[#This Row],[SATUAN DB]]=Table17[[#This Row],[SATUAN S]],"",1))</f>
        <v>#VALUE!</v>
      </c>
      <c r="V87" t="e">
        <f>IF(Table17[[#This Row],[CEK STN S]]="","",MATCH(CONCATENATE(Table17[[#This Row],[SATUAN CONV]],Table17[[#This Row],[SATUAN S]]),Table2[4],0))</f>
        <v>#VALUE!</v>
      </c>
      <c r="X87" t="e" cm="1">
        <f t="array" ref="X87">IF(Table17[[#This Row],[CONV2_//]]="","",INDEX(Table2[3],Table17[[#This Row],[CONV2_//]]))</f>
        <v>#VALUE!</v>
      </c>
      <c r="Y87" t="e">
        <f>IF(Table17[[#This Row],[CEK STN S]]="",Table17[[#This Row],[ISI NOTA]],Table17[[#This Row],[ISI NOTA]]*Table17[[#This Row],[CONV2 VAR]])</f>
        <v>#VALUE!</v>
      </c>
      <c r="Z87" t="e">
        <f>IF(Table17[[#This Row],[CEK STN S]]="",Table17[[#This Row],[SATUAN NOTA]],Table17[[#This Row],[SATUAN S]])</f>
        <v>#VALUE!</v>
      </c>
      <c r="AA87" s="32" t="e">
        <f>IF(Table17[[#This Row],[CEK ISI S]]="",Table17[[#This Row],[ISI DB]],Table17[[#This Row],[ISI S]])</f>
        <v>#VALUE!</v>
      </c>
      <c r="AB87" t="e">
        <f>IF(Table17[[#This Row],[CEK STN S]]="",Table17[[#This Row],[SATUAN DB]],Table17[[#This Row],[SATUAN S]])</f>
        <v>#VALUE!</v>
      </c>
      <c r="AC87" t="e">
        <f>Table17[[#This Row],[ISI NOTA CONV]]/Table17[[#This Row],[ISI_C]]</f>
        <v>#VALUE!</v>
      </c>
      <c r="AD87">
        <f>INDEX(NOTA[HARGA SATUAN],'1'!A:A)</f>
        <v>0</v>
      </c>
      <c r="AE87" t="e">
        <f>IF(Table17[[#This Row],[//CONV]]="",Table17[[#This Row],[HARGA NOTA]],Table17[[#This Row],[HARGA NOTA]]/Table17[[#This Row],[CONV VAR]])</f>
        <v>#VALUE!</v>
      </c>
      <c r="AF87" t="e">
        <f>IF(Table17[[#This Row],[CEK STN S]]="",Table17[[#This Row],[HARGA CONV]],Table17[[#This Row],[HARGA CONV]]/Table17[[#This Row],[CONV2 VAR]])</f>
        <v>#VALUE!</v>
      </c>
      <c r="AG87" s="33" t="str">
        <f>IF(INDEX(NOTA[Column6],'1'!A:A)=0,"",INDEX(NOTA[Column6],'1'!A:A))</f>
        <v/>
      </c>
      <c r="AH87" s="33" t="str">
        <f>IF(INDEX(NOTA[Column7],'1'!A:A)=0,"",INDEX(NOTA[Column7],'1'!A:A))</f>
        <v/>
      </c>
      <c r="AI8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7" s="34" t="str">
        <f>INDEX(NOTA[HARGA/ CTN_H],'1'!A:A)</f>
        <v/>
      </c>
      <c r="AK87" s="34" t="str">
        <f>IF(Table17[[#This Row],[DISC 3]]="",Table17[[#This Row],[HRG / CTN]],Table17[[#This Row],[HRG / CTN]]-(Table17[[#This Row],[HRG / CTN]]*Table17[[#This Row],[DISC 3]]))</f>
        <v/>
      </c>
      <c r="AL87" s="36" t="str">
        <f ca="1">INDEX(NOTA[TGL_H],'1'!A:A)</f>
        <v/>
      </c>
      <c r="AM87" s="36" t="str">
        <f ca="1">INDEX(NOTA[TGL.NOTA_H],'1'!A:A)</f>
        <v/>
      </c>
      <c r="AN87" s="37"/>
      <c r="AO87" t="str">
        <f>IF(INDEX(NOTA[Column10],A:A)="","",INDEX(NOTA[Column10],A:A))</f>
        <v/>
      </c>
      <c r="AP87" t="str">
        <f ca="1">INDEX(NOTA[NO.NOTA_H],'1'!A:A)</f>
        <v/>
      </c>
      <c r="AQ87">
        <f>INDEX(NOTA[Column10],'1'!A:A)</f>
        <v>0</v>
      </c>
      <c r="AR87" s="38" t="str">
        <f ca="1">INDEX(NOTA[SUPPLIER_H],'1'!A:A)</f>
        <v/>
      </c>
      <c r="AS87" t="str">
        <f>Table17[[#This Row],[NAMA_C]]</f>
        <v>ABJAD D &amp; R 260 KCL</v>
      </c>
      <c r="AT87" t="str">
        <f ca="1">Table17[[#This Row],[SUPPLIER]]</f>
        <v/>
      </c>
      <c r="AU87" t="e">
        <f>SUBSTITUTE(Table17[[#This Row],[CTN]],",",".")</f>
        <v>#VALUE!</v>
      </c>
      <c r="AV87" s="64" t="e">
        <f>Table17[[#This Row],[ISI_C]]</f>
        <v>#VALUE!</v>
      </c>
      <c r="AW87" t="e">
        <f>Table17[[#This Row],[SATUAN_C]]</f>
        <v>#VALUE!</v>
      </c>
      <c r="AX87" t="e">
        <f>Table17[[#This Row],[HARGA CONV2]]</f>
        <v>#VALUE!</v>
      </c>
      <c r="AY87" s="39" t="str">
        <f>SUBSTITUTE(Table17[[#This Row],[DISC 3]],",",".")</f>
        <v/>
      </c>
      <c r="AZ87" s="36" t="str">
        <f ca="1">Table17[[#This Row],[TGL DATANG]]</f>
        <v/>
      </c>
      <c r="BA87" s="36" t="str">
        <f ca="1">Table17[[#This Row],[Column10]]</f>
        <v/>
      </c>
      <c r="BB87" s="37"/>
      <c r="BC87" t="str">
        <f>Table17[[#This Row],[KETERANGAN CONDRO]]</f>
        <v/>
      </c>
      <c r="BD87" t="str">
        <f ca="1">Table17[[#This Row],[Column6]]</f>
        <v/>
      </c>
    </row>
    <row r="88" spans="1:56">
      <c r="C88" t="str">
        <f>INDEX(NOTA[//DB],'1'!A:A)</f>
        <v/>
      </c>
      <c r="D88">
        <f>_xlfn.IFNA(MATCH(Table17[[#This Row],[//db]],[3]!Table2[\\],0),"")</f>
        <v>1</v>
      </c>
      <c r="E88" t="e">
        <f>INDEX([3]!db[NB NOTA],Table17[[#This Row],[//db]])</f>
        <v>#VALUE!</v>
      </c>
      <c r="F88" t="e">
        <f>INDEX([3]!db[NB BM],Table17[[#This Row],[//db]])</f>
        <v>#VALUE!</v>
      </c>
      <c r="G88" t="str">
        <f>IF(Table17[[#This Row],[dbconcat]]="","",INDEX([3]!Table2[NAMA],Table17[[#This Row],[dbconcat]]))</f>
        <v>ABJAD D &amp; R 260 KCL</v>
      </c>
      <c r="H88" t="str">
        <f>INDEX([3]!Table2[KODE BARANG],Table17[[#This Row],[dbconcat]])</f>
        <v>ABJ-DR1</v>
      </c>
      <c r="I88" t="str">
        <f>IF(Table17[[#This Row],[NAMA_3]]="",UPPER(Table17[[#This Row],[NAMA_2]]),Table17[[#This Row],[NAMA_3]])</f>
        <v>ABJAD D &amp; R 260 KCL</v>
      </c>
      <c r="J88">
        <f>INDEX(NOTA[QTY],'1'!A:A)</f>
        <v>0</v>
      </c>
      <c r="K88">
        <f>INDEX(NOTA[STN],'1'!A:A)</f>
        <v>0</v>
      </c>
      <c r="L88" t="e">
        <f>INDEX([3]!db[QTY B],Table17[[#This Row],[//db]])</f>
        <v>#VALUE!</v>
      </c>
      <c r="M88" t="e">
        <f>INDEX([3]!db[STN B],Table17[[#This Row],[//db]])</f>
        <v>#VALUE!</v>
      </c>
      <c r="N88" t="e">
        <f>IF(Table17[[#This Row],[SATUAN NOTA]]=Table17[[#This Row],[SATUAN DB]],"", MATCH(CONCATENATE(Table17[[#This Row],[SATUAN NOTA]],Table17[[#This Row],[SATUAN DB]]),Table2[4],0))</f>
        <v>#VALUE!</v>
      </c>
      <c r="O88" t="e" cm="1">
        <f t="array" ref="O88">IF(Table17[[#This Row],[//CONV]]="","",INDEX(Table2[3],Table17[[#This Row],[//CONV]]))</f>
        <v>#VALUE!</v>
      </c>
      <c r="P88" t="e">
        <f>IF(Table17[[#This Row],[//CONV]]="",Table17[[#This Row],[ISI DB]],Table17[[#This Row],[ISI NOTA]]*Table17[[#This Row],[CONV VAR]])</f>
        <v>#VALUE!</v>
      </c>
      <c r="Q88" t="e" cm="1">
        <f t="array" ref="Q88">IF(Table17[[#This Row],[//CONV]]="",Table17[[#This Row],[SATUAN DB]],INDEX(Table2[2],Table17[[#This Row],[//CONV]]))</f>
        <v>#VALUE!</v>
      </c>
      <c r="R88" cm="1">
        <f t="array" ref="R88">IF(Table17[[#This Row],[dbconcat]]="","",INDEX([3]!Table2[ISI],Table17[[#This Row],[dbconcat]]))</f>
        <v>20</v>
      </c>
      <c r="S88" t="str" cm="1">
        <f t="array" ref="S88">IF(Table17[[#This Row],[dbconcat]]="","",INDEX([3]!Table2[[SATUAN ]],Table17[[#This Row],[dbconcat]]))</f>
        <v>LSN</v>
      </c>
      <c r="T88" t="e">
        <f>IF(Table17[[#This Row],[SATUAN S]]="","",IF(_xlfn.NUMBERVALUE(Table17[[#This Row],[ISI DB]])=_xlfn.NUMBERVALUE(Table17[[#This Row],[ISI S]]),"",1))</f>
        <v>#VALUE!</v>
      </c>
      <c r="U88" t="e">
        <f>IF(Table17[[#This Row],[SATUAN S]]="","",IF(Table17[[#This Row],[SATUAN DB]]=Table17[[#This Row],[SATUAN S]],"",1))</f>
        <v>#VALUE!</v>
      </c>
      <c r="V88" t="e">
        <f>IF(Table17[[#This Row],[CEK STN S]]="","",MATCH(CONCATENATE(Table17[[#This Row],[SATUAN CONV]],Table17[[#This Row],[SATUAN S]]),Table2[4],0))</f>
        <v>#VALUE!</v>
      </c>
      <c r="X88" t="e" cm="1">
        <f t="array" ref="X88">IF(Table17[[#This Row],[CONV2_//]]="","",INDEX(Table2[3],Table17[[#This Row],[CONV2_//]]))</f>
        <v>#VALUE!</v>
      </c>
      <c r="Y88" t="e">
        <f>IF(Table17[[#This Row],[CEK STN S]]="",Table17[[#This Row],[ISI NOTA]],Table17[[#This Row],[ISI NOTA]]*Table17[[#This Row],[CONV2 VAR]])</f>
        <v>#VALUE!</v>
      </c>
      <c r="Z88" t="e">
        <f>IF(Table17[[#This Row],[CEK STN S]]="",Table17[[#This Row],[SATUAN NOTA]],Table17[[#This Row],[SATUAN S]])</f>
        <v>#VALUE!</v>
      </c>
      <c r="AA88" s="32" t="e">
        <f>IF(Table17[[#This Row],[CEK ISI S]]="",Table17[[#This Row],[ISI DB]],Table17[[#This Row],[ISI S]])</f>
        <v>#VALUE!</v>
      </c>
      <c r="AB88" t="e">
        <f>IF(Table17[[#This Row],[CEK STN S]]="",Table17[[#This Row],[SATUAN DB]],Table17[[#This Row],[SATUAN S]])</f>
        <v>#VALUE!</v>
      </c>
      <c r="AC88" t="e">
        <f>Table17[[#This Row],[ISI NOTA CONV]]/Table17[[#This Row],[ISI_C]]</f>
        <v>#VALUE!</v>
      </c>
      <c r="AD88">
        <f>INDEX(NOTA[HARGA SATUAN],'1'!A:A)</f>
        <v>0</v>
      </c>
      <c r="AE88" t="e">
        <f>IF(Table17[[#This Row],[//CONV]]="",Table17[[#This Row],[HARGA NOTA]],Table17[[#This Row],[HARGA NOTA]]/Table17[[#This Row],[CONV VAR]])</f>
        <v>#VALUE!</v>
      </c>
      <c r="AF88" t="e">
        <f>IF(Table17[[#This Row],[CEK STN S]]="",Table17[[#This Row],[HARGA CONV]],Table17[[#This Row],[HARGA CONV]]/Table17[[#This Row],[CONV2 VAR]])</f>
        <v>#VALUE!</v>
      </c>
      <c r="AG88" s="33" t="str">
        <f>IF(INDEX(NOTA[Column6],'1'!A:A)=0,"",INDEX(NOTA[Column6],'1'!A:A))</f>
        <v/>
      </c>
      <c r="AH88" s="33" t="str">
        <f>IF(INDEX(NOTA[Column7],'1'!A:A)=0,"",INDEX(NOTA[Column7],'1'!A:A))</f>
        <v/>
      </c>
      <c r="AI8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8" s="34" t="str">
        <f>INDEX(NOTA[HARGA/ CTN_H],'1'!A:A)</f>
        <v/>
      </c>
      <c r="AK88" s="34" t="str">
        <f>IF(Table17[[#This Row],[DISC 3]]="",Table17[[#This Row],[HRG / CTN]],Table17[[#This Row],[HRG / CTN]]-(Table17[[#This Row],[HRG / CTN]]*Table17[[#This Row],[DISC 3]]))</f>
        <v/>
      </c>
      <c r="AL88" s="36" t="str">
        <f ca="1">INDEX(NOTA[TGL_H],'1'!A:A)</f>
        <v/>
      </c>
      <c r="AM88" s="36" t="str">
        <f ca="1">INDEX(NOTA[TGL.NOTA_H],'1'!A:A)</f>
        <v/>
      </c>
      <c r="AN88" s="37"/>
      <c r="AO88" t="str">
        <f>IF(INDEX(NOTA[Column10],A:A)="","",INDEX(NOTA[Column10],A:A))</f>
        <v/>
      </c>
      <c r="AP88" t="str">
        <f ca="1">INDEX(NOTA[NO.NOTA_H],'1'!A:A)</f>
        <v/>
      </c>
      <c r="AQ88">
        <f>INDEX(NOTA[Column10],'1'!A:A)</f>
        <v>0</v>
      </c>
      <c r="AR88" s="38" t="str">
        <f ca="1">INDEX(NOTA[SUPPLIER_H],'1'!A:A)</f>
        <v/>
      </c>
      <c r="AS88" t="str">
        <f>Table17[[#This Row],[NAMA_C]]</f>
        <v>ABJAD D &amp; R 260 KCL</v>
      </c>
      <c r="AT88" t="str">
        <f ca="1">Table17[[#This Row],[SUPPLIER]]</f>
        <v/>
      </c>
      <c r="AU88" t="e">
        <f>SUBSTITUTE(Table17[[#This Row],[CTN]],",",".")</f>
        <v>#VALUE!</v>
      </c>
      <c r="AV88" s="64" t="e">
        <f>Table17[[#This Row],[ISI_C]]</f>
        <v>#VALUE!</v>
      </c>
      <c r="AW88" t="e">
        <f>Table17[[#This Row],[SATUAN_C]]</f>
        <v>#VALUE!</v>
      </c>
      <c r="AX88" t="e">
        <f>Table17[[#This Row],[HARGA CONV2]]</f>
        <v>#VALUE!</v>
      </c>
      <c r="AY88" s="39" t="str">
        <f>SUBSTITUTE(Table17[[#This Row],[DISC 3]],",",".")</f>
        <v/>
      </c>
      <c r="AZ88" s="36" t="str">
        <f ca="1">Table17[[#This Row],[TGL DATANG]]</f>
        <v/>
      </c>
      <c r="BA88" s="36" t="str">
        <f ca="1">Table17[[#This Row],[Column10]]</f>
        <v/>
      </c>
      <c r="BB88" s="37"/>
      <c r="BC88" t="str">
        <f>Table17[[#This Row],[KETERANGAN CONDRO]]</f>
        <v/>
      </c>
      <c r="BD88" t="str">
        <f ca="1">Table17[[#This Row],[Column6]]</f>
        <v/>
      </c>
    </row>
    <row r="89" spans="1:56">
      <c r="C89" t="str">
        <f>INDEX(NOTA[//DB],'1'!A:A)</f>
        <v/>
      </c>
      <c r="D89">
        <f>_xlfn.IFNA(MATCH(Table17[[#This Row],[//db]],[3]!Table2[\\],0),"")</f>
        <v>1</v>
      </c>
      <c r="E89" t="e">
        <f>INDEX([3]!db[NB NOTA],Table17[[#This Row],[//db]])</f>
        <v>#VALUE!</v>
      </c>
      <c r="F89" t="e">
        <f>INDEX([3]!db[NB BM],Table17[[#This Row],[//db]])</f>
        <v>#VALUE!</v>
      </c>
      <c r="G89" t="str">
        <f>IF(Table17[[#This Row],[dbconcat]]="","",INDEX([3]!Table2[NAMA],Table17[[#This Row],[dbconcat]]))</f>
        <v>ABJAD D &amp; R 260 KCL</v>
      </c>
      <c r="H89" t="str">
        <f>INDEX([3]!Table2[KODE BARANG],Table17[[#This Row],[dbconcat]])</f>
        <v>ABJ-DR1</v>
      </c>
      <c r="I89" t="str">
        <f>IF(Table17[[#This Row],[NAMA_3]]="",UPPER(Table17[[#This Row],[NAMA_2]]),Table17[[#This Row],[NAMA_3]])</f>
        <v>ABJAD D &amp; R 260 KCL</v>
      </c>
      <c r="J89">
        <f>INDEX(NOTA[QTY],'1'!A:A)</f>
        <v>0</v>
      </c>
      <c r="K89">
        <f>INDEX(NOTA[STN],'1'!A:A)</f>
        <v>0</v>
      </c>
      <c r="L89" t="e">
        <f>INDEX([3]!db[QTY B],Table17[[#This Row],[//db]])</f>
        <v>#VALUE!</v>
      </c>
      <c r="M89" t="e">
        <f>INDEX([3]!db[STN B],Table17[[#This Row],[//db]])</f>
        <v>#VALUE!</v>
      </c>
      <c r="N89" t="e">
        <f>IF(Table17[[#This Row],[SATUAN NOTA]]=Table17[[#This Row],[SATUAN DB]],"", MATCH(CONCATENATE(Table17[[#This Row],[SATUAN NOTA]],Table17[[#This Row],[SATUAN DB]]),Table2[4],0))</f>
        <v>#VALUE!</v>
      </c>
      <c r="O89" t="e" cm="1">
        <f t="array" ref="O89">IF(Table17[[#This Row],[//CONV]]="","",INDEX(Table2[3],Table17[[#This Row],[//CONV]]))</f>
        <v>#VALUE!</v>
      </c>
      <c r="P89" t="e">
        <f>IF(Table17[[#This Row],[//CONV]]="",Table17[[#This Row],[ISI DB]],Table17[[#This Row],[ISI NOTA]]*Table17[[#This Row],[CONV VAR]])</f>
        <v>#VALUE!</v>
      </c>
      <c r="Q89" t="e" cm="1">
        <f t="array" ref="Q89">IF(Table17[[#This Row],[//CONV]]="",Table17[[#This Row],[SATUAN DB]],INDEX(Table2[2],Table17[[#This Row],[//CONV]]))</f>
        <v>#VALUE!</v>
      </c>
      <c r="R89" cm="1">
        <f t="array" ref="R89">IF(Table17[[#This Row],[dbconcat]]="","",INDEX([3]!Table2[ISI],Table17[[#This Row],[dbconcat]]))</f>
        <v>20</v>
      </c>
      <c r="S89" t="str" cm="1">
        <f t="array" ref="S89">IF(Table17[[#This Row],[dbconcat]]="","",INDEX([3]!Table2[[SATUAN ]],Table17[[#This Row],[dbconcat]]))</f>
        <v>LSN</v>
      </c>
      <c r="T89" t="e">
        <f>IF(Table17[[#This Row],[SATUAN S]]="","",IF(_xlfn.NUMBERVALUE(Table17[[#This Row],[ISI DB]])=_xlfn.NUMBERVALUE(Table17[[#This Row],[ISI S]]),"",1))</f>
        <v>#VALUE!</v>
      </c>
      <c r="U89" t="e">
        <f>IF(Table17[[#This Row],[SATUAN S]]="","",IF(Table17[[#This Row],[SATUAN DB]]=Table17[[#This Row],[SATUAN S]],"",1))</f>
        <v>#VALUE!</v>
      </c>
      <c r="V89" t="e">
        <f>IF(Table17[[#This Row],[CEK STN S]]="","",MATCH(CONCATENATE(Table17[[#This Row],[SATUAN CONV]],Table17[[#This Row],[SATUAN S]]),Table2[4],0))</f>
        <v>#VALUE!</v>
      </c>
      <c r="X89" t="e" cm="1">
        <f t="array" ref="X89">IF(Table17[[#This Row],[CONV2_//]]="","",INDEX(Table2[3],Table17[[#This Row],[CONV2_//]]))</f>
        <v>#VALUE!</v>
      </c>
      <c r="Y89" t="e">
        <f>IF(Table17[[#This Row],[CEK STN S]]="",Table17[[#This Row],[ISI NOTA]],Table17[[#This Row],[ISI NOTA]]*Table17[[#This Row],[CONV2 VAR]])</f>
        <v>#VALUE!</v>
      </c>
      <c r="Z89" t="e">
        <f>IF(Table17[[#This Row],[CEK STN S]]="",Table17[[#This Row],[SATUAN NOTA]],Table17[[#This Row],[SATUAN S]])</f>
        <v>#VALUE!</v>
      </c>
      <c r="AA89" s="32" t="e">
        <f>IF(Table17[[#This Row],[CEK ISI S]]="",Table17[[#This Row],[ISI DB]],Table17[[#This Row],[ISI S]])</f>
        <v>#VALUE!</v>
      </c>
      <c r="AB89" t="e">
        <f>IF(Table17[[#This Row],[CEK STN S]]="",Table17[[#This Row],[SATUAN DB]],Table17[[#This Row],[SATUAN S]])</f>
        <v>#VALUE!</v>
      </c>
      <c r="AC89" t="e">
        <f>Table17[[#This Row],[ISI NOTA CONV]]/Table17[[#This Row],[ISI_C]]</f>
        <v>#VALUE!</v>
      </c>
      <c r="AD89">
        <f>INDEX(NOTA[HARGA SATUAN],'1'!A:A)</f>
        <v>0</v>
      </c>
      <c r="AE89" t="e">
        <f>IF(Table17[[#This Row],[//CONV]]="",Table17[[#This Row],[HARGA NOTA]],Table17[[#This Row],[HARGA NOTA]]/Table17[[#This Row],[CONV VAR]])</f>
        <v>#VALUE!</v>
      </c>
      <c r="AF89" t="e">
        <f>IF(Table17[[#This Row],[CEK STN S]]="",Table17[[#This Row],[HARGA CONV]],Table17[[#This Row],[HARGA CONV]]/Table17[[#This Row],[CONV2 VAR]])</f>
        <v>#VALUE!</v>
      </c>
      <c r="AG89" s="33" t="str">
        <f>IF(INDEX(NOTA[Column6],'1'!A:A)=0,"",INDEX(NOTA[Column6],'1'!A:A))</f>
        <v/>
      </c>
      <c r="AH89" s="33" t="str">
        <f>IF(INDEX(NOTA[Column7],'1'!A:A)=0,"",INDEX(NOTA[Column7],'1'!A:A))</f>
        <v/>
      </c>
      <c r="AI8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89" s="34" t="str">
        <f>INDEX(NOTA[HARGA/ CTN_H],'1'!A:A)</f>
        <v/>
      </c>
      <c r="AK89" s="34" t="str">
        <f>IF(Table17[[#This Row],[DISC 3]]="",Table17[[#This Row],[HRG / CTN]],Table17[[#This Row],[HRG / CTN]]-(Table17[[#This Row],[HRG / CTN]]*Table17[[#This Row],[DISC 3]]))</f>
        <v/>
      </c>
      <c r="AL89" s="36" t="str">
        <f ca="1">INDEX(NOTA[TGL_H],'1'!A:A)</f>
        <v/>
      </c>
      <c r="AM89" s="36" t="str">
        <f ca="1">INDEX(NOTA[TGL.NOTA_H],'1'!A:A)</f>
        <v/>
      </c>
      <c r="AN89" s="37"/>
      <c r="AO89" t="str">
        <f>IF(INDEX(NOTA[Column10],A:A)="","",INDEX(NOTA[Column10],A:A))</f>
        <v/>
      </c>
      <c r="AP89" t="str">
        <f ca="1">INDEX(NOTA[NO.NOTA_H],'1'!A:A)</f>
        <v/>
      </c>
      <c r="AQ89">
        <f>INDEX(NOTA[Column10],'1'!A:A)</f>
        <v>0</v>
      </c>
      <c r="AR89" s="38" t="str">
        <f ca="1">INDEX(NOTA[SUPPLIER_H],'1'!A:A)</f>
        <v/>
      </c>
      <c r="AS89" t="str">
        <f>Table17[[#This Row],[NAMA_C]]</f>
        <v>ABJAD D &amp; R 260 KCL</v>
      </c>
      <c r="AT89" t="str">
        <f ca="1">Table17[[#This Row],[SUPPLIER]]</f>
        <v/>
      </c>
      <c r="AU89" t="e">
        <f>SUBSTITUTE(Table17[[#This Row],[CTN]],",",".")</f>
        <v>#VALUE!</v>
      </c>
      <c r="AV89" s="64" t="e">
        <f>Table17[[#This Row],[ISI_C]]</f>
        <v>#VALUE!</v>
      </c>
      <c r="AW89" t="e">
        <f>Table17[[#This Row],[SATUAN_C]]</f>
        <v>#VALUE!</v>
      </c>
      <c r="AX89" t="e">
        <f>Table17[[#This Row],[HARGA CONV2]]</f>
        <v>#VALUE!</v>
      </c>
      <c r="AY89" s="39" t="str">
        <f>SUBSTITUTE(Table17[[#This Row],[DISC 3]],",",".")</f>
        <v/>
      </c>
      <c r="AZ89" s="36" t="str">
        <f ca="1">Table17[[#This Row],[TGL DATANG]]</f>
        <v/>
      </c>
      <c r="BA89" s="36" t="str">
        <f ca="1">Table17[[#This Row],[Column10]]</f>
        <v/>
      </c>
      <c r="BB89" s="37"/>
      <c r="BC89" t="str">
        <f>Table17[[#This Row],[KETERANGAN CONDRO]]</f>
        <v/>
      </c>
      <c r="BD89" t="str">
        <f ca="1">Table17[[#This Row],[Column6]]</f>
        <v/>
      </c>
    </row>
    <row r="90" spans="1:56">
      <c r="C90" t="str">
        <f>INDEX(NOTA[//DB],'1'!A:A)</f>
        <v/>
      </c>
      <c r="D90">
        <f>_xlfn.IFNA(MATCH(Table17[[#This Row],[//db]],[3]!Table2[\\],0),"")</f>
        <v>1</v>
      </c>
      <c r="E90" t="e">
        <f>INDEX([3]!db[NB NOTA],Table17[[#This Row],[//db]])</f>
        <v>#VALUE!</v>
      </c>
      <c r="F90" t="e">
        <f>INDEX([3]!db[NB BM],Table17[[#This Row],[//db]])</f>
        <v>#VALUE!</v>
      </c>
      <c r="G90" t="str">
        <f>IF(Table17[[#This Row],[dbconcat]]="","",INDEX([3]!Table2[NAMA],Table17[[#This Row],[dbconcat]]))</f>
        <v>ABJAD D &amp; R 260 KCL</v>
      </c>
      <c r="H90" t="str">
        <f>INDEX([3]!Table2[KODE BARANG],Table17[[#This Row],[dbconcat]])</f>
        <v>ABJ-DR1</v>
      </c>
      <c r="I90" t="str">
        <f>IF(Table17[[#This Row],[NAMA_3]]="",UPPER(Table17[[#This Row],[NAMA_2]]),Table17[[#This Row],[NAMA_3]])</f>
        <v>ABJAD D &amp; R 260 KCL</v>
      </c>
      <c r="J90">
        <f>INDEX(NOTA[QTY],'1'!A:A)</f>
        <v>0</v>
      </c>
      <c r="K90">
        <f>INDEX(NOTA[STN],'1'!A:A)</f>
        <v>0</v>
      </c>
      <c r="L90" t="e">
        <f>INDEX([3]!db[QTY B],Table17[[#This Row],[//db]])</f>
        <v>#VALUE!</v>
      </c>
      <c r="M90" t="e">
        <f>INDEX([3]!db[STN B],Table17[[#This Row],[//db]])</f>
        <v>#VALUE!</v>
      </c>
      <c r="N90" t="e">
        <f>IF(Table17[[#This Row],[SATUAN NOTA]]=Table17[[#This Row],[SATUAN DB]],"", MATCH(CONCATENATE(Table17[[#This Row],[SATUAN NOTA]],Table17[[#This Row],[SATUAN DB]]),Table2[4],0))</f>
        <v>#VALUE!</v>
      </c>
      <c r="O90" t="e" cm="1">
        <f t="array" ref="O90">IF(Table17[[#This Row],[//CONV]]="","",INDEX(Table2[3],Table17[[#This Row],[//CONV]]))</f>
        <v>#VALUE!</v>
      </c>
      <c r="P90" t="e">
        <f>IF(Table17[[#This Row],[//CONV]]="",Table17[[#This Row],[ISI DB]],Table17[[#This Row],[ISI NOTA]]*Table17[[#This Row],[CONV VAR]])</f>
        <v>#VALUE!</v>
      </c>
      <c r="Q90" t="e" cm="1">
        <f t="array" ref="Q90">IF(Table17[[#This Row],[//CONV]]="",Table17[[#This Row],[SATUAN DB]],INDEX(Table2[2],Table17[[#This Row],[//CONV]]))</f>
        <v>#VALUE!</v>
      </c>
      <c r="R90" cm="1">
        <f t="array" ref="R90">IF(Table17[[#This Row],[dbconcat]]="","",INDEX([3]!Table2[ISI],Table17[[#This Row],[dbconcat]]))</f>
        <v>20</v>
      </c>
      <c r="S90" t="str" cm="1">
        <f t="array" ref="S90">IF(Table17[[#This Row],[dbconcat]]="","",INDEX([3]!Table2[[SATUAN ]],Table17[[#This Row],[dbconcat]]))</f>
        <v>LSN</v>
      </c>
      <c r="T90" t="e">
        <f>IF(Table17[[#This Row],[SATUAN S]]="","",IF(_xlfn.NUMBERVALUE(Table17[[#This Row],[ISI DB]])=_xlfn.NUMBERVALUE(Table17[[#This Row],[ISI S]]),"",1))</f>
        <v>#VALUE!</v>
      </c>
      <c r="U90" t="e">
        <f>IF(Table17[[#This Row],[SATUAN S]]="","",IF(Table17[[#This Row],[SATUAN DB]]=Table17[[#This Row],[SATUAN S]],"",1))</f>
        <v>#VALUE!</v>
      </c>
      <c r="V90" t="e">
        <f>IF(Table17[[#This Row],[CEK STN S]]="","",MATCH(CONCATENATE(Table17[[#This Row],[SATUAN CONV]],Table17[[#This Row],[SATUAN S]]),Table2[4],0))</f>
        <v>#VALUE!</v>
      </c>
      <c r="X90" t="e" cm="1">
        <f t="array" ref="X90">IF(Table17[[#This Row],[CONV2_//]]="","",INDEX(Table2[3],Table17[[#This Row],[CONV2_//]]))</f>
        <v>#VALUE!</v>
      </c>
      <c r="Y90" t="e">
        <f>IF(Table17[[#This Row],[CEK STN S]]="",Table17[[#This Row],[ISI NOTA]],Table17[[#This Row],[ISI NOTA]]*Table17[[#This Row],[CONV2 VAR]])</f>
        <v>#VALUE!</v>
      </c>
      <c r="Z90" t="e">
        <f>IF(Table17[[#This Row],[CEK STN S]]="",Table17[[#This Row],[SATUAN NOTA]],Table17[[#This Row],[SATUAN S]])</f>
        <v>#VALUE!</v>
      </c>
      <c r="AA90" s="32" t="e">
        <f>IF(Table17[[#This Row],[CEK ISI S]]="",Table17[[#This Row],[ISI DB]],Table17[[#This Row],[ISI S]])</f>
        <v>#VALUE!</v>
      </c>
      <c r="AB90" t="e">
        <f>IF(Table17[[#This Row],[CEK STN S]]="",Table17[[#This Row],[SATUAN DB]],Table17[[#This Row],[SATUAN S]])</f>
        <v>#VALUE!</v>
      </c>
      <c r="AC90" t="e">
        <f>Table17[[#This Row],[ISI NOTA CONV]]/Table17[[#This Row],[ISI_C]]</f>
        <v>#VALUE!</v>
      </c>
      <c r="AD90">
        <f>INDEX(NOTA[HARGA SATUAN],'1'!A:A)</f>
        <v>0</v>
      </c>
      <c r="AE90" t="e">
        <f>IF(Table17[[#This Row],[//CONV]]="",Table17[[#This Row],[HARGA NOTA]],Table17[[#This Row],[HARGA NOTA]]/Table17[[#This Row],[CONV VAR]])</f>
        <v>#VALUE!</v>
      </c>
      <c r="AF90" t="e">
        <f>IF(Table17[[#This Row],[CEK STN S]]="",Table17[[#This Row],[HARGA CONV]],Table17[[#This Row],[HARGA CONV]]/Table17[[#This Row],[CONV2 VAR]])</f>
        <v>#VALUE!</v>
      </c>
      <c r="AG90" s="33" t="str">
        <f>IF(INDEX(NOTA[Column6],'1'!A:A)=0,"",INDEX(NOTA[Column6],'1'!A:A))</f>
        <v/>
      </c>
      <c r="AH90" s="33" t="str">
        <f>IF(INDEX(NOTA[Column7],'1'!A:A)=0,"",INDEX(NOTA[Column7],'1'!A:A))</f>
        <v/>
      </c>
      <c r="AI9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0" s="34" t="str">
        <f>INDEX(NOTA[HARGA/ CTN_H],'1'!A:A)</f>
        <v/>
      </c>
      <c r="AK90" s="34" t="str">
        <f>IF(Table17[[#This Row],[DISC 3]]="",Table17[[#This Row],[HRG / CTN]],Table17[[#This Row],[HRG / CTN]]-(Table17[[#This Row],[HRG / CTN]]*Table17[[#This Row],[DISC 3]]))</f>
        <v/>
      </c>
      <c r="AL90" s="36" t="str">
        <f ca="1">INDEX(NOTA[TGL_H],'1'!A:A)</f>
        <v/>
      </c>
      <c r="AM90" s="36" t="str">
        <f ca="1">INDEX(NOTA[TGL.NOTA_H],'1'!A:A)</f>
        <v/>
      </c>
      <c r="AN90" s="37"/>
      <c r="AO90" t="str">
        <f>IF(INDEX(NOTA[Column10],A:A)="","",INDEX(NOTA[Column10],A:A))</f>
        <v/>
      </c>
      <c r="AP90" t="str">
        <f ca="1">INDEX(NOTA[NO.NOTA_H],'1'!A:A)</f>
        <v/>
      </c>
      <c r="AQ90">
        <f>INDEX(NOTA[Column10],'1'!A:A)</f>
        <v>0</v>
      </c>
      <c r="AR90" s="38" t="str">
        <f ca="1">INDEX(NOTA[SUPPLIER_H],'1'!A:A)</f>
        <v/>
      </c>
      <c r="AS90" t="str">
        <f>Table17[[#This Row],[NAMA_C]]</f>
        <v>ABJAD D &amp; R 260 KCL</v>
      </c>
      <c r="AT90" t="str">
        <f ca="1">Table17[[#This Row],[SUPPLIER]]</f>
        <v/>
      </c>
      <c r="AU90" t="e">
        <f>SUBSTITUTE(Table17[[#This Row],[CTN]],",",".")</f>
        <v>#VALUE!</v>
      </c>
      <c r="AV90" s="64" t="e">
        <f>Table17[[#This Row],[ISI_C]]</f>
        <v>#VALUE!</v>
      </c>
      <c r="AW90" t="e">
        <f>Table17[[#This Row],[SATUAN_C]]</f>
        <v>#VALUE!</v>
      </c>
      <c r="AX90" t="e">
        <f>Table17[[#This Row],[HARGA CONV2]]</f>
        <v>#VALUE!</v>
      </c>
      <c r="AY90" s="39" t="str">
        <f>SUBSTITUTE(Table17[[#This Row],[DISC 3]],",",".")</f>
        <v/>
      </c>
      <c r="AZ90" s="36" t="str">
        <f ca="1">Table17[[#This Row],[TGL DATANG]]</f>
        <v/>
      </c>
      <c r="BA90" s="36" t="str">
        <f ca="1">Table17[[#This Row],[Column10]]</f>
        <v/>
      </c>
      <c r="BB90" s="37"/>
      <c r="BC90" t="str">
        <f>Table17[[#This Row],[KETERANGAN CONDRO]]</f>
        <v/>
      </c>
      <c r="BD90" t="str">
        <f ca="1">Table17[[#This Row],[Column6]]</f>
        <v/>
      </c>
    </row>
    <row r="91" spans="1:56">
      <c r="C91" t="str">
        <f>INDEX(NOTA[//DB],'1'!A:A)</f>
        <v/>
      </c>
      <c r="D91">
        <f>_xlfn.IFNA(MATCH(Table17[[#This Row],[//db]],[3]!Table2[\\],0),"")</f>
        <v>1</v>
      </c>
      <c r="E91" t="e">
        <f>INDEX([3]!db[NB NOTA],Table17[[#This Row],[//db]])</f>
        <v>#VALUE!</v>
      </c>
      <c r="F91" t="e">
        <f>INDEX([3]!db[NB BM],Table17[[#This Row],[//db]])</f>
        <v>#VALUE!</v>
      </c>
      <c r="G91" t="str">
        <f>IF(Table17[[#This Row],[dbconcat]]="","",INDEX([3]!Table2[NAMA],Table17[[#This Row],[dbconcat]]))</f>
        <v>ABJAD D &amp; R 260 KCL</v>
      </c>
      <c r="H91" t="str">
        <f>INDEX([3]!Table2[KODE BARANG],Table17[[#This Row],[dbconcat]])</f>
        <v>ABJ-DR1</v>
      </c>
      <c r="I91" t="str">
        <f>IF(Table17[[#This Row],[NAMA_3]]="",UPPER(Table17[[#This Row],[NAMA_2]]),Table17[[#This Row],[NAMA_3]])</f>
        <v>ABJAD D &amp; R 260 KCL</v>
      </c>
      <c r="J91">
        <f>INDEX(NOTA[QTY],'1'!A:A)</f>
        <v>0</v>
      </c>
      <c r="K91">
        <f>INDEX(NOTA[STN],'1'!A:A)</f>
        <v>0</v>
      </c>
      <c r="L91" t="e">
        <f>INDEX([3]!db[QTY B],Table17[[#This Row],[//db]])</f>
        <v>#VALUE!</v>
      </c>
      <c r="M91" t="e">
        <f>INDEX([3]!db[STN B],Table17[[#This Row],[//db]])</f>
        <v>#VALUE!</v>
      </c>
      <c r="N91" t="e">
        <f>IF(Table17[[#This Row],[SATUAN NOTA]]=Table17[[#This Row],[SATUAN DB]],"", MATCH(CONCATENATE(Table17[[#This Row],[SATUAN NOTA]],Table17[[#This Row],[SATUAN DB]]),Table2[4],0))</f>
        <v>#VALUE!</v>
      </c>
      <c r="O91" t="e" cm="1">
        <f t="array" ref="O91">IF(Table17[[#This Row],[//CONV]]="","",INDEX(Table2[3],Table17[[#This Row],[//CONV]]))</f>
        <v>#VALUE!</v>
      </c>
      <c r="P91" t="e">
        <f>IF(Table17[[#This Row],[//CONV]]="",Table17[[#This Row],[ISI DB]],Table17[[#This Row],[ISI NOTA]]*Table17[[#This Row],[CONV VAR]])</f>
        <v>#VALUE!</v>
      </c>
      <c r="Q91" t="e" cm="1">
        <f t="array" ref="Q91">IF(Table17[[#This Row],[//CONV]]="",Table17[[#This Row],[SATUAN DB]],INDEX(Table2[2],Table17[[#This Row],[//CONV]]))</f>
        <v>#VALUE!</v>
      </c>
      <c r="R91" cm="1">
        <f t="array" ref="R91">IF(Table17[[#This Row],[dbconcat]]="","",INDEX([3]!Table2[ISI],Table17[[#This Row],[dbconcat]]))</f>
        <v>20</v>
      </c>
      <c r="S91" t="str" cm="1">
        <f t="array" ref="S91">IF(Table17[[#This Row],[dbconcat]]="","",INDEX([3]!Table2[[SATUAN ]],Table17[[#This Row],[dbconcat]]))</f>
        <v>LSN</v>
      </c>
      <c r="T91" t="e">
        <f>IF(Table17[[#This Row],[SATUAN S]]="","",IF(_xlfn.NUMBERVALUE(Table17[[#This Row],[ISI DB]])=_xlfn.NUMBERVALUE(Table17[[#This Row],[ISI S]]),"",1))</f>
        <v>#VALUE!</v>
      </c>
      <c r="U91" t="e">
        <f>IF(Table17[[#This Row],[SATUAN S]]="","",IF(Table17[[#This Row],[SATUAN DB]]=Table17[[#This Row],[SATUAN S]],"",1))</f>
        <v>#VALUE!</v>
      </c>
      <c r="V91" t="e">
        <f>IF(Table17[[#This Row],[CEK STN S]]="","",MATCH(CONCATENATE(Table17[[#This Row],[SATUAN CONV]],Table17[[#This Row],[SATUAN S]]),Table2[4],0))</f>
        <v>#VALUE!</v>
      </c>
      <c r="X91" t="e" cm="1">
        <f t="array" ref="X91">IF(Table17[[#This Row],[CONV2_//]]="","",INDEX(Table2[3],Table17[[#This Row],[CONV2_//]]))</f>
        <v>#VALUE!</v>
      </c>
      <c r="Y91" t="e">
        <f>IF(Table17[[#This Row],[CEK STN S]]="",Table17[[#This Row],[ISI NOTA]],Table17[[#This Row],[ISI NOTA]]*Table17[[#This Row],[CONV2 VAR]])</f>
        <v>#VALUE!</v>
      </c>
      <c r="Z91" t="e">
        <f>IF(Table17[[#This Row],[CEK STN S]]="",Table17[[#This Row],[SATUAN NOTA]],Table17[[#This Row],[SATUAN S]])</f>
        <v>#VALUE!</v>
      </c>
      <c r="AA91" s="32" t="e">
        <f>IF(Table17[[#This Row],[CEK ISI S]]="",Table17[[#This Row],[ISI DB]],Table17[[#This Row],[ISI S]])</f>
        <v>#VALUE!</v>
      </c>
      <c r="AB91" t="e">
        <f>IF(Table17[[#This Row],[CEK STN S]]="",Table17[[#This Row],[SATUAN DB]],Table17[[#This Row],[SATUAN S]])</f>
        <v>#VALUE!</v>
      </c>
      <c r="AC91" t="e">
        <f>Table17[[#This Row],[ISI NOTA CONV]]/Table17[[#This Row],[ISI_C]]</f>
        <v>#VALUE!</v>
      </c>
      <c r="AD91">
        <f>INDEX(NOTA[HARGA SATUAN],'1'!A:A)</f>
        <v>0</v>
      </c>
      <c r="AE91" t="e">
        <f>IF(Table17[[#This Row],[//CONV]]="",Table17[[#This Row],[HARGA NOTA]],Table17[[#This Row],[HARGA NOTA]]/Table17[[#This Row],[CONV VAR]])</f>
        <v>#VALUE!</v>
      </c>
      <c r="AF91" t="e">
        <f>IF(Table17[[#This Row],[CEK STN S]]="",Table17[[#This Row],[HARGA CONV]],Table17[[#This Row],[HARGA CONV]]/Table17[[#This Row],[CONV2 VAR]])</f>
        <v>#VALUE!</v>
      </c>
      <c r="AG91" s="33" t="str">
        <f>IF(INDEX(NOTA[Column6],'1'!A:A)=0,"",INDEX(NOTA[Column6],'1'!A:A))</f>
        <v/>
      </c>
      <c r="AH91" s="33" t="str">
        <f>IF(INDEX(NOTA[Column7],'1'!A:A)=0,"",INDEX(NOTA[Column7],'1'!A:A))</f>
        <v/>
      </c>
      <c r="AI9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1" s="34" t="str">
        <f>INDEX(NOTA[HARGA/ CTN_H],'1'!A:A)</f>
        <v/>
      </c>
      <c r="AK91" s="34" t="str">
        <f>IF(Table17[[#This Row],[DISC 3]]="",Table17[[#This Row],[HRG / CTN]],Table17[[#This Row],[HRG / CTN]]-(Table17[[#This Row],[HRG / CTN]]*Table17[[#This Row],[DISC 3]]))</f>
        <v/>
      </c>
      <c r="AL91" s="36" t="str">
        <f ca="1">INDEX(NOTA[TGL_H],'1'!A:A)</f>
        <v/>
      </c>
      <c r="AM91" s="36" t="str">
        <f ca="1">INDEX(NOTA[TGL.NOTA_H],'1'!A:A)</f>
        <v/>
      </c>
      <c r="AN91" s="37"/>
      <c r="AO91" t="str">
        <f>IF(INDEX(NOTA[Column10],A:A)="","",INDEX(NOTA[Column10],A:A))</f>
        <v/>
      </c>
      <c r="AP91" t="str">
        <f ca="1">INDEX(NOTA[NO.NOTA_H],'1'!A:A)</f>
        <v/>
      </c>
      <c r="AQ91">
        <f>INDEX(NOTA[Column10],'1'!A:A)</f>
        <v>0</v>
      </c>
      <c r="AR91" s="38" t="str">
        <f ca="1">INDEX(NOTA[SUPPLIER_H],'1'!A:A)</f>
        <v/>
      </c>
      <c r="AS91" t="str">
        <f>Table17[[#This Row],[NAMA_C]]</f>
        <v>ABJAD D &amp; R 260 KCL</v>
      </c>
      <c r="AT91" t="str">
        <f ca="1">Table17[[#This Row],[SUPPLIER]]</f>
        <v/>
      </c>
      <c r="AU91" t="e">
        <f>SUBSTITUTE(Table17[[#This Row],[CTN]],",",".")</f>
        <v>#VALUE!</v>
      </c>
      <c r="AV91" s="64" t="e">
        <f>Table17[[#This Row],[ISI_C]]</f>
        <v>#VALUE!</v>
      </c>
      <c r="AW91" t="e">
        <f>Table17[[#This Row],[SATUAN_C]]</f>
        <v>#VALUE!</v>
      </c>
      <c r="AX91" t="e">
        <f>Table17[[#This Row],[HARGA CONV2]]</f>
        <v>#VALUE!</v>
      </c>
      <c r="AY91" s="39" t="str">
        <f>SUBSTITUTE(Table17[[#This Row],[DISC 3]],",",".")</f>
        <v/>
      </c>
      <c r="AZ91" s="36" t="str">
        <f ca="1">Table17[[#This Row],[TGL DATANG]]</f>
        <v/>
      </c>
      <c r="BA91" s="36" t="str">
        <f ca="1">Table17[[#This Row],[Column10]]</f>
        <v/>
      </c>
      <c r="BB91" s="37"/>
      <c r="BC91" t="str">
        <f>Table17[[#This Row],[KETERANGAN CONDRO]]</f>
        <v/>
      </c>
      <c r="BD91" t="str">
        <f ca="1">Table17[[#This Row],[Column6]]</f>
        <v/>
      </c>
    </row>
    <row r="92" spans="1:56">
      <c r="C92" t="str">
        <f>INDEX(NOTA[//DB],'1'!A:A)</f>
        <v/>
      </c>
      <c r="D92">
        <f>_xlfn.IFNA(MATCH(Table17[[#This Row],[//db]],[3]!Table2[\\],0),"")</f>
        <v>1</v>
      </c>
      <c r="E92" t="e">
        <f>INDEX([3]!db[NB NOTA],Table17[[#This Row],[//db]])</f>
        <v>#VALUE!</v>
      </c>
      <c r="F92" t="e">
        <f>INDEX([3]!db[NB BM],Table17[[#This Row],[//db]])</f>
        <v>#VALUE!</v>
      </c>
      <c r="G92" t="str">
        <f>IF(Table17[[#This Row],[dbconcat]]="","",INDEX([3]!Table2[NAMA],Table17[[#This Row],[dbconcat]]))</f>
        <v>ABJAD D &amp; R 260 KCL</v>
      </c>
      <c r="H92" t="str">
        <f>INDEX([3]!Table2[KODE BARANG],Table17[[#This Row],[dbconcat]])</f>
        <v>ABJ-DR1</v>
      </c>
      <c r="I92" t="str">
        <f>IF(Table17[[#This Row],[NAMA_3]]="",UPPER(Table17[[#This Row],[NAMA_2]]),Table17[[#This Row],[NAMA_3]])</f>
        <v>ABJAD D &amp; R 260 KCL</v>
      </c>
      <c r="J92">
        <f>INDEX(NOTA[QTY],'1'!A:A)</f>
        <v>0</v>
      </c>
      <c r="K92">
        <f>INDEX(NOTA[STN],'1'!A:A)</f>
        <v>0</v>
      </c>
      <c r="L92" t="e">
        <f>INDEX([3]!db[QTY B],Table17[[#This Row],[//db]])</f>
        <v>#VALUE!</v>
      </c>
      <c r="M92" t="e">
        <f>INDEX([3]!db[STN B],Table17[[#This Row],[//db]])</f>
        <v>#VALUE!</v>
      </c>
      <c r="N92" t="e">
        <f>IF(Table17[[#This Row],[SATUAN NOTA]]=Table17[[#This Row],[SATUAN DB]],"", MATCH(CONCATENATE(Table17[[#This Row],[SATUAN NOTA]],Table17[[#This Row],[SATUAN DB]]),Table2[4],0))</f>
        <v>#VALUE!</v>
      </c>
      <c r="O92" t="e" cm="1">
        <f t="array" ref="O92">IF(Table17[[#This Row],[//CONV]]="","",INDEX(Table2[3],Table17[[#This Row],[//CONV]]))</f>
        <v>#VALUE!</v>
      </c>
      <c r="P92" t="e">
        <f>IF(Table17[[#This Row],[//CONV]]="",Table17[[#This Row],[ISI DB]],Table17[[#This Row],[ISI NOTA]]*Table17[[#This Row],[CONV VAR]])</f>
        <v>#VALUE!</v>
      </c>
      <c r="Q92" t="e" cm="1">
        <f t="array" ref="Q92">IF(Table17[[#This Row],[//CONV]]="",Table17[[#This Row],[SATUAN DB]],INDEX(Table2[2],Table17[[#This Row],[//CONV]]))</f>
        <v>#VALUE!</v>
      </c>
      <c r="R92" cm="1">
        <f t="array" ref="R92">IF(Table17[[#This Row],[dbconcat]]="","",INDEX([3]!Table2[ISI],Table17[[#This Row],[dbconcat]]))</f>
        <v>20</v>
      </c>
      <c r="S92" t="str" cm="1">
        <f t="array" ref="S92">IF(Table17[[#This Row],[dbconcat]]="","",INDEX([3]!Table2[[SATUAN ]],Table17[[#This Row],[dbconcat]]))</f>
        <v>LSN</v>
      </c>
      <c r="T92" t="e">
        <f>IF(Table17[[#This Row],[SATUAN S]]="","",IF(_xlfn.NUMBERVALUE(Table17[[#This Row],[ISI DB]])=_xlfn.NUMBERVALUE(Table17[[#This Row],[ISI S]]),"",1))</f>
        <v>#VALUE!</v>
      </c>
      <c r="U92" t="e">
        <f>IF(Table17[[#This Row],[SATUAN S]]="","",IF(Table17[[#This Row],[SATUAN DB]]=Table17[[#This Row],[SATUAN S]],"",1))</f>
        <v>#VALUE!</v>
      </c>
      <c r="V92" t="e">
        <f>IF(Table17[[#This Row],[CEK STN S]]="","",MATCH(CONCATENATE(Table17[[#This Row],[SATUAN CONV]],Table17[[#This Row],[SATUAN S]]),Table2[4],0))</f>
        <v>#VALUE!</v>
      </c>
      <c r="X92" t="e" cm="1">
        <f t="array" ref="X92">IF(Table17[[#This Row],[CONV2_//]]="","",INDEX(Table2[3],Table17[[#This Row],[CONV2_//]]))</f>
        <v>#VALUE!</v>
      </c>
      <c r="Y92" t="e">
        <f>IF(Table17[[#This Row],[CEK STN S]]="",Table17[[#This Row],[ISI NOTA]],Table17[[#This Row],[ISI NOTA]]*Table17[[#This Row],[CONV2 VAR]])</f>
        <v>#VALUE!</v>
      </c>
      <c r="Z92" t="e">
        <f>IF(Table17[[#This Row],[CEK STN S]]="",Table17[[#This Row],[SATUAN NOTA]],Table17[[#This Row],[SATUAN S]])</f>
        <v>#VALUE!</v>
      </c>
      <c r="AA92" s="32" t="e">
        <f>IF(Table17[[#This Row],[CEK ISI S]]="",Table17[[#This Row],[ISI DB]],Table17[[#This Row],[ISI S]])</f>
        <v>#VALUE!</v>
      </c>
      <c r="AB92" t="e">
        <f>IF(Table17[[#This Row],[CEK STN S]]="",Table17[[#This Row],[SATUAN DB]],Table17[[#This Row],[SATUAN S]])</f>
        <v>#VALUE!</v>
      </c>
      <c r="AC92" t="e">
        <f>Table17[[#This Row],[ISI NOTA CONV]]/Table17[[#This Row],[ISI_C]]</f>
        <v>#VALUE!</v>
      </c>
      <c r="AD92">
        <f>INDEX(NOTA[HARGA SATUAN],'1'!A:A)</f>
        <v>0</v>
      </c>
      <c r="AE92" t="e">
        <f>IF(Table17[[#This Row],[//CONV]]="",Table17[[#This Row],[HARGA NOTA]],Table17[[#This Row],[HARGA NOTA]]/Table17[[#This Row],[CONV VAR]])</f>
        <v>#VALUE!</v>
      </c>
      <c r="AF92" t="e">
        <f>IF(Table17[[#This Row],[CEK STN S]]="",Table17[[#This Row],[HARGA CONV]],Table17[[#This Row],[HARGA CONV]]/Table17[[#This Row],[CONV2 VAR]])</f>
        <v>#VALUE!</v>
      </c>
      <c r="AG92" s="33" t="str">
        <f>IF(INDEX(NOTA[Column6],'1'!A:A)=0,"",INDEX(NOTA[Column6],'1'!A:A))</f>
        <v/>
      </c>
      <c r="AH92" s="33" t="str">
        <f>IF(INDEX(NOTA[Column7],'1'!A:A)=0,"",INDEX(NOTA[Column7],'1'!A:A))</f>
        <v/>
      </c>
      <c r="AI9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2" s="34" t="str">
        <f>INDEX(NOTA[HARGA/ CTN_H],'1'!A:A)</f>
        <v/>
      </c>
      <c r="AK92" s="34" t="str">
        <f>IF(Table17[[#This Row],[DISC 3]]="",Table17[[#This Row],[HRG / CTN]],Table17[[#This Row],[HRG / CTN]]-(Table17[[#This Row],[HRG / CTN]]*Table17[[#This Row],[DISC 3]]))</f>
        <v/>
      </c>
      <c r="AL92" s="36" t="str">
        <f ca="1">INDEX(NOTA[TGL_H],'1'!A:A)</f>
        <v/>
      </c>
      <c r="AM92" s="36" t="str">
        <f ca="1">INDEX(NOTA[TGL.NOTA_H],'1'!A:A)</f>
        <v/>
      </c>
      <c r="AN92" s="37"/>
      <c r="AO92" t="str">
        <f>IF(INDEX(NOTA[Column10],A:A)="","",INDEX(NOTA[Column10],A:A))</f>
        <v/>
      </c>
      <c r="AP92" t="str">
        <f ca="1">INDEX(NOTA[NO.NOTA_H],'1'!A:A)</f>
        <v/>
      </c>
      <c r="AQ92">
        <f>INDEX(NOTA[Column10],'1'!A:A)</f>
        <v>0</v>
      </c>
      <c r="AR92" s="38" t="str">
        <f ca="1">INDEX(NOTA[SUPPLIER_H],'1'!A:A)</f>
        <v/>
      </c>
      <c r="AS92" t="str">
        <f>Table17[[#This Row],[NAMA_C]]</f>
        <v>ABJAD D &amp; R 260 KCL</v>
      </c>
      <c r="AT92" t="str">
        <f ca="1">Table17[[#This Row],[SUPPLIER]]</f>
        <v/>
      </c>
      <c r="AU92" t="e">
        <f>SUBSTITUTE(Table17[[#This Row],[CTN]],",",".")</f>
        <v>#VALUE!</v>
      </c>
      <c r="AV92" s="64" t="e">
        <f>Table17[[#This Row],[ISI_C]]</f>
        <v>#VALUE!</v>
      </c>
      <c r="AW92" t="e">
        <f>Table17[[#This Row],[SATUAN_C]]</f>
        <v>#VALUE!</v>
      </c>
      <c r="AX92" t="e">
        <f>Table17[[#This Row],[HARGA CONV2]]</f>
        <v>#VALUE!</v>
      </c>
      <c r="AY92" s="39" t="str">
        <f>SUBSTITUTE(Table17[[#This Row],[DISC 3]],",",".")</f>
        <v/>
      </c>
      <c r="AZ92" s="36" t="str">
        <f ca="1">Table17[[#This Row],[TGL DATANG]]</f>
        <v/>
      </c>
      <c r="BA92" s="36" t="str">
        <f ca="1">Table17[[#This Row],[Column10]]</f>
        <v/>
      </c>
      <c r="BB92" s="37"/>
      <c r="BC92" t="str">
        <f>Table17[[#This Row],[KETERANGAN CONDRO]]</f>
        <v/>
      </c>
      <c r="BD92" t="str">
        <f ca="1">Table17[[#This Row],[Column6]]</f>
        <v/>
      </c>
    </row>
    <row r="93" spans="1:56">
      <c r="C93" t="str">
        <f>INDEX(NOTA[//DB],'1'!A:A)</f>
        <v/>
      </c>
      <c r="D93">
        <f>_xlfn.IFNA(MATCH(Table17[[#This Row],[//db]],[3]!Table2[\\],0),"")</f>
        <v>1</v>
      </c>
      <c r="E93" t="e">
        <f>INDEX([3]!db[NB NOTA],Table17[[#This Row],[//db]])</f>
        <v>#VALUE!</v>
      </c>
      <c r="F93" t="e">
        <f>INDEX([3]!db[NB BM],Table17[[#This Row],[//db]])</f>
        <v>#VALUE!</v>
      </c>
      <c r="G93" t="str">
        <f>IF(Table17[[#This Row],[dbconcat]]="","",INDEX([3]!Table2[NAMA],Table17[[#This Row],[dbconcat]]))</f>
        <v>ABJAD D &amp; R 260 KCL</v>
      </c>
      <c r="H93" t="str">
        <f>INDEX([3]!Table2[KODE BARANG],Table17[[#This Row],[dbconcat]])</f>
        <v>ABJ-DR1</v>
      </c>
      <c r="I93" t="str">
        <f>IF(Table17[[#This Row],[NAMA_3]]="",UPPER(Table17[[#This Row],[NAMA_2]]),Table17[[#This Row],[NAMA_3]])</f>
        <v>ABJAD D &amp; R 260 KCL</v>
      </c>
      <c r="J93">
        <f>INDEX(NOTA[QTY],'1'!A:A)</f>
        <v>0</v>
      </c>
      <c r="K93">
        <f>INDEX(NOTA[STN],'1'!A:A)</f>
        <v>0</v>
      </c>
      <c r="L93" t="e">
        <f>INDEX([3]!db[QTY B],Table17[[#This Row],[//db]])</f>
        <v>#VALUE!</v>
      </c>
      <c r="M93" t="e">
        <f>INDEX([3]!db[STN B],Table17[[#This Row],[//db]])</f>
        <v>#VALUE!</v>
      </c>
      <c r="N93" t="e">
        <f>IF(Table17[[#This Row],[SATUAN NOTA]]=Table17[[#This Row],[SATUAN DB]],"", MATCH(CONCATENATE(Table17[[#This Row],[SATUAN NOTA]],Table17[[#This Row],[SATUAN DB]]),Table2[4],0))</f>
        <v>#VALUE!</v>
      </c>
      <c r="O93" t="e" cm="1">
        <f t="array" ref="O93">IF(Table17[[#This Row],[//CONV]]="","",INDEX(Table2[3],Table17[[#This Row],[//CONV]]))</f>
        <v>#VALUE!</v>
      </c>
      <c r="P93" t="e">
        <f>IF(Table17[[#This Row],[//CONV]]="",Table17[[#This Row],[ISI DB]],Table17[[#This Row],[ISI NOTA]]*Table17[[#This Row],[CONV VAR]])</f>
        <v>#VALUE!</v>
      </c>
      <c r="Q93" t="e" cm="1">
        <f t="array" ref="Q93">IF(Table17[[#This Row],[//CONV]]="",Table17[[#This Row],[SATUAN DB]],INDEX(Table2[2],Table17[[#This Row],[//CONV]]))</f>
        <v>#VALUE!</v>
      </c>
      <c r="R93" cm="1">
        <f t="array" ref="R93">IF(Table17[[#This Row],[dbconcat]]="","",INDEX([3]!Table2[ISI],Table17[[#This Row],[dbconcat]]))</f>
        <v>20</v>
      </c>
      <c r="S93" t="str" cm="1">
        <f t="array" ref="S93">IF(Table17[[#This Row],[dbconcat]]="","",INDEX([3]!Table2[[SATUAN ]],Table17[[#This Row],[dbconcat]]))</f>
        <v>LSN</v>
      </c>
      <c r="T93" t="e">
        <f>IF(Table17[[#This Row],[SATUAN S]]="","",IF(_xlfn.NUMBERVALUE(Table17[[#This Row],[ISI DB]])=_xlfn.NUMBERVALUE(Table17[[#This Row],[ISI S]]),"",1))</f>
        <v>#VALUE!</v>
      </c>
      <c r="U93" t="e">
        <f>IF(Table17[[#This Row],[SATUAN S]]="","",IF(Table17[[#This Row],[SATUAN DB]]=Table17[[#This Row],[SATUAN S]],"",1))</f>
        <v>#VALUE!</v>
      </c>
      <c r="V93" t="e">
        <f>IF(Table17[[#This Row],[CEK STN S]]="","",MATCH(CONCATENATE(Table17[[#This Row],[SATUAN CONV]],Table17[[#This Row],[SATUAN S]]),Table2[4],0))</f>
        <v>#VALUE!</v>
      </c>
      <c r="X93" t="e" cm="1">
        <f t="array" ref="X93">IF(Table17[[#This Row],[CONV2_//]]="","",INDEX(Table2[3],Table17[[#This Row],[CONV2_//]]))</f>
        <v>#VALUE!</v>
      </c>
      <c r="Y93" t="e">
        <f>IF(Table17[[#This Row],[CEK STN S]]="",Table17[[#This Row],[ISI NOTA]],Table17[[#This Row],[ISI NOTA]]*Table17[[#This Row],[CONV2 VAR]])</f>
        <v>#VALUE!</v>
      </c>
      <c r="Z93" t="e">
        <f>IF(Table17[[#This Row],[CEK STN S]]="",Table17[[#This Row],[SATUAN NOTA]],Table17[[#This Row],[SATUAN S]])</f>
        <v>#VALUE!</v>
      </c>
      <c r="AA93" s="32" t="e">
        <f>IF(Table17[[#This Row],[CEK ISI S]]="",Table17[[#This Row],[ISI DB]],Table17[[#This Row],[ISI S]])</f>
        <v>#VALUE!</v>
      </c>
      <c r="AB93" t="e">
        <f>IF(Table17[[#This Row],[CEK STN S]]="",Table17[[#This Row],[SATUAN DB]],Table17[[#This Row],[SATUAN S]])</f>
        <v>#VALUE!</v>
      </c>
      <c r="AC93" t="e">
        <f>Table17[[#This Row],[ISI NOTA CONV]]/Table17[[#This Row],[ISI_C]]</f>
        <v>#VALUE!</v>
      </c>
      <c r="AD93">
        <f>INDEX(NOTA[HARGA SATUAN],'1'!A:A)</f>
        <v>0</v>
      </c>
      <c r="AE93" t="e">
        <f>IF(Table17[[#This Row],[//CONV]]="",Table17[[#This Row],[HARGA NOTA]],Table17[[#This Row],[HARGA NOTA]]/Table17[[#This Row],[CONV VAR]])</f>
        <v>#VALUE!</v>
      </c>
      <c r="AF93" t="e">
        <f>IF(Table17[[#This Row],[CEK STN S]]="",Table17[[#This Row],[HARGA CONV]],Table17[[#This Row],[HARGA CONV]]/Table17[[#This Row],[CONV2 VAR]])</f>
        <v>#VALUE!</v>
      </c>
      <c r="AG93" s="33" t="str">
        <f>IF(INDEX(NOTA[Column6],'1'!A:A)=0,"",INDEX(NOTA[Column6],'1'!A:A))</f>
        <v/>
      </c>
      <c r="AH93" s="33" t="str">
        <f>IF(INDEX(NOTA[Column7],'1'!A:A)=0,"",INDEX(NOTA[Column7],'1'!A:A))</f>
        <v/>
      </c>
      <c r="AI9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3" s="34" t="str">
        <f>INDEX(NOTA[HARGA/ CTN_H],'1'!A:A)</f>
        <v/>
      </c>
      <c r="AK93" s="34" t="str">
        <f>IF(Table17[[#This Row],[DISC 3]]="",Table17[[#This Row],[HRG / CTN]],Table17[[#This Row],[HRG / CTN]]-(Table17[[#This Row],[HRG / CTN]]*Table17[[#This Row],[DISC 3]]))</f>
        <v/>
      </c>
      <c r="AL93" s="36" t="str">
        <f ca="1">INDEX(NOTA[TGL_H],'1'!A:A)</f>
        <v/>
      </c>
      <c r="AM93" s="36" t="str">
        <f ca="1">INDEX(NOTA[TGL.NOTA_H],'1'!A:A)</f>
        <v/>
      </c>
      <c r="AN93" s="37"/>
      <c r="AO93" t="str">
        <f>IF(INDEX(NOTA[Column10],A:A)="","",INDEX(NOTA[Column10],A:A))</f>
        <v/>
      </c>
      <c r="AP93" t="str">
        <f ca="1">INDEX(NOTA[NO.NOTA_H],'1'!A:A)</f>
        <v/>
      </c>
      <c r="AQ93">
        <f>INDEX(NOTA[Column10],'1'!A:A)</f>
        <v>0</v>
      </c>
      <c r="AR93" s="38" t="str">
        <f ca="1">INDEX(NOTA[SUPPLIER_H],'1'!A:A)</f>
        <v/>
      </c>
      <c r="AS93" t="str">
        <f>Table17[[#This Row],[NAMA_C]]</f>
        <v>ABJAD D &amp; R 260 KCL</v>
      </c>
      <c r="AT93" t="str">
        <f ca="1">Table17[[#This Row],[SUPPLIER]]</f>
        <v/>
      </c>
      <c r="AU93" t="e">
        <f>SUBSTITUTE(Table17[[#This Row],[CTN]],",",".")</f>
        <v>#VALUE!</v>
      </c>
      <c r="AV93" s="64" t="e">
        <f>Table17[[#This Row],[ISI_C]]</f>
        <v>#VALUE!</v>
      </c>
      <c r="AW93" t="e">
        <f>Table17[[#This Row],[SATUAN_C]]</f>
        <v>#VALUE!</v>
      </c>
      <c r="AX93" t="e">
        <f>Table17[[#This Row],[HARGA CONV2]]</f>
        <v>#VALUE!</v>
      </c>
      <c r="AY93" s="39" t="str">
        <f>SUBSTITUTE(Table17[[#This Row],[DISC 3]],",",".")</f>
        <v/>
      </c>
      <c r="AZ93" s="36" t="str">
        <f ca="1">Table17[[#This Row],[TGL DATANG]]</f>
        <v/>
      </c>
      <c r="BA93" s="36" t="str">
        <f ca="1">Table17[[#This Row],[Column10]]</f>
        <v/>
      </c>
      <c r="BB93" s="37"/>
      <c r="BC93" t="str">
        <f>Table17[[#This Row],[KETERANGAN CONDRO]]</f>
        <v/>
      </c>
      <c r="BD93" t="str">
        <f ca="1">Table17[[#This Row],[Column6]]</f>
        <v/>
      </c>
    </row>
    <row r="94" spans="1:56">
      <c r="C94" t="str">
        <f>INDEX(NOTA[//DB],'1'!A:A)</f>
        <v/>
      </c>
      <c r="D94">
        <f>_xlfn.IFNA(MATCH(Table17[[#This Row],[//db]],[3]!Table2[\\],0),"")</f>
        <v>1</v>
      </c>
      <c r="E94" t="e">
        <f>INDEX([3]!db[NB NOTA],Table17[[#This Row],[//db]])</f>
        <v>#VALUE!</v>
      </c>
      <c r="F94" t="e">
        <f>INDEX([3]!db[NB BM],Table17[[#This Row],[//db]])</f>
        <v>#VALUE!</v>
      </c>
      <c r="G94" t="str">
        <f>IF(Table17[[#This Row],[dbconcat]]="","",INDEX([3]!Table2[NAMA],Table17[[#This Row],[dbconcat]]))</f>
        <v>ABJAD D &amp; R 260 KCL</v>
      </c>
      <c r="H94" t="str">
        <f>INDEX([3]!Table2[KODE BARANG],Table17[[#This Row],[dbconcat]])</f>
        <v>ABJ-DR1</v>
      </c>
      <c r="I94" t="str">
        <f>IF(Table17[[#This Row],[NAMA_3]]="",UPPER(Table17[[#This Row],[NAMA_2]]),Table17[[#This Row],[NAMA_3]])</f>
        <v>ABJAD D &amp; R 260 KCL</v>
      </c>
      <c r="J94">
        <f>INDEX(NOTA[QTY],'1'!A:A)</f>
        <v>0</v>
      </c>
      <c r="K94">
        <f>INDEX(NOTA[STN],'1'!A:A)</f>
        <v>0</v>
      </c>
      <c r="L94" t="e">
        <f>INDEX([3]!db[QTY B],Table17[[#This Row],[//db]])</f>
        <v>#VALUE!</v>
      </c>
      <c r="M94" t="e">
        <f>INDEX([3]!db[STN B],Table17[[#This Row],[//db]])</f>
        <v>#VALUE!</v>
      </c>
      <c r="N94" t="e">
        <f>IF(Table17[[#This Row],[SATUAN NOTA]]=Table17[[#This Row],[SATUAN DB]],"", MATCH(CONCATENATE(Table17[[#This Row],[SATUAN NOTA]],Table17[[#This Row],[SATUAN DB]]),Table2[4],0))</f>
        <v>#VALUE!</v>
      </c>
      <c r="O94" t="e" cm="1">
        <f t="array" ref="O94">IF(Table17[[#This Row],[//CONV]]="","",INDEX(Table2[3],Table17[[#This Row],[//CONV]]))</f>
        <v>#VALUE!</v>
      </c>
      <c r="P94" t="e">
        <f>IF(Table17[[#This Row],[//CONV]]="",Table17[[#This Row],[ISI DB]],Table17[[#This Row],[ISI NOTA]]*Table17[[#This Row],[CONV VAR]])</f>
        <v>#VALUE!</v>
      </c>
      <c r="Q94" t="e" cm="1">
        <f t="array" ref="Q94">IF(Table17[[#This Row],[//CONV]]="",Table17[[#This Row],[SATUAN DB]],INDEX(Table2[2],Table17[[#This Row],[//CONV]]))</f>
        <v>#VALUE!</v>
      </c>
      <c r="R94" cm="1">
        <f t="array" ref="R94">IF(Table17[[#This Row],[dbconcat]]="","",INDEX([3]!Table2[ISI],Table17[[#This Row],[dbconcat]]))</f>
        <v>20</v>
      </c>
      <c r="S94" t="str" cm="1">
        <f t="array" ref="S94">IF(Table17[[#This Row],[dbconcat]]="","",INDEX([3]!Table2[[SATUAN ]],Table17[[#This Row],[dbconcat]]))</f>
        <v>LSN</v>
      </c>
      <c r="T94" t="e">
        <f>IF(Table17[[#This Row],[SATUAN S]]="","",IF(_xlfn.NUMBERVALUE(Table17[[#This Row],[ISI DB]])=_xlfn.NUMBERVALUE(Table17[[#This Row],[ISI S]]),"",1))</f>
        <v>#VALUE!</v>
      </c>
      <c r="U94" t="e">
        <f>IF(Table17[[#This Row],[SATUAN S]]="","",IF(Table17[[#This Row],[SATUAN DB]]=Table17[[#This Row],[SATUAN S]],"",1))</f>
        <v>#VALUE!</v>
      </c>
      <c r="V94" t="e">
        <f>IF(Table17[[#This Row],[CEK STN S]]="","",MATCH(CONCATENATE(Table17[[#This Row],[SATUAN CONV]],Table17[[#This Row],[SATUAN S]]),Table2[4],0))</f>
        <v>#VALUE!</v>
      </c>
      <c r="X94" t="e" cm="1">
        <f t="array" ref="X94">IF(Table17[[#This Row],[CONV2_//]]="","",INDEX(Table2[3],Table17[[#This Row],[CONV2_//]]))</f>
        <v>#VALUE!</v>
      </c>
      <c r="Y94" t="e">
        <f>IF(Table17[[#This Row],[CEK STN S]]="",Table17[[#This Row],[ISI NOTA]],Table17[[#This Row],[ISI NOTA]]*Table17[[#This Row],[CONV2 VAR]])</f>
        <v>#VALUE!</v>
      </c>
      <c r="Z94" t="e">
        <f>IF(Table17[[#This Row],[CEK STN S]]="",Table17[[#This Row],[SATUAN NOTA]],Table17[[#This Row],[SATUAN S]])</f>
        <v>#VALUE!</v>
      </c>
      <c r="AA94" s="32" t="e">
        <f>IF(Table17[[#This Row],[CEK ISI S]]="",Table17[[#This Row],[ISI DB]],Table17[[#This Row],[ISI S]])</f>
        <v>#VALUE!</v>
      </c>
      <c r="AB94" t="e">
        <f>IF(Table17[[#This Row],[CEK STN S]]="",Table17[[#This Row],[SATUAN DB]],Table17[[#This Row],[SATUAN S]])</f>
        <v>#VALUE!</v>
      </c>
      <c r="AC94" t="e">
        <f>Table17[[#This Row],[ISI NOTA CONV]]/Table17[[#This Row],[ISI_C]]</f>
        <v>#VALUE!</v>
      </c>
      <c r="AD94">
        <f>INDEX(NOTA[HARGA SATUAN],'1'!A:A)</f>
        <v>0</v>
      </c>
      <c r="AE94" t="e">
        <f>IF(Table17[[#This Row],[//CONV]]="",Table17[[#This Row],[HARGA NOTA]],Table17[[#This Row],[HARGA NOTA]]/Table17[[#This Row],[CONV VAR]])</f>
        <v>#VALUE!</v>
      </c>
      <c r="AF94" t="e">
        <f>IF(Table17[[#This Row],[CEK STN S]]="",Table17[[#This Row],[HARGA CONV]],Table17[[#This Row],[HARGA CONV]]/Table17[[#This Row],[CONV2 VAR]])</f>
        <v>#VALUE!</v>
      </c>
      <c r="AG94" s="33" t="str">
        <f>IF(INDEX(NOTA[Column6],'1'!A:A)=0,"",INDEX(NOTA[Column6],'1'!A:A))</f>
        <v/>
      </c>
      <c r="AH94" s="33" t="str">
        <f>IF(INDEX(NOTA[Column7],'1'!A:A)=0,"",INDEX(NOTA[Column7],'1'!A:A))</f>
        <v/>
      </c>
      <c r="AI9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4" s="34" t="str">
        <f>INDEX(NOTA[HARGA/ CTN_H],'1'!A:A)</f>
        <v/>
      </c>
      <c r="AK94" s="34" t="str">
        <f>IF(Table17[[#This Row],[DISC 3]]="",Table17[[#This Row],[HRG / CTN]],Table17[[#This Row],[HRG / CTN]]-(Table17[[#This Row],[HRG / CTN]]*Table17[[#This Row],[DISC 3]]))</f>
        <v/>
      </c>
      <c r="AL94" s="36" t="str">
        <f ca="1">INDEX(NOTA[TGL_H],'1'!A:A)</f>
        <v/>
      </c>
      <c r="AM94" s="36" t="str">
        <f ca="1">INDEX(NOTA[TGL.NOTA_H],'1'!A:A)</f>
        <v/>
      </c>
      <c r="AN94" s="37"/>
      <c r="AO94" t="str">
        <f>IF(INDEX(NOTA[Column10],A:A)="","",INDEX(NOTA[Column10],A:A))</f>
        <v/>
      </c>
      <c r="AP94" t="str">
        <f ca="1">INDEX(NOTA[NO.NOTA_H],'1'!A:A)</f>
        <v/>
      </c>
      <c r="AQ94">
        <f>INDEX(NOTA[Column10],'1'!A:A)</f>
        <v>0</v>
      </c>
      <c r="AR94" s="38" t="str">
        <f ca="1">INDEX(NOTA[SUPPLIER_H],'1'!A:A)</f>
        <v/>
      </c>
      <c r="AS94" t="str">
        <f>Table17[[#This Row],[NAMA_C]]</f>
        <v>ABJAD D &amp; R 260 KCL</v>
      </c>
      <c r="AT94" t="str">
        <f ca="1">Table17[[#This Row],[SUPPLIER]]</f>
        <v/>
      </c>
      <c r="AU94" t="e">
        <f>SUBSTITUTE(Table17[[#This Row],[CTN]],",",".")</f>
        <v>#VALUE!</v>
      </c>
      <c r="AV94" s="64" t="e">
        <f>Table17[[#This Row],[ISI_C]]</f>
        <v>#VALUE!</v>
      </c>
      <c r="AW94" t="e">
        <f>Table17[[#This Row],[SATUAN_C]]</f>
        <v>#VALUE!</v>
      </c>
      <c r="AX94" t="e">
        <f>Table17[[#This Row],[HARGA CONV2]]</f>
        <v>#VALUE!</v>
      </c>
      <c r="AY94" s="39" t="str">
        <f>SUBSTITUTE(Table17[[#This Row],[DISC 3]],",",".")</f>
        <v/>
      </c>
      <c r="AZ94" s="36" t="str">
        <f ca="1">Table17[[#This Row],[TGL DATANG]]</f>
        <v/>
      </c>
      <c r="BA94" s="36" t="str">
        <f ca="1">Table17[[#This Row],[Column10]]</f>
        <v/>
      </c>
      <c r="BB94" s="37"/>
      <c r="BC94" t="str">
        <f>Table17[[#This Row],[KETERANGAN CONDRO]]</f>
        <v/>
      </c>
      <c r="BD94" t="str">
        <f ca="1">Table17[[#This Row],[Column6]]</f>
        <v/>
      </c>
    </row>
    <row r="95" spans="1:56">
      <c r="C95" t="str">
        <f>INDEX(NOTA[//DB],'1'!A:A)</f>
        <v/>
      </c>
      <c r="D95">
        <f>_xlfn.IFNA(MATCH(Table17[[#This Row],[//db]],[3]!Table2[\\],0),"")</f>
        <v>1</v>
      </c>
      <c r="E95" t="e">
        <f>INDEX([3]!db[NB NOTA],Table17[[#This Row],[//db]])</f>
        <v>#VALUE!</v>
      </c>
      <c r="F95" t="e">
        <f>INDEX([3]!db[NB BM],Table17[[#This Row],[//db]])</f>
        <v>#VALUE!</v>
      </c>
      <c r="G95" t="str">
        <f>IF(Table17[[#This Row],[dbconcat]]="","",INDEX([3]!Table2[NAMA],Table17[[#This Row],[dbconcat]]))</f>
        <v>ABJAD D &amp; R 260 KCL</v>
      </c>
      <c r="H95" t="str">
        <f>INDEX([3]!Table2[KODE BARANG],Table17[[#This Row],[dbconcat]])</f>
        <v>ABJ-DR1</v>
      </c>
      <c r="I95" t="str">
        <f>IF(Table17[[#This Row],[NAMA_3]]="",UPPER(Table17[[#This Row],[NAMA_2]]),Table17[[#This Row],[NAMA_3]])</f>
        <v>ABJAD D &amp; R 260 KCL</v>
      </c>
      <c r="J95">
        <f>INDEX(NOTA[QTY],'1'!A:A)</f>
        <v>0</v>
      </c>
      <c r="K95">
        <f>INDEX(NOTA[STN],'1'!A:A)</f>
        <v>0</v>
      </c>
      <c r="L95" t="e">
        <f>INDEX([3]!db[QTY B],Table17[[#This Row],[//db]])</f>
        <v>#VALUE!</v>
      </c>
      <c r="M95" t="e">
        <f>INDEX([3]!db[STN B],Table17[[#This Row],[//db]])</f>
        <v>#VALUE!</v>
      </c>
      <c r="N95" t="e">
        <f>IF(Table17[[#This Row],[SATUAN NOTA]]=Table17[[#This Row],[SATUAN DB]],"", MATCH(CONCATENATE(Table17[[#This Row],[SATUAN NOTA]],Table17[[#This Row],[SATUAN DB]]),Table2[4],0))</f>
        <v>#VALUE!</v>
      </c>
      <c r="O95" t="e" cm="1">
        <f t="array" ref="O95">IF(Table17[[#This Row],[//CONV]]="","",INDEX(Table2[3],Table17[[#This Row],[//CONV]]))</f>
        <v>#VALUE!</v>
      </c>
      <c r="P95" t="e">
        <f>IF(Table17[[#This Row],[//CONV]]="",Table17[[#This Row],[ISI DB]],Table17[[#This Row],[ISI NOTA]]*Table17[[#This Row],[CONV VAR]])</f>
        <v>#VALUE!</v>
      </c>
      <c r="Q95" t="e" cm="1">
        <f t="array" ref="Q95">IF(Table17[[#This Row],[//CONV]]="",Table17[[#This Row],[SATUAN DB]],INDEX(Table2[2],Table17[[#This Row],[//CONV]]))</f>
        <v>#VALUE!</v>
      </c>
      <c r="R95" cm="1">
        <f t="array" ref="R95">IF(Table17[[#This Row],[dbconcat]]="","",INDEX([3]!Table2[ISI],Table17[[#This Row],[dbconcat]]))</f>
        <v>20</v>
      </c>
      <c r="S95" t="str" cm="1">
        <f t="array" ref="S95">IF(Table17[[#This Row],[dbconcat]]="","",INDEX([3]!Table2[[SATUAN ]],Table17[[#This Row],[dbconcat]]))</f>
        <v>LSN</v>
      </c>
      <c r="T95" t="e">
        <f>IF(Table17[[#This Row],[SATUAN S]]="","",IF(_xlfn.NUMBERVALUE(Table17[[#This Row],[ISI DB]])=_xlfn.NUMBERVALUE(Table17[[#This Row],[ISI S]]),"",1))</f>
        <v>#VALUE!</v>
      </c>
      <c r="U95" t="e">
        <f>IF(Table17[[#This Row],[SATUAN S]]="","",IF(Table17[[#This Row],[SATUAN DB]]=Table17[[#This Row],[SATUAN S]],"",1))</f>
        <v>#VALUE!</v>
      </c>
      <c r="V95" t="e">
        <f>IF(Table17[[#This Row],[CEK STN S]]="","",MATCH(CONCATENATE(Table17[[#This Row],[SATUAN CONV]],Table17[[#This Row],[SATUAN S]]),Table2[4],0))</f>
        <v>#VALUE!</v>
      </c>
      <c r="X95" t="e" cm="1">
        <f t="array" ref="X95">IF(Table17[[#This Row],[CONV2_//]]="","",INDEX(Table2[3],Table17[[#This Row],[CONV2_//]]))</f>
        <v>#VALUE!</v>
      </c>
      <c r="Y95" t="e">
        <f>IF(Table17[[#This Row],[CEK STN S]]="",Table17[[#This Row],[ISI NOTA]],Table17[[#This Row],[ISI NOTA]]*Table17[[#This Row],[CONV2 VAR]])</f>
        <v>#VALUE!</v>
      </c>
      <c r="Z95" t="e">
        <f>IF(Table17[[#This Row],[CEK STN S]]="",Table17[[#This Row],[SATUAN NOTA]],Table17[[#This Row],[SATUAN S]])</f>
        <v>#VALUE!</v>
      </c>
      <c r="AA95" s="32" t="e">
        <f>IF(Table17[[#This Row],[CEK ISI S]]="",Table17[[#This Row],[ISI DB]],Table17[[#This Row],[ISI S]])</f>
        <v>#VALUE!</v>
      </c>
      <c r="AB95" t="e">
        <f>IF(Table17[[#This Row],[CEK STN S]]="",Table17[[#This Row],[SATUAN DB]],Table17[[#This Row],[SATUAN S]])</f>
        <v>#VALUE!</v>
      </c>
      <c r="AC95" t="e">
        <f>Table17[[#This Row],[ISI NOTA CONV]]/Table17[[#This Row],[ISI_C]]</f>
        <v>#VALUE!</v>
      </c>
      <c r="AD95">
        <f>INDEX(NOTA[HARGA SATUAN],'1'!A:A)</f>
        <v>0</v>
      </c>
      <c r="AE95" t="e">
        <f>IF(Table17[[#This Row],[//CONV]]="",Table17[[#This Row],[HARGA NOTA]],Table17[[#This Row],[HARGA NOTA]]/Table17[[#This Row],[CONV VAR]])</f>
        <v>#VALUE!</v>
      </c>
      <c r="AF95" t="e">
        <f>IF(Table17[[#This Row],[CEK STN S]]="",Table17[[#This Row],[HARGA CONV]],Table17[[#This Row],[HARGA CONV]]/Table17[[#This Row],[CONV2 VAR]])</f>
        <v>#VALUE!</v>
      </c>
      <c r="AG95" s="33" t="str">
        <f>IF(INDEX(NOTA[Column6],'1'!A:A)=0,"",INDEX(NOTA[Column6],'1'!A:A))</f>
        <v/>
      </c>
      <c r="AH95" s="33" t="str">
        <f>IF(INDEX(NOTA[Column7],'1'!A:A)=0,"",INDEX(NOTA[Column7],'1'!A:A))</f>
        <v/>
      </c>
      <c r="AI9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5" s="34" t="str">
        <f>INDEX(NOTA[HARGA/ CTN_H],'1'!A:A)</f>
        <v/>
      </c>
      <c r="AK95" s="34" t="str">
        <f>IF(Table17[[#This Row],[DISC 3]]="",Table17[[#This Row],[HRG / CTN]],Table17[[#This Row],[HRG / CTN]]-(Table17[[#This Row],[HRG / CTN]]*Table17[[#This Row],[DISC 3]]))</f>
        <v/>
      </c>
      <c r="AL95" s="36" t="str">
        <f ca="1">INDEX(NOTA[TGL_H],'1'!A:A)</f>
        <v/>
      </c>
      <c r="AM95" s="36" t="str">
        <f ca="1">INDEX(NOTA[TGL.NOTA_H],'1'!A:A)</f>
        <v/>
      </c>
      <c r="AN95" s="37"/>
      <c r="AO95" t="str">
        <f>IF(INDEX(NOTA[Column10],A:A)="","",INDEX(NOTA[Column10],A:A))</f>
        <v/>
      </c>
      <c r="AP95" t="str">
        <f ca="1">INDEX(NOTA[NO.NOTA_H],'1'!A:A)</f>
        <v/>
      </c>
      <c r="AQ95">
        <f>INDEX(NOTA[Column10],'1'!A:A)</f>
        <v>0</v>
      </c>
      <c r="AR95" s="38" t="str">
        <f ca="1">INDEX(NOTA[SUPPLIER_H],'1'!A:A)</f>
        <v/>
      </c>
      <c r="AS95" t="str">
        <f>Table17[[#This Row],[NAMA_C]]</f>
        <v>ABJAD D &amp; R 260 KCL</v>
      </c>
      <c r="AT95" t="str">
        <f ca="1">Table17[[#This Row],[SUPPLIER]]</f>
        <v/>
      </c>
      <c r="AU95" t="e">
        <f>SUBSTITUTE(Table17[[#This Row],[CTN]],",",".")</f>
        <v>#VALUE!</v>
      </c>
      <c r="AV95" s="64" t="e">
        <f>Table17[[#This Row],[ISI_C]]</f>
        <v>#VALUE!</v>
      </c>
      <c r="AW95" t="e">
        <f>Table17[[#This Row],[SATUAN_C]]</f>
        <v>#VALUE!</v>
      </c>
      <c r="AX95" t="e">
        <f>Table17[[#This Row],[HARGA CONV2]]</f>
        <v>#VALUE!</v>
      </c>
      <c r="AY95" s="39" t="str">
        <f>SUBSTITUTE(Table17[[#This Row],[DISC 3]],",",".")</f>
        <v/>
      </c>
      <c r="AZ95" s="36" t="str">
        <f ca="1">Table17[[#This Row],[TGL DATANG]]</f>
        <v/>
      </c>
      <c r="BA95" s="36" t="str">
        <f ca="1">Table17[[#This Row],[Column10]]</f>
        <v/>
      </c>
      <c r="BB95" s="37"/>
      <c r="BC95" t="str">
        <f>Table17[[#This Row],[KETERANGAN CONDRO]]</f>
        <v/>
      </c>
      <c r="BD95" t="str">
        <f ca="1">Table17[[#This Row],[Column6]]</f>
        <v/>
      </c>
    </row>
    <row r="96" spans="1:56">
      <c r="C96" t="str">
        <f>INDEX(NOTA[//DB],'1'!A:A)</f>
        <v/>
      </c>
      <c r="D96">
        <f>_xlfn.IFNA(MATCH(Table17[[#This Row],[//db]],[3]!Table2[\\],0),"")</f>
        <v>1</v>
      </c>
      <c r="E96" t="e">
        <f>INDEX([3]!db[NB NOTA],Table17[[#This Row],[//db]])</f>
        <v>#VALUE!</v>
      </c>
      <c r="F96" t="e">
        <f>INDEX([3]!db[NB BM],Table17[[#This Row],[//db]])</f>
        <v>#VALUE!</v>
      </c>
      <c r="G96" t="str">
        <f>IF(Table17[[#This Row],[dbconcat]]="","",INDEX([3]!Table2[NAMA],Table17[[#This Row],[dbconcat]]))</f>
        <v>ABJAD D &amp; R 260 KCL</v>
      </c>
      <c r="H96" t="str">
        <f>INDEX([3]!Table2[KODE BARANG],Table17[[#This Row],[dbconcat]])</f>
        <v>ABJ-DR1</v>
      </c>
      <c r="I96" t="str">
        <f>IF(Table17[[#This Row],[NAMA_3]]="",UPPER(Table17[[#This Row],[NAMA_2]]),Table17[[#This Row],[NAMA_3]])</f>
        <v>ABJAD D &amp; R 260 KCL</v>
      </c>
      <c r="J96">
        <f>INDEX(NOTA[QTY],'1'!A:A)</f>
        <v>0</v>
      </c>
      <c r="K96">
        <f>INDEX(NOTA[STN],'1'!A:A)</f>
        <v>0</v>
      </c>
      <c r="L96" t="e">
        <f>INDEX([3]!db[QTY B],Table17[[#This Row],[//db]])</f>
        <v>#VALUE!</v>
      </c>
      <c r="M96" t="e">
        <f>INDEX([3]!db[STN B],Table17[[#This Row],[//db]])</f>
        <v>#VALUE!</v>
      </c>
      <c r="N96" t="e">
        <f>IF(Table17[[#This Row],[SATUAN NOTA]]=Table17[[#This Row],[SATUAN DB]],"", MATCH(CONCATENATE(Table17[[#This Row],[SATUAN NOTA]],Table17[[#This Row],[SATUAN DB]]),Table2[4],0))</f>
        <v>#VALUE!</v>
      </c>
      <c r="O96" t="e" cm="1">
        <f t="array" ref="O96">IF(Table17[[#This Row],[//CONV]]="","",INDEX(Table2[3],Table17[[#This Row],[//CONV]]))</f>
        <v>#VALUE!</v>
      </c>
      <c r="P96" t="e">
        <f>IF(Table17[[#This Row],[//CONV]]="",Table17[[#This Row],[ISI DB]],Table17[[#This Row],[ISI NOTA]]*Table17[[#This Row],[CONV VAR]])</f>
        <v>#VALUE!</v>
      </c>
      <c r="Q96" t="e" cm="1">
        <f t="array" ref="Q96">IF(Table17[[#This Row],[//CONV]]="",Table17[[#This Row],[SATUAN DB]],INDEX(Table2[2],Table17[[#This Row],[//CONV]]))</f>
        <v>#VALUE!</v>
      </c>
      <c r="R96" cm="1">
        <f t="array" ref="R96">IF(Table17[[#This Row],[dbconcat]]="","",INDEX([3]!Table2[ISI],Table17[[#This Row],[dbconcat]]))</f>
        <v>20</v>
      </c>
      <c r="S96" t="str" cm="1">
        <f t="array" ref="S96">IF(Table17[[#This Row],[dbconcat]]="","",INDEX([3]!Table2[[SATUAN ]],Table17[[#This Row],[dbconcat]]))</f>
        <v>LSN</v>
      </c>
      <c r="T96" t="e">
        <f>IF(Table17[[#This Row],[SATUAN S]]="","",IF(_xlfn.NUMBERVALUE(Table17[[#This Row],[ISI DB]])=_xlfn.NUMBERVALUE(Table17[[#This Row],[ISI S]]),"",1))</f>
        <v>#VALUE!</v>
      </c>
      <c r="U96" t="e">
        <f>IF(Table17[[#This Row],[SATUAN S]]="","",IF(Table17[[#This Row],[SATUAN DB]]=Table17[[#This Row],[SATUAN S]],"",1))</f>
        <v>#VALUE!</v>
      </c>
      <c r="V96" t="e">
        <f>IF(Table17[[#This Row],[CEK STN S]]="","",MATCH(CONCATENATE(Table17[[#This Row],[SATUAN CONV]],Table17[[#This Row],[SATUAN S]]),Table2[4],0))</f>
        <v>#VALUE!</v>
      </c>
      <c r="X96" t="e" cm="1">
        <f t="array" ref="X96">IF(Table17[[#This Row],[CONV2_//]]="","",INDEX(Table2[3],Table17[[#This Row],[CONV2_//]]))</f>
        <v>#VALUE!</v>
      </c>
      <c r="Y96" t="e">
        <f>IF(Table17[[#This Row],[CEK STN S]]="",Table17[[#This Row],[ISI NOTA]],Table17[[#This Row],[ISI NOTA]]*Table17[[#This Row],[CONV2 VAR]])</f>
        <v>#VALUE!</v>
      </c>
      <c r="Z96" t="e">
        <f>IF(Table17[[#This Row],[CEK STN S]]="",Table17[[#This Row],[SATUAN NOTA]],Table17[[#This Row],[SATUAN S]])</f>
        <v>#VALUE!</v>
      </c>
      <c r="AA96" s="32" t="e">
        <f>IF(Table17[[#This Row],[CEK ISI S]]="",Table17[[#This Row],[ISI DB]],Table17[[#This Row],[ISI S]])</f>
        <v>#VALUE!</v>
      </c>
      <c r="AB96" t="e">
        <f>IF(Table17[[#This Row],[CEK STN S]]="",Table17[[#This Row],[SATUAN DB]],Table17[[#This Row],[SATUAN S]])</f>
        <v>#VALUE!</v>
      </c>
      <c r="AC96" t="e">
        <f>Table17[[#This Row],[ISI NOTA CONV]]/Table17[[#This Row],[ISI_C]]</f>
        <v>#VALUE!</v>
      </c>
      <c r="AD96">
        <f>INDEX(NOTA[HARGA SATUAN],'1'!A:A)</f>
        <v>0</v>
      </c>
      <c r="AE96" t="e">
        <f>IF(Table17[[#This Row],[//CONV]]="",Table17[[#This Row],[HARGA NOTA]],Table17[[#This Row],[HARGA NOTA]]/Table17[[#This Row],[CONV VAR]])</f>
        <v>#VALUE!</v>
      </c>
      <c r="AF96" t="e">
        <f>IF(Table17[[#This Row],[CEK STN S]]="",Table17[[#This Row],[HARGA CONV]],Table17[[#This Row],[HARGA CONV]]/Table17[[#This Row],[CONV2 VAR]])</f>
        <v>#VALUE!</v>
      </c>
      <c r="AG96" s="33" t="str">
        <f>IF(INDEX(NOTA[Column6],'1'!A:A)=0,"",INDEX(NOTA[Column6],'1'!A:A))</f>
        <v/>
      </c>
      <c r="AH96" s="33" t="str">
        <f>IF(INDEX(NOTA[Column7],'1'!A:A)=0,"",INDEX(NOTA[Column7],'1'!A:A))</f>
        <v/>
      </c>
      <c r="AI9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6" s="34" t="str">
        <f>INDEX(NOTA[HARGA/ CTN_H],'1'!A:A)</f>
        <v/>
      </c>
      <c r="AK96" s="34" t="str">
        <f>IF(Table17[[#This Row],[DISC 3]]="",Table17[[#This Row],[HRG / CTN]],Table17[[#This Row],[HRG / CTN]]-(Table17[[#This Row],[HRG / CTN]]*Table17[[#This Row],[DISC 3]]))</f>
        <v/>
      </c>
      <c r="AL96" s="36" t="str">
        <f ca="1">INDEX(NOTA[TGL_H],'1'!A:A)</f>
        <v/>
      </c>
      <c r="AM96" s="36" t="str">
        <f ca="1">INDEX(NOTA[TGL.NOTA_H],'1'!A:A)</f>
        <v/>
      </c>
      <c r="AN96" s="37"/>
      <c r="AO96" t="str">
        <f>IF(INDEX(NOTA[Column10],A:A)="","",INDEX(NOTA[Column10],A:A))</f>
        <v/>
      </c>
      <c r="AP96" t="str">
        <f ca="1">INDEX(NOTA[NO.NOTA_H],'1'!A:A)</f>
        <v/>
      </c>
      <c r="AQ96">
        <f>INDEX(NOTA[Column10],'1'!A:A)</f>
        <v>0</v>
      </c>
      <c r="AR96" s="38" t="str">
        <f ca="1">INDEX(NOTA[SUPPLIER_H],'1'!A:A)</f>
        <v/>
      </c>
      <c r="AS96" t="str">
        <f>Table17[[#This Row],[NAMA_C]]</f>
        <v>ABJAD D &amp; R 260 KCL</v>
      </c>
      <c r="AT96" t="str">
        <f ca="1">Table17[[#This Row],[SUPPLIER]]</f>
        <v/>
      </c>
      <c r="AU96" t="e">
        <f>SUBSTITUTE(Table17[[#This Row],[CTN]],",",".")</f>
        <v>#VALUE!</v>
      </c>
      <c r="AV96" s="64" t="e">
        <f>Table17[[#This Row],[ISI_C]]</f>
        <v>#VALUE!</v>
      </c>
      <c r="AW96" t="e">
        <f>Table17[[#This Row],[SATUAN_C]]</f>
        <v>#VALUE!</v>
      </c>
      <c r="AX96" t="e">
        <f>Table17[[#This Row],[HARGA CONV2]]</f>
        <v>#VALUE!</v>
      </c>
      <c r="AY96" s="39" t="str">
        <f>SUBSTITUTE(Table17[[#This Row],[DISC 3]],",",".")</f>
        <v/>
      </c>
      <c r="AZ96" s="36" t="str">
        <f ca="1">Table17[[#This Row],[TGL DATANG]]</f>
        <v/>
      </c>
      <c r="BA96" s="36" t="str">
        <f ca="1">Table17[[#This Row],[Column10]]</f>
        <v/>
      </c>
      <c r="BB96" s="37"/>
      <c r="BC96" t="str">
        <f>Table17[[#This Row],[KETERANGAN CONDRO]]</f>
        <v/>
      </c>
      <c r="BD96" t="str">
        <f ca="1">Table17[[#This Row],[Column6]]</f>
        <v/>
      </c>
    </row>
    <row r="97" spans="3:56">
      <c r="C97" t="str">
        <f>INDEX(NOTA[//DB],'1'!A:A)</f>
        <v/>
      </c>
      <c r="D97">
        <f>_xlfn.IFNA(MATCH(Table17[[#This Row],[//db]],[3]!Table2[\\],0),"")</f>
        <v>1</v>
      </c>
      <c r="E97" t="e">
        <f>INDEX([3]!db[NB NOTA],Table17[[#This Row],[//db]])</f>
        <v>#VALUE!</v>
      </c>
      <c r="F97" t="e">
        <f>INDEX([3]!db[NB BM],Table17[[#This Row],[//db]])</f>
        <v>#VALUE!</v>
      </c>
      <c r="G97" t="str">
        <f>IF(Table17[[#This Row],[dbconcat]]="","",INDEX([3]!Table2[NAMA],Table17[[#This Row],[dbconcat]]))</f>
        <v>ABJAD D &amp; R 260 KCL</v>
      </c>
      <c r="H97" t="str">
        <f>INDEX([3]!Table2[KODE BARANG],Table17[[#This Row],[dbconcat]])</f>
        <v>ABJ-DR1</v>
      </c>
      <c r="I97" t="str">
        <f>IF(Table17[[#This Row],[NAMA_3]]="",UPPER(Table17[[#This Row],[NAMA_2]]),Table17[[#This Row],[NAMA_3]])</f>
        <v>ABJAD D &amp; R 260 KCL</v>
      </c>
      <c r="J97">
        <f>INDEX(NOTA[QTY],'1'!A:A)</f>
        <v>0</v>
      </c>
      <c r="K97">
        <f>INDEX(NOTA[STN],'1'!A:A)</f>
        <v>0</v>
      </c>
      <c r="L97" t="e">
        <f>INDEX([3]!db[QTY B],Table17[[#This Row],[//db]])</f>
        <v>#VALUE!</v>
      </c>
      <c r="M97" t="e">
        <f>INDEX([3]!db[STN B],Table17[[#This Row],[//db]])</f>
        <v>#VALUE!</v>
      </c>
      <c r="N97" t="e">
        <f>IF(Table17[[#This Row],[SATUAN NOTA]]=Table17[[#This Row],[SATUAN DB]],"", MATCH(CONCATENATE(Table17[[#This Row],[SATUAN NOTA]],Table17[[#This Row],[SATUAN DB]]),Table2[4],0))</f>
        <v>#VALUE!</v>
      </c>
      <c r="O97" t="e" cm="1">
        <f t="array" ref="O97">IF(Table17[[#This Row],[//CONV]]="","",INDEX(Table2[3],Table17[[#This Row],[//CONV]]))</f>
        <v>#VALUE!</v>
      </c>
      <c r="P97" t="e">
        <f>IF(Table17[[#This Row],[//CONV]]="",Table17[[#This Row],[ISI DB]],Table17[[#This Row],[ISI NOTA]]*Table17[[#This Row],[CONV VAR]])</f>
        <v>#VALUE!</v>
      </c>
      <c r="Q97" t="e" cm="1">
        <f t="array" ref="Q97">IF(Table17[[#This Row],[//CONV]]="",Table17[[#This Row],[SATUAN DB]],INDEX(Table2[2],Table17[[#This Row],[//CONV]]))</f>
        <v>#VALUE!</v>
      </c>
      <c r="R97" cm="1">
        <f t="array" ref="R97">IF(Table17[[#This Row],[dbconcat]]="","",INDEX([3]!Table2[ISI],Table17[[#This Row],[dbconcat]]))</f>
        <v>20</v>
      </c>
      <c r="S97" t="str" cm="1">
        <f t="array" ref="S97">IF(Table17[[#This Row],[dbconcat]]="","",INDEX([3]!Table2[[SATUAN ]],Table17[[#This Row],[dbconcat]]))</f>
        <v>LSN</v>
      </c>
      <c r="T97" t="e">
        <f>IF(Table17[[#This Row],[SATUAN S]]="","",IF(_xlfn.NUMBERVALUE(Table17[[#This Row],[ISI DB]])=_xlfn.NUMBERVALUE(Table17[[#This Row],[ISI S]]),"",1))</f>
        <v>#VALUE!</v>
      </c>
      <c r="U97" t="e">
        <f>IF(Table17[[#This Row],[SATUAN S]]="","",IF(Table17[[#This Row],[SATUAN DB]]=Table17[[#This Row],[SATUAN S]],"",1))</f>
        <v>#VALUE!</v>
      </c>
      <c r="V97" t="e">
        <f>IF(Table17[[#This Row],[CEK STN S]]="","",MATCH(CONCATENATE(Table17[[#This Row],[SATUAN CONV]],Table17[[#This Row],[SATUAN S]]),Table2[4],0))</f>
        <v>#VALUE!</v>
      </c>
      <c r="X97" t="e" cm="1">
        <f t="array" ref="X97">IF(Table17[[#This Row],[CONV2_//]]="","",INDEX(Table2[3],Table17[[#This Row],[CONV2_//]]))</f>
        <v>#VALUE!</v>
      </c>
      <c r="Y97" t="e">
        <f>IF(Table17[[#This Row],[CEK STN S]]="",Table17[[#This Row],[ISI NOTA]],Table17[[#This Row],[ISI NOTA]]*Table17[[#This Row],[CONV2 VAR]])</f>
        <v>#VALUE!</v>
      </c>
      <c r="Z97" t="e">
        <f>IF(Table17[[#This Row],[CEK STN S]]="",Table17[[#This Row],[SATUAN NOTA]],Table17[[#This Row],[SATUAN S]])</f>
        <v>#VALUE!</v>
      </c>
      <c r="AA97" s="32" t="e">
        <f>IF(Table17[[#This Row],[CEK ISI S]]="",Table17[[#This Row],[ISI DB]],Table17[[#This Row],[ISI S]])</f>
        <v>#VALUE!</v>
      </c>
      <c r="AB97" t="e">
        <f>IF(Table17[[#This Row],[CEK STN S]]="",Table17[[#This Row],[SATUAN DB]],Table17[[#This Row],[SATUAN S]])</f>
        <v>#VALUE!</v>
      </c>
      <c r="AC97" t="e">
        <f>Table17[[#This Row],[ISI NOTA CONV]]/Table17[[#This Row],[ISI_C]]</f>
        <v>#VALUE!</v>
      </c>
      <c r="AD97">
        <f>INDEX(NOTA[HARGA SATUAN],'1'!A:A)</f>
        <v>0</v>
      </c>
      <c r="AE97" t="e">
        <f>IF(Table17[[#This Row],[//CONV]]="",Table17[[#This Row],[HARGA NOTA]],Table17[[#This Row],[HARGA NOTA]]/Table17[[#This Row],[CONV VAR]])</f>
        <v>#VALUE!</v>
      </c>
      <c r="AF97" t="e">
        <f>IF(Table17[[#This Row],[CEK STN S]]="",Table17[[#This Row],[HARGA CONV]],Table17[[#This Row],[HARGA CONV]]/Table17[[#This Row],[CONV2 VAR]])</f>
        <v>#VALUE!</v>
      </c>
      <c r="AG97" s="33" t="str">
        <f>IF(INDEX(NOTA[Column6],'1'!A:A)=0,"",INDEX(NOTA[Column6],'1'!A:A))</f>
        <v/>
      </c>
      <c r="AH97" s="33" t="str">
        <f>IF(INDEX(NOTA[Column7],'1'!A:A)=0,"",INDEX(NOTA[Column7],'1'!A:A))</f>
        <v/>
      </c>
      <c r="AI9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7" s="34" t="str">
        <f>INDEX(NOTA[HARGA/ CTN_H],'1'!A:A)</f>
        <v/>
      </c>
      <c r="AK97" s="34" t="str">
        <f>IF(Table17[[#This Row],[DISC 3]]="",Table17[[#This Row],[HRG / CTN]],Table17[[#This Row],[HRG / CTN]]-(Table17[[#This Row],[HRG / CTN]]*Table17[[#This Row],[DISC 3]]))</f>
        <v/>
      </c>
      <c r="AL97" s="36" t="str">
        <f ca="1">INDEX(NOTA[TGL_H],'1'!A:A)</f>
        <v/>
      </c>
      <c r="AM97" s="36" t="str">
        <f ca="1">INDEX(NOTA[TGL.NOTA_H],'1'!A:A)</f>
        <v/>
      </c>
      <c r="AN97" s="37"/>
      <c r="AO97" t="str">
        <f>IF(INDEX(NOTA[Column10],A:A)="","",INDEX(NOTA[Column10],A:A))</f>
        <v/>
      </c>
      <c r="AP97" t="str">
        <f ca="1">INDEX(NOTA[NO.NOTA_H],'1'!A:A)</f>
        <v/>
      </c>
      <c r="AQ97">
        <f>INDEX(NOTA[Column10],'1'!A:A)</f>
        <v>0</v>
      </c>
      <c r="AR97" s="38" t="str">
        <f ca="1">INDEX(NOTA[SUPPLIER_H],'1'!A:A)</f>
        <v/>
      </c>
      <c r="AS97" t="str">
        <f>Table17[[#This Row],[NAMA_C]]</f>
        <v>ABJAD D &amp; R 260 KCL</v>
      </c>
      <c r="AT97" t="str">
        <f ca="1">Table17[[#This Row],[SUPPLIER]]</f>
        <v/>
      </c>
      <c r="AU97" t="e">
        <f>SUBSTITUTE(Table17[[#This Row],[CTN]],",",".")</f>
        <v>#VALUE!</v>
      </c>
      <c r="AV97" s="64" t="e">
        <f>Table17[[#This Row],[ISI_C]]</f>
        <v>#VALUE!</v>
      </c>
      <c r="AW97" t="e">
        <f>Table17[[#This Row],[SATUAN_C]]</f>
        <v>#VALUE!</v>
      </c>
      <c r="AX97" t="e">
        <f>Table17[[#This Row],[HARGA CONV2]]</f>
        <v>#VALUE!</v>
      </c>
      <c r="AY97" s="39" t="str">
        <f>SUBSTITUTE(Table17[[#This Row],[DISC 3]],",",".")</f>
        <v/>
      </c>
      <c r="AZ97" s="36" t="str">
        <f ca="1">Table17[[#This Row],[TGL DATANG]]</f>
        <v/>
      </c>
      <c r="BA97" s="36" t="str">
        <f ca="1">Table17[[#This Row],[Column10]]</f>
        <v/>
      </c>
      <c r="BB97" s="37"/>
      <c r="BC97" t="str">
        <f>Table17[[#This Row],[KETERANGAN CONDRO]]</f>
        <v/>
      </c>
      <c r="BD97" t="str">
        <f ca="1">Table17[[#This Row],[Column6]]</f>
        <v/>
      </c>
    </row>
    <row r="98" spans="3:56">
      <c r="C98" t="str">
        <f>INDEX(NOTA[//DB],'1'!A:A)</f>
        <v/>
      </c>
      <c r="D98">
        <f>_xlfn.IFNA(MATCH(Table17[[#This Row],[//db]],[3]!Table2[\\],0),"")</f>
        <v>1</v>
      </c>
      <c r="E98" t="e">
        <f>INDEX([3]!db[NB NOTA],Table17[[#This Row],[//db]])</f>
        <v>#VALUE!</v>
      </c>
      <c r="F98" t="e">
        <f>INDEX([3]!db[NB BM],Table17[[#This Row],[//db]])</f>
        <v>#VALUE!</v>
      </c>
      <c r="G98" t="str">
        <f>IF(Table17[[#This Row],[dbconcat]]="","",INDEX([3]!Table2[NAMA],Table17[[#This Row],[dbconcat]]))</f>
        <v>ABJAD D &amp; R 260 KCL</v>
      </c>
      <c r="H98" t="str">
        <f>INDEX([3]!Table2[KODE BARANG],Table17[[#This Row],[dbconcat]])</f>
        <v>ABJ-DR1</v>
      </c>
      <c r="I98" t="str">
        <f>IF(Table17[[#This Row],[NAMA_3]]="",UPPER(Table17[[#This Row],[NAMA_2]]),Table17[[#This Row],[NAMA_3]])</f>
        <v>ABJAD D &amp; R 260 KCL</v>
      </c>
      <c r="J98">
        <f>INDEX(NOTA[QTY],'1'!A:A)</f>
        <v>0</v>
      </c>
      <c r="K98">
        <f>INDEX(NOTA[STN],'1'!A:A)</f>
        <v>0</v>
      </c>
      <c r="L98" t="e">
        <f>INDEX([3]!db[QTY B],Table17[[#This Row],[//db]])</f>
        <v>#VALUE!</v>
      </c>
      <c r="M98" t="e">
        <f>INDEX([3]!db[STN B],Table17[[#This Row],[//db]])</f>
        <v>#VALUE!</v>
      </c>
      <c r="N98" t="e">
        <f>IF(Table17[[#This Row],[SATUAN NOTA]]=Table17[[#This Row],[SATUAN DB]],"", MATCH(CONCATENATE(Table17[[#This Row],[SATUAN NOTA]],Table17[[#This Row],[SATUAN DB]]),Table2[4],0))</f>
        <v>#VALUE!</v>
      </c>
      <c r="O98" t="e" cm="1">
        <f t="array" ref="O98">IF(Table17[[#This Row],[//CONV]]="","",INDEX(Table2[3],Table17[[#This Row],[//CONV]]))</f>
        <v>#VALUE!</v>
      </c>
      <c r="P98" t="e">
        <f>IF(Table17[[#This Row],[//CONV]]="",Table17[[#This Row],[ISI DB]],Table17[[#This Row],[ISI NOTA]]*Table17[[#This Row],[CONV VAR]])</f>
        <v>#VALUE!</v>
      </c>
      <c r="Q98" t="e" cm="1">
        <f t="array" ref="Q98">IF(Table17[[#This Row],[//CONV]]="",Table17[[#This Row],[SATUAN DB]],INDEX(Table2[2],Table17[[#This Row],[//CONV]]))</f>
        <v>#VALUE!</v>
      </c>
      <c r="R98" cm="1">
        <f t="array" ref="R98">IF(Table17[[#This Row],[dbconcat]]="","",INDEX([3]!Table2[ISI],Table17[[#This Row],[dbconcat]]))</f>
        <v>20</v>
      </c>
      <c r="S98" t="str" cm="1">
        <f t="array" ref="S98">IF(Table17[[#This Row],[dbconcat]]="","",INDEX([3]!Table2[[SATUAN ]],Table17[[#This Row],[dbconcat]]))</f>
        <v>LSN</v>
      </c>
      <c r="T98" t="e">
        <f>IF(Table17[[#This Row],[SATUAN S]]="","",IF(_xlfn.NUMBERVALUE(Table17[[#This Row],[ISI DB]])=_xlfn.NUMBERVALUE(Table17[[#This Row],[ISI S]]),"",1))</f>
        <v>#VALUE!</v>
      </c>
      <c r="U98" t="e">
        <f>IF(Table17[[#This Row],[SATUAN S]]="","",IF(Table17[[#This Row],[SATUAN DB]]=Table17[[#This Row],[SATUAN S]],"",1))</f>
        <v>#VALUE!</v>
      </c>
      <c r="V98" t="e">
        <f>IF(Table17[[#This Row],[CEK STN S]]="","",MATCH(CONCATENATE(Table17[[#This Row],[SATUAN CONV]],Table17[[#This Row],[SATUAN S]]),Table2[4],0))</f>
        <v>#VALUE!</v>
      </c>
      <c r="X98" t="e" cm="1">
        <f t="array" ref="X98">IF(Table17[[#This Row],[CONV2_//]]="","",INDEX(Table2[3],Table17[[#This Row],[CONV2_//]]))</f>
        <v>#VALUE!</v>
      </c>
      <c r="Y98" t="e">
        <f>IF(Table17[[#This Row],[CEK STN S]]="",Table17[[#This Row],[ISI NOTA]],Table17[[#This Row],[ISI NOTA]]*Table17[[#This Row],[CONV2 VAR]])</f>
        <v>#VALUE!</v>
      </c>
      <c r="Z98" t="e">
        <f>IF(Table17[[#This Row],[CEK STN S]]="",Table17[[#This Row],[SATUAN NOTA]],Table17[[#This Row],[SATUAN S]])</f>
        <v>#VALUE!</v>
      </c>
      <c r="AA98" s="32" t="e">
        <f>IF(Table17[[#This Row],[CEK ISI S]]="",Table17[[#This Row],[ISI DB]],Table17[[#This Row],[ISI S]])</f>
        <v>#VALUE!</v>
      </c>
      <c r="AB98" t="e">
        <f>IF(Table17[[#This Row],[CEK STN S]]="",Table17[[#This Row],[SATUAN DB]],Table17[[#This Row],[SATUAN S]])</f>
        <v>#VALUE!</v>
      </c>
      <c r="AC98" t="e">
        <f>Table17[[#This Row],[ISI NOTA CONV]]/Table17[[#This Row],[ISI_C]]</f>
        <v>#VALUE!</v>
      </c>
      <c r="AD98">
        <f>INDEX(NOTA[HARGA SATUAN],'1'!A:A)</f>
        <v>0</v>
      </c>
      <c r="AE98" t="e">
        <f>IF(Table17[[#This Row],[//CONV]]="",Table17[[#This Row],[HARGA NOTA]],Table17[[#This Row],[HARGA NOTA]]/Table17[[#This Row],[CONV VAR]])</f>
        <v>#VALUE!</v>
      </c>
      <c r="AF98" t="e">
        <f>IF(Table17[[#This Row],[CEK STN S]]="",Table17[[#This Row],[HARGA CONV]],Table17[[#This Row],[HARGA CONV]]/Table17[[#This Row],[CONV2 VAR]])</f>
        <v>#VALUE!</v>
      </c>
      <c r="AG98" s="33" t="str">
        <f>IF(INDEX(NOTA[Column6],'1'!A:A)=0,"",INDEX(NOTA[Column6],'1'!A:A))</f>
        <v/>
      </c>
      <c r="AH98" s="33" t="str">
        <f>IF(INDEX(NOTA[Column7],'1'!A:A)=0,"",INDEX(NOTA[Column7],'1'!A:A))</f>
        <v/>
      </c>
      <c r="AI9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8" s="34" t="str">
        <f>INDEX(NOTA[HARGA/ CTN_H],'1'!A:A)</f>
        <v/>
      </c>
      <c r="AK98" s="34" t="str">
        <f>IF(Table17[[#This Row],[DISC 3]]="",Table17[[#This Row],[HRG / CTN]],Table17[[#This Row],[HRG / CTN]]-(Table17[[#This Row],[HRG / CTN]]*Table17[[#This Row],[DISC 3]]))</f>
        <v/>
      </c>
      <c r="AL98" s="36" t="str">
        <f ca="1">INDEX(NOTA[TGL_H],'1'!A:A)</f>
        <v/>
      </c>
      <c r="AM98" s="36" t="str">
        <f ca="1">INDEX(NOTA[TGL.NOTA_H],'1'!A:A)</f>
        <v/>
      </c>
      <c r="AN98" s="37"/>
      <c r="AO98" t="str">
        <f>IF(INDEX(NOTA[Column10],A:A)="","",INDEX(NOTA[Column10],A:A))</f>
        <v/>
      </c>
      <c r="AP98" t="str">
        <f ca="1">INDEX(NOTA[NO.NOTA_H],'1'!A:A)</f>
        <v/>
      </c>
      <c r="AQ98">
        <f>INDEX(NOTA[Column10],'1'!A:A)</f>
        <v>0</v>
      </c>
      <c r="AR98" s="38" t="str">
        <f ca="1">INDEX(NOTA[SUPPLIER_H],'1'!A:A)</f>
        <v/>
      </c>
      <c r="AS98" t="str">
        <f>Table17[[#This Row],[NAMA_C]]</f>
        <v>ABJAD D &amp; R 260 KCL</v>
      </c>
      <c r="AT98" t="str">
        <f ca="1">Table17[[#This Row],[SUPPLIER]]</f>
        <v/>
      </c>
      <c r="AU98" t="e">
        <f>SUBSTITUTE(Table17[[#This Row],[CTN]],",",".")</f>
        <v>#VALUE!</v>
      </c>
      <c r="AV98" s="64" t="e">
        <f>Table17[[#This Row],[ISI_C]]</f>
        <v>#VALUE!</v>
      </c>
      <c r="AW98" t="e">
        <f>Table17[[#This Row],[SATUAN_C]]</f>
        <v>#VALUE!</v>
      </c>
      <c r="AX98" t="e">
        <f>Table17[[#This Row],[HARGA CONV2]]</f>
        <v>#VALUE!</v>
      </c>
      <c r="AY98" s="39" t="str">
        <f>SUBSTITUTE(Table17[[#This Row],[DISC 3]],",",".")</f>
        <v/>
      </c>
      <c r="AZ98" s="36" t="str">
        <f ca="1">Table17[[#This Row],[TGL DATANG]]</f>
        <v/>
      </c>
      <c r="BA98" s="36" t="str">
        <f ca="1">Table17[[#This Row],[Column10]]</f>
        <v/>
      </c>
      <c r="BB98" s="37"/>
      <c r="BC98" t="str">
        <f>Table17[[#This Row],[KETERANGAN CONDRO]]</f>
        <v/>
      </c>
      <c r="BD98" t="str">
        <f ca="1">Table17[[#This Row],[Column6]]</f>
        <v/>
      </c>
    </row>
    <row r="99" spans="3:56">
      <c r="C99" t="str">
        <f>INDEX(NOTA[//DB],'1'!A:A)</f>
        <v/>
      </c>
      <c r="D99">
        <f>_xlfn.IFNA(MATCH(Table17[[#This Row],[//db]],[3]!Table2[\\],0),"")</f>
        <v>1</v>
      </c>
      <c r="E99" t="e">
        <f>INDEX([3]!db[NB NOTA],Table17[[#This Row],[//db]])</f>
        <v>#VALUE!</v>
      </c>
      <c r="F99" t="e">
        <f>INDEX([3]!db[NB BM],Table17[[#This Row],[//db]])</f>
        <v>#VALUE!</v>
      </c>
      <c r="G99" t="str">
        <f>IF(Table17[[#This Row],[dbconcat]]="","",INDEX([3]!Table2[NAMA],Table17[[#This Row],[dbconcat]]))</f>
        <v>ABJAD D &amp; R 260 KCL</v>
      </c>
      <c r="H99" t="str">
        <f>INDEX([3]!Table2[KODE BARANG],Table17[[#This Row],[dbconcat]])</f>
        <v>ABJ-DR1</v>
      </c>
      <c r="I99" t="str">
        <f>IF(Table17[[#This Row],[NAMA_3]]="",UPPER(Table17[[#This Row],[NAMA_2]]),Table17[[#This Row],[NAMA_3]])</f>
        <v>ABJAD D &amp; R 260 KCL</v>
      </c>
      <c r="J99">
        <f>INDEX(NOTA[QTY],'1'!A:A)</f>
        <v>0</v>
      </c>
      <c r="K99">
        <f>INDEX(NOTA[STN],'1'!A:A)</f>
        <v>0</v>
      </c>
      <c r="L99" t="e">
        <f>INDEX([3]!db[QTY B],Table17[[#This Row],[//db]])</f>
        <v>#VALUE!</v>
      </c>
      <c r="M99" t="e">
        <f>INDEX([3]!db[STN B],Table17[[#This Row],[//db]])</f>
        <v>#VALUE!</v>
      </c>
      <c r="N99" t="e">
        <f>IF(Table17[[#This Row],[SATUAN NOTA]]=Table17[[#This Row],[SATUAN DB]],"", MATCH(CONCATENATE(Table17[[#This Row],[SATUAN NOTA]],Table17[[#This Row],[SATUAN DB]]),Table2[4],0))</f>
        <v>#VALUE!</v>
      </c>
      <c r="O99" t="e" cm="1">
        <f t="array" ref="O99">IF(Table17[[#This Row],[//CONV]]="","",INDEX(Table2[3],Table17[[#This Row],[//CONV]]))</f>
        <v>#VALUE!</v>
      </c>
      <c r="P99" t="e">
        <f>IF(Table17[[#This Row],[//CONV]]="",Table17[[#This Row],[ISI DB]],Table17[[#This Row],[ISI NOTA]]*Table17[[#This Row],[CONV VAR]])</f>
        <v>#VALUE!</v>
      </c>
      <c r="Q99" t="e" cm="1">
        <f t="array" ref="Q99">IF(Table17[[#This Row],[//CONV]]="",Table17[[#This Row],[SATUAN DB]],INDEX(Table2[2],Table17[[#This Row],[//CONV]]))</f>
        <v>#VALUE!</v>
      </c>
      <c r="R99" cm="1">
        <f t="array" ref="R99">IF(Table17[[#This Row],[dbconcat]]="","",INDEX([3]!Table2[ISI],Table17[[#This Row],[dbconcat]]))</f>
        <v>20</v>
      </c>
      <c r="S99" t="str" cm="1">
        <f t="array" ref="S99">IF(Table17[[#This Row],[dbconcat]]="","",INDEX([3]!Table2[[SATUAN ]],Table17[[#This Row],[dbconcat]]))</f>
        <v>LSN</v>
      </c>
      <c r="T99" t="e">
        <f>IF(Table17[[#This Row],[SATUAN S]]="","",IF(_xlfn.NUMBERVALUE(Table17[[#This Row],[ISI DB]])=_xlfn.NUMBERVALUE(Table17[[#This Row],[ISI S]]),"",1))</f>
        <v>#VALUE!</v>
      </c>
      <c r="U99" t="e">
        <f>IF(Table17[[#This Row],[SATUAN S]]="","",IF(Table17[[#This Row],[SATUAN DB]]=Table17[[#This Row],[SATUAN S]],"",1))</f>
        <v>#VALUE!</v>
      </c>
      <c r="V99" t="e">
        <f>IF(Table17[[#This Row],[CEK STN S]]="","",MATCH(CONCATENATE(Table17[[#This Row],[SATUAN CONV]],Table17[[#This Row],[SATUAN S]]),Table2[4],0))</f>
        <v>#VALUE!</v>
      </c>
      <c r="X99" t="e" cm="1">
        <f t="array" ref="X99">IF(Table17[[#This Row],[CONV2_//]]="","",INDEX(Table2[3],Table17[[#This Row],[CONV2_//]]))</f>
        <v>#VALUE!</v>
      </c>
      <c r="Y99" t="e">
        <f>IF(Table17[[#This Row],[CEK STN S]]="",Table17[[#This Row],[ISI NOTA]],Table17[[#This Row],[ISI NOTA]]*Table17[[#This Row],[CONV2 VAR]])</f>
        <v>#VALUE!</v>
      </c>
      <c r="Z99" t="e">
        <f>IF(Table17[[#This Row],[CEK STN S]]="",Table17[[#This Row],[SATUAN NOTA]],Table17[[#This Row],[SATUAN S]])</f>
        <v>#VALUE!</v>
      </c>
      <c r="AA99" s="32" t="e">
        <f>IF(Table17[[#This Row],[CEK ISI S]]="",Table17[[#This Row],[ISI DB]],Table17[[#This Row],[ISI S]])</f>
        <v>#VALUE!</v>
      </c>
      <c r="AB99" t="e">
        <f>IF(Table17[[#This Row],[CEK STN S]]="",Table17[[#This Row],[SATUAN DB]],Table17[[#This Row],[SATUAN S]])</f>
        <v>#VALUE!</v>
      </c>
      <c r="AC99" t="e">
        <f>Table17[[#This Row],[ISI NOTA CONV]]/Table17[[#This Row],[ISI_C]]</f>
        <v>#VALUE!</v>
      </c>
      <c r="AD99">
        <f>INDEX(NOTA[HARGA SATUAN],'1'!A:A)</f>
        <v>0</v>
      </c>
      <c r="AE99" t="e">
        <f>IF(Table17[[#This Row],[//CONV]]="",Table17[[#This Row],[HARGA NOTA]],Table17[[#This Row],[HARGA NOTA]]/Table17[[#This Row],[CONV VAR]])</f>
        <v>#VALUE!</v>
      </c>
      <c r="AF99" t="e">
        <f>IF(Table17[[#This Row],[CEK STN S]]="",Table17[[#This Row],[HARGA CONV]],Table17[[#This Row],[HARGA CONV]]/Table17[[#This Row],[CONV2 VAR]])</f>
        <v>#VALUE!</v>
      </c>
      <c r="AG99" s="33" t="str">
        <f>IF(INDEX(NOTA[Column6],'1'!A:A)=0,"",INDEX(NOTA[Column6],'1'!A:A))</f>
        <v/>
      </c>
      <c r="AH99" s="33" t="str">
        <f>IF(INDEX(NOTA[Column7],'1'!A:A)=0,"",INDEX(NOTA[Column7],'1'!A:A))</f>
        <v/>
      </c>
      <c r="AI9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99" s="34" t="str">
        <f>INDEX(NOTA[HARGA/ CTN_H],'1'!A:A)</f>
        <v/>
      </c>
      <c r="AK99" s="34" t="str">
        <f>IF(Table17[[#This Row],[DISC 3]]="",Table17[[#This Row],[HRG / CTN]],Table17[[#This Row],[HRG / CTN]]-(Table17[[#This Row],[HRG / CTN]]*Table17[[#This Row],[DISC 3]]))</f>
        <v/>
      </c>
      <c r="AL99" s="36" t="str">
        <f ca="1">INDEX(NOTA[TGL_H],'1'!A:A)</f>
        <v/>
      </c>
      <c r="AM99" s="36" t="str">
        <f ca="1">INDEX(NOTA[TGL.NOTA_H],'1'!A:A)</f>
        <v/>
      </c>
      <c r="AN99" s="37"/>
      <c r="AO99" t="str">
        <f>IF(INDEX(NOTA[Column10],A:A)="","",INDEX(NOTA[Column10],A:A))</f>
        <v/>
      </c>
      <c r="AP99" t="str">
        <f ca="1">INDEX(NOTA[NO.NOTA_H],'1'!A:A)</f>
        <v/>
      </c>
      <c r="AQ99">
        <f>INDEX(NOTA[Column10],'1'!A:A)</f>
        <v>0</v>
      </c>
      <c r="AR99" s="38" t="str">
        <f ca="1">INDEX(NOTA[SUPPLIER_H],'1'!A:A)</f>
        <v/>
      </c>
      <c r="AS99" t="str">
        <f>Table17[[#This Row],[NAMA_C]]</f>
        <v>ABJAD D &amp; R 260 KCL</v>
      </c>
      <c r="AT99" t="str">
        <f ca="1">Table17[[#This Row],[SUPPLIER]]</f>
        <v/>
      </c>
      <c r="AU99" t="e">
        <f>SUBSTITUTE(Table17[[#This Row],[CTN]],",",".")</f>
        <v>#VALUE!</v>
      </c>
      <c r="AV99" s="64" t="e">
        <f>Table17[[#This Row],[ISI_C]]</f>
        <v>#VALUE!</v>
      </c>
      <c r="AW99" t="e">
        <f>Table17[[#This Row],[SATUAN_C]]</f>
        <v>#VALUE!</v>
      </c>
      <c r="AX99" t="e">
        <f>Table17[[#This Row],[HARGA CONV2]]</f>
        <v>#VALUE!</v>
      </c>
      <c r="AY99" s="39" t="str">
        <f>SUBSTITUTE(Table17[[#This Row],[DISC 3]],",",".")</f>
        <v/>
      </c>
      <c r="AZ99" s="36" t="str">
        <f ca="1">Table17[[#This Row],[TGL DATANG]]</f>
        <v/>
      </c>
      <c r="BA99" s="36" t="str">
        <f ca="1">Table17[[#This Row],[Column10]]</f>
        <v/>
      </c>
      <c r="BB99" s="37"/>
      <c r="BC99" t="str">
        <f>Table17[[#This Row],[KETERANGAN CONDRO]]</f>
        <v/>
      </c>
      <c r="BD99" t="str">
        <f ca="1">Table17[[#This Row],[Column6]]</f>
        <v/>
      </c>
    </row>
    <row r="100" spans="3:56">
      <c r="C100" t="str">
        <f>INDEX(NOTA[//DB],'1'!A:A)</f>
        <v/>
      </c>
      <c r="D100">
        <f>_xlfn.IFNA(MATCH(Table17[[#This Row],[//db]],[3]!Table2[\\],0),"")</f>
        <v>1</v>
      </c>
      <c r="E100" t="e">
        <f>INDEX([3]!db[NB NOTA],Table17[[#This Row],[//db]])</f>
        <v>#VALUE!</v>
      </c>
      <c r="F100" t="e">
        <f>INDEX([3]!db[NB BM],Table17[[#This Row],[//db]])</f>
        <v>#VALUE!</v>
      </c>
      <c r="G100" t="str">
        <f>IF(Table17[[#This Row],[dbconcat]]="","",INDEX([3]!Table2[NAMA],Table17[[#This Row],[dbconcat]]))</f>
        <v>ABJAD D &amp; R 260 KCL</v>
      </c>
      <c r="H100" t="str">
        <f>INDEX([3]!Table2[KODE BARANG],Table17[[#This Row],[dbconcat]])</f>
        <v>ABJ-DR1</v>
      </c>
      <c r="I100" t="str">
        <f>IF(Table17[[#This Row],[NAMA_3]]="",UPPER(Table17[[#This Row],[NAMA_2]]),Table17[[#This Row],[NAMA_3]])</f>
        <v>ABJAD D &amp; R 260 KCL</v>
      </c>
      <c r="J100">
        <f>INDEX(NOTA[QTY],'1'!A:A)</f>
        <v>0</v>
      </c>
      <c r="K100">
        <f>INDEX(NOTA[STN],'1'!A:A)</f>
        <v>0</v>
      </c>
      <c r="L100" t="e">
        <f>INDEX([3]!db[QTY B],Table17[[#This Row],[//db]])</f>
        <v>#VALUE!</v>
      </c>
      <c r="M100" t="e">
        <f>INDEX([3]!db[STN B],Table17[[#This Row],[//db]])</f>
        <v>#VALUE!</v>
      </c>
      <c r="N100" t="e">
        <f>IF(Table17[[#This Row],[SATUAN NOTA]]=Table17[[#This Row],[SATUAN DB]],"", MATCH(CONCATENATE(Table17[[#This Row],[SATUAN NOTA]],Table17[[#This Row],[SATUAN DB]]),Table2[4],0))</f>
        <v>#VALUE!</v>
      </c>
      <c r="O100" t="e" cm="1">
        <f t="array" ref="O100">IF(Table17[[#This Row],[//CONV]]="","",INDEX(Table2[3],Table17[[#This Row],[//CONV]]))</f>
        <v>#VALUE!</v>
      </c>
      <c r="P100" t="e">
        <f>IF(Table17[[#This Row],[//CONV]]="",Table17[[#This Row],[ISI DB]],Table17[[#This Row],[ISI NOTA]]*Table17[[#This Row],[CONV VAR]])</f>
        <v>#VALUE!</v>
      </c>
      <c r="Q100" t="e" cm="1">
        <f t="array" ref="Q100">IF(Table17[[#This Row],[//CONV]]="",Table17[[#This Row],[SATUAN DB]],INDEX(Table2[2],Table17[[#This Row],[//CONV]]))</f>
        <v>#VALUE!</v>
      </c>
      <c r="R100" cm="1">
        <f t="array" ref="R100">IF(Table17[[#This Row],[dbconcat]]="","",INDEX([3]!Table2[ISI],Table17[[#This Row],[dbconcat]]))</f>
        <v>20</v>
      </c>
      <c r="S100" t="str" cm="1">
        <f t="array" ref="S100">IF(Table17[[#This Row],[dbconcat]]="","",INDEX([3]!Table2[[SATUAN ]],Table17[[#This Row],[dbconcat]]))</f>
        <v>LSN</v>
      </c>
      <c r="T100" t="e">
        <f>IF(Table17[[#This Row],[SATUAN S]]="","",IF(_xlfn.NUMBERVALUE(Table17[[#This Row],[ISI DB]])=_xlfn.NUMBERVALUE(Table17[[#This Row],[ISI S]]),"",1))</f>
        <v>#VALUE!</v>
      </c>
      <c r="U100" t="e">
        <f>IF(Table17[[#This Row],[SATUAN S]]="","",IF(Table17[[#This Row],[SATUAN DB]]=Table17[[#This Row],[SATUAN S]],"",1))</f>
        <v>#VALUE!</v>
      </c>
      <c r="V100" t="e">
        <f>IF(Table17[[#This Row],[CEK STN S]]="","",MATCH(CONCATENATE(Table17[[#This Row],[SATUAN CONV]],Table17[[#This Row],[SATUAN S]]),Table2[4],0))</f>
        <v>#VALUE!</v>
      </c>
      <c r="X100" t="e" cm="1">
        <f t="array" ref="X100">IF(Table17[[#This Row],[CONV2_//]]="","",INDEX(Table2[3],Table17[[#This Row],[CONV2_//]]))</f>
        <v>#VALUE!</v>
      </c>
      <c r="Y100" t="e">
        <f>IF(Table17[[#This Row],[CEK STN S]]="",Table17[[#This Row],[ISI NOTA]],Table17[[#This Row],[ISI NOTA]]*Table17[[#This Row],[CONV2 VAR]])</f>
        <v>#VALUE!</v>
      </c>
      <c r="Z100" t="e">
        <f>IF(Table17[[#This Row],[CEK STN S]]="",Table17[[#This Row],[SATUAN NOTA]],Table17[[#This Row],[SATUAN S]])</f>
        <v>#VALUE!</v>
      </c>
      <c r="AA100" s="32" t="e">
        <f>IF(Table17[[#This Row],[CEK ISI S]]="",Table17[[#This Row],[ISI DB]],Table17[[#This Row],[ISI S]])</f>
        <v>#VALUE!</v>
      </c>
      <c r="AB100" t="e">
        <f>IF(Table17[[#This Row],[CEK STN S]]="",Table17[[#This Row],[SATUAN DB]],Table17[[#This Row],[SATUAN S]])</f>
        <v>#VALUE!</v>
      </c>
      <c r="AC100" t="e">
        <f>Table17[[#This Row],[ISI NOTA CONV]]/Table17[[#This Row],[ISI_C]]</f>
        <v>#VALUE!</v>
      </c>
      <c r="AD100">
        <f>INDEX(NOTA[HARGA SATUAN],'1'!A:A)</f>
        <v>0</v>
      </c>
      <c r="AE100" t="e">
        <f>IF(Table17[[#This Row],[//CONV]]="",Table17[[#This Row],[HARGA NOTA]],Table17[[#This Row],[HARGA NOTA]]/Table17[[#This Row],[CONV VAR]])</f>
        <v>#VALUE!</v>
      </c>
      <c r="AF100" t="e">
        <f>IF(Table17[[#This Row],[CEK STN S]]="",Table17[[#This Row],[HARGA CONV]],Table17[[#This Row],[HARGA CONV]]/Table17[[#This Row],[CONV2 VAR]])</f>
        <v>#VALUE!</v>
      </c>
      <c r="AG100" s="33" t="str">
        <f>IF(INDEX(NOTA[Column6],'1'!A:A)=0,"",INDEX(NOTA[Column6],'1'!A:A))</f>
        <v/>
      </c>
      <c r="AH100" s="33" t="str">
        <f>IF(INDEX(NOTA[Column7],'1'!A:A)=0,"",INDEX(NOTA[Column7],'1'!A:A))</f>
        <v/>
      </c>
      <c r="AI10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0" s="34" t="str">
        <f>INDEX(NOTA[HARGA/ CTN_H],'1'!A:A)</f>
        <v/>
      </c>
      <c r="AK100" s="34" t="str">
        <f>IF(Table17[[#This Row],[DISC 3]]="",Table17[[#This Row],[HRG / CTN]],Table17[[#This Row],[HRG / CTN]]-(Table17[[#This Row],[HRG / CTN]]*Table17[[#This Row],[DISC 3]]))</f>
        <v/>
      </c>
      <c r="AL100" s="36" t="str">
        <f ca="1">INDEX(NOTA[TGL_H],'1'!A:A)</f>
        <v/>
      </c>
      <c r="AM100" s="36" t="str">
        <f ca="1">INDEX(NOTA[TGL.NOTA_H],'1'!A:A)</f>
        <v/>
      </c>
      <c r="AN100" s="37"/>
      <c r="AO100" t="str">
        <f>IF(INDEX(NOTA[Column10],A:A)="","",INDEX(NOTA[Column10],A:A))</f>
        <v/>
      </c>
      <c r="AP100" t="str">
        <f ca="1">INDEX(NOTA[NO.NOTA_H],'1'!A:A)</f>
        <v/>
      </c>
      <c r="AQ100">
        <f>INDEX(NOTA[Column10],'1'!A:A)</f>
        <v>0</v>
      </c>
      <c r="AR100" s="38" t="str">
        <f ca="1">INDEX(NOTA[SUPPLIER_H],'1'!A:A)</f>
        <v/>
      </c>
      <c r="AS100" t="str">
        <f>Table17[[#This Row],[NAMA_C]]</f>
        <v>ABJAD D &amp; R 260 KCL</v>
      </c>
      <c r="AT100" t="str">
        <f ca="1">Table17[[#This Row],[SUPPLIER]]</f>
        <v/>
      </c>
      <c r="AU100" t="e">
        <f>SUBSTITUTE(Table17[[#This Row],[CTN]],",",".")</f>
        <v>#VALUE!</v>
      </c>
      <c r="AV100" s="64" t="e">
        <f>Table17[[#This Row],[ISI_C]]</f>
        <v>#VALUE!</v>
      </c>
      <c r="AW100" t="e">
        <f>Table17[[#This Row],[SATUAN_C]]</f>
        <v>#VALUE!</v>
      </c>
      <c r="AX100" t="e">
        <f>Table17[[#This Row],[HARGA CONV2]]</f>
        <v>#VALUE!</v>
      </c>
      <c r="AY100" s="39" t="str">
        <f>SUBSTITUTE(Table17[[#This Row],[DISC 3]],",",".")</f>
        <v/>
      </c>
      <c r="AZ100" s="36" t="str">
        <f ca="1">Table17[[#This Row],[TGL DATANG]]</f>
        <v/>
      </c>
      <c r="BA100" s="36" t="str">
        <f ca="1">Table17[[#This Row],[Column10]]</f>
        <v/>
      </c>
      <c r="BB100" s="37"/>
      <c r="BC100" t="str">
        <f>Table17[[#This Row],[KETERANGAN CONDRO]]</f>
        <v/>
      </c>
      <c r="BD100" t="str">
        <f ca="1">Table17[[#This Row],[Column6]]</f>
        <v/>
      </c>
    </row>
    <row r="101" spans="3:56">
      <c r="C101" t="str">
        <f>INDEX(NOTA[//DB],'1'!A:A)</f>
        <v/>
      </c>
      <c r="D101">
        <f>_xlfn.IFNA(MATCH(Table17[[#This Row],[//db]],[3]!Table2[\\],0),"")</f>
        <v>1</v>
      </c>
      <c r="E101" t="e">
        <f>INDEX([3]!db[NB NOTA],Table17[[#This Row],[//db]])</f>
        <v>#VALUE!</v>
      </c>
      <c r="F101" t="e">
        <f>INDEX([3]!db[NB BM],Table17[[#This Row],[//db]])</f>
        <v>#VALUE!</v>
      </c>
      <c r="G101" t="str">
        <f>IF(Table17[[#This Row],[dbconcat]]="","",INDEX([3]!Table2[NAMA],Table17[[#This Row],[dbconcat]]))</f>
        <v>ABJAD D &amp; R 260 KCL</v>
      </c>
      <c r="H101" t="str">
        <f>INDEX([3]!Table2[KODE BARANG],Table17[[#This Row],[dbconcat]])</f>
        <v>ABJ-DR1</v>
      </c>
      <c r="I101" t="str">
        <f>IF(Table17[[#This Row],[NAMA_3]]="",UPPER(Table17[[#This Row],[NAMA_2]]),Table17[[#This Row],[NAMA_3]])</f>
        <v>ABJAD D &amp; R 260 KCL</v>
      </c>
      <c r="J101">
        <f>INDEX(NOTA[QTY],'1'!A:A)</f>
        <v>0</v>
      </c>
      <c r="K101">
        <f>INDEX(NOTA[STN],'1'!A:A)</f>
        <v>0</v>
      </c>
      <c r="L101" t="e">
        <f>INDEX([3]!db[QTY B],Table17[[#This Row],[//db]])</f>
        <v>#VALUE!</v>
      </c>
      <c r="M101" t="e">
        <f>INDEX([3]!db[STN B],Table17[[#This Row],[//db]])</f>
        <v>#VALUE!</v>
      </c>
      <c r="N101" t="e">
        <f>IF(Table17[[#This Row],[SATUAN NOTA]]=Table17[[#This Row],[SATUAN DB]],"", MATCH(CONCATENATE(Table17[[#This Row],[SATUAN NOTA]],Table17[[#This Row],[SATUAN DB]]),Table2[4],0))</f>
        <v>#VALUE!</v>
      </c>
      <c r="O101" t="e" cm="1">
        <f t="array" ref="O101">IF(Table17[[#This Row],[//CONV]]="","",INDEX(Table2[3],Table17[[#This Row],[//CONV]]))</f>
        <v>#VALUE!</v>
      </c>
      <c r="P101" t="e">
        <f>IF(Table17[[#This Row],[//CONV]]="",Table17[[#This Row],[ISI DB]],Table17[[#This Row],[ISI NOTA]]*Table17[[#This Row],[CONV VAR]])</f>
        <v>#VALUE!</v>
      </c>
      <c r="Q101" t="e" cm="1">
        <f t="array" ref="Q101">IF(Table17[[#This Row],[//CONV]]="",Table17[[#This Row],[SATUAN DB]],INDEX(Table2[2],Table17[[#This Row],[//CONV]]))</f>
        <v>#VALUE!</v>
      </c>
      <c r="R101" cm="1">
        <f t="array" ref="R101">IF(Table17[[#This Row],[dbconcat]]="","",INDEX([3]!Table2[ISI],Table17[[#This Row],[dbconcat]]))</f>
        <v>20</v>
      </c>
      <c r="S101" t="str" cm="1">
        <f t="array" ref="S101">IF(Table17[[#This Row],[dbconcat]]="","",INDEX([3]!Table2[[SATUAN ]],Table17[[#This Row],[dbconcat]]))</f>
        <v>LSN</v>
      </c>
      <c r="T101" t="e">
        <f>IF(Table17[[#This Row],[SATUAN S]]="","",IF(_xlfn.NUMBERVALUE(Table17[[#This Row],[ISI DB]])=_xlfn.NUMBERVALUE(Table17[[#This Row],[ISI S]]),"",1))</f>
        <v>#VALUE!</v>
      </c>
      <c r="U101" t="e">
        <f>IF(Table17[[#This Row],[SATUAN S]]="","",IF(Table17[[#This Row],[SATUAN DB]]=Table17[[#This Row],[SATUAN S]],"",1))</f>
        <v>#VALUE!</v>
      </c>
      <c r="V101" t="e">
        <f>IF(Table17[[#This Row],[CEK STN S]]="","",MATCH(CONCATENATE(Table17[[#This Row],[SATUAN CONV]],Table17[[#This Row],[SATUAN S]]),Table2[4],0))</f>
        <v>#VALUE!</v>
      </c>
      <c r="X101" t="e" cm="1">
        <f t="array" ref="X101">IF(Table17[[#This Row],[CONV2_//]]="","",INDEX(Table2[3],Table17[[#This Row],[CONV2_//]]))</f>
        <v>#VALUE!</v>
      </c>
      <c r="Y101" t="e">
        <f>IF(Table17[[#This Row],[CEK STN S]]="",Table17[[#This Row],[ISI NOTA]],Table17[[#This Row],[ISI NOTA]]*Table17[[#This Row],[CONV2 VAR]])</f>
        <v>#VALUE!</v>
      </c>
      <c r="Z101" t="e">
        <f>IF(Table17[[#This Row],[CEK STN S]]="",Table17[[#This Row],[SATUAN NOTA]],Table17[[#This Row],[SATUAN S]])</f>
        <v>#VALUE!</v>
      </c>
      <c r="AA101" s="32" t="e">
        <f>IF(Table17[[#This Row],[CEK ISI S]]="",Table17[[#This Row],[ISI DB]],Table17[[#This Row],[ISI S]])</f>
        <v>#VALUE!</v>
      </c>
      <c r="AB101" t="e">
        <f>IF(Table17[[#This Row],[CEK STN S]]="",Table17[[#This Row],[SATUAN DB]],Table17[[#This Row],[SATUAN S]])</f>
        <v>#VALUE!</v>
      </c>
      <c r="AC101" t="e">
        <f>Table17[[#This Row],[ISI NOTA CONV]]/Table17[[#This Row],[ISI_C]]</f>
        <v>#VALUE!</v>
      </c>
      <c r="AD101">
        <f>INDEX(NOTA[HARGA SATUAN],'1'!A:A)</f>
        <v>0</v>
      </c>
      <c r="AE101" t="e">
        <f>IF(Table17[[#This Row],[//CONV]]="",Table17[[#This Row],[HARGA NOTA]],Table17[[#This Row],[HARGA NOTA]]/Table17[[#This Row],[CONV VAR]])</f>
        <v>#VALUE!</v>
      </c>
      <c r="AF101" t="e">
        <f>IF(Table17[[#This Row],[CEK STN S]]="",Table17[[#This Row],[HARGA CONV]],Table17[[#This Row],[HARGA CONV]]/Table17[[#This Row],[CONV2 VAR]])</f>
        <v>#VALUE!</v>
      </c>
      <c r="AG101" s="33" t="str">
        <f>IF(INDEX(NOTA[Column6],'1'!A:A)=0,"",INDEX(NOTA[Column6],'1'!A:A))</f>
        <v/>
      </c>
      <c r="AH101" s="33" t="str">
        <f>IF(INDEX(NOTA[Column7],'1'!A:A)=0,"",INDEX(NOTA[Column7],'1'!A:A))</f>
        <v/>
      </c>
      <c r="AI10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1" s="34" t="str">
        <f>INDEX(NOTA[HARGA/ CTN_H],'1'!A:A)</f>
        <v/>
      </c>
      <c r="AK101" s="34" t="str">
        <f>IF(Table17[[#This Row],[DISC 3]]="",Table17[[#This Row],[HRG / CTN]],Table17[[#This Row],[HRG / CTN]]-(Table17[[#This Row],[HRG / CTN]]*Table17[[#This Row],[DISC 3]]))</f>
        <v/>
      </c>
      <c r="AL101" s="36" t="str">
        <f ca="1">INDEX(NOTA[TGL_H],'1'!A:A)</f>
        <v/>
      </c>
      <c r="AM101" s="36" t="str">
        <f ca="1">INDEX(NOTA[TGL.NOTA_H],'1'!A:A)</f>
        <v/>
      </c>
      <c r="AN101" s="37"/>
      <c r="AO101" t="str">
        <f>IF(INDEX(NOTA[Column10],A:A)="","",INDEX(NOTA[Column10],A:A))</f>
        <v/>
      </c>
      <c r="AP101" t="str">
        <f ca="1">INDEX(NOTA[NO.NOTA_H],'1'!A:A)</f>
        <v/>
      </c>
      <c r="AQ101">
        <f>INDEX(NOTA[Column10],'1'!A:A)</f>
        <v>0</v>
      </c>
      <c r="AR101" s="38" t="str">
        <f ca="1">INDEX(NOTA[SUPPLIER_H],'1'!A:A)</f>
        <v/>
      </c>
      <c r="AS101" t="str">
        <f>Table17[[#This Row],[NAMA_C]]</f>
        <v>ABJAD D &amp; R 260 KCL</v>
      </c>
      <c r="AT101" t="str">
        <f ca="1">Table17[[#This Row],[SUPPLIER]]</f>
        <v/>
      </c>
      <c r="AU101" t="e">
        <f>SUBSTITUTE(Table17[[#This Row],[CTN]],",",".")</f>
        <v>#VALUE!</v>
      </c>
      <c r="AV101" s="64" t="e">
        <f>Table17[[#This Row],[ISI_C]]</f>
        <v>#VALUE!</v>
      </c>
      <c r="AW101" t="e">
        <f>Table17[[#This Row],[SATUAN_C]]</f>
        <v>#VALUE!</v>
      </c>
      <c r="AX101" t="e">
        <f>Table17[[#This Row],[HARGA CONV2]]</f>
        <v>#VALUE!</v>
      </c>
      <c r="AY101" s="39" t="str">
        <f>SUBSTITUTE(Table17[[#This Row],[DISC 3]],",",".")</f>
        <v/>
      </c>
      <c r="AZ101" s="36" t="str">
        <f ca="1">Table17[[#This Row],[TGL DATANG]]</f>
        <v/>
      </c>
      <c r="BA101" s="36" t="str">
        <f ca="1">Table17[[#This Row],[Column10]]</f>
        <v/>
      </c>
      <c r="BB101" s="37"/>
      <c r="BC101" t="str">
        <f>Table17[[#This Row],[KETERANGAN CONDRO]]</f>
        <v/>
      </c>
      <c r="BD101" t="str">
        <f ca="1">Table17[[#This Row],[Column6]]</f>
        <v/>
      </c>
    </row>
    <row r="102" spans="3:56">
      <c r="C102" t="str">
        <f>INDEX(NOTA[//DB],'1'!A:A)</f>
        <v/>
      </c>
      <c r="D102">
        <f>_xlfn.IFNA(MATCH(Table17[[#This Row],[//db]],[3]!Table2[\\],0),"")</f>
        <v>1</v>
      </c>
      <c r="E102" t="e">
        <f>INDEX([3]!db[NB NOTA],Table17[[#This Row],[//db]])</f>
        <v>#VALUE!</v>
      </c>
      <c r="F102" t="e">
        <f>INDEX([3]!db[NB BM],Table17[[#This Row],[//db]])</f>
        <v>#VALUE!</v>
      </c>
      <c r="G102" t="str">
        <f>IF(Table17[[#This Row],[dbconcat]]="","",INDEX([3]!Table2[NAMA],Table17[[#This Row],[dbconcat]]))</f>
        <v>ABJAD D &amp; R 260 KCL</v>
      </c>
      <c r="H102" t="str">
        <f>INDEX([3]!Table2[KODE BARANG],Table17[[#This Row],[dbconcat]])</f>
        <v>ABJ-DR1</v>
      </c>
      <c r="I102" t="str">
        <f>IF(Table17[[#This Row],[NAMA_3]]="",UPPER(Table17[[#This Row],[NAMA_2]]),Table17[[#This Row],[NAMA_3]])</f>
        <v>ABJAD D &amp; R 260 KCL</v>
      </c>
      <c r="J102">
        <f>INDEX(NOTA[QTY],'1'!A:A)</f>
        <v>0</v>
      </c>
      <c r="K102">
        <f>INDEX(NOTA[STN],'1'!A:A)</f>
        <v>0</v>
      </c>
      <c r="L102" t="e">
        <f>INDEX([3]!db[QTY B],Table17[[#This Row],[//db]])</f>
        <v>#VALUE!</v>
      </c>
      <c r="M102" t="e">
        <f>INDEX([3]!db[STN B],Table17[[#This Row],[//db]])</f>
        <v>#VALUE!</v>
      </c>
      <c r="N102" t="e">
        <f>IF(Table17[[#This Row],[SATUAN NOTA]]=Table17[[#This Row],[SATUAN DB]],"", MATCH(CONCATENATE(Table17[[#This Row],[SATUAN NOTA]],Table17[[#This Row],[SATUAN DB]]),Table2[4],0))</f>
        <v>#VALUE!</v>
      </c>
      <c r="O102" t="e" cm="1">
        <f t="array" ref="O102">IF(Table17[[#This Row],[//CONV]]="","",INDEX(Table2[3],Table17[[#This Row],[//CONV]]))</f>
        <v>#VALUE!</v>
      </c>
      <c r="P102" t="e">
        <f>IF(Table17[[#This Row],[//CONV]]="",Table17[[#This Row],[ISI DB]],Table17[[#This Row],[ISI NOTA]]*Table17[[#This Row],[CONV VAR]])</f>
        <v>#VALUE!</v>
      </c>
      <c r="Q102" t="e" cm="1">
        <f t="array" ref="Q102">IF(Table17[[#This Row],[//CONV]]="",Table17[[#This Row],[SATUAN DB]],INDEX(Table2[2],Table17[[#This Row],[//CONV]]))</f>
        <v>#VALUE!</v>
      </c>
      <c r="R102" cm="1">
        <f t="array" ref="R102">IF(Table17[[#This Row],[dbconcat]]="","",INDEX([3]!Table2[ISI],Table17[[#This Row],[dbconcat]]))</f>
        <v>20</v>
      </c>
      <c r="S102" t="str" cm="1">
        <f t="array" ref="S102">IF(Table17[[#This Row],[dbconcat]]="","",INDEX([3]!Table2[[SATUAN ]],Table17[[#This Row],[dbconcat]]))</f>
        <v>LSN</v>
      </c>
      <c r="T102" t="e">
        <f>IF(Table17[[#This Row],[SATUAN S]]="","",IF(_xlfn.NUMBERVALUE(Table17[[#This Row],[ISI DB]])=_xlfn.NUMBERVALUE(Table17[[#This Row],[ISI S]]),"",1))</f>
        <v>#VALUE!</v>
      </c>
      <c r="U102" t="e">
        <f>IF(Table17[[#This Row],[SATUAN S]]="","",IF(Table17[[#This Row],[SATUAN DB]]=Table17[[#This Row],[SATUAN S]],"",1))</f>
        <v>#VALUE!</v>
      </c>
      <c r="V102" t="e">
        <f>IF(Table17[[#This Row],[CEK STN S]]="","",MATCH(CONCATENATE(Table17[[#This Row],[SATUAN CONV]],Table17[[#This Row],[SATUAN S]]),Table2[4],0))</f>
        <v>#VALUE!</v>
      </c>
      <c r="X102" t="e" cm="1">
        <f t="array" ref="X102">IF(Table17[[#This Row],[CONV2_//]]="","",INDEX(Table2[3],Table17[[#This Row],[CONV2_//]]))</f>
        <v>#VALUE!</v>
      </c>
      <c r="Y102" t="e">
        <f>IF(Table17[[#This Row],[CEK STN S]]="",Table17[[#This Row],[ISI NOTA]],Table17[[#This Row],[ISI NOTA]]*Table17[[#This Row],[CONV2 VAR]])</f>
        <v>#VALUE!</v>
      </c>
      <c r="Z102" t="e">
        <f>IF(Table17[[#This Row],[CEK STN S]]="",Table17[[#This Row],[SATUAN NOTA]],Table17[[#This Row],[SATUAN S]])</f>
        <v>#VALUE!</v>
      </c>
      <c r="AA102" s="32" t="e">
        <f>IF(Table17[[#This Row],[CEK ISI S]]="",Table17[[#This Row],[ISI DB]],Table17[[#This Row],[ISI S]])</f>
        <v>#VALUE!</v>
      </c>
      <c r="AB102" t="e">
        <f>IF(Table17[[#This Row],[CEK STN S]]="",Table17[[#This Row],[SATUAN DB]],Table17[[#This Row],[SATUAN S]])</f>
        <v>#VALUE!</v>
      </c>
      <c r="AC102" t="e">
        <f>Table17[[#This Row],[ISI NOTA CONV]]/Table17[[#This Row],[ISI_C]]</f>
        <v>#VALUE!</v>
      </c>
      <c r="AD102">
        <f>INDEX(NOTA[HARGA SATUAN],'1'!A:A)</f>
        <v>0</v>
      </c>
      <c r="AE102" t="e">
        <f>IF(Table17[[#This Row],[//CONV]]="",Table17[[#This Row],[HARGA NOTA]],Table17[[#This Row],[HARGA NOTA]]/Table17[[#This Row],[CONV VAR]])</f>
        <v>#VALUE!</v>
      </c>
      <c r="AF102" t="e">
        <f>IF(Table17[[#This Row],[CEK STN S]]="",Table17[[#This Row],[HARGA CONV]],Table17[[#This Row],[HARGA CONV]]/Table17[[#This Row],[CONV2 VAR]])</f>
        <v>#VALUE!</v>
      </c>
      <c r="AG102" s="33" t="str">
        <f>IF(INDEX(NOTA[Column6],'1'!A:A)=0,"",INDEX(NOTA[Column6],'1'!A:A))</f>
        <v/>
      </c>
      <c r="AH102" s="33" t="str">
        <f>IF(INDEX(NOTA[Column7],'1'!A:A)=0,"",INDEX(NOTA[Column7],'1'!A:A))</f>
        <v/>
      </c>
      <c r="AI10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2" s="34" t="str">
        <f>INDEX(NOTA[HARGA/ CTN_H],'1'!A:A)</f>
        <v/>
      </c>
      <c r="AK102" s="34" t="str">
        <f>IF(Table17[[#This Row],[DISC 3]]="",Table17[[#This Row],[HRG / CTN]],Table17[[#This Row],[HRG / CTN]]-(Table17[[#This Row],[HRG / CTN]]*Table17[[#This Row],[DISC 3]]))</f>
        <v/>
      </c>
      <c r="AL102" s="36" t="str">
        <f ca="1">INDEX(NOTA[TGL_H],'1'!A:A)</f>
        <v/>
      </c>
      <c r="AM102" s="36" t="str">
        <f ca="1">INDEX(NOTA[TGL.NOTA_H],'1'!A:A)</f>
        <v/>
      </c>
      <c r="AN102" s="37"/>
      <c r="AO102" t="str">
        <f>IF(INDEX(NOTA[Column10],A:A)="","",INDEX(NOTA[Column10],A:A))</f>
        <v/>
      </c>
      <c r="AP102" t="str">
        <f ca="1">INDEX(NOTA[NO.NOTA_H],'1'!A:A)</f>
        <v/>
      </c>
      <c r="AQ102">
        <f>INDEX(NOTA[Column10],'1'!A:A)</f>
        <v>0</v>
      </c>
      <c r="AR102" s="38" t="str">
        <f ca="1">INDEX(NOTA[SUPPLIER_H],'1'!A:A)</f>
        <v/>
      </c>
      <c r="AS102" t="str">
        <f>Table17[[#This Row],[NAMA_C]]</f>
        <v>ABJAD D &amp; R 260 KCL</v>
      </c>
      <c r="AT102" t="str">
        <f ca="1">Table17[[#This Row],[SUPPLIER]]</f>
        <v/>
      </c>
      <c r="AU102" t="e">
        <f>SUBSTITUTE(Table17[[#This Row],[CTN]],",",".")</f>
        <v>#VALUE!</v>
      </c>
      <c r="AV102" s="64" t="e">
        <f>Table17[[#This Row],[ISI_C]]</f>
        <v>#VALUE!</v>
      </c>
      <c r="AW102" t="e">
        <f>Table17[[#This Row],[SATUAN_C]]</f>
        <v>#VALUE!</v>
      </c>
      <c r="AX102" t="e">
        <f>Table17[[#This Row],[HARGA CONV2]]</f>
        <v>#VALUE!</v>
      </c>
      <c r="AY102" s="39" t="str">
        <f>SUBSTITUTE(Table17[[#This Row],[DISC 3]],",",".")</f>
        <v/>
      </c>
      <c r="AZ102" s="36" t="str">
        <f ca="1">Table17[[#This Row],[TGL DATANG]]</f>
        <v/>
      </c>
      <c r="BA102" s="36" t="str">
        <f ca="1">Table17[[#This Row],[Column10]]</f>
        <v/>
      </c>
      <c r="BB102" s="37"/>
      <c r="BC102" t="str">
        <f>Table17[[#This Row],[KETERANGAN CONDRO]]</f>
        <v/>
      </c>
      <c r="BD102" t="str">
        <f ca="1">Table17[[#This Row],[Column6]]</f>
        <v/>
      </c>
    </row>
    <row r="103" spans="3:56">
      <c r="C103" t="str">
        <f>INDEX(NOTA[//DB],'1'!A:A)</f>
        <v/>
      </c>
      <c r="D103">
        <f>_xlfn.IFNA(MATCH(Table17[[#This Row],[//db]],[3]!Table2[\\],0),"")</f>
        <v>1</v>
      </c>
      <c r="E103" t="e">
        <f>INDEX([3]!db[NB NOTA],Table17[[#This Row],[//db]])</f>
        <v>#VALUE!</v>
      </c>
      <c r="F103" t="e">
        <f>INDEX([3]!db[NB BM],Table17[[#This Row],[//db]])</f>
        <v>#VALUE!</v>
      </c>
      <c r="G103" t="str">
        <f>IF(Table17[[#This Row],[dbconcat]]="","",INDEX([3]!Table2[NAMA],Table17[[#This Row],[dbconcat]]))</f>
        <v>ABJAD D &amp; R 260 KCL</v>
      </c>
      <c r="H103" t="str">
        <f>INDEX([3]!Table2[KODE BARANG],Table17[[#This Row],[dbconcat]])</f>
        <v>ABJ-DR1</v>
      </c>
      <c r="I103" t="str">
        <f>IF(Table17[[#This Row],[NAMA_3]]="",UPPER(Table17[[#This Row],[NAMA_2]]),Table17[[#This Row],[NAMA_3]])</f>
        <v>ABJAD D &amp; R 260 KCL</v>
      </c>
      <c r="J103">
        <f>INDEX(NOTA[QTY],'1'!A:A)</f>
        <v>0</v>
      </c>
      <c r="K103">
        <f>INDEX(NOTA[STN],'1'!A:A)</f>
        <v>0</v>
      </c>
      <c r="L103" t="e">
        <f>INDEX([3]!db[QTY B],Table17[[#This Row],[//db]])</f>
        <v>#VALUE!</v>
      </c>
      <c r="M103" t="e">
        <f>INDEX([3]!db[STN B],Table17[[#This Row],[//db]])</f>
        <v>#VALUE!</v>
      </c>
      <c r="N103" t="e">
        <f>IF(Table17[[#This Row],[SATUAN NOTA]]=Table17[[#This Row],[SATUAN DB]],"", MATCH(CONCATENATE(Table17[[#This Row],[SATUAN NOTA]],Table17[[#This Row],[SATUAN DB]]),Table2[4],0))</f>
        <v>#VALUE!</v>
      </c>
      <c r="O103" t="e" cm="1">
        <f t="array" ref="O103">IF(Table17[[#This Row],[//CONV]]="","",INDEX(Table2[3],Table17[[#This Row],[//CONV]]))</f>
        <v>#VALUE!</v>
      </c>
      <c r="P103" t="e">
        <f>IF(Table17[[#This Row],[//CONV]]="",Table17[[#This Row],[ISI DB]],Table17[[#This Row],[ISI NOTA]]*Table17[[#This Row],[CONV VAR]])</f>
        <v>#VALUE!</v>
      </c>
      <c r="Q103" t="e" cm="1">
        <f t="array" ref="Q103">IF(Table17[[#This Row],[//CONV]]="",Table17[[#This Row],[SATUAN DB]],INDEX(Table2[2],Table17[[#This Row],[//CONV]]))</f>
        <v>#VALUE!</v>
      </c>
      <c r="R103" cm="1">
        <f t="array" ref="R103">IF(Table17[[#This Row],[dbconcat]]="","",INDEX([3]!Table2[ISI],Table17[[#This Row],[dbconcat]]))</f>
        <v>20</v>
      </c>
      <c r="S103" t="str" cm="1">
        <f t="array" ref="S103">IF(Table17[[#This Row],[dbconcat]]="","",INDEX([3]!Table2[[SATUAN ]],Table17[[#This Row],[dbconcat]]))</f>
        <v>LSN</v>
      </c>
      <c r="T103" t="e">
        <f>IF(Table17[[#This Row],[SATUAN S]]="","",IF(_xlfn.NUMBERVALUE(Table17[[#This Row],[ISI DB]])=_xlfn.NUMBERVALUE(Table17[[#This Row],[ISI S]]),"",1))</f>
        <v>#VALUE!</v>
      </c>
      <c r="U103" t="e">
        <f>IF(Table17[[#This Row],[SATUAN S]]="","",IF(Table17[[#This Row],[SATUAN DB]]=Table17[[#This Row],[SATUAN S]],"",1))</f>
        <v>#VALUE!</v>
      </c>
      <c r="V103" t="e">
        <f>IF(Table17[[#This Row],[CEK STN S]]="","",MATCH(CONCATENATE(Table17[[#This Row],[SATUAN CONV]],Table17[[#This Row],[SATUAN S]]),Table2[4],0))</f>
        <v>#VALUE!</v>
      </c>
      <c r="X103" t="e" cm="1">
        <f t="array" ref="X103">IF(Table17[[#This Row],[CONV2_//]]="","",INDEX(Table2[3],Table17[[#This Row],[CONV2_//]]))</f>
        <v>#VALUE!</v>
      </c>
      <c r="Y103" t="e">
        <f>IF(Table17[[#This Row],[CEK STN S]]="",Table17[[#This Row],[ISI NOTA]],Table17[[#This Row],[ISI NOTA]]*Table17[[#This Row],[CONV2 VAR]])</f>
        <v>#VALUE!</v>
      </c>
      <c r="Z103" t="e">
        <f>IF(Table17[[#This Row],[CEK STN S]]="",Table17[[#This Row],[SATUAN NOTA]],Table17[[#This Row],[SATUAN S]])</f>
        <v>#VALUE!</v>
      </c>
      <c r="AA103" s="32" t="e">
        <f>IF(Table17[[#This Row],[CEK ISI S]]="",Table17[[#This Row],[ISI DB]],Table17[[#This Row],[ISI S]])</f>
        <v>#VALUE!</v>
      </c>
      <c r="AB103" t="e">
        <f>IF(Table17[[#This Row],[CEK STN S]]="",Table17[[#This Row],[SATUAN DB]],Table17[[#This Row],[SATUAN S]])</f>
        <v>#VALUE!</v>
      </c>
      <c r="AC103" t="e">
        <f>Table17[[#This Row],[ISI NOTA CONV]]/Table17[[#This Row],[ISI_C]]</f>
        <v>#VALUE!</v>
      </c>
      <c r="AD103">
        <f>INDEX(NOTA[HARGA SATUAN],'1'!A:A)</f>
        <v>0</v>
      </c>
      <c r="AE103" t="e">
        <f>IF(Table17[[#This Row],[//CONV]]="",Table17[[#This Row],[HARGA NOTA]],Table17[[#This Row],[HARGA NOTA]]/Table17[[#This Row],[CONV VAR]])</f>
        <v>#VALUE!</v>
      </c>
      <c r="AF103" t="e">
        <f>IF(Table17[[#This Row],[CEK STN S]]="",Table17[[#This Row],[HARGA CONV]],Table17[[#This Row],[HARGA CONV]]/Table17[[#This Row],[CONV2 VAR]])</f>
        <v>#VALUE!</v>
      </c>
      <c r="AG103" s="33" t="str">
        <f>IF(INDEX(NOTA[Column6],'1'!A:A)=0,"",INDEX(NOTA[Column6],'1'!A:A))</f>
        <v/>
      </c>
      <c r="AH103" s="33" t="str">
        <f>IF(INDEX(NOTA[Column7],'1'!A:A)=0,"",INDEX(NOTA[Column7],'1'!A:A))</f>
        <v/>
      </c>
      <c r="AI10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3" s="34" t="str">
        <f>INDEX(NOTA[HARGA/ CTN_H],'1'!A:A)</f>
        <v/>
      </c>
      <c r="AK103" s="34" t="str">
        <f>IF(Table17[[#This Row],[DISC 3]]="",Table17[[#This Row],[HRG / CTN]],Table17[[#This Row],[HRG / CTN]]-(Table17[[#This Row],[HRG / CTN]]*Table17[[#This Row],[DISC 3]]))</f>
        <v/>
      </c>
      <c r="AL103" s="36" t="str">
        <f ca="1">INDEX(NOTA[TGL_H],'1'!A:A)</f>
        <v/>
      </c>
      <c r="AM103" s="36" t="str">
        <f ca="1">INDEX(NOTA[TGL.NOTA_H],'1'!A:A)</f>
        <v/>
      </c>
      <c r="AN103" s="37"/>
      <c r="AO103" t="str">
        <f>IF(INDEX(NOTA[Column10],A:A)="","",INDEX(NOTA[Column10],A:A))</f>
        <v/>
      </c>
      <c r="AP103" t="str">
        <f ca="1">INDEX(NOTA[NO.NOTA_H],'1'!A:A)</f>
        <v/>
      </c>
      <c r="AQ103">
        <f>INDEX(NOTA[Column10],'1'!A:A)</f>
        <v>0</v>
      </c>
      <c r="AR103" s="38" t="str">
        <f ca="1">INDEX(NOTA[SUPPLIER_H],'1'!A:A)</f>
        <v/>
      </c>
      <c r="AS103" t="str">
        <f>Table17[[#This Row],[NAMA_C]]</f>
        <v>ABJAD D &amp; R 260 KCL</v>
      </c>
      <c r="AT103" t="str">
        <f ca="1">Table17[[#This Row],[SUPPLIER]]</f>
        <v/>
      </c>
      <c r="AU103" t="e">
        <f>SUBSTITUTE(Table17[[#This Row],[CTN]],",",".")</f>
        <v>#VALUE!</v>
      </c>
      <c r="AV103" s="64" t="e">
        <f>Table17[[#This Row],[ISI_C]]</f>
        <v>#VALUE!</v>
      </c>
      <c r="AW103" t="e">
        <f>Table17[[#This Row],[SATUAN_C]]</f>
        <v>#VALUE!</v>
      </c>
      <c r="AX103" t="e">
        <f>Table17[[#This Row],[HARGA CONV2]]</f>
        <v>#VALUE!</v>
      </c>
      <c r="AY103" s="39" t="str">
        <f>SUBSTITUTE(Table17[[#This Row],[DISC 3]],",",".")</f>
        <v/>
      </c>
      <c r="AZ103" s="36" t="str">
        <f ca="1">Table17[[#This Row],[TGL DATANG]]</f>
        <v/>
      </c>
      <c r="BA103" s="36" t="str">
        <f ca="1">Table17[[#This Row],[Column10]]</f>
        <v/>
      </c>
      <c r="BB103" s="37"/>
      <c r="BC103" t="str">
        <f>Table17[[#This Row],[KETERANGAN CONDRO]]</f>
        <v/>
      </c>
      <c r="BD103" t="str">
        <f ca="1">Table17[[#This Row],[Column6]]</f>
        <v/>
      </c>
    </row>
    <row r="104" spans="3:56">
      <c r="C104" t="str">
        <f>INDEX(NOTA[//DB],'1'!A:A)</f>
        <v/>
      </c>
      <c r="D104">
        <f>_xlfn.IFNA(MATCH(Table17[[#This Row],[//db]],[3]!Table2[\\],0),"")</f>
        <v>1</v>
      </c>
      <c r="E104" t="e">
        <f>INDEX([3]!db[NB NOTA],Table17[[#This Row],[//db]])</f>
        <v>#VALUE!</v>
      </c>
      <c r="F104" t="e">
        <f>INDEX([3]!db[NB BM],Table17[[#This Row],[//db]])</f>
        <v>#VALUE!</v>
      </c>
      <c r="G104" t="str">
        <f>IF(Table17[[#This Row],[dbconcat]]="","",INDEX([3]!Table2[NAMA],Table17[[#This Row],[dbconcat]]))</f>
        <v>ABJAD D &amp; R 260 KCL</v>
      </c>
      <c r="H104" t="str">
        <f>INDEX([3]!Table2[KODE BARANG],Table17[[#This Row],[dbconcat]])</f>
        <v>ABJ-DR1</v>
      </c>
      <c r="I104" t="str">
        <f>IF(Table17[[#This Row],[NAMA_3]]="",UPPER(Table17[[#This Row],[NAMA_2]]),Table17[[#This Row],[NAMA_3]])</f>
        <v>ABJAD D &amp; R 260 KCL</v>
      </c>
      <c r="J104">
        <f>INDEX(NOTA[QTY],'1'!A:A)</f>
        <v>0</v>
      </c>
      <c r="K104">
        <f>INDEX(NOTA[STN],'1'!A:A)</f>
        <v>0</v>
      </c>
      <c r="L104" t="e">
        <f>INDEX([3]!db[QTY B],Table17[[#This Row],[//db]])</f>
        <v>#VALUE!</v>
      </c>
      <c r="M104" t="e">
        <f>INDEX([3]!db[STN B],Table17[[#This Row],[//db]])</f>
        <v>#VALUE!</v>
      </c>
      <c r="N104" t="e">
        <f>IF(Table17[[#This Row],[SATUAN NOTA]]=Table17[[#This Row],[SATUAN DB]],"", MATCH(CONCATENATE(Table17[[#This Row],[SATUAN NOTA]],Table17[[#This Row],[SATUAN DB]]),Table2[4],0))</f>
        <v>#VALUE!</v>
      </c>
      <c r="O104" t="e" cm="1">
        <f t="array" ref="O104">IF(Table17[[#This Row],[//CONV]]="","",INDEX(Table2[3],Table17[[#This Row],[//CONV]]))</f>
        <v>#VALUE!</v>
      </c>
      <c r="P104" t="e">
        <f>IF(Table17[[#This Row],[//CONV]]="",Table17[[#This Row],[ISI DB]],Table17[[#This Row],[ISI NOTA]]*Table17[[#This Row],[CONV VAR]])</f>
        <v>#VALUE!</v>
      </c>
      <c r="Q104" t="e" cm="1">
        <f t="array" ref="Q104">IF(Table17[[#This Row],[//CONV]]="",Table17[[#This Row],[SATUAN DB]],INDEX(Table2[2],Table17[[#This Row],[//CONV]]))</f>
        <v>#VALUE!</v>
      </c>
      <c r="R104" cm="1">
        <f t="array" ref="R104">IF(Table17[[#This Row],[dbconcat]]="","",INDEX([3]!Table2[ISI],Table17[[#This Row],[dbconcat]]))</f>
        <v>20</v>
      </c>
      <c r="S104" t="str" cm="1">
        <f t="array" ref="S104">IF(Table17[[#This Row],[dbconcat]]="","",INDEX([3]!Table2[[SATUAN ]],Table17[[#This Row],[dbconcat]]))</f>
        <v>LSN</v>
      </c>
      <c r="T104" t="e">
        <f>IF(Table17[[#This Row],[SATUAN S]]="","",IF(_xlfn.NUMBERVALUE(Table17[[#This Row],[ISI DB]])=_xlfn.NUMBERVALUE(Table17[[#This Row],[ISI S]]),"",1))</f>
        <v>#VALUE!</v>
      </c>
      <c r="U104" t="e">
        <f>IF(Table17[[#This Row],[SATUAN S]]="","",IF(Table17[[#This Row],[SATUAN DB]]=Table17[[#This Row],[SATUAN S]],"",1))</f>
        <v>#VALUE!</v>
      </c>
      <c r="V104" t="e">
        <f>IF(Table17[[#This Row],[CEK STN S]]="","",MATCH(CONCATENATE(Table17[[#This Row],[SATUAN CONV]],Table17[[#This Row],[SATUAN S]]),Table2[4],0))</f>
        <v>#VALUE!</v>
      </c>
      <c r="X104" t="e" cm="1">
        <f t="array" ref="X104">IF(Table17[[#This Row],[CONV2_//]]="","",INDEX(Table2[3],Table17[[#This Row],[CONV2_//]]))</f>
        <v>#VALUE!</v>
      </c>
      <c r="Y104" t="e">
        <f>IF(Table17[[#This Row],[CEK STN S]]="",Table17[[#This Row],[ISI NOTA]],Table17[[#This Row],[ISI NOTA]]*Table17[[#This Row],[CONV2 VAR]])</f>
        <v>#VALUE!</v>
      </c>
      <c r="Z104" t="e">
        <f>IF(Table17[[#This Row],[CEK STN S]]="",Table17[[#This Row],[SATUAN NOTA]],Table17[[#This Row],[SATUAN S]])</f>
        <v>#VALUE!</v>
      </c>
      <c r="AA104" s="32" t="e">
        <f>IF(Table17[[#This Row],[CEK ISI S]]="",Table17[[#This Row],[ISI DB]],Table17[[#This Row],[ISI S]])</f>
        <v>#VALUE!</v>
      </c>
      <c r="AB104" t="e">
        <f>IF(Table17[[#This Row],[CEK STN S]]="",Table17[[#This Row],[SATUAN DB]],Table17[[#This Row],[SATUAN S]])</f>
        <v>#VALUE!</v>
      </c>
      <c r="AC104" t="e">
        <f>Table17[[#This Row],[ISI NOTA CONV]]/Table17[[#This Row],[ISI_C]]</f>
        <v>#VALUE!</v>
      </c>
      <c r="AD104">
        <f>INDEX(NOTA[HARGA SATUAN],'1'!A:A)</f>
        <v>0</v>
      </c>
      <c r="AE104" t="e">
        <f>IF(Table17[[#This Row],[//CONV]]="",Table17[[#This Row],[HARGA NOTA]],Table17[[#This Row],[HARGA NOTA]]/Table17[[#This Row],[CONV VAR]])</f>
        <v>#VALUE!</v>
      </c>
      <c r="AF104" t="e">
        <f>IF(Table17[[#This Row],[CEK STN S]]="",Table17[[#This Row],[HARGA CONV]],Table17[[#This Row],[HARGA CONV]]/Table17[[#This Row],[CONV2 VAR]])</f>
        <v>#VALUE!</v>
      </c>
      <c r="AG104" s="33" t="str">
        <f>IF(INDEX(NOTA[Column6],'1'!A:A)=0,"",INDEX(NOTA[Column6],'1'!A:A))</f>
        <v/>
      </c>
      <c r="AH104" s="33" t="str">
        <f>IF(INDEX(NOTA[Column7],'1'!A:A)=0,"",INDEX(NOTA[Column7],'1'!A:A))</f>
        <v/>
      </c>
      <c r="AI10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4" s="34" t="str">
        <f>INDEX(NOTA[HARGA/ CTN_H],'1'!A:A)</f>
        <v/>
      </c>
      <c r="AK104" s="34" t="str">
        <f>IF(Table17[[#This Row],[DISC 3]]="",Table17[[#This Row],[HRG / CTN]],Table17[[#This Row],[HRG / CTN]]-(Table17[[#This Row],[HRG / CTN]]*Table17[[#This Row],[DISC 3]]))</f>
        <v/>
      </c>
      <c r="AL104" s="36" t="str">
        <f ca="1">INDEX(NOTA[TGL_H],'1'!A:A)</f>
        <v/>
      </c>
      <c r="AM104" s="36" t="str">
        <f ca="1">INDEX(NOTA[TGL.NOTA_H],'1'!A:A)</f>
        <v/>
      </c>
      <c r="AN104" s="37"/>
      <c r="AO104" t="str">
        <f>IF(INDEX(NOTA[Column10],A:A)="","",INDEX(NOTA[Column10],A:A))</f>
        <v/>
      </c>
      <c r="AP104" t="str">
        <f ca="1">INDEX(NOTA[NO.NOTA_H],'1'!A:A)</f>
        <v/>
      </c>
      <c r="AQ104">
        <f>INDEX(NOTA[Column10],'1'!A:A)</f>
        <v>0</v>
      </c>
      <c r="AR104" s="38" t="str">
        <f ca="1">INDEX(NOTA[SUPPLIER_H],'1'!A:A)</f>
        <v/>
      </c>
      <c r="AS104" t="str">
        <f>Table17[[#This Row],[NAMA_C]]</f>
        <v>ABJAD D &amp; R 260 KCL</v>
      </c>
      <c r="AT104" t="str">
        <f ca="1">Table17[[#This Row],[SUPPLIER]]</f>
        <v/>
      </c>
      <c r="AU104" t="e">
        <f>SUBSTITUTE(Table17[[#This Row],[CTN]],",",".")</f>
        <v>#VALUE!</v>
      </c>
      <c r="AV104" s="64" t="e">
        <f>Table17[[#This Row],[ISI_C]]</f>
        <v>#VALUE!</v>
      </c>
      <c r="AW104" t="e">
        <f>Table17[[#This Row],[SATUAN_C]]</f>
        <v>#VALUE!</v>
      </c>
      <c r="AX104" t="e">
        <f>Table17[[#This Row],[HARGA CONV2]]</f>
        <v>#VALUE!</v>
      </c>
      <c r="AY104" s="39" t="str">
        <f>SUBSTITUTE(Table17[[#This Row],[DISC 3]],",",".")</f>
        <v/>
      </c>
      <c r="AZ104" s="36" t="str">
        <f ca="1">Table17[[#This Row],[TGL DATANG]]</f>
        <v/>
      </c>
      <c r="BA104" s="36" t="str">
        <f ca="1">Table17[[#This Row],[Column10]]</f>
        <v/>
      </c>
      <c r="BB104" s="37"/>
      <c r="BC104" t="str">
        <f>Table17[[#This Row],[KETERANGAN CONDRO]]</f>
        <v/>
      </c>
      <c r="BD104" t="str">
        <f ca="1">Table17[[#This Row],[Column6]]</f>
        <v/>
      </c>
    </row>
    <row r="105" spans="3:56">
      <c r="C105" t="str">
        <f>INDEX(NOTA[//DB],'1'!A:A)</f>
        <v/>
      </c>
      <c r="D105">
        <f>_xlfn.IFNA(MATCH(Table17[[#This Row],[//db]],[3]!Table2[\\],0),"")</f>
        <v>1</v>
      </c>
      <c r="E105" t="e">
        <f>INDEX([3]!db[NB NOTA],Table17[[#This Row],[//db]])</f>
        <v>#VALUE!</v>
      </c>
      <c r="F105" t="e">
        <f>INDEX([3]!db[NB BM],Table17[[#This Row],[//db]])</f>
        <v>#VALUE!</v>
      </c>
      <c r="G105" t="str">
        <f>IF(Table17[[#This Row],[dbconcat]]="","",INDEX([3]!Table2[NAMA],Table17[[#This Row],[dbconcat]]))</f>
        <v>ABJAD D &amp; R 260 KCL</v>
      </c>
      <c r="H105" t="str">
        <f>INDEX([3]!Table2[KODE BARANG],Table17[[#This Row],[dbconcat]])</f>
        <v>ABJ-DR1</v>
      </c>
      <c r="I105" t="str">
        <f>IF(Table17[[#This Row],[NAMA_3]]="",UPPER(Table17[[#This Row],[NAMA_2]]),Table17[[#This Row],[NAMA_3]])</f>
        <v>ABJAD D &amp; R 260 KCL</v>
      </c>
      <c r="J105">
        <f>INDEX(NOTA[QTY],'1'!A:A)</f>
        <v>0</v>
      </c>
      <c r="K105">
        <f>INDEX(NOTA[STN],'1'!A:A)</f>
        <v>0</v>
      </c>
      <c r="L105" t="e">
        <f>INDEX([3]!db[QTY B],Table17[[#This Row],[//db]])</f>
        <v>#VALUE!</v>
      </c>
      <c r="M105" t="e">
        <f>INDEX([3]!db[STN B],Table17[[#This Row],[//db]])</f>
        <v>#VALUE!</v>
      </c>
      <c r="N105" t="e">
        <f>IF(Table17[[#This Row],[SATUAN NOTA]]=Table17[[#This Row],[SATUAN DB]],"", MATCH(CONCATENATE(Table17[[#This Row],[SATUAN NOTA]],Table17[[#This Row],[SATUAN DB]]),Table2[4],0))</f>
        <v>#VALUE!</v>
      </c>
      <c r="O105" t="e" cm="1">
        <f t="array" ref="O105">IF(Table17[[#This Row],[//CONV]]="","",INDEX(Table2[3],Table17[[#This Row],[//CONV]]))</f>
        <v>#VALUE!</v>
      </c>
      <c r="P105" t="e">
        <f>IF(Table17[[#This Row],[//CONV]]="",Table17[[#This Row],[ISI DB]],Table17[[#This Row],[ISI NOTA]]*Table17[[#This Row],[CONV VAR]])</f>
        <v>#VALUE!</v>
      </c>
      <c r="Q105" t="e" cm="1">
        <f t="array" ref="Q105">IF(Table17[[#This Row],[//CONV]]="",Table17[[#This Row],[SATUAN DB]],INDEX(Table2[2],Table17[[#This Row],[//CONV]]))</f>
        <v>#VALUE!</v>
      </c>
      <c r="R105" cm="1">
        <f t="array" ref="R105">IF(Table17[[#This Row],[dbconcat]]="","",INDEX([3]!Table2[ISI],Table17[[#This Row],[dbconcat]]))</f>
        <v>20</v>
      </c>
      <c r="S105" t="str" cm="1">
        <f t="array" ref="S105">IF(Table17[[#This Row],[dbconcat]]="","",INDEX([3]!Table2[[SATUAN ]],Table17[[#This Row],[dbconcat]]))</f>
        <v>LSN</v>
      </c>
      <c r="T105" t="e">
        <f>IF(Table17[[#This Row],[SATUAN S]]="","",IF(_xlfn.NUMBERVALUE(Table17[[#This Row],[ISI DB]])=_xlfn.NUMBERVALUE(Table17[[#This Row],[ISI S]]),"",1))</f>
        <v>#VALUE!</v>
      </c>
      <c r="U105" t="e">
        <f>IF(Table17[[#This Row],[SATUAN S]]="","",IF(Table17[[#This Row],[SATUAN DB]]=Table17[[#This Row],[SATUAN S]],"",1))</f>
        <v>#VALUE!</v>
      </c>
      <c r="V105" t="e">
        <f>IF(Table17[[#This Row],[CEK STN S]]="","",MATCH(CONCATENATE(Table17[[#This Row],[SATUAN CONV]],Table17[[#This Row],[SATUAN S]]),Table2[4],0))</f>
        <v>#VALUE!</v>
      </c>
      <c r="X105" t="e" cm="1">
        <f t="array" ref="X105">IF(Table17[[#This Row],[CONV2_//]]="","",INDEX(Table2[3],Table17[[#This Row],[CONV2_//]]))</f>
        <v>#VALUE!</v>
      </c>
      <c r="Y105" t="e">
        <f>IF(Table17[[#This Row],[CEK STN S]]="",Table17[[#This Row],[ISI NOTA]],Table17[[#This Row],[ISI NOTA]]*Table17[[#This Row],[CONV2 VAR]])</f>
        <v>#VALUE!</v>
      </c>
      <c r="Z105" t="e">
        <f>IF(Table17[[#This Row],[CEK STN S]]="",Table17[[#This Row],[SATUAN NOTA]],Table17[[#This Row],[SATUAN S]])</f>
        <v>#VALUE!</v>
      </c>
      <c r="AA105" s="32" t="e">
        <f>IF(Table17[[#This Row],[CEK ISI S]]="",Table17[[#This Row],[ISI DB]],Table17[[#This Row],[ISI S]])</f>
        <v>#VALUE!</v>
      </c>
      <c r="AB105" t="e">
        <f>IF(Table17[[#This Row],[CEK STN S]]="",Table17[[#This Row],[SATUAN DB]],Table17[[#This Row],[SATUAN S]])</f>
        <v>#VALUE!</v>
      </c>
      <c r="AC105" t="e">
        <f>Table17[[#This Row],[ISI NOTA CONV]]/Table17[[#This Row],[ISI_C]]</f>
        <v>#VALUE!</v>
      </c>
      <c r="AD105">
        <f>INDEX(NOTA[HARGA SATUAN],'1'!A:A)</f>
        <v>0</v>
      </c>
      <c r="AE105" t="e">
        <f>IF(Table17[[#This Row],[//CONV]]="",Table17[[#This Row],[HARGA NOTA]],Table17[[#This Row],[HARGA NOTA]]/Table17[[#This Row],[CONV VAR]])</f>
        <v>#VALUE!</v>
      </c>
      <c r="AF105" t="e">
        <f>IF(Table17[[#This Row],[CEK STN S]]="",Table17[[#This Row],[HARGA CONV]],Table17[[#This Row],[HARGA CONV]]/Table17[[#This Row],[CONV2 VAR]])</f>
        <v>#VALUE!</v>
      </c>
      <c r="AG105" s="33" t="str">
        <f>IF(INDEX(NOTA[Column6],'1'!A:A)=0,"",INDEX(NOTA[Column6],'1'!A:A))</f>
        <v/>
      </c>
      <c r="AH105" s="33" t="str">
        <f>IF(INDEX(NOTA[Column7],'1'!A:A)=0,"",INDEX(NOTA[Column7],'1'!A:A))</f>
        <v/>
      </c>
      <c r="AI10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5" s="34" t="str">
        <f>INDEX(NOTA[HARGA/ CTN_H],'1'!A:A)</f>
        <v/>
      </c>
      <c r="AK105" s="34" t="str">
        <f>IF(Table17[[#This Row],[DISC 3]]="",Table17[[#This Row],[HRG / CTN]],Table17[[#This Row],[HRG / CTN]]-(Table17[[#This Row],[HRG / CTN]]*Table17[[#This Row],[DISC 3]]))</f>
        <v/>
      </c>
      <c r="AL105" s="36" t="str">
        <f ca="1">INDEX(NOTA[TGL_H],'1'!A:A)</f>
        <v/>
      </c>
      <c r="AM105" s="36" t="str">
        <f ca="1">INDEX(NOTA[TGL.NOTA_H],'1'!A:A)</f>
        <v/>
      </c>
      <c r="AN105" s="37"/>
      <c r="AO105" t="str">
        <f>IF(INDEX(NOTA[Column10],A:A)="","",INDEX(NOTA[Column10],A:A))</f>
        <v/>
      </c>
      <c r="AP105" t="str">
        <f ca="1">INDEX(NOTA[NO.NOTA_H],'1'!A:A)</f>
        <v/>
      </c>
      <c r="AQ105">
        <f>INDEX(NOTA[Column10],'1'!A:A)</f>
        <v>0</v>
      </c>
      <c r="AR105" s="38" t="str">
        <f ca="1">INDEX(NOTA[SUPPLIER_H],'1'!A:A)</f>
        <v/>
      </c>
      <c r="AS105" t="str">
        <f>Table17[[#This Row],[NAMA_C]]</f>
        <v>ABJAD D &amp; R 260 KCL</v>
      </c>
      <c r="AT105" t="str">
        <f ca="1">Table17[[#This Row],[SUPPLIER]]</f>
        <v/>
      </c>
      <c r="AU105" t="e">
        <f>SUBSTITUTE(Table17[[#This Row],[CTN]],",",".")</f>
        <v>#VALUE!</v>
      </c>
      <c r="AV105" s="64" t="e">
        <f>Table17[[#This Row],[ISI_C]]</f>
        <v>#VALUE!</v>
      </c>
      <c r="AW105" t="e">
        <f>Table17[[#This Row],[SATUAN_C]]</f>
        <v>#VALUE!</v>
      </c>
      <c r="AX105" t="e">
        <f>Table17[[#This Row],[HARGA CONV2]]</f>
        <v>#VALUE!</v>
      </c>
      <c r="AY105" s="39" t="str">
        <f>SUBSTITUTE(Table17[[#This Row],[DISC 3]],",",".")</f>
        <v/>
      </c>
      <c r="AZ105" s="36" t="str">
        <f ca="1">Table17[[#This Row],[TGL DATANG]]</f>
        <v/>
      </c>
      <c r="BA105" s="36" t="str">
        <f ca="1">Table17[[#This Row],[Column10]]</f>
        <v/>
      </c>
      <c r="BB105" s="37"/>
      <c r="BC105" t="str">
        <f>Table17[[#This Row],[KETERANGAN CONDRO]]</f>
        <v/>
      </c>
      <c r="BD105" t="str">
        <f ca="1">Table17[[#This Row],[Column6]]</f>
        <v/>
      </c>
    </row>
    <row r="106" spans="3:56">
      <c r="C106" t="str">
        <f>INDEX(NOTA[//DB],'1'!A:A)</f>
        <v/>
      </c>
      <c r="D106">
        <f>_xlfn.IFNA(MATCH(Table17[[#This Row],[//db]],[3]!Table2[\\],0),"")</f>
        <v>1</v>
      </c>
      <c r="E106" t="e">
        <f>INDEX([3]!db[NB NOTA],Table17[[#This Row],[//db]])</f>
        <v>#VALUE!</v>
      </c>
      <c r="F106" t="e">
        <f>INDEX([3]!db[NB BM],Table17[[#This Row],[//db]])</f>
        <v>#VALUE!</v>
      </c>
      <c r="G106" t="str">
        <f>IF(Table17[[#This Row],[dbconcat]]="","",INDEX([3]!Table2[NAMA],Table17[[#This Row],[dbconcat]]))</f>
        <v>ABJAD D &amp; R 260 KCL</v>
      </c>
      <c r="H106" t="str">
        <f>INDEX([3]!Table2[KODE BARANG],Table17[[#This Row],[dbconcat]])</f>
        <v>ABJ-DR1</v>
      </c>
      <c r="I106" t="str">
        <f>IF(Table17[[#This Row],[NAMA_3]]="",UPPER(Table17[[#This Row],[NAMA_2]]),Table17[[#This Row],[NAMA_3]])</f>
        <v>ABJAD D &amp; R 260 KCL</v>
      </c>
      <c r="J106">
        <f>INDEX(NOTA[QTY],'1'!A:A)</f>
        <v>0</v>
      </c>
      <c r="K106">
        <f>INDEX(NOTA[STN],'1'!A:A)</f>
        <v>0</v>
      </c>
      <c r="L106" t="e">
        <f>INDEX([3]!db[QTY B],Table17[[#This Row],[//db]])</f>
        <v>#VALUE!</v>
      </c>
      <c r="M106" t="e">
        <f>INDEX([3]!db[STN B],Table17[[#This Row],[//db]])</f>
        <v>#VALUE!</v>
      </c>
      <c r="N106" t="e">
        <f>IF(Table17[[#This Row],[SATUAN NOTA]]=Table17[[#This Row],[SATUAN DB]],"", MATCH(CONCATENATE(Table17[[#This Row],[SATUAN NOTA]],Table17[[#This Row],[SATUAN DB]]),Table2[4],0))</f>
        <v>#VALUE!</v>
      </c>
      <c r="O106" t="e" cm="1">
        <f t="array" ref="O106">IF(Table17[[#This Row],[//CONV]]="","",INDEX(Table2[3],Table17[[#This Row],[//CONV]]))</f>
        <v>#VALUE!</v>
      </c>
      <c r="P106" t="e">
        <f>IF(Table17[[#This Row],[//CONV]]="",Table17[[#This Row],[ISI DB]],Table17[[#This Row],[ISI NOTA]]*Table17[[#This Row],[CONV VAR]])</f>
        <v>#VALUE!</v>
      </c>
      <c r="Q106" t="e" cm="1">
        <f t="array" ref="Q106">IF(Table17[[#This Row],[//CONV]]="",Table17[[#This Row],[SATUAN DB]],INDEX(Table2[2],Table17[[#This Row],[//CONV]]))</f>
        <v>#VALUE!</v>
      </c>
      <c r="R106" cm="1">
        <f t="array" ref="R106">IF(Table17[[#This Row],[dbconcat]]="","",INDEX([3]!Table2[ISI],Table17[[#This Row],[dbconcat]]))</f>
        <v>20</v>
      </c>
      <c r="S106" t="str" cm="1">
        <f t="array" ref="S106">IF(Table17[[#This Row],[dbconcat]]="","",INDEX([3]!Table2[[SATUAN ]],Table17[[#This Row],[dbconcat]]))</f>
        <v>LSN</v>
      </c>
      <c r="T106" t="e">
        <f>IF(Table17[[#This Row],[SATUAN S]]="","",IF(_xlfn.NUMBERVALUE(Table17[[#This Row],[ISI DB]])=_xlfn.NUMBERVALUE(Table17[[#This Row],[ISI S]]),"",1))</f>
        <v>#VALUE!</v>
      </c>
      <c r="U106" t="e">
        <f>IF(Table17[[#This Row],[SATUAN S]]="","",IF(Table17[[#This Row],[SATUAN DB]]=Table17[[#This Row],[SATUAN S]],"",1))</f>
        <v>#VALUE!</v>
      </c>
      <c r="V106" t="e">
        <f>IF(Table17[[#This Row],[CEK STN S]]="","",MATCH(CONCATENATE(Table17[[#This Row],[SATUAN CONV]],Table17[[#This Row],[SATUAN S]]),Table2[4],0))</f>
        <v>#VALUE!</v>
      </c>
      <c r="X106" t="e" cm="1">
        <f t="array" ref="X106">IF(Table17[[#This Row],[CONV2_//]]="","",INDEX(Table2[3],Table17[[#This Row],[CONV2_//]]))</f>
        <v>#VALUE!</v>
      </c>
      <c r="Y106" t="e">
        <f>IF(Table17[[#This Row],[CEK STN S]]="",Table17[[#This Row],[ISI NOTA]],Table17[[#This Row],[ISI NOTA]]*Table17[[#This Row],[CONV2 VAR]])</f>
        <v>#VALUE!</v>
      </c>
      <c r="Z106" t="e">
        <f>IF(Table17[[#This Row],[CEK STN S]]="",Table17[[#This Row],[SATUAN NOTA]],Table17[[#This Row],[SATUAN S]])</f>
        <v>#VALUE!</v>
      </c>
      <c r="AA106" s="32" t="e">
        <f>IF(Table17[[#This Row],[CEK ISI S]]="",Table17[[#This Row],[ISI DB]],Table17[[#This Row],[ISI S]])</f>
        <v>#VALUE!</v>
      </c>
      <c r="AB106" t="e">
        <f>IF(Table17[[#This Row],[CEK STN S]]="",Table17[[#This Row],[SATUAN DB]],Table17[[#This Row],[SATUAN S]])</f>
        <v>#VALUE!</v>
      </c>
      <c r="AC106" t="e">
        <f>Table17[[#This Row],[ISI NOTA CONV]]/Table17[[#This Row],[ISI_C]]</f>
        <v>#VALUE!</v>
      </c>
      <c r="AD106">
        <f>INDEX(NOTA[HARGA SATUAN],'1'!A:A)</f>
        <v>0</v>
      </c>
      <c r="AE106" t="e">
        <f>IF(Table17[[#This Row],[//CONV]]="",Table17[[#This Row],[HARGA NOTA]],Table17[[#This Row],[HARGA NOTA]]/Table17[[#This Row],[CONV VAR]])</f>
        <v>#VALUE!</v>
      </c>
      <c r="AF106" t="e">
        <f>IF(Table17[[#This Row],[CEK STN S]]="",Table17[[#This Row],[HARGA CONV]],Table17[[#This Row],[HARGA CONV]]/Table17[[#This Row],[CONV2 VAR]])</f>
        <v>#VALUE!</v>
      </c>
      <c r="AG106" s="33" t="str">
        <f>IF(INDEX(NOTA[Column6],'1'!A:A)=0,"",INDEX(NOTA[Column6],'1'!A:A))</f>
        <v/>
      </c>
      <c r="AH106" s="33" t="str">
        <f>IF(INDEX(NOTA[Column7],'1'!A:A)=0,"",INDEX(NOTA[Column7],'1'!A:A))</f>
        <v/>
      </c>
      <c r="AI10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6" s="34" t="str">
        <f>INDEX(NOTA[HARGA/ CTN_H],'1'!A:A)</f>
        <v/>
      </c>
      <c r="AK106" s="34" t="str">
        <f>IF(Table17[[#This Row],[DISC 3]]="",Table17[[#This Row],[HRG / CTN]],Table17[[#This Row],[HRG / CTN]]-(Table17[[#This Row],[HRG / CTN]]*Table17[[#This Row],[DISC 3]]))</f>
        <v/>
      </c>
      <c r="AL106" s="36" t="str">
        <f ca="1">INDEX(NOTA[TGL_H],'1'!A:A)</f>
        <v/>
      </c>
      <c r="AM106" s="36" t="str">
        <f ca="1">INDEX(NOTA[TGL.NOTA_H],'1'!A:A)</f>
        <v/>
      </c>
      <c r="AN106" s="37"/>
      <c r="AO106" t="str">
        <f>IF(INDEX(NOTA[Column10],A:A)="","",INDEX(NOTA[Column10],A:A))</f>
        <v/>
      </c>
      <c r="AP106" t="str">
        <f ca="1">INDEX(NOTA[NO.NOTA_H],'1'!A:A)</f>
        <v/>
      </c>
      <c r="AQ106">
        <f>INDEX(NOTA[Column10],'1'!A:A)</f>
        <v>0</v>
      </c>
      <c r="AR106" s="38" t="str">
        <f ca="1">INDEX(NOTA[SUPPLIER_H],'1'!A:A)</f>
        <v/>
      </c>
      <c r="AS106" t="str">
        <f>Table17[[#This Row],[NAMA_C]]</f>
        <v>ABJAD D &amp; R 260 KCL</v>
      </c>
      <c r="AT106" t="str">
        <f ca="1">Table17[[#This Row],[SUPPLIER]]</f>
        <v/>
      </c>
      <c r="AU106" t="e">
        <f>SUBSTITUTE(Table17[[#This Row],[CTN]],",",".")</f>
        <v>#VALUE!</v>
      </c>
      <c r="AV106" s="64" t="e">
        <f>Table17[[#This Row],[ISI_C]]</f>
        <v>#VALUE!</v>
      </c>
      <c r="AW106" t="e">
        <f>Table17[[#This Row],[SATUAN_C]]</f>
        <v>#VALUE!</v>
      </c>
      <c r="AX106" t="e">
        <f>Table17[[#This Row],[HARGA CONV2]]</f>
        <v>#VALUE!</v>
      </c>
      <c r="AY106" s="39" t="str">
        <f>SUBSTITUTE(Table17[[#This Row],[DISC 3]],",",".")</f>
        <v/>
      </c>
      <c r="AZ106" s="36" t="str">
        <f ca="1">Table17[[#This Row],[TGL DATANG]]</f>
        <v/>
      </c>
      <c r="BA106" s="36" t="str">
        <f ca="1">Table17[[#This Row],[Column10]]</f>
        <v/>
      </c>
      <c r="BB106" s="37"/>
      <c r="BC106" t="str">
        <f>Table17[[#This Row],[KETERANGAN CONDRO]]</f>
        <v/>
      </c>
      <c r="BD106" t="str">
        <f ca="1">Table17[[#This Row],[Column6]]</f>
        <v/>
      </c>
    </row>
    <row r="107" spans="3:56">
      <c r="C107" t="str">
        <f>INDEX(NOTA[//DB],'1'!A:A)</f>
        <v/>
      </c>
      <c r="D107">
        <f>_xlfn.IFNA(MATCH(Table17[[#This Row],[//db]],[3]!Table2[\\],0),"")</f>
        <v>1</v>
      </c>
      <c r="E107" t="e">
        <f>INDEX([3]!db[NB NOTA],Table17[[#This Row],[//db]])</f>
        <v>#VALUE!</v>
      </c>
      <c r="F107" t="e">
        <f>INDEX([3]!db[NB BM],Table17[[#This Row],[//db]])</f>
        <v>#VALUE!</v>
      </c>
      <c r="G107" t="str">
        <f>IF(Table17[[#This Row],[dbconcat]]="","",INDEX([3]!Table2[NAMA],Table17[[#This Row],[dbconcat]]))</f>
        <v>ABJAD D &amp; R 260 KCL</v>
      </c>
      <c r="H107" t="str">
        <f>INDEX([3]!Table2[KODE BARANG],Table17[[#This Row],[dbconcat]])</f>
        <v>ABJ-DR1</v>
      </c>
      <c r="I107" t="str">
        <f>IF(Table17[[#This Row],[NAMA_3]]="",UPPER(Table17[[#This Row],[NAMA_2]]),Table17[[#This Row],[NAMA_3]])</f>
        <v>ABJAD D &amp; R 260 KCL</v>
      </c>
      <c r="J107">
        <f>INDEX(NOTA[QTY],'1'!A:A)</f>
        <v>0</v>
      </c>
      <c r="K107">
        <f>INDEX(NOTA[STN],'1'!A:A)</f>
        <v>0</v>
      </c>
      <c r="L107" t="e">
        <f>INDEX([3]!db[QTY B],Table17[[#This Row],[//db]])</f>
        <v>#VALUE!</v>
      </c>
      <c r="M107" t="e">
        <f>INDEX([3]!db[STN B],Table17[[#This Row],[//db]])</f>
        <v>#VALUE!</v>
      </c>
      <c r="N107" t="e">
        <f>IF(Table17[[#This Row],[SATUAN NOTA]]=Table17[[#This Row],[SATUAN DB]],"", MATCH(CONCATENATE(Table17[[#This Row],[SATUAN NOTA]],Table17[[#This Row],[SATUAN DB]]),Table2[4],0))</f>
        <v>#VALUE!</v>
      </c>
      <c r="O107" t="e" cm="1">
        <f t="array" ref="O107">IF(Table17[[#This Row],[//CONV]]="","",INDEX(Table2[3],Table17[[#This Row],[//CONV]]))</f>
        <v>#VALUE!</v>
      </c>
      <c r="P107" t="e">
        <f>IF(Table17[[#This Row],[//CONV]]="",Table17[[#This Row],[ISI DB]],Table17[[#This Row],[ISI NOTA]]*Table17[[#This Row],[CONV VAR]])</f>
        <v>#VALUE!</v>
      </c>
      <c r="Q107" t="e" cm="1">
        <f t="array" ref="Q107">IF(Table17[[#This Row],[//CONV]]="",Table17[[#This Row],[SATUAN DB]],INDEX(Table2[2],Table17[[#This Row],[//CONV]]))</f>
        <v>#VALUE!</v>
      </c>
      <c r="R107" cm="1">
        <f t="array" ref="R107">IF(Table17[[#This Row],[dbconcat]]="","",INDEX([3]!Table2[ISI],Table17[[#This Row],[dbconcat]]))</f>
        <v>20</v>
      </c>
      <c r="S107" t="str" cm="1">
        <f t="array" ref="S107">IF(Table17[[#This Row],[dbconcat]]="","",INDEX([3]!Table2[[SATUAN ]],Table17[[#This Row],[dbconcat]]))</f>
        <v>LSN</v>
      </c>
      <c r="T107" t="e">
        <f>IF(Table17[[#This Row],[SATUAN S]]="","",IF(_xlfn.NUMBERVALUE(Table17[[#This Row],[ISI DB]])=_xlfn.NUMBERVALUE(Table17[[#This Row],[ISI S]]),"",1))</f>
        <v>#VALUE!</v>
      </c>
      <c r="U107" t="e">
        <f>IF(Table17[[#This Row],[SATUAN S]]="","",IF(Table17[[#This Row],[SATUAN DB]]=Table17[[#This Row],[SATUAN S]],"",1))</f>
        <v>#VALUE!</v>
      </c>
      <c r="V107" t="e">
        <f>IF(Table17[[#This Row],[CEK STN S]]="","",MATCH(CONCATENATE(Table17[[#This Row],[SATUAN CONV]],Table17[[#This Row],[SATUAN S]]),Table2[4],0))</f>
        <v>#VALUE!</v>
      </c>
      <c r="X107" t="e" cm="1">
        <f t="array" ref="X107">IF(Table17[[#This Row],[CONV2_//]]="","",INDEX(Table2[3],Table17[[#This Row],[CONV2_//]]))</f>
        <v>#VALUE!</v>
      </c>
      <c r="Y107" t="e">
        <f>IF(Table17[[#This Row],[CEK STN S]]="",Table17[[#This Row],[ISI NOTA]],Table17[[#This Row],[ISI NOTA]]*Table17[[#This Row],[CONV2 VAR]])</f>
        <v>#VALUE!</v>
      </c>
      <c r="Z107" t="e">
        <f>IF(Table17[[#This Row],[CEK STN S]]="",Table17[[#This Row],[SATUAN NOTA]],Table17[[#This Row],[SATUAN S]])</f>
        <v>#VALUE!</v>
      </c>
      <c r="AA107" s="32" t="e">
        <f>IF(Table17[[#This Row],[CEK ISI S]]="",Table17[[#This Row],[ISI DB]],Table17[[#This Row],[ISI S]])</f>
        <v>#VALUE!</v>
      </c>
      <c r="AB107" t="e">
        <f>IF(Table17[[#This Row],[CEK STN S]]="",Table17[[#This Row],[SATUAN DB]],Table17[[#This Row],[SATUAN S]])</f>
        <v>#VALUE!</v>
      </c>
      <c r="AC107" t="e">
        <f>Table17[[#This Row],[ISI NOTA CONV]]/Table17[[#This Row],[ISI_C]]</f>
        <v>#VALUE!</v>
      </c>
      <c r="AD107">
        <f>INDEX(NOTA[HARGA SATUAN],'1'!A:A)</f>
        <v>0</v>
      </c>
      <c r="AE107" t="e">
        <f>IF(Table17[[#This Row],[//CONV]]="",Table17[[#This Row],[HARGA NOTA]],Table17[[#This Row],[HARGA NOTA]]/Table17[[#This Row],[CONV VAR]])</f>
        <v>#VALUE!</v>
      </c>
      <c r="AF107" t="e">
        <f>IF(Table17[[#This Row],[CEK STN S]]="",Table17[[#This Row],[HARGA CONV]],Table17[[#This Row],[HARGA CONV]]/Table17[[#This Row],[CONV2 VAR]])</f>
        <v>#VALUE!</v>
      </c>
      <c r="AG107" s="33" t="str">
        <f>IF(INDEX(NOTA[Column6],'1'!A:A)=0,"",INDEX(NOTA[Column6],'1'!A:A))</f>
        <v/>
      </c>
      <c r="AH107" s="33" t="str">
        <f>IF(INDEX(NOTA[Column7],'1'!A:A)=0,"",INDEX(NOTA[Column7],'1'!A:A))</f>
        <v/>
      </c>
      <c r="AI10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7" s="34" t="str">
        <f>INDEX(NOTA[HARGA/ CTN_H],'1'!A:A)</f>
        <v/>
      </c>
      <c r="AK107" s="34" t="str">
        <f>IF(Table17[[#This Row],[DISC 3]]="",Table17[[#This Row],[HRG / CTN]],Table17[[#This Row],[HRG / CTN]]-(Table17[[#This Row],[HRG / CTN]]*Table17[[#This Row],[DISC 3]]))</f>
        <v/>
      </c>
      <c r="AL107" s="36" t="str">
        <f ca="1">INDEX(NOTA[TGL_H],'1'!A:A)</f>
        <v/>
      </c>
      <c r="AM107" s="36" t="str">
        <f ca="1">INDEX(NOTA[TGL.NOTA_H],'1'!A:A)</f>
        <v/>
      </c>
      <c r="AN107" s="37"/>
      <c r="AO107" t="str">
        <f>IF(INDEX(NOTA[Column10],A:A)="","",INDEX(NOTA[Column10],A:A))</f>
        <v/>
      </c>
      <c r="AP107" t="str">
        <f ca="1">INDEX(NOTA[NO.NOTA_H],'1'!A:A)</f>
        <v/>
      </c>
      <c r="AQ107">
        <f>INDEX(NOTA[Column10],'1'!A:A)</f>
        <v>0</v>
      </c>
      <c r="AR107" s="38" t="str">
        <f ca="1">INDEX(NOTA[SUPPLIER_H],'1'!A:A)</f>
        <v/>
      </c>
      <c r="AS107" t="str">
        <f>Table17[[#This Row],[NAMA_C]]</f>
        <v>ABJAD D &amp; R 260 KCL</v>
      </c>
      <c r="AT107" t="str">
        <f ca="1">Table17[[#This Row],[SUPPLIER]]</f>
        <v/>
      </c>
      <c r="AU107" t="e">
        <f>SUBSTITUTE(Table17[[#This Row],[CTN]],",",".")</f>
        <v>#VALUE!</v>
      </c>
      <c r="AV107" s="64" t="e">
        <f>Table17[[#This Row],[ISI_C]]</f>
        <v>#VALUE!</v>
      </c>
      <c r="AW107" t="e">
        <f>Table17[[#This Row],[SATUAN_C]]</f>
        <v>#VALUE!</v>
      </c>
      <c r="AX107" t="e">
        <f>Table17[[#This Row],[HARGA CONV2]]</f>
        <v>#VALUE!</v>
      </c>
      <c r="AY107" s="39" t="str">
        <f>SUBSTITUTE(Table17[[#This Row],[DISC 3]],",",".")</f>
        <v/>
      </c>
      <c r="AZ107" s="36" t="str">
        <f ca="1">Table17[[#This Row],[TGL DATANG]]</f>
        <v/>
      </c>
      <c r="BA107" s="36" t="str">
        <f ca="1">Table17[[#This Row],[Column10]]</f>
        <v/>
      </c>
      <c r="BB107" s="37"/>
      <c r="BC107" t="str">
        <f>Table17[[#This Row],[KETERANGAN CONDRO]]</f>
        <v/>
      </c>
      <c r="BD107" t="str">
        <f ca="1">Table17[[#This Row],[Column6]]</f>
        <v/>
      </c>
    </row>
    <row r="108" spans="3:56">
      <c r="C108" t="str">
        <f>INDEX(NOTA[//DB],'1'!A:A)</f>
        <v/>
      </c>
      <c r="D108">
        <f>_xlfn.IFNA(MATCH(Table17[[#This Row],[//db]],[3]!Table2[\\],0),"")</f>
        <v>1</v>
      </c>
      <c r="E108" t="e">
        <f>INDEX([3]!db[NB NOTA],Table17[[#This Row],[//db]])</f>
        <v>#VALUE!</v>
      </c>
      <c r="F108" t="e">
        <f>INDEX([3]!db[NB BM],Table17[[#This Row],[//db]])</f>
        <v>#VALUE!</v>
      </c>
      <c r="G108" t="str">
        <f>IF(Table17[[#This Row],[dbconcat]]="","",INDEX([3]!Table2[NAMA],Table17[[#This Row],[dbconcat]]))</f>
        <v>ABJAD D &amp; R 260 KCL</v>
      </c>
      <c r="H108" t="str">
        <f>INDEX([3]!Table2[KODE BARANG],Table17[[#This Row],[dbconcat]])</f>
        <v>ABJ-DR1</v>
      </c>
      <c r="I108" t="str">
        <f>IF(Table17[[#This Row],[NAMA_3]]="",UPPER(Table17[[#This Row],[NAMA_2]]),Table17[[#This Row],[NAMA_3]])</f>
        <v>ABJAD D &amp; R 260 KCL</v>
      </c>
      <c r="J108">
        <f>INDEX(NOTA[QTY],'1'!A:A)</f>
        <v>0</v>
      </c>
      <c r="K108">
        <f>INDEX(NOTA[STN],'1'!A:A)</f>
        <v>0</v>
      </c>
      <c r="L108" t="e">
        <f>INDEX([3]!db[QTY B],Table17[[#This Row],[//db]])</f>
        <v>#VALUE!</v>
      </c>
      <c r="M108" t="e">
        <f>INDEX([3]!db[STN B],Table17[[#This Row],[//db]])</f>
        <v>#VALUE!</v>
      </c>
      <c r="N108" t="e">
        <f>IF(Table17[[#This Row],[SATUAN NOTA]]=Table17[[#This Row],[SATUAN DB]],"", MATCH(CONCATENATE(Table17[[#This Row],[SATUAN NOTA]],Table17[[#This Row],[SATUAN DB]]),Table2[4],0))</f>
        <v>#VALUE!</v>
      </c>
      <c r="O108" t="e" cm="1">
        <f t="array" ref="O108">IF(Table17[[#This Row],[//CONV]]="","",INDEX(Table2[3],Table17[[#This Row],[//CONV]]))</f>
        <v>#VALUE!</v>
      </c>
      <c r="P108" t="e">
        <f>IF(Table17[[#This Row],[//CONV]]="",Table17[[#This Row],[ISI DB]],Table17[[#This Row],[ISI NOTA]]*Table17[[#This Row],[CONV VAR]])</f>
        <v>#VALUE!</v>
      </c>
      <c r="Q108" t="e" cm="1">
        <f t="array" ref="Q108">IF(Table17[[#This Row],[//CONV]]="",Table17[[#This Row],[SATUAN DB]],INDEX(Table2[2],Table17[[#This Row],[//CONV]]))</f>
        <v>#VALUE!</v>
      </c>
      <c r="R108" cm="1">
        <f t="array" ref="R108">IF(Table17[[#This Row],[dbconcat]]="","",INDEX([3]!Table2[ISI],Table17[[#This Row],[dbconcat]]))</f>
        <v>20</v>
      </c>
      <c r="S108" t="str" cm="1">
        <f t="array" ref="S108">IF(Table17[[#This Row],[dbconcat]]="","",INDEX([3]!Table2[[SATUAN ]],Table17[[#This Row],[dbconcat]]))</f>
        <v>LSN</v>
      </c>
      <c r="T108" t="e">
        <f>IF(Table17[[#This Row],[SATUAN S]]="","",IF(_xlfn.NUMBERVALUE(Table17[[#This Row],[ISI DB]])=_xlfn.NUMBERVALUE(Table17[[#This Row],[ISI S]]),"",1))</f>
        <v>#VALUE!</v>
      </c>
      <c r="U108" t="e">
        <f>IF(Table17[[#This Row],[SATUAN S]]="","",IF(Table17[[#This Row],[SATUAN DB]]=Table17[[#This Row],[SATUAN S]],"",1))</f>
        <v>#VALUE!</v>
      </c>
      <c r="V108" t="e">
        <f>IF(Table17[[#This Row],[CEK STN S]]="","",MATCH(CONCATENATE(Table17[[#This Row],[SATUAN CONV]],Table17[[#This Row],[SATUAN S]]),Table2[4],0))</f>
        <v>#VALUE!</v>
      </c>
      <c r="X108" t="e" cm="1">
        <f t="array" ref="X108">IF(Table17[[#This Row],[CONV2_//]]="","",INDEX(Table2[3],Table17[[#This Row],[CONV2_//]]))</f>
        <v>#VALUE!</v>
      </c>
      <c r="Y108" t="e">
        <f>IF(Table17[[#This Row],[CEK STN S]]="",Table17[[#This Row],[ISI NOTA]],Table17[[#This Row],[ISI NOTA]]*Table17[[#This Row],[CONV2 VAR]])</f>
        <v>#VALUE!</v>
      </c>
      <c r="Z108" t="e">
        <f>IF(Table17[[#This Row],[CEK STN S]]="",Table17[[#This Row],[SATUAN NOTA]],Table17[[#This Row],[SATUAN S]])</f>
        <v>#VALUE!</v>
      </c>
      <c r="AA108" s="32" t="e">
        <f>IF(Table17[[#This Row],[CEK ISI S]]="",Table17[[#This Row],[ISI DB]],Table17[[#This Row],[ISI S]])</f>
        <v>#VALUE!</v>
      </c>
      <c r="AB108" t="e">
        <f>IF(Table17[[#This Row],[CEK STN S]]="",Table17[[#This Row],[SATUAN DB]],Table17[[#This Row],[SATUAN S]])</f>
        <v>#VALUE!</v>
      </c>
      <c r="AC108" t="e">
        <f>Table17[[#This Row],[ISI NOTA CONV]]/Table17[[#This Row],[ISI_C]]</f>
        <v>#VALUE!</v>
      </c>
      <c r="AD108">
        <f>INDEX(NOTA[HARGA SATUAN],'1'!A:A)</f>
        <v>0</v>
      </c>
      <c r="AE108" t="e">
        <f>IF(Table17[[#This Row],[//CONV]]="",Table17[[#This Row],[HARGA NOTA]],Table17[[#This Row],[HARGA NOTA]]/Table17[[#This Row],[CONV VAR]])</f>
        <v>#VALUE!</v>
      </c>
      <c r="AF108" t="e">
        <f>IF(Table17[[#This Row],[CEK STN S]]="",Table17[[#This Row],[HARGA CONV]],Table17[[#This Row],[HARGA CONV]]/Table17[[#This Row],[CONV2 VAR]])</f>
        <v>#VALUE!</v>
      </c>
      <c r="AG108" s="33" t="str">
        <f>IF(INDEX(NOTA[Column6],'1'!A:A)=0,"",INDEX(NOTA[Column6],'1'!A:A))</f>
        <v/>
      </c>
      <c r="AH108" s="33" t="str">
        <f>IF(INDEX(NOTA[Column7],'1'!A:A)=0,"",INDEX(NOTA[Column7],'1'!A:A))</f>
        <v/>
      </c>
      <c r="AI10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8" s="34" t="str">
        <f>INDEX(NOTA[HARGA/ CTN_H],'1'!A:A)</f>
        <v/>
      </c>
      <c r="AK108" s="34" t="str">
        <f>IF(Table17[[#This Row],[DISC 3]]="",Table17[[#This Row],[HRG / CTN]],Table17[[#This Row],[HRG / CTN]]-(Table17[[#This Row],[HRG / CTN]]*Table17[[#This Row],[DISC 3]]))</f>
        <v/>
      </c>
      <c r="AL108" s="36" t="str">
        <f ca="1">INDEX(NOTA[TGL_H],'1'!A:A)</f>
        <v/>
      </c>
      <c r="AM108" s="36" t="str">
        <f ca="1">INDEX(NOTA[TGL.NOTA_H],'1'!A:A)</f>
        <v/>
      </c>
      <c r="AN108" s="37"/>
      <c r="AO108" t="str">
        <f>IF(INDEX(NOTA[Column10],A:A)="","",INDEX(NOTA[Column10],A:A))</f>
        <v/>
      </c>
      <c r="AP108" t="str">
        <f ca="1">INDEX(NOTA[NO.NOTA_H],'1'!A:A)</f>
        <v/>
      </c>
      <c r="AQ108">
        <f>INDEX(NOTA[Column10],'1'!A:A)</f>
        <v>0</v>
      </c>
      <c r="AR108" s="38" t="str">
        <f ca="1">INDEX(NOTA[SUPPLIER_H],'1'!A:A)</f>
        <v/>
      </c>
      <c r="AS108" t="str">
        <f>Table17[[#This Row],[NAMA_C]]</f>
        <v>ABJAD D &amp; R 260 KCL</v>
      </c>
      <c r="AT108" t="str">
        <f ca="1">Table17[[#This Row],[SUPPLIER]]</f>
        <v/>
      </c>
      <c r="AU108" t="e">
        <f>SUBSTITUTE(Table17[[#This Row],[CTN]],",",".")</f>
        <v>#VALUE!</v>
      </c>
      <c r="AV108" s="64" t="e">
        <f>Table17[[#This Row],[ISI_C]]</f>
        <v>#VALUE!</v>
      </c>
      <c r="AW108" t="e">
        <f>Table17[[#This Row],[SATUAN_C]]</f>
        <v>#VALUE!</v>
      </c>
      <c r="AX108" t="e">
        <f>Table17[[#This Row],[HARGA CONV2]]</f>
        <v>#VALUE!</v>
      </c>
      <c r="AY108" s="39" t="str">
        <f>SUBSTITUTE(Table17[[#This Row],[DISC 3]],",",".")</f>
        <v/>
      </c>
      <c r="AZ108" s="36" t="str">
        <f ca="1">Table17[[#This Row],[TGL DATANG]]</f>
        <v/>
      </c>
      <c r="BA108" s="36" t="str">
        <f ca="1">Table17[[#This Row],[Column10]]</f>
        <v/>
      </c>
      <c r="BB108" s="37"/>
      <c r="BC108" t="str">
        <f>Table17[[#This Row],[KETERANGAN CONDRO]]</f>
        <v/>
      </c>
      <c r="BD108" t="str">
        <f ca="1">Table17[[#This Row],[Column6]]</f>
        <v/>
      </c>
    </row>
    <row r="109" spans="3:56">
      <c r="C109" t="str">
        <f>INDEX(NOTA[//DB],'1'!A:A)</f>
        <v/>
      </c>
      <c r="D109">
        <f>_xlfn.IFNA(MATCH(Table17[[#This Row],[//db]],[3]!Table2[\\],0),"")</f>
        <v>1</v>
      </c>
      <c r="E109" t="e">
        <f>INDEX([3]!db[NB NOTA],Table17[[#This Row],[//db]])</f>
        <v>#VALUE!</v>
      </c>
      <c r="F109" t="e">
        <f>INDEX([3]!db[NB BM],Table17[[#This Row],[//db]])</f>
        <v>#VALUE!</v>
      </c>
      <c r="G109" t="str">
        <f>IF(Table17[[#This Row],[dbconcat]]="","",INDEX([3]!Table2[NAMA],Table17[[#This Row],[dbconcat]]))</f>
        <v>ABJAD D &amp; R 260 KCL</v>
      </c>
      <c r="H109" t="str">
        <f>INDEX([3]!Table2[KODE BARANG],Table17[[#This Row],[dbconcat]])</f>
        <v>ABJ-DR1</v>
      </c>
      <c r="I109" t="str">
        <f>IF(Table17[[#This Row],[NAMA_3]]="",UPPER(Table17[[#This Row],[NAMA_2]]),Table17[[#This Row],[NAMA_3]])</f>
        <v>ABJAD D &amp; R 260 KCL</v>
      </c>
      <c r="J109">
        <f>INDEX(NOTA[QTY],'1'!A:A)</f>
        <v>0</v>
      </c>
      <c r="K109">
        <f>INDEX(NOTA[STN],'1'!A:A)</f>
        <v>0</v>
      </c>
      <c r="L109" t="e">
        <f>INDEX([3]!db[QTY B],Table17[[#This Row],[//db]])</f>
        <v>#VALUE!</v>
      </c>
      <c r="M109" t="e">
        <f>INDEX([3]!db[STN B],Table17[[#This Row],[//db]])</f>
        <v>#VALUE!</v>
      </c>
      <c r="N109" t="e">
        <f>IF(Table17[[#This Row],[SATUAN NOTA]]=Table17[[#This Row],[SATUAN DB]],"", MATCH(CONCATENATE(Table17[[#This Row],[SATUAN NOTA]],Table17[[#This Row],[SATUAN DB]]),Table2[4],0))</f>
        <v>#VALUE!</v>
      </c>
      <c r="O109" t="e" cm="1">
        <f t="array" ref="O109">IF(Table17[[#This Row],[//CONV]]="","",INDEX(Table2[3],Table17[[#This Row],[//CONV]]))</f>
        <v>#VALUE!</v>
      </c>
      <c r="P109" t="e">
        <f>IF(Table17[[#This Row],[//CONV]]="",Table17[[#This Row],[ISI DB]],Table17[[#This Row],[ISI NOTA]]*Table17[[#This Row],[CONV VAR]])</f>
        <v>#VALUE!</v>
      </c>
      <c r="Q109" t="e" cm="1">
        <f t="array" ref="Q109">IF(Table17[[#This Row],[//CONV]]="",Table17[[#This Row],[SATUAN DB]],INDEX(Table2[2],Table17[[#This Row],[//CONV]]))</f>
        <v>#VALUE!</v>
      </c>
      <c r="R109" cm="1">
        <f t="array" ref="R109">IF(Table17[[#This Row],[dbconcat]]="","",INDEX([3]!Table2[ISI],Table17[[#This Row],[dbconcat]]))</f>
        <v>20</v>
      </c>
      <c r="S109" t="str" cm="1">
        <f t="array" ref="S109">IF(Table17[[#This Row],[dbconcat]]="","",INDEX([3]!Table2[[SATUAN ]],Table17[[#This Row],[dbconcat]]))</f>
        <v>LSN</v>
      </c>
      <c r="T109" t="e">
        <f>IF(Table17[[#This Row],[SATUAN S]]="","",IF(_xlfn.NUMBERVALUE(Table17[[#This Row],[ISI DB]])=_xlfn.NUMBERVALUE(Table17[[#This Row],[ISI S]]),"",1))</f>
        <v>#VALUE!</v>
      </c>
      <c r="U109" t="e">
        <f>IF(Table17[[#This Row],[SATUAN S]]="","",IF(Table17[[#This Row],[SATUAN DB]]=Table17[[#This Row],[SATUAN S]],"",1))</f>
        <v>#VALUE!</v>
      </c>
      <c r="V109" t="e">
        <f>IF(Table17[[#This Row],[CEK STN S]]="","",MATCH(CONCATENATE(Table17[[#This Row],[SATUAN CONV]],Table17[[#This Row],[SATUAN S]]),Table2[4],0))</f>
        <v>#VALUE!</v>
      </c>
      <c r="X109" t="e" cm="1">
        <f t="array" ref="X109">IF(Table17[[#This Row],[CONV2_//]]="","",INDEX(Table2[3],Table17[[#This Row],[CONV2_//]]))</f>
        <v>#VALUE!</v>
      </c>
      <c r="Y109" t="e">
        <f>IF(Table17[[#This Row],[CEK STN S]]="",Table17[[#This Row],[ISI NOTA]],Table17[[#This Row],[ISI NOTA]]*Table17[[#This Row],[CONV2 VAR]])</f>
        <v>#VALUE!</v>
      </c>
      <c r="Z109" t="e">
        <f>IF(Table17[[#This Row],[CEK STN S]]="",Table17[[#This Row],[SATUAN NOTA]],Table17[[#This Row],[SATUAN S]])</f>
        <v>#VALUE!</v>
      </c>
      <c r="AA109" s="32" t="e">
        <f>IF(Table17[[#This Row],[CEK ISI S]]="",Table17[[#This Row],[ISI DB]],Table17[[#This Row],[ISI S]])</f>
        <v>#VALUE!</v>
      </c>
      <c r="AB109" t="e">
        <f>IF(Table17[[#This Row],[CEK STN S]]="",Table17[[#This Row],[SATUAN DB]],Table17[[#This Row],[SATUAN S]])</f>
        <v>#VALUE!</v>
      </c>
      <c r="AC109" t="e">
        <f>Table17[[#This Row],[ISI NOTA CONV]]/Table17[[#This Row],[ISI_C]]</f>
        <v>#VALUE!</v>
      </c>
      <c r="AD109">
        <f>INDEX(NOTA[HARGA SATUAN],'1'!A:A)</f>
        <v>0</v>
      </c>
      <c r="AE109" t="e">
        <f>IF(Table17[[#This Row],[//CONV]]="",Table17[[#This Row],[HARGA NOTA]],Table17[[#This Row],[HARGA NOTA]]/Table17[[#This Row],[CONV VAR]])</f>
        <v>#VALUE!</v>
      </c>
      <c r="AF109" t="e">
        <f>IF(Table17[[#This Row],[CEK STN S]]="",Table17[[#This Row],[HARGA CONV]],Table17[[#This Row],[HARGA CONV]]/Table17[[#This Row],[CONV2 VAR]])</f>
        <v>#VALUE!</v>
      </c>
      <c r="AG109" s="33" t="str">
        <f>IF(INDEX(NOTA[Column6],'1'!A:A)=0,"",INDEX(NOTA[Column6],'1'!A:A))</f>
        <v/>
      </c>
      <c r="AH109" s="33" t="str">
        <f>IF(INDEX(NOTA[Column7],'1'!A:A)=0,"",INDEX(NOTA[Column7],'1'!A:A))</f>
        <v/>
      </c>
      <c r="AI10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09" s="34" t="str">
        <f>INDEX(NOTA[HARGA/ CTN_H],'1'!A:A)</f>
        <v/>
      </c>
      <c r="AK109" s="34" t="str">
        <f>IF(Table17[[#This Row],[DISC 3]]="",Table17[[#This Row],[HRG / CTN]],Table17[[#This Row],[HRG / CTN]]-(Table17[[#This Row],[HRG / CTN]]*Table17[[#This Row],[DISC 3]]))</f>
        <v/>
      </c>
      <c r="AL109" s="36" t="str">
        <f ca="1">INDEX(NOTA[TGL_H],'1'!A:A)</f>
        <v/>
      </c>
      <c r="AM109" s="36" t="str">
        <f ca="1">INDEX(NOTA[TGL.NOTA_H],'1'!A:A)</f>
        <v/>
      </c>
      <c r="AN109" s="37"/>
      <c r="AO109" t="str">
        <f>IF(INDEX(NOTA[Column10],A:A)="","",INDEX(NOTA[Column10],A:A))</f>
        <v/>
      </c>
      <c r="AP109" t="str">
        <f ca="1">INDEX(NOTA[NO.NOTA_H],'1'!A:A)</f>
        <v/>
      </c>
      <c r="AQ109">
        <f>INDEX(NOTA[Column10],'1'!A:A)</f>
        <v>0</v>
      </c>
      <c r="AR109" s="38" t="str">
        <f ca="1">INDEX(NOTA[SUPPLIER_H],'1'!A:A)</f>
        <v/>
      </c>
      <c r="AS109" t="str">
        <f>Table17[[#This Row],[NAMA_C]]</f>
        <v>ABJAD D &amp; R 260 KCL</v>
      </c>
      <c r="AT109" t="str">
        <f ca="1">Table17[[#This Row],[SUPPLIER]]</f>
        <v/>
      </c>
      <c r="AU109" t="e">
        <f>SUBSTITUTE(Table17[[#This Row],[CTN]],",",".")</f>
        <v>#VALUE!</v>
      </c>
      <c r="AV109" s="64" t="e">
        <f>Table17[[#This Row],[ISI_C]]</f>
        <v>#VALUE!</v>
      </c>
      <c r="AW109" t="e">
        <f>Table17[[#This Row],[SATUAN_C]]</f>
        <v>#VALUE!</v>
      </c>
      <c r="AX109" t="e">
        <f>Table17[[#This Row],[HARGA CONV2]]</f>
        <v>#VALUE!</v>
      </c>
      <c r="AY109" s="39" t="str">
        <f>SUBSTITUTE(Table17[[#This Row],[DISC 3]],",",".")</f>
        <v/>
      </c>
      <c r="AZ109" s="36" t="str">
        <f ca="1">Table17[[#This Row],[TGL DATANG]]</f>
        <v/>
      </c>
      <c r="BA109" s="36" t="str">
        <f ca="1">Table17[[#This Row],[Column10]]</f>
        <v/>
      </c>
      <c r="BB109" s="37"/>
      <c r="BC109" t="str">
        <f>Table17[[#This Row],[KETERANGAN CONDRO]]</f>
        <v/>
      </c>
      <c r="BD109" t="str">
        <f ca="1">Table17[[#This Row],[Column6]]</f>
        <v/>
      </c>
    </row>
    <row r="110" spans="3:56">
      <c r="C110" t="str">
        <f>INDEX(NOTA[//DB],'1'!A:A)</f>
        <v/>
      </c>
      <c r="D110">
        <f>_xlfn.IFNA(MATCH(Table17[[#This Row],[//db]],[3]!Table2[\\],0),"")</f>
        <v>1</v>
      </c>
      <c r="E110" t="e">
        <f>INDEX([3]!db[NB NOTA],Table17[[#This Row],[//db]])</f>
        <v>#VALUE!</v>
      </c>
      <c r="F110" t="e">
        <f>INDEX([3]!db[NB BM],Table17[[#This Row],[//db]])</f>
        <v>#VALUE!</v>
      </c>
      <c r="G110" t="str">
        <f>IF(Table17[[#This Row],[dbconcat]]="","",INDEX([3]!Table2[NAMA],Table17[[#This Row],[dbconcat]]))</f>
        <v>ABJAD D &amp; R 260 KCL</v>
      </c>
      <c r="H110" t="str">
        <f>INDEX([3]!Table2[KODE BARANG],Table17[[#This Row],[dbconcat]])</f>
        <v>ABJ-DR1</v>
      </c>
      <c r="I110" t="str">
        <f>IF(Table17[[#This Row],[NAMA_3]]="",UPPER(Table17[[#This Row],[NAMA_2]]),Table17[[#This Row],[NAMA_3]])</f>
        <v>ABJAD D &amp; R 260 KCL</v>
      </c>
      <c r="J110">
        <f>INDEX(NOTA[QTY],'1'!A:A)</f>
        <v>0</v>
      </c>
      <c r="K110">
        <f>INDEX(NOTA[STN],'1'!A:A)</f>
        <v>0</v>
      </c>
      <c r="L110" t="e">
        <f>INDEX([3]!db[QTY B],Table17[[#This Row],[//db]])</f>
        <v>#VALUE!</v>
      </c>
      <c r="M110" t="e">
        <f>INDEX([3]!db[STN B],Table17[[#This Row],[//db]])</f>
        <v>#VALUE!</v>
      </c>
      <c r="N110" t="e">
        <f>IF(Table17[[#This Row],[SATUAN NOTA]]=Table17[[#This Row],[SATUAN DB]],"", MATCH(CONCATENATE(Table17[[#This Row],[SATUAN NOTA]],Table17[[#This Row],[SATUAN DB]]),Table2[4],0))</f>
        <v>#VALUE!</v>
      </c>
      <c r="O110" t="e" cm="1">
        <f t="array" ref="O110">IF(Table17[[#This Row],[//CONV]]="","",INDEX(Table2[3],Table17[[#This Row],[//CONV]]))</f>
        <v>#VALUE!</v>
      </c>
      <c r="P110" t="e">
        <f>IF(Table17[[#This Row],[//CONV]]="",Table17[[#This Row],[ISI DB]],Table17[[#This Row],[ISI NOTA]]*Table17[[#This Row],[CONV VAR]])</f>
        <v>#VALUE!</v>
      </c>
      <c r="Q110" t="e" cm="1">
        <f t="array" ref="Q110">IF(Table17[[#This Row],[//CONV]]="",Table17[[#This Row],[SATUAN DB]],INDEX(Table2[2],Table17[[#This Row],[//CONV]]))</f>
        <v>#VALUE!</v>
      </c>
      <c r="R110" cm="1">
        <f t="array" ref="R110">IF(Table17[[#This Row],[dbconcat]]="","",INDEX([3]!Table2[ISI],Table17[[#This Row],[dbconcat]]))</f>
        <v>20</v>
      </c>
      <c r="S110" t="str" cm="1">
        <f t="array" ref="S110">IF(Table17[[#This Row],[dbconcat]]="","",INDEX([3]!Table2[[SATUAN ]],Table17[[#This Row],[dbconcat]]))</f>
        <v>LSN</v>
      </c>
      <c r="T110" t="e">
        <f>IF(Table17[[#This Row],[SATUAN S]]="","",IF(_xlfn.NUMBERVALUE(Table17[[#This Row],[ISI DB]])=_xlfn.NUMBERVALUE(Table17[[#This Row],[ISI S]]),"",1))</f>
        <v>#VALUE!</v>
      </c>
      <c r="U110" t="e">
        <f>IF(Table17[[#This Row],[SATUAN S]]="","",IF(Table17[[#This Row],[SATUAN DB]]=Table17[[#This Row],[SATUAN S]],"",1))</f>
        <v>#VALUE!</v>
      </c>
      <c r="V110" t="e">
        <f>IF(Table17[[#This Row],[CEK STN S]]="","",MATCH(CONCATENATE(Table17[[#This Row],[SATUAN CONV]],Table17[[#This Row],[SATUAN S]]),Table2[4],0))</f>
        <v>#VALUE!</v>
      </c>
      <c r="X110" t="e" cm="1">
        <f t="array" ref="X110">IF(Table17[[#This Row],[CONV2_//]]="","",INDEX(Table2[3],Table17[[#This Row],[CONV2_//]]))</f>
        <v>#VALUE!</v>
      </c>
      <c r="Y110" t="e">
        <f>IF(Table17[[#This Row],[CEK STN S]]="",Table17[[#This Row],[ISI NOTA]],Table17[[#This Row],[ISI NOTA]]*Table17[[#This Row],[CONV2 VAR]])</f>
        <v>#VALUE!</v>
      </c>
      <c r="Z110" t="e">
        <f>IF(Table17[[#This Row],[CEK STN S]]="",Table17[[#This Row],[SATUAN NOTA]],Table17[[#This Row],[SATUAN S]])</f>
        <v>#VALUE!</v>
      </c>
      <c r="AA110" s="32" t="e">
        <f>IF(Table17[[#This Row],[CEK ISI S]]="",Table17[[#This Row],[ISI DB]],Table17[[#This Row],[ISI S]])</f>
        <v>#VALUE!</v>
      </c>
      <c r="AB110" t="e">
        <f>IF(Table17[[#This Row],[CEK STN S]]="",Table17[[#This Row],[SATUAN DB]],Table17[[#This Row],[SATUAN S]])</f>
        <v>#VALUE!</v>
      </c>
      <c r="AC110" t="e">
        <f>Table17[[#This Row],[ISI NOTA CONV]]/Table17[[#This Row],[ISI_C]]</f>
        <v>#VALUE!</v>
      </c>
      <c r="AD110">
        <f>INDEX(NOTA[HARGA SATUAN],'1'!A:A)</f>
        <v>0</v>
      </c>
      <c r="AE110" t="e">
        <f>IF(Table17[[#This Row],[//CONV]]="",Table17[[#This Row],[HARGA NOTA]],Table17[[#This Row],[HARGA NOTA]]/Table17[[#This Row],[CONV VAR]])</f>
        <v>#VALUE!</v>
      </c>
      <c r="AF110" t="e">
        <f>IF(Table17[[#This Row],[CEK STN S]]="",Table17[[#This Row],[HARGA CONV]],Table17[[#This Row],[HARGA CONV]]/Table17[[#This Row],[CONV2 VAR]])</f>
        <v>#VALUE!</v>
      </c>
      <c r="AG110" s="33" t="str">
        <f>IF(INDEX(NOTA[Column6],'1'!A:A)=0,"",INDEX(NOTA[Column6],'1'!A:A))</f>
        <v/>
      </c>
      <c r="AH110" s="33" t="str">
        <f>IF(INDEX(NOTA[Column7],'1'!A:A)=0,"",INDEX(NOTA[Column7],'1'!A:A))</f>
        <v/>
      </c>
      <c r="AI11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0" s="34" t="str">
        <f>INDEX(NOTA[HARGA/ CTN_H],'1'!A:A)</f>
        <v/>
      </c>
      <c r="AK110" s="34" t="str">
        <f>IF(Table17[[#This Row],[DISC 3]]="",Table17[[#This Row],[HRG / CTN]],Table17[[#This Row],[HRG / CTN]]-(Table17[[#This Row],[HRG / CTN]]*Table17[[#This Row],[DISC 3]]))</f>
        <v/>
      </c>
      <c r="AL110" s="36" t="str">
        <f ca="1">INDEX(NOTA[TGL_H],'1'!A:A)</f>
        <v/>
      </c>
      <c r="AM110" s="36" t="str">
        <f ca="1">INDEX(NOTA[TGL.NOTA_H],'1'!A:A)</f>
        <v/>
      </c>
      <c r="AN110" s="37"/>
      <c r="AO110" t="str">
        <f>IF(INDEX(NOTA[Column10],A:A)="","",INDEX(NOTA[Column10],A:A))</f>
        <v/>
      </c>
      <c r="AP110" t="str">
        <f ca="1">INDEX(NOTA[NO.NOTA_H],'1'!A:A)</f>
        <v/>
      </c>
      <c r="AQ110">
        <f>INDEX(NOTA[Column10],'1'!A:A)</f>
        <v>0</v>
      </c>
      <c r="AR110" s="38" t="str">
        <f ca="1">INDEX(NOTA[SUPPLIER_H],'1'!A:A)</f>
        <v/>
      </c>
      <c r="AS110" t="str">
        <f>Table17[[#This Row],[NAMA_C]]</f>
        <v>ABJAD D &amp; R 260 KCL</v>
      </c>
      <c r="AT110" t="str">
        <f ca="1">Table17[[#This Row],[SUPPLIER]]</f>
        <v/>
      </c>
      <c r="AU110" t="e">
        <f>SUBSTITUTE(Table17[[#This Row],[CTN]],",",".")</f>
        <v>#VALUE!</v>
      </c>
      <c r="AV110" s="64" t="e">
        <f>Table17[[#This Row],[ISI_C]]</f>
        <v>#VALUE!</v>
      </c>
      <c r="AW110" t="e">
        <f>Table17[[#This Row],[SATUAN_C]]</f>
        <v>#VALUE!</v>
      </c>
      <c r="AX110" t="e">
        <f>Table17[[#This Row],[HARGA CONV2]]</f>
        <v>#VALUE!</v>
      </c>
      <c r="AY110" s="39" t="str">
        <f>SUBSTITUTE(Table17[[#This Row],[DISC 3]],",",".")</f>
        <v/>
      </c>
      <c r="AZ110" s="36" t="str">
        <f ca="1">Table17[[#This Row],[TGL DATANG]]</f>
        <v/>
      </c>
      <c r="BA110" s="36" t="str">
        <f ca="1">Table17[[#This Row],[Column10]]</f>
        <v/>
      </c>
      <c r="BB110" s="37"/>
      <c r="BC110" t="str">
        <f>Table17[[#This Row],[KETERANGAN CONDRO]]</f>
        <v/>
      </c>
      <c r="BD110" t="str">
        <f ca="1">Table17[[#This Row],[Column6]]</f>
        <v/>
      </c>
    </row>
    <row r="111" spans="3:56">
      <c r="C111" t="str">
        <f>INDEX(NOTA[//DB],'1'!A:A)</f>
        <v/>
      </c>
      <c r="D111">
        <f>_xlfn.IFNA(MATCH(Table17[[#This Row],[//db]],[3]!Table2[\\],0),"")</f>
        <v>1</v>
      </c>
      <c r="E111" t="e">
        <f>INDEX([3]!db[NB NOTA],Table17[[#This Row],[//db]])</f>
        <v>#VALUE!</v>
      </c>
      <c r="F111" t="e">
        <f>INDEX([3]!db[NB BM],Table17[[#This Row],[//db]])</f>
        <v>#VALUE!</v>
      </c>
      <c r="G111" t="str">
        <f>IF(Table17[[#This Row],[dbconcat]]="","",INDEX([3]!Table2[NAMA],Table17[[#This Row],[dbconcat]]))</f>
        <v>ABJAD D &amp; R 260 KCL</v>
      </c>
      <c r="H111" t="str">
        <f>INDEX([3]!Table2[KODE BARANG],Table17[[#This Row],[dbconcat]])</f>
        <v>ABJ-DR1</v>
      </c>
      <c r="I111" t="str">
        <f>IF(Table17[[#This Row],[NAMA_3]]="",UPPER(Table17[[#This Row],[NAMA_2]]),Table17[[#This Row],[NAMA_3]])</f>
        <v>ABJAD D &amp; R 260 KCL</v>
      </c>
      <c r="J111">
        <f>INDEX(NOTA[QTY],'1'!A:A)</f>
        <v>0</v>
      </c>
      <c r="K111">
        <f>INDEX(NOTA[STN],'1'!A:A)</f>
        <v>0</v>
      </c>
      <c r="L111" t="e">
        <f>INDEX([3]!db[QTY B],Table17[[#This Row],[//db]])</f>
        <v>#VALUE!</v>
      </c>
      <c r="M111" t="e">
        <f>INDEX([3]!db[STN B],Table17[[#This Row],[//db]])</f>
        <v>#VALUE!</v>
      </c>
      <c r="N111" t="e">
        <f>IF(Table17[[#This Row],[SATUAN NOTA]]=Table17[[#This Row],[SATUAN DB]],"", MATCH(CONCATENATE(Table17[[#This Row],[SATUAN NOTA]],Table17[[#This Row],[SATUAN DB]]),Table2[4],0))</f>
        <v>#VALUE!</v>
      </c>
      <c r="O111" t="e" cm="1">
        <f t="array" ref="O111">IF(Table17[[#This Row],[//CONV]]="","",INDEX(Table2[3],Table17[[#This Row],[//CONV]]))</f>
        <v>#VALUE!</v>
      </c>
      <c r="P111" t="e">
        <f>IF(Table17[[#This Row],[//CONV]]="",Table17[[#This Row],[ISI DB]],Table17[[#This Row],[ISI NOTA]]*Table17[[#This Row],[CONV VAR]])</f>
        <v>#VALUE!</v>
      </c>
      <c r="Q111" t="e" cm="1">
        <f t="array" ref="Q111">IF(Table17[[#This Row],[//CONV]]="",Table17[[#This Row],[SATUAN DB]],INDEX(Table2[2],Table17[[#This Row],[//CONV]]))</f>
        <v>#VALUE!</v>
      </c>
      <c r="R111" cm="1">
        <f t="array" ref="R111">IF(Table17[[#This Row],[dbconcat]]="","",INDEX([3]!Table2[ISI],Table17[[#This Row],[dbconcat]]))</f>
        <v>20</v>
      </c>
      <c r="S111" t="str" cm="1">
        <f t="array" ref="S111">IF(Table17[[#This Row],[dbconcat]]="","",INDEX([3]!Table2[[SATUAN ]],Table17[[#This Row],[dbconcat]]))</f>
        <v>LSN</v>
      </c>
      <c r="T111" t="e">
        <f>IF(Table17[[#This Row],[SATUAN S]]="","",IF(_xlfn.NUMBERVALUE(Table17[[#This Row],[ISI DB]])=_xlfn.NUMBERVALUE(Table17[[#This Row],[ISI S]]),"",1))</f>
        <v>#VALUE!</v>
      </c>
      <c r="U111" t="e">
        <f>IF(Table17[[#This Row],[SATUAN S]]="","",IF(Table17[[#This Row],[SATUAN DB]]=Table17[[#This Row],[SATUAN S]],"",1))</f>
        <v>#VALUE!</v>
      </c>
      <c r="V111" t="e">
        <f>IF(Table17[[#This Row],[CEK STN S]]="","",MATCH(CONCATENATE(Table17[[#This Row],[SATUAN CONV]],Table17[[#This Row],[SATUAN S]]),Table2[4],0))</f>
        <v>#VALUE!</v>
      </c>
      <c r="X111" t="e" cm="1">
        <f t="array" ref="X111">IF(Table17[[#This Row],[CONV2_//]]="","",INDEX(Table2[3],Table17[[#This Row],[CONV2_//]]))</f>
        <v>#VALUE!</v>
      </c>
      <c r="Y111" t="e">
        <f>IF(Table17[[#This Row],[CEK STN S]]="",Table17[[#This Row],[ISI NOTA]],Table17[[#This Row],[ISI NOTA]]*Table17[[#This Row],[CONV2 VAR]])</f>
        <v>#VALUE!</v>
      </c>
      <c r="Z111" t="e">
        <f>IF(Table17[[#This Row],[CEK STN S]]="",Table17[[#This Row],[SATUAN NOTA]],Table17[[#This Row],[SATUAN S]])</f>
        <v>#VALUE!</v>
      </c>
      <c r="AA111" s="32" t="e">
        <f>IF(Table17[[#This Row],[CEK ISI S]]="",Table17[[#This Row],[ISI DB]],Table17[[#This Row],[ISI S]])</f>
        <v>#VALUE!</v>
      </c>
      <c r="AB111" t="e">
        <f>IF(Table17[[#This Row],[CEK STN S]]="",Table17[[#This Row],[SATUAN DB]],Table17[[#This Row],[SATUAN S]])</f>
        <v>#VALUE!</v>
      </c>
      <c r="AC111" t="e">
        <f>Table17[[#This Row],[ISI NOTA CONV]]/Table17[[#This Row],[ISI_C]]</f>
        <v>#VALUE!</v>
      </c>
      <c r="AD111">
        <f>INDEX(NOTA[HARGA SATUAN],'1'!A:A)</f>
        <v>0</v>
      </c>
      <c r="AE111" t="e">
        <f>IF(Table17[[#This Row],[//CONV]]="",Table17[[#This Row],[HARGA NOTA]],Table17[[#This Row],[HARGA NOTA]]/Table17[[#This Row],[CONV VAR]])</f>
        <v>#VALUE!</v>
      </c>
      <c r="AF111" t="e">
        <f>IF(Table17[[#This Row],[CEK STN S]]="",Table17[[#This Row],[HARGA CONV]],Table17[[#This Row],[HARGA CONV]]/Table17[[#This Row],[CONV2 VAR]])</f>
        <v>#VALUE!</v>
      </c>
      <c r="AG111" s="33" t="str">
        <f>IF(INDEX(NOTA[Column6],'1'!A:A)=0,"",INDEX(NOTA[Column6],'1'!A:A))</f>
        <v/>
      </c>
      <c r="AH111" s="33" t="str">
        <f>IF(INDEX(NOTA[Column7],'1'!A:A)=0,"",INDEX(NOTA[Column7],'1'!A:A))</f>
        <v/>
      </c>
      <c r="AI11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1" s="34" t="str">
        <f>INDEX(NOTA[HARGA/ CTN_H],'1'!A:A)</f>
        <v/>
      </c>
      <c r="AK111" s="34" t="str">
        <f>IF(Table17[[#This Row],[DISC 3]]="",Table17[[#This Row],[HRG / CTN]],Table17[[#This Row],[HRG / CTN]]-(Table17[[#This Row],[HRG / CTN]]*Table17[[#This Row],[DISC 3]]))</f>
        <v/>
      </c>
      <c r="AL111" s="36" t="str">
        <f ca="1">INDEX(NOTA[TGL_H],'1'!A:A)</f>
        <v/>
      </c>
      <c r="AM111" s="36" t="str">
        <f ca="1">INDEX(NOTA[TGL.NOTA_H],'1'!A:A)</f>
        <v/>
      </c>
      <c r="AN111" s="37"/>
      <c r="AO111" t="str">
        <f>IF(INDEX(NOTA[Column10],A:A)="","",INDEX(NOTA[Column10],A:A))</f>
        <v/>
      </c>
      <c r="AP111" t="str">
        <f ca="1">INDEX(NOTA[NO.NOTA_H],'1'!A:A)</f>
        <v/>
      </c>
      <c r="AQ111">
        <f>INDEX(NOTA[Column10],'1'!A:A)</f>
        <v>0</v>
      </c>
      <c r="AR111" s="38" t="str">
        <f ca="1">INDEX(NOTA[SUPPLIER_H],'1'!A:A)</f>
        <v/>
      </c>
      <c r="AS111" t="str">
        <f>Table17[[#This Row],[NAMA_C]]</f>
        <v>ABJAD D &amp; R 260 KCL</v>
      </c>
      <c r="AT111" t="str">
        <f ca="1">Table17[[#This Row],[SUPPLIER]]</f>
        <v/>
      </c>
      <c r="AU111" t="e">
        <f>SUBSTITUTE(Table17[[#This Row],[CTN]],",",".")</f>
        <v>#VALUE!</v>
      </c>
      <c r="AV111" s="64" t="e">
        <f>Table17[[#This Row],[ISI_C]]</f>
        <v>#VALUE!</v>
      </c>
      <c r="AW111" t="e">
        <f>Table17[[#This Row],[SATUAN_C]]</f>
        <v>#VALUE!</v>
      </c>
      <c r="AX111" t="e">
        <f>Table17[[#This Row],[HARGA CONV2]]</f>
        <v>#VALUE!</v>
      </c>
      <c r="AY111" s="39" t="str">
        <f>SUBSTITUTE(Table17[[#This Row],[DISC 3]],",",".")</f>
        <v/>
      </c>
      <c r="AZ111" s="36" t="str">
        <f ca="1">Table17[[#This Row],[TGL DATANG]]</f>
        <v/>
      </c>
      <c r="BA111" s="36" t="str">
        <f ca="1">Table17[[#This Row],[Column10]]</f>
        <v/>
      </c>
      <c r="BB111" s="37"/>
      <c r="BC111" t="str">
        <f>Table17[[#This Row],[KETERANGAN CONDRO]]</f>
        <v/>
      </c>
      <c r="BD111" t="str">
        <f ca="1">Table17[[#This Row],[Column6]]</f>
        <v/>
      </c>
    </row>
    <row r="112" spans="3:56">
      <c r="C112" t="str">
        <f>INDEX(NOTA[//DB],'1'!A:A)</f>
        <v/>
      </c>
      <c r="D112">
        <f>_xlfn.IFNA(MATCH(Table17[[#This Row],[//db]],[3]!Table2[\\],0),"")</f>
        <v>1</v>
      </c>
      <c r="E112" t="e">
        <f>INDEX([3]!db[NB NOTA],Table17[[#This Row],[//db]])</f>
        <v>#VALUE!</v>
      </c>
      <c r="F112" t="e">
        <f>INDEX([3]!db[NB BM],Table17[[#This Row],[//db]])</f>
        <v>#VALUE!</v>
      </c>
      <c r="G112" t="str">
        <f>IF(Table17[[#This Row],[dbconcat]]="","",INDEX([3]!Table2[NAMA],Table17[[#This Row],[dbconcat]]))</f>
        <v>ABJAD D &amp; R 260 KCL</v>
      </c>
      <c r="H112" t="str">
        <f>INDEX([3]!Table2[KODE BARANG],Table17[[#This Row],[dbconcat]])</f>
        <v>ABJ-DR1</v>
      </c>
      <c r="I112" t="str">
        <f>IF(Table17[[#This Row],[NAMA_3]]="",UPPER(Table17[[#This Row],[NAMA_2]]),Table17[[#This Row],[NAMA_3]])</f>
        <v>ABJAD D &amp; R 260 KCL</v>
      </c>
      <c r="J112">
        <f>INDEX(NOTA[QTY],'1'!A:A)</f>
        <v>0</v>
      </c>
      <c r="K112">
        <f>INDEX(NOTA[STN],'1'!A:A)</f>
        <v>0</v>
      </c>
      <c r="L112" t="e">
        <f>INDEX([3]!db[QTY B],Table17[[#This Row],[//db]])</f>
        <v>#VALUE!</v>
      </c>
      <c r="M112" t="e">
        <f>INDEX([3]!db[STN B],Table17[[#This Row],[//db]])</f>
        <v>#VALUE!</v>
      </c>
      <c r="N112" t="e">
        <f>IF(Table17[[#This Row],[SATUAN NOTA]]=Table17[[#This Row],[SATUAN DB]],"", MATCH(CONCATENATE(Table17[[#This Row],[SATUAN NOTA]],Table17[[#This Row],[SATUAN DB]]),Table2[4],0))</f>
        <v>#VALUE!</v>
      </c>
      <c r="O112" t="e" cm="1">
        <f t="array" ref="O112">IF(Table17[[#This Row],[//CONV]]="","",INDEX(Table2[3],Table17[[#This Row],[//CONV]]))</f>
        <v>#VALUE!</v>
      </c>
      <c r="P112" t="e">
        <f>IF(Table17[[#This Row],[//CONV]]="",Table17[[#This Row],[ISI DB]],Table17[[#This Row],[ISI NOTA]]*Table17[[#This Row],[CONV VAR]])</f>
        <v>#VALUE!</v>
      </c>
      <c r="Q112" t="e" cm="1">
        <f t="array" ref="Q112">IF(Table17[[#This Row],[//CONV]]="",Table17[[#This Row],[SATUAN DB]],INDEX(Table2[2],Table17[[#This Row],[//CONV]]))</f>
        <v>#VALUE!</v>
      </c>
      <c r="R112" cm="1">
        <f t="array" ref="R112">IF(Table17[[#This Row],[dbconcat]]="","",INDEX([3]!Table2[ISI],Table17[[#This Row],[dbconcat]]))</f>
        <v>20</v>
      </c>
      <c r="S112" t="str" cm="1">
        <f t="array" ref="S112">IF(Table17[[#This Row],[dbconcat]]="","",INDEX([3]!Table2[[SATUAN ]],Table17[[#This Row],[dbconcat]]))</f>
        <v>LSN</v>
      </c>
      <c r="T112" t="e">
        <f>IF(Table17[[#This Row],[SATUAN S]]="","",IF(_xlfn.NUMBERVALUE(Table17[[#This Row],[ISI DB]])=_xlfn.NUMBERVALUE(Table17[[#This Row],[ISI S]]),"",1))</f>
        <v>#VALUE!</v>
      </c>
      <c r="U112" t="e">
        <f>IF(Table17[[#This Row],[SATUAN S]]="","",IF(Table17[[#This Row],[SATUAN DB]]=Table17[[#This Row],[SATUAN S]],"",1))</f>
        <v>#VALUE!</v>
      </c>
      <c r="V112" t="e">
        <f>IF(Table17[[#This Row],[CEK STN S]]="","",MATCH(CONCATENATE(Table17[[#This Row],[SATUAN CONV]],Table17[[#This Row],[SATUAN S]]),Table2[4],0))</f>
        <v>#VALUE!</v>
      </c>
      <c r="X112" t="e" cm="1">
        <f t="array" ref="X112">IF(Table17[[#This Row],[CONV2_//]]="","",INDEX(Table2[3],Table17[[#This Row],[CONV2_//]]))</f>
        <v>#VALUE!</v>
      </c>
      <c r="Y112" t="e">
        <f>IF(Table17[[#This Row],[CEK STN S]]="",Table17[[#This Row],[ISI NOTA]],Table17[[#This Row],[ISI NOTA]]*Table17[[#This Row],[CONV2 VAR]])</f>
        <v>#VALUE!</v>
      </c>
      <c r="Z112" t="e">
        <f>IF(Table17[[#This Row],[CEK STN S]]="",Table17[[#This Row],[SATUAN NOTA]],Table17[[#This Row],[SATUAN S]])</f>
        <v>#VALUE!</v>
      </c>
      <c r="AA112" s="32" t="e">
        <f>IF(Table17[[#This Row],[CEK ISI S]]="",Table17[[#This Row],[ISI DB]],Table17[[#This Row],[ISI S]])</f>
        <v>#VALUE!</v>
      </c>
      <c r="AB112" t="e">
        <f>IF(Table17[[#This Row],[CEK STN S]]="",Table17[[#This Row],[SATUAN DB]],Table17[[#This Row],[SATUAN S]])</f>
        <v>#VALUE!</v>
      </c>
      <c r="AC112" t="e">
        <f>Table17[[#This Row],[ISI NOTA CONV]]/Table17[[#This Row],[ISI_C]]</f>
        <v>#VALUE!</v>
      </c>
      <c r="AD112">
        <f>INDEX(NOTA[HARGA SATUAN],'1'!A:A)</f>
        <v>0</v>
      </c>
      <c r="AE112" t="e">
        <f>IF(Table17[[#This Row],[//CONV]]="",Table17[[#This Row],[HARGA NOTA]],Table17[[#This Row],[HARGA NOTA]]/Table17[[#This Row],[CONV VAR]])</f>
        <v>#VALUE!</v>
      </c>
      <c r="AF112" t="e">
        <f>IF(Table17[[#This Row],[CEK STN S]]="",Table17[[#This Row],[HARGA CONV]],Table17[[#This Row],[HARGA CONV]]/Table17[[#This Row],[CONV2 VAR]])</f>
        <v>#VALUE!</v>
      </c>
      <c r="AG112" s="33" t="str">
        <f>IF(INDEX(NOTA[Column6],'1'!A:A)=0,"",INDEX(NOTA[Column6],'1'!A:A))</f>
        <v/>
      </c>
      <c r="AH112" s="33" t="str">
        <f>IF(INDEX(NOTA[Column7],'1'!A:A)=0,"",INDEX(NOTA[Column7],'1'!A:A))</f>
        <v/>
      </c>
      <c r="AI11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2" s="34" t="str">
        <f>INDEX(NOTA[HARGA/ CTN_H],'1'!A:A)</f>
        <v/>
      </c>
      <c r="AK112" s="34" t="str">
        <f>IF(Table17[[#This Row],[DISC 3]]="",Table17[[#This Row],[HRG / CTN]],Table17[[#This Row],[HRG / CTN]]-(Table17[[#This Row],[HRG / CTN]]*Table17[[#This Row],[DISC 3]]))</f>
        <v/>
      </c>
      <c r="AL112" s="36" t="str">
        <f ca="1">INDEX(NOTA[TGL_H],'1'!A:A)</f>
        <v/>
      </c>
      <c r="AM112" s="36" t="str">
        <f ca="1">INDEX(NOTA[TGL.NOTA_H],'1'!A:A)</f>
        <v/>
      </c>
      <c r="AN112" s="37"/>
      <c r="AO112" t="str">
        <f>IF(INDEX(NOTA[Column10],A:A)="","",INDEX(NOTA[Column10],A:A))</f>
        <v/>
      </c>
      <c r="AP112" t="str">
        <f ca="1">INDEX(NOTA[NO.NOTA_H],'1'!A:A)</f>
        <v/>
      </c>
      <c r="AQ112">
        <f>INDEX(NOTA[Column10],'1'!A:A)</f>
        <v>0</v>
      </c>
      <c r="AR112" s="38" t="str">
        <f ca="1">INDEX(NOTA[SUPPLIER_H],'1'!A:A)</f>
        <v/>
      </c>
      <c r="AS112" t="str">
        <f>Table17[[#This Row],[NAMA_C]]</f>
        <v>ABJAD D &amp; R 260 KCL</v>
      </c>
      <c r="AT112" t="str">
        <f ca="1">Table17[[#This Row],[SUPPLIER]]</f>
        <v/>
      </c>
      <c r="AU112" t="e">
        <f>SUBSTITUTE(Table17[[#This Row],[CTN]],",",".")</f>
        <v>#VALUE!</v>
      </c>
      <c r="AV112" s="64" t="e">
        <f>Table17[[#This Row],[ISI_C]]</f>
        <v>#VALUE!</v>
      </c>
      <c r="AW112" t="e">
        <f>Table17[[#This Row],[SATUAN_C]]</f>
        <v>#VALUE!</v>
      </c>
      <c r="AX112" t="e">
        <f>Table17[[#This Row],[HARGA CONV2]]</f>
        <v>#VALUE!</v>
      </c>
      <c r="AY112" s="39" t="str">
        <f>SUBSTITUTE(Table17[[#This Row],[DISC 3]],",",".")</f>
        <v/>
      </c>
      <c r="AZ112" s="36" t="str">
        <f ca="1">Table17[[#This Row],[TGL DATANG]]</f>
        <v/>
      </c>
      <c r="BA112" s="36" t="str">
        <f ca="1">Table17[[#This Row],[Column10]]</f>
        <v/>
      </c>
      <c r="BB112" s="37"/>
      <c r="BC112" t="str">
        <f>Table17[[#This Row],[KETERANGAN CONDRO]]</f>
        <v/>
      </c>
      <c r="BD112" t="str">
        <f ca="1">Table17[[#This Row],[Column6]]</f>
        <v/>
      </c>
    </row>
    <row r="113" spans="3:56">
      <c r="C113" t="str">
        <f>INDEX(NOTA[//DB],'1'!A:A)</f>
        <v/>
      </c>
      <c r="D113">
        <f>_xlfn.IFNA(MATCH(Table17[[#This Row],[//db]],[3]!Table2[\\],0),"")</f>
        <v>1</v>
      </c>
      <c r="E113" t="e">
        <f>INDEX([3]!db[NB NOTA],Table17[[#This Row],[//db]])</f>
        <v>#VALUE!</v>
      </c>
      <c r="F113" t="e">
        <f>INDEX([3]!db[NB BM],Table17[[#This Row],[//db]])</f>
        <v>#VALUE!</v>
      </c>
      <c r="G113" t="str">
        <f>IF(Table17[[#This Row],[dbconcat]]="","",INDEX([3]!Table2[NAMA],Table17[[#This Row],[dbconcat]]))</f>
        <v>ABJAD D &amp; R 260 KCL</v>
      </c>
      <c r="H113" t="str">
        <f>INDEX([3]!Table2[KODE BARANG],Table17[[#This Row],[dbconcat]])</f>
        <v>ABJ-DR1</v>
      </c>
      <c r="I113" t="str">
        <f>IF(Table17[[#This Row],[NAMA_3]]="",UPPER(Table17[[#This Row],[NAMA_2]]),Table17[[#This Row],[NAMA_3]])</f>
        <v>ABJAD D &amp; R 260 KCL</v>
      </c>
      <c r="J113">
        <f>INDEX(NOTA[QTY],'1'!A:A)</f>
        <v>0</v>
      </c>
      <c r="K113">
        <f>INDEX(NOTA[STN],'1'!A:A)</f>
        <v>0</v>
      </c>
      <c r="L113" t="e">
        <f>INDEX([3]!db[QTY B],Table17[[#This Row],[//db]])</f>
        <v>#VALUE!</v>
      </c>
      <c r="M113" t="e">
        <f>INDEX([3]!db[STN B],Table17[[#This Row],[//db]])</f>
        <v>#VALUE!</v>
      </c>
      <c r="N113" t="e">
        <f>IF(Table17[[#This Row],[SATUAN NOTA]]=Table17[[#This Row],[SATUAN DB]],"", MATCH(CONCATENATE(Table17[[#This Row],[SATUAN NOTA]],Table17[[#This Row],[SATUAN DB]]),Table2[4],0))</f>
        <v>#VALUE!</v>
      </c>
      <c r="O113" t="e" cm="1">
        <f t="array" ref="O113">IF(Table17[[#This Row],[//CONV]]="","",INDEX(Table2[3],Table17[[#This Row],[//CONV]]))</f>
        <v>#VALUE!</v>
      </c>
      <c r="P113" t="e">
        <f>IF(Table17[[#This Row],[//CONV]]="",Table17[[#This Row],[ISI DB]],Table17[[#This Row],[ISI NOTA]]*Table17[[#This Row],[CONV VAR]])</f>
        <v>#VALUE!</v>
      </c>
      <c r="Q113" t="e" cm="1">
        <f t="array" ref="Q113">IF(Table17[[#This Row],[//CONV]]="",Table17[[#This Row],[SATUAN DB]],INDEX(Table2[2],Table17[[#This Row],[//CONV]]))</f>
        <v>#VALUE!</v>
      </c>
      <c r="R113" cm="1">
        <f t="array" ref="R113">IF(Table17[[#This Row],[dbconcat]]="","",INDEX([3]!Table2[ISI],Table17[[#This Row],[dbconcat]]))</f>
        <v>20</v>
      </c>
      <c r="S113" t="str" cm="1">
        <f t="array" ref="S113">IF(Table17[[#This Row],[dbconcat]]="","",INDEX([3]!Table2[[SATUAN ]],Table17[[#This Row],[dbconcat]]))</f>
        <v>LSN</v>
      </c>
      <c r="T113" t="e">
        <f>IF(Table17[[#This Row],[SATUAN S]]="","",IF(_xlfn.NUMBERVALUE(Table17[[#This Row],[ISI DB]])=_xlfn.NUMBERVALUE(Table17[[#This Row],[ISI S]]),"",1))</f>
        <v>#VALUE!</v>
      </c>
      <c r="U113" t="e">
        <f>IF(Table17[[#This Row],[SATUAN S]]="","",IF(Table17[[#This Row],[SATUAN DB]]=Table17[[#This Row],[SATUAN S]],"",1))</f>
        <v>#VALUE!</v>
      </c>
      <c r="V113" t="e">
        <f>IF(Table17[[#This Row],[CEK STN S]]="","",MATCH(CONCATENATE(Table17[[#This Row],[SATUAN CONV]],Table17[[#This Row],[SATUAN S]]),Table2[4],0))</f>
        <v>#VALUE!</v>
      </c>
      <c r="X113" t="e" cm="1">
        <f t="array" ref="X113">IF(Table17[[#This Row],[CONV2_//]]="","",INDEX(Table2[3],Table17[[#This Row],[CONV2_//]]))</f>
        <v>#VALUE!</v>
      </c>
      <c r="Y113" t="e">
        <f>IF(Table17[[#This Row],[CEK STN S]]="",Table17[[#This Row],[ISI NOTA]],Table17[[#This Row],[ISI NOTA]]*Table17[[#This Row],[CONV2 VAR]])</f>
        <v>#VALUE!</v>
      </c>
      <c r="Z113" t="e">
        <f>IF(Table17[[#This Row],[CEK STN S]]="",Table17[[#This Row],[SATUAN NOTA]],Table17[[#This Row],[SATUAN S]])</f>
        <v>#VALUE!</v>
      </c>
      <c r="AA113" s="32" t="e">
        <f>IF(Table17[[#This Row],[CEK ISI S]]="",Table17[[#This Row],[ISI DB]],Table17[[#This Row],[ISI S]])</f>
        <v>#VALUE!</v>
      </c>
      <c r="AB113" t="e">
        <f>IF(Table17[[#This Row],[CEK STN S]]="",Table17[[#This Row],[SATUAN DB]],Table17[[#This Row],[SATUAN S]])</f>
        <v>#VALUE!</v>
      </c>
      <c r="AC113" t="e">
        <f>Table17[[#This Row],[ISI NOTA CONV]]/Table17[[#This Row],[ISI_C]]</f>
        <v>#VALUE!</v>
      </c>
      <c r="AD113">
        <f>INDEX(NOTA[HARGA SATUAN],'1'!A:A)</f>
        <v>0</v>
      </c>
      <c r="AE113" t="e">
        <f>IF(Table17[[#This Row],[//CONV]]="",Table17[[#This Row],[HARGA NOTA]],Table17[[#This Row],[HARGA NOTA]]/Table17[[#This Row],[CONV VAR]])</f>
        <v>#VALUE!</v>
      </c>
      <c r="AF113" t="e">
        <f>IF(Table17[[#This Row],[CEK STN S]]="",Table17[[#This Row],[HARGA CONV]],Table17[[#This Row],[HARGA CONV]]/Table17[[#This Row],[CONV2 VAR]])</f>
        <v>#VALUE!</v>
      </c>
      <c r="AG113" s="33" t="str">
        <f>IF(INDEX(NOTA[Column6],'1'!A:A)=0,"",INDEX(NOTA[Column6],'1'!A:A))</f>
        <v/>
      </c>
      <c r="AH113" s="33" t="str">
        <f>IF(INDEX(NOTA[Column7],'1'!A:A)=0,"",INDEX(NOTA[Column7],'1'!A:A))</f>
        <v/>
      </c>
      <c r="AI11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3" s="34" t="str">
        <f>INDEX(NOTA[HARGA/ CTN_H],'1'!A:A)</f>
        <v/>
      </c>
      <c r="AK113" s="34" t="str">
        <f>IF(Table17[[#This Row],[DISC 3]]="",Table17[[#This Row],[HRG / CTN]],Table17[[#This Row],[HRG / CTN]]-(Table17[[#This Row],[HRG / CTN]]*Table17[[#This Row],[DISC 3]]))</f>
        <v/>
      </c>
      <c r="AL113" s="36" t="str">
        <f ca="1">INDEX(NOTA[TGL_H],'1'!A:A)</f>
        <v/>
      </c>
      <c r="AM113" s="36" t="str">
        <f ca="1">INDEX(NOTA[TGL.NOTA_H],'1'!A:A)</f>
        <v/>
      </c>
      <c r="AN113" s="37"/>
      <c r="AO113" t="str">
        <f>IF(INDEX(NOTA[Column10],A:A)="","",INDEX(NOTA[Column10],A:A))</f>
        <v/>
      </c>
      <c r="AP113" t="str">
        <f ca="1">INDEX(NOTA[NO.NOTA_H],'1'!A:A)</f>
        <v/>
      </c>
      <c r="AQ113">
        <f>INDEX(NOTA[Column10],'1'!A:A)</f>
        <v>0</v>
      </c>
      <c r="AR113" s="38" t="str">
        <f ca="1">INDEX(NOTA[SUPPLIER_H],'1'!A:A)</f>
        <v/>
      </c>
      <c r="AS113" t="str">
        <f>Table17[[#This Row],[NAMA_C]]</f>
        <v>ABJAD D &amp; R 260 KCL</v>
      </c>
      <c r="AT113" t="str">
        <f ca="1">Table17[[#This Row],[SUPPLIER]]</f>
        <v/>
      </c>
      <c r="AU113" t="e">
        <f>SUBSTITUTE(Table17[[#This Row],[CTN]],",",".")</f>
        <v>#VALUE!</v>
      </c>
      <c r="AV113" s="64" t="e">
        <f>Table17[[#This Row],[ISI_C]]</f>
        <v>#VALUE!</v>
      </c>
      <c r="AW113" t="e">
        <f>Table17[[#This Row],[SATUAN_C]]</f>
        <v>#VALUE!</v>
      </c>
      <c r="AX113" t="e">
        <f>Table17[[#This Row],[HARGA CONV2]]</f>
        <v>#VALUE!</v>
      </c>
      <c r="AY113" s="39" t="str">
        <f>SUBSTITUTE(Table17[[#This Row],[DISC 3]],",",".")</f>
        <v/>
      </c>
      <c r="AZ113" s="36" t="str">
        <f ca="1">Table17[[#This Row],[TGL DATANG]]</f>
        <v/>
      </c>
      <c r="BA113" s="36" t="str">
        <f ca="1">Table17[[#This Row],[Column10]]</f>
        <v/>
      </c>
      <c r="BB113" s="37"/>
      <c r="BC113" t="str">
        <f>Table17[[#This Row],[KETERANGAN CONDRO]]</f>
        <v/>
      </c>
      <c r="BD113" t="str">
        <f ca="1">Table17[[#This Row],[Column6]]</f>
        <v/>
      </c>
    </row>
    <row r="114" spans="3:56">
      <c r="C114" t="str">
        <f>INDEX(NOTA[//DB],'1'!A:A)</f>
        <v/>
      </c>
      <c r="D114">
        <f>_xlfn.IFNA(MATCH(Table17[[#This Row],[//db]],[3]!Table2[\\],0),"")</f>
        <v>1</v>
      </c>
      <c r="E114" t="e">
        <f>INDEX([3]!db[NB NOTA],Table17[[#This Row],[//db]])</f>
        <v>#VALUE!</v>
      </c>
      <c r="F114" t="e">
        <f>INDEX([3]!db[NB BM],Table17[[#This Row],[//db]])</f>
        <v>#VALUE!</v>
      </c>
      <c r="G114" t="str">
        <f>IF(Table17[[#This Row],[dbconcat]]="","",INDEX([3]!Table2[NAMA],Table17[[#This Row],[dbconcat]]))</f>
        <v>ABJAD D &amp; R 260 KCL</v>
      </c>
      <c r="H114" t="str">
        <f>INDEX([3]!Table2[KODE BARANG],Table17[[#This Row],[dbconcat]])</f>
        <v>ABJ-DR1</v>
      </c>
      <c r="I114" t="str">
        <f>IF(Table17[[#This Row],[NAMA_3]]="",UPPER(Table17[[#This Row],[NAMA_2]]),Table17[[#This Row],[NAMA_3]])</f>
        <v>ABJAD D &amp; R 260 KCL</v>
      </c>
      <c r="J114">
        <f>INDEX(NOTA[QTY],'1'!A:A)</f>
        <v>0</v>
      </c>
      <c r="K114">
        <f>INDEX(NOTA[STN],'1'!A:A)</f>
        <v>0</v>
      </c>
      <c r="L114" t="e">
        <f>INDEX([3]!db[QTY B],Table17[[#This Row],[//db]])</f>
        <v>#VALUE!</v>
      </c>
      <c r="M114" t="e">
        <f>INDEX([3]!db[STN B],Table17[[#This Row],[//db]])</f>
        <v>#VALUE!</v>
      </c>
      <c r="N114" t="e">
        <f>IF(Table17[[#This Row],[SATUAN NOTA]]=Table17[[#This Row],[SATUAN DB]],"", MATCH(CONCATENATE(Table17[[#This Row],[SATUAN NOTA]],Table17[[#This Row],[SATUAN DB]]),Table2[4],0))</f>
        <v>#VALUE!</v>
      </c>
      <c r="O114" t="e" cm="1">
        <f t="array" ref="O114">IF(Table17[[#This Row],[//CONV]]="","",INDEX(Table2[3],Table17[[#This Row],[//CONV]]))</f>
        <v>#VALUE!</v>
      </c>
      <c r="P114" t="e">
        <f>IF(Table17[[#This Row],[//CONV]]="",Table17[[#This Row],[ISI DB]],Table17[[#This Row],[ISI NOTA]]*Table17[[#This Row],[CONV VAR]])</f>
        <v>#VALUE!</v>
      </c>
      <c r="Q114" t="e" cm="1">
        <f t="array" ref="Q114">IF(Table17[[#This Row],[//CONV]]="",Table17[[#This Row],[SATUAN DB]],INDEX(Table2[2],Table17[[#This Row],[//CONV]]))</f>
        <v>#VALUE!</v>
      </c>
      <c r="R114" cm="1">
        <f t="array" ref="R114">IF(Table17[[#This Row],[dbconcat]]="","",INDEX([3]!Table2[ISI],Table17[[#This Row],[dbconcat]]))</f>
        <v>20</v>
      </c>
      <c r="S114" t="str" cm="1">
        <f t="array" ref="S114">IF(Table17[[#This Row],[dbconcat]]="","",INDEX([3]!Table2[[SATUAN ]],Table17[[#This Row],[dbconcat]]))</f>
        <v>LSN</v>
      </c>
      <c r="T114" t="e">
        <f>IF(Table17[[#This Row],[SATUAN S]]="","",IF(_xlfn.NUMBERVALUE(Table17[[#This Row],[ISI DB]])=_xlfn.NUMBERVALUE(Table17[[#This Row],[ISI S]]),"",1))</f>
        <v>#VALUE!</v>
      </c>
      <c r="U114" t="e">
        <f>IF(Table17[[#This Row],[SATUAN S]]="","",IF(Table17[[#This Row],[SATUAN DB]]=Table17[[#This Row],[SATUAN S]],"",1))</f>
        <v>#VALUE!</v>
      </c>
      <c r="V114" t="e">
        <f>IF(Table17[[#This Row],[CEK STN S]]="","",MATCH(CONCATENATE(Table17[[#This Row],[SATUAN CONV]],Table17[[#This Row],[SATUAN S]]),Table2[4],0))</f>
        <v>#VALUE!</v>
      </c>
      <c r="X114" t="e" cm="1">
        <f t="array" ref="X114">IF(Table17[[#This Row],[CONV2_//]]="","",INDEX(Table2[3],Table17[[#This Row],[CONV2_//]]))</f>
        <v>#VALUE!</v>
      </c>
      <c r="Y114" t="e">
        <f>IF(Table17[[#This Row],[CEK STN S]]="",Table17[[#This Row],[ISI NOTA]],Table17[[#This Row],[ISI NOTA]]*Table17[[#This Row],[CONV2 VAR]])</f>
        <v>#VALUE!</v>
      </c>
      <c r="Z114" t="e">
        <f>IF(Table17[[#This Row],[CEK STN S]]="",Table17[[#This Row],[SATUAN NOTA]],Table17[[#This Row],[SATUAN S]])</f>
        <v>#VALUE!</v>
      </c>
      <c r="AA114" s="32" t="e">
        <f>IF(Table17[[#This Row],[CEK ISI S]]="",Table17[[#This Row],[ISI DB]],Table17[[#This Row],[ISI S]])</f>
        <v>#VALUE!</v>
      </c>
      <c r="AB114" t="e">
        <f>IF(Table17[[#This Row],[CEK STN S]]="",Table17[[#This Row],[SATUAN DB]],Table17[[#This Row],[SATUAN S]])</f>
        <v>#VALUE!</v>
      </c>
      <c r="AC114" t="e">
        <f>Table17[[#This Row],[ISI NOTA CONV]]/Table17[[#This Row],[ISI_C]]</f>
        <v>#VALUE!</v>
      </c>
      <c r="AD114">
        <f>INDEX(NOTA[HARGA SATUAN],'1'!A:A)</f>
        <v>0</v>
      </c>
      <c r="AE114" t="e">
        <f>IF(Table17[[#This Row],[//CONV]]="",Table17[[#This Row],[HARGA NOTA]],Table17[[#This Row],[HARGA NOTA]]/Table17[[#This Row],[CONV VAR]])</f>
        <v>#VALUE!</v>
      </c>
      <c r="AF114" t="e">
        <f>IF(Table17[[#This Row],[CEK STN S]]="",Table17[[#This Row],[HARGA CONV]],Table17[[#This Row],[HARGA CONV]]/Table17[[#This Row],[CONV2 VAR]])</f>
        <v>#VALUE!</v>
      </c>
      <c r="AG114" s="33" t="str">
        <f>IF(INDEX(NOTA[Column6],'1'!A:A)=0,"",INDEX(NOTA[Column6],'1'!A:A))</f>
        <v/>
      </c>
      <c r="AH114" s="33" t="str">
        <f>IF(INDEX(NOTA[Column7],'1'!A:A)=0,"",INDEX(NOTA[Column7],'1'!A:A))</f>
        <v/>
      </c>
      <c r="AI11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4" s="34" t="str">
        <f>INDEX(NOTA[HARGA/ CTN_H],'1'!A:A)</f>
        <v/>
      </c>
      <c r="AK114" s="34" t="str">
        <f>IF(Table17[[#This Row],[DISC 3]]="",Table17[[#This Row],[HRG / CTN]],Table17[[#This Row],[HRG / CTN]]-(Table17[[#This Row],[HRG / CTN]]*Table17[[#This Row],[DISC 3]]))</f>
        <v/>
      </c>
      <c r="AL114" s="36" t="str">
        <f ca="1">INDEX(NOTA[TGL_H],'1'!A:A)</f>
        <v/>
      </c>
      <c r="AM114" s="36" t="str">
        <f ca="1">INDEX(NOTA[TGL.NOTA_H],'1'!A:A)</f>
        <v/>
      </c>
      <c r="AN114" s="37"/>
      <c r="AO114" t="str">
        <f>IF(INDEX(NOTA[Column10],A:A)="","",INDEX(NOTA[Column10],A:A))</f>
        <v/>
      </c>
      <c r="AP114" t="str">
        <f ca="1">INDEX(NOTA[NO.NOTA_H],'1'!A:A)</f>
        <v/>
      </c>
      <c r="AQ114">
        <f>INDEX(NOTA[Column10],'1'!A:A)</f>
        <v>0</v>
      </c>
      <c r="AR114" s="38" t="str">
        <f ca="1">INDEX(NOTA[SUPPLIER_H],'1'!A:A)</f>
        <v/>
      </c>
      <c r="AS114" t="str">
        <f>Table17[[#This Row],[NAMA_C]]</f>
        <v>ABJAD D &amp; R 260 KCL</v>
      </c>
      <c r="AT114" t="str">
        <f ca="1">Table17[[#This Row],[SUPPLIER]]</f>
        <v/>
      </c>
      <c r="AU114" t="e">
        <f>SUBSTITUTE(Table17[[#This Row],[CTN]],",",".")</f>
        <v>#VALUE!</v>
      </c>
      <c r="AV114" s="64" t="e">
        <f>Table17[[#This Row],[ISI_C]]</f>
        <v>#VALUE!</v>
      </c>
      <c r="AW114" t="e">
        <f>Table17[[#This Row],[SATUAN_C]]</f>
        <v>#VALUE!</v>
      </c>
      <c r="AX114" t="e">
        <f>Table17[[#This Row],[HARGA CONV2]]</f>
        <v>#VALUE!</v>
      </c>
      <c r="AY114" s="39" t="str">
        <f>SUBSTITUTE(Table17[[#This Row],[DISC 3]],",",".")</f>
        <v/>
      </c>
      <c r="AZ114" s="36" t="str">
        <f ca="1">Table17[[#This Row],[TGL DATANG]]</f>
        <v/>
      </c>
      <c r="BA114" s="36" t="str">
        <f ca="1">Table17[[#This Row],[Column10]]</f>
        <v/>
      </c>
      <c r="BB114" s="37"/>
      <c r="BC114" t="str">
        <f>Table17[[#This Row],[KETERANGAN CONDRO]]</f>
        <v/>
      </c>
      <c r="BD114" t="str">
        <f ca="1">Table17[[#This Row],[Column6]]</f>
        <v/>
      </c>
    </row>
    <row r="115" spans="3:56">
      <c r="C115" t="str">
        <f>INDEX(NOTA[//DB],'1'!A:A)</f>
        <v/>
      </c>
      <c r="D115">
        <f>_xlfn.IFNA(MATCH(Table17[[#This Row],[//db]],[3]!Table2[\\],0),"")</f>
        <v>1</v>
      </c>
      <c r="E115" t="e">
        <f>INDEX([3]!db[NB NOTA],Table17[[#This Row],[//db]])</f>
        <v>#VALUE!</v>
      </c>
      <c r="F115" t="e">
        <f>INDEX([3]!db[NB BM],Table17[[#This Row],[//db]])</f>
        <v>#VALUE!</v>
      </c>
      <c r="G115" t="str">
        <f>IF(Table17[[#This Row],[dbconcat]]="","",INDEX([3]!Table2[NAMA],Table17[[#This Row],[dbconcat]]))</f>
        <v>ABJAD D &amp; R 260 KCL</v>
      </c>
      <c r="H115" t="str">
        <f>INDEX([3]!Table2[KODE BARANG],Table17[[#This Row],[dbconcat]])</f>
        <v>ABJ-DR1</v>
      </c>
      <c r="I115" t="str">
        <f>IF(Table17[[#This Row],[NAMA_3]]="",UPPER(Table17[[#This Row],[NAMA_2]]),Table17[[#This Row],[NAMA_3]])</f>
        <v>ABJAD D &amp; R 260 KCL</v>
      </c>
      <c r="J115">
        <f>INDEX(NOTA[QTY],'1'!A:A)</f>
        <v>0</v>
      </c>
      <c r="K115">
        <f>INDEX(NOTA[STN],'1'!A:A)</f>
        <v>0</v>
      </c>
      <c r="L115" t="e">
        <f>INDEX([3]!db[QTY B],Table17[[#This Row],[//db]])</f>
        <v>#VALUE!</v>
      </c>
      <c r="M115" t="e">
        <f>INDEX([3]!db[STN B],Table17[[#This Row],[//db]])</f>
        <v>#VALUE!</v>
      </c>
      <c r="N115" t="e">
        <f>IF(Table17[[#This Row],[SATUAN NOTA]]=Table17[[#This Row],[SATUAN DB]],"", MATCH(CONCATENATE(Table17[[#This Row],[SATUAN NOTA]],Table17[[#This Row],[SATUAN DB]]),Table2[4],0))</f>
        <v>#VALUE!</v>
      </c>
      <c r="O115" t="e" cm="1">
        <f t="array" ref="O115">IF(Table17[[#This Row],[//CONV]]="","",INDEX(Table2[3],Table17[[#This Row],[//CONV]]))</f>
        <v>#VALUE!</v>
      </c>
      <c r="P115" t="e">
        <f>IF(Table17[[#This Row],[//CONV]]="",Table17[[#This Row],[ISI DB]],Table17[[#This Row],[ISI NOTA]]*Table17[[#This Row],[CONV VAR]])</f>
        <v>#VALUE!</v>
      </c>
      <c r="Q115" t="e" cm="1">
        <f t="array" ref="Q115">IF(Table17[[#This Row],[//CONV]]="",Table17[[#This Row],[SATUAN DB]],INDEX(Table2[2],Table17[[#This Row],[//CONV]]))</f>
        <v>#VALUE!</v>
      </c>
      <c r="R115" cm="1">
        <f t="array" ref="R115">IF(Table17[[#This Row],[dbconcat]]="","",INDEX([3]!Table2[ISI],Table17[[#This Row],[dbconcat]]))</f>
        <v>20</v>
      </c>
      <c r="S115" t="str" cm="1">
        <f t="array" ref="S115">IF(Table17[[#This Row],[dbconcat]]="","",INDEX([3]!Table2[[SATUAN ]],Table17[[#This Row],[dbconcat]]))</f>
        <v>LSN</v>
      </c>
      <c r="T115" t="e">
        <f>IF(Table17[[#This Row],[SATUAN S]]="","",IF(_xlfn.NUMBERVALUE(Table17[[#This Row],[ISI DB]])=_xlfn.NUMBERVALUE(Table17[[#This Row],[ISI S]]),"",1))</f>
        <v>#VALUE!</v>
      </c>
      <c r="U115" t="e">
        <f>IF(Table17[[#This Row],[SATUAN S]]="","",IF(Table17[[#This Row],[SATUAN DB]]=Table17[[#This Row],[SATUAN S]],"",1))</f>
        <v>#VALUE!</v>
      </c>
      <c r="V115" t="e">
        <f>IF(Table17[[#This Row],[CEK STN S]]="","",MATCH(CONCATENATE(Table17[[#This Row],[SATUAN CONV]],Table17[[#This Row],[SATUAN S]]),Table2[4],0))</f>
        <v>#VALUE!</v>
      </c>
      <c r="X115" t="e" cm="1">
        <f t="array" ref="X115">IF(Table17[[#This Row],[CONV2_//]]="","",INDEX(Table2[3],Table17[[#This Row],[CONV2_//]]))</f>
        <v>#VALUE!</v>
      </c>
      <c r="Y115" t="e">
        <f>IF(Table17[[#This Row],[CEK STN S]]="",Table17[[#This Row],[ISI NOTA]],Table17[[#This Row],[ISI NOTA]]*Table17[[#This Row],[CONV2 VAR]])</f>
        <v>#VALUE!</v>
      </c>
      <c r="Z115" t="e">
        <f>IF(Table17[[#This Row],[CEK STN S]]="",Table17[[#This Row],[SATUAN NOTA]],Table17[[#This Row],[SATUAN S]])</f>
        <v>#VALUE!</v>
      </c>
      <c r="AA115" s="32" t="e">
        <f>IF(Table17[[#This Row],[CEK ISI S]]="",Table17[[#This Row],[ISI DB]],Table17[[#This Row],[ISI S]])</f>
        <v>#VALUE!</v>
      </c>
      <c r="AB115" t="e">
        <f>IF(Table17[[#This Row],[CEK STN S]]="",Table17[[#This Row],[SATUAN DB]],Table17[[#This Row],[SATUAN S]])</f>
        <v>#VALUE!</v>
      </c>
      <c r="AC115" t="e">
        <f>Table17[[#This Row],[ISI NOTA CONV]]/Table17[[#This Row],[ISI_C]]</f>
        <v>#VALUE!</v>
      </c>
      <c r="AD115">
        <f>INDEX(NOTA[HARGA SATUAN],'1'!A:A)</f>
        <v>0</v>
      </c>
      <c r="AE115" t="e">
        <f>IF(Table17[[#This Row],[//CONV]]="",Table17[[#This Row],[HARGA NOTA]],Table17[[#This Row],[HARGA NOTA]]/Table17[[#This Row],[CONV VAR]])</f>
        <v>#VALUE!</v>
      </c>
      <c r="AF115" t="e">
        <f>IF(Table17[[#This Row],[CEK STN S]]="",Table17[[#This Row],[HARGA CONV]],Table17[[#This Row],[HARGA CONV]]/Table17[[#This Row],[CONV2 VAR]])</f>
        <v>#VALUE!</v>
      </c>
      <c r="AG115" s="33" t="str">
        <f>IF(INDEX(NOTA[Column6],'1'!A:A)=0,"",INDEX(NOTA[Column6],'1'!A:A))</f>
        <v/>
      </c>
      <c r="AH115" s="33" t="str">
        <f>IF(INDEX(NOTA[Column7],'1'!A:A)=0,"",INDEX(NOTA[Column7],'1'!A:A))</f>
        <v/>
      </c>
      <c r="AI11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5" s="34" t="str">
        <f>INDEX(NOTA[HARGA/ CTN_H],'1'!A:A)</f>
        <v/>
      </c>
      <c r="AK115" s="34" t="str">
        <f>IF(Table17[[#This Row],[DISC 3]]="",Table17[[#This Row],[HRG / CTN]],Table17[[#This Row],[HRG / CTN]]-(Table17[[#This Row],[HRG / CTN]]*Table17[[#This Row],[DISC 3]]))</f>
        <v/>
      </c>
      <c r="AL115" s="36" t="str">
        <f ca="1">INDEX(NOTA[TGL_H],'1'!A:A)</f>
        <v/>
      </c>
      <c r="AM115" s="36" t="str">
        <f ca="1">INDEX(NOTA[TGL.NOTA_H],'1'!A:A)</f>
        <v/>
      </c>
      <c r="AN115" s="37"/>
      <c r="AO115" t="str">
        <f>IF(INDEX(NOTA[Column10],A:A)="","",INDEX(NOTA[Column10],A:A))</f>
        <v/>
      </c>
      <c r="AP115" t="str">
        <f ca="1">INDEX(NOTA[NO.NOTA_H],'1'!A:A)</f>
        <v/>
      </c>
      <c r="AQ115">
        <f>INDEX(NOTA[Column10],'1'!A:A)</f>
        <v>0</v>
      </c>
      <c r="AR115" s="38" t="str">
        <f ca="1">INDEX(NOTA[SUPPLIER_H],'1'!A:A)</f>
        <v/>
      </c>
      <c r="AS115" t="str">
        <f>Table17[[#This Row],[NAMA_C]]</f>
        <v>ABJAD D &amp; R 260 KCL</v>
      </c>
      <c r="AT115" t="str">
        <f ca="1">Table17[[#This Row],[SUPPLIER]]</f>
        <v/>
      </c>
      <c r="AU115" t="e">
        <f>SUBSTITUTE(Table17[[#This Row],[CTN]],",",".")</f>
        <v>#VALUE!</v>
      </c>
      <c r="AV115" s="64" t="e">
        <f>Table17[[#This Row],[ISI_C]]</f>
        <v>#VALUE!</v>
      </c>
      <c r="AW115" t="e">
        <f>Table17[[#This Row],[SATUAN_C]]</f>
        <v>#VALUE!</v>
      </c>
      <c r="AX115" t="e">
        <f>Table17[[#This Row],[HARGA CONV2]]</f>
        <v>#VALUE!</v>
      </c>
      <c r="AY115" s="39" t="str">
        <f>SUBSTITUTE(Table17[[#This Row],[DISC 3]],",",".")</f>
        <v/>
      </c>
      <c r="AZ115" s="36" t="str">
        <f ca="1">Table17[[#This Row],[TGL DATANG]]</f>
        <v/>
      </c>
      <c r="BA115" s="36" t="str">
        <f ca="1">Table17[[#This Row],[Column10]]</f>
        <v/>
      </c>
      <c r="BB115" s="37"/>
      <c r="BC115" t="str">
        <f>Table17[[#This Row],[KETERANGAN CONDRO]]</f>
        <v/>
      </c>
      <c r="BD115" t="str">
        <f ca="1">Table17[[#This Row],[Column6]]</f>
        <v/>
      </c>
    </row>
    <row r="116" spans="3:56">
      <c r="C116" t="str">
        <f>INDEX(NOTA[//DB],'1'!A:A)</f>
        <v/>
      </c>
      <c r="D116">
        <f>_xlfn.IFNA(MATCH(Table17[[#This Row],[//db]],[3]!Table2[\\],0),"")</f>
        <v>1</v>
      </c>
      <c r="E116" t="e">
        <f>INDEX([3]!db[NB NOTA],Table17[[#This Row],[//db]])</f>
        <v>#VALUE!</v>
      </c>
      <c r="F116" t="e">
        <f>INDEX([3]!db[NB BM],Table17[[#This Row],[//db]])</f>
        <v>#VALUE!</v>
      </c>
      <c r="G116" t="str">
        <f>IF(Table17[[#This Row],[dbconcat]]="","",INDEX([3]!Table2[NAMA],Table17[[#This Row],[dbconcat]]))</f>
        <v>ABJAD D &amp; R 260 KCL</v>
      </c>
      <c r="H116" t="str">
        <f>INDEX([3]!Table2[KODE BARANG],Table17[[#This Row],[dbconcat]])</f>
        <v>ABJ-DR1</v>
      </c>
      <c r="I116" t="str">
        <f>IF(Table17[[#This Row],[NAMA_3]]="",UPPER(Table17[[#This Row],[NAMA_2]]),Table17[[#This Row],[NAMA_3]])</f>
        <v>ABJAD D &amp; R 260 KCL</v>
      </c>
      <c r="J116">
        <f>INDEX(NOTA[QTY],'1'!A:A)</f>
        <v>0</v>
      </c>
      <c r="K116">
        <f>INDEX(NOTA[STN],'1'!A:A)</f>
        <v>0</v>
      </c>
      <c r="L116" t="e">
        <f>INDEX([3]!db[QTY B],Table17[[#This Row],[//db]])</f>
        <v>#VALUE!</v>
      </c>
      <c r="M116" t="e">
        <f>INDEX([3]!db[STN B],Table17[[#This Row],[//db]])</f>
        <v>#VALUE!</v>
      </c>
      <c r="N116" t="e">
        <f>IF(Table17[[#This Row],[SATUAN NOTA]]=Table17[[#This Row],[SATUAN DB]],"", MATCH(CONCATENATE(Table17[[#This Row],[SATUAN NOTA]],Table17[[#This Row],[SATUAN DB]]),Table2[4],0))</f>
        <v>#VALUE!</v>
      </c>
      <c r="O116" t="e" cm="1">
        <f t="array" ref="O116">IF(Table17[[#This Row],[//CONV]]="","",INDEX(Table2[3],Table17[[#This Row],[//CONV]]))</f>
        <v>#VALUE!</v>
      </c>
      <c r="P116" t="e">
        <f>IF(Table17[[#This Row],[//CONV]]="",Table17[[#This Row],[ISI DB]],Table17[[#This Row],[ISI NOTA]]*Table17[[#This Row],[CONV VAR]])</f>
        <v>#VALUE!</v>
      </c>
      <c r="Q116" t="e" cm="1">
        <f t="array" ref="Q116">IF(Table17[[#This Row],[//CONV]]="",Table17[[#This Row],[SATUAN DB]],INDEX(Table2[2],Table17[[#This Row],[//CONV]]))</f>
        <v>#VALUE!</v>
      </c>
      <c r="R116" cm="1">
        <f t="array" ref="R116">IF(Table17[[#This Row],[dbconcat]]="","",INDEX([3]!Table2[ISI],Table17[[#This Row],[dbconcat]]))</f>
        <v>20</v>
      </c>
      <c r="S116" t="str" cm="1">
        <f t="array" ref="S116">IF(Table17[[#This Row],[dbconcat]]="","",INDEX([3]!Table2[[SATUAN ]],Table17[[#This Row],[dbconcat]]))</f>
        <v>LSN</v>
      </c>
      <c r="T116" t="e">
        <f>IF(Table17[[#This Row],[SATUAN S]]="","",IF(_xlfn.NUMBERVALUE(Table17[[#This Row],[ISI DB]])=_xlfn.NUMBERVALUE(Table17[[#This Row],[ISI S]]),"",1))</f>
        <v>#VALUE!</v>
      </c>
      <c r="U116" t="e">
        <f>IF(Table17[[#This Row],[SATUAN S]]="","",IF(Table17[[#This Row],[SATUAN DB]]=Table17[[#This Row],[SATUAN S]],"",1))</f>
        <v>#VALUE!</v>
      </c>
      <c r="V116" t="e">
        <f>IF(Table17[[#This Row],[CEK STN S]]="","",MATCH(CONCATENATE(Table17[[#This Row],[SATUAN CONV]],Table17[[#This Row],[SATUAN S]]),Table2[4],0))</f>
        <v>#VALUE!</v>
      </c>
      <c r="X116" t="e" cm="1">
        <f t="array" ref="X116">IF(Table17[[#This Row],[CONV2_//]]="","",INDEX(Table2[3],Table17[[#This Row],[CONV2_//]]))</f>
        <v>#VALUE!</v>
      </c>
      <c r="Y116" t="e">
        <f>IF(Table17[[#This Row],[CEK STN S]]="",Table17[[#This Row],[ISI NOTA]],Table17[[#This Row],[ISI NOTA]]*Table17[[#This Row],[CONV2 VAR]])</f>
        <v>#VALUE!</v>
      </c>
      <c r="Z116" t="e">
        <f>IF(Table17[[#This Row],[CEK STN S]]="",Table17[[#This Row],[SATUAN NOTA]],Table17[[#This Row],[SATUAN S]])</f>
        <v>#VALUE!</v>
      </c>
      <c r="AA116" s="32" t="e">
        <f>IF(Table17[[#This Row],[CEK ISI S]]="",Table17[[#This Row],[ISI DB]],Table17[[#This Row],[ISI S]])</f>
        <v>#VALUE!</v>
      </c>
      <c r="AB116" t="e">
        <f>IF(Table17[[#This Row],[CEK STN S]]="",Table17[[#This Row],[SATUAN DB]],Table17[[#This Row],[SATUAN S]])</f>
        <v>#VALUE!</v>
      </c>
      <c r="AC116" t="e">
        <f>Table17[[#This Row],[ISI NOTA CONV]]/Table17[[#This Row],[ISI_C]]</f>
        <v>#VALUE!</v>
      </c>
      <c r="AD116">
        <f>INDEX(NOTA[HARGA SATUAN],'1'!A:A)</f>
        <v>0</v>
      </c>
      <c r="AE116" t="e">
        <f>IF(Table17[[#This Row],[//CONV]]="",Table17[[#This Row],[HARGA NOTA]],Table17[[#This Row],[HARGA NOTA]]/Table17[[#This Row],[CONV VAR]])</f>
        <v>#VALUE!</v>
      </c>
      <c r="AF116" t="e">
        <f>IF(Table17[[#This Row],[CEK STN S]]="",Table17[[#This Row],[HARGA CONV]],Table17[[#This Row],[HARGA CONV]]/Table17[[#This Row],[CONV2 VAR]])</f>
        <v>#VALUE!</v>
      </c>
      <c r="AG116" s="33" t="str">
        <f>IF(INDEX(NOTA[Column6],'1'!A:A)=0,"",INDEX(NOTA[Column6],'1'!A:A))</f>
        <v/>
      </c>
      <c r="AH116" s="33" t="str">
        <f>IF(INDEX(NOTA[Column7],'1'!A:A)=0,"",INDEX(NOTA[Column7],'1'!A:A))</f>
        <v/>
      </c>
      <c r="AI11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6" s="34" t="str">
        <f>INDEX(NOTA[HARGA/ CTN_H],'1'!A:A)</f>
        <v/>
      </c>
      <c r="AK116" s="34" t="str">
        <f>IF(Table17[[#This Row],[DISC 3]]="",Table17[[#This Row],[HRG / CTN]],Table17[[#This Row],[HRG / CTN]]-(Table17[[#This Row],[HRG / CTN]]*Table17[[#This Row],[DISC 3]]))</f>
        <v/>
      </c>
      <c r="AL116" s="36" t="str">
        <f ca="1">INDEX(NOTA[TGL_H],'1'!A:A)</f>
        <v/>
      </c>
      <c r="AM116" s="36" t="str">
        <f ca="1">INDEX(NOTA[TGL.NOTA_H],'1'!A:A)</f>
        <v/>
      </c>
      <c r="AN116" s="37"/>
      <c r="AO116" t="str">
        <f>IF(INDEX(NOTA[Column10],A:A)="","",INDEX(NOTA[Column10],A:A))</f>
        <v/>
      </c>
      <c r="AP116" t="str">
        <f ca="1">INDEX(NOTA[NO.NOTA_H],'1'!A:A)</f>
        <v/>
      </c>
      <c r="AQ116">
        <f>INDEX(NOTA[Column10],'1'!A:A)</f>
        <v>0</v>
      </c>
      <c r="AR116" s="38" t="str">
        <f ca="1">INDEX(NOTA[SUPPLIER_H],'1'!A:A)</f>
        <v/>
      </c>
      <c r="AS116" t="str">
        <f>Table17[[#This Row],[NAMA_C]]</f>
        <v>ABJAD D &amp; R 260 KCL</v>
      </c>
      <c r="AT116" t="str">
        <f ca="1">Table17[[#This Row],[SUPPLIER]]</f>
        <v/>
      </c>
      <c r="AU116" t="e">
        <f>SUBSTITUTE(Table17[[#This Row],[CTN]],",",".")</f>
        <v>#VALUE!</v>
      </c>
      <c r="AV116" s="64" t="e">
        <f>Table17[[#This Row],[ISI_C]]</f>
        <v>#VALUE!</v>
      </c>
      <c r="AW116" t="e">
        <f>Table17[[#This Row],[SATUAN_C]]</f>
        <v>#VALUE!</v>
      </c>
      <c r="AX116" t="e">
        <f>Table17[[#This Row],[HARGA CONV2]]</f>
        <v>#VALUE!</v>
      </c>
      <c r="AY116" s="39" t="str">
        <f>SUBSTITUTE(Table17[[#This Row],[DISC 3]],",",".")</f>
        <v/>
      </c>
      <c r="AZ116" s="36" t="str">
        <f ca="1">Table17[[#This Row],[TGL DATANG]]</f>
        <v/>
      </c>
      <c r="BA116" s="36" t="str">
        <f ca="1">Table17[[#This Row],[Column10]]</f>
        <v/>
      </c>
      <c r="BB116" s="37"/>
      <c r="BC116" t="str">
        <f>Table17[[#This Row],[KETERANGAN CONDRO]]</f>
        <v/>
      </c>
      <c r="BD116" t="str">
        <f ca="1">Table17[[#This Row],[Column6]]</f>
        <v/>
      </c>
    </row>
    <row r="117" spans="3:56">
      <c r="C117" t="str">
        <f>INDEX(NOTA[//DB],'1'!A:A)</f>
        <v/>
      </c>
      <c r="D117">
        <f>_xlfn.IFNA(MATCH(Table17[[#This Row],[//db]],[3]!Table2[\\],0),"")</f>
        <v>1</v>
      </c>
      <c r="E117" t="e">
        <f>INDEX([3]!db[NB NOTA],Table17[[#This Row],[//db]])</f>
        <v>#VALUE!</v>
      </c>
      <c r="F117" t="e">
        <f>INDEX([3]!db[NB BM],Table17[[#This Row],[//db]])</f>
        <v>#VALUE!</v>
      </c>
      <c r="G117" t="str">
        <f>IF(Table17[[#This Row],[dbconcat]]="","",INDEX([3]!Table2[NAMA],Table17[[#This Row],[dbconcat]]))</f>
        <v>ABJAD D &amp; R 260 KCL</v>
      </c>
      <c r="H117" t="str">
        <f>INDEX([3]!Table2[KODE BARANG],Table17[[#This Row],[dbconcat]])</f>
        <v>ABJ-DR1</v>
      </c>
      <c r="I117" t="str">
        <f>IF(Table17[[#This Row],[NAMA_3]]="",UPPER(Table17[[#This Row],[NAMA_2]]),Table17[[#This Row],[NAMA_3]])</f>
        <v>ABJAD D &amp; R 260 KCL</v>
      </c>
      <c r="J117">
        <f>INDEX(NOTA[QTY],'1'!A:A)</f>
        <v>0</v>
      </c>
      <c r="K117">
        <f>INDEX(NOTA[STN],'1'!A:A)</f>
        <v>0</v>
      </c>
      <c r="L117" t="e">
        <f>INDEX([3]!db[QTY B],Table17[[#This Row],[//db]])</f>
        <v>#VALUE!</v>
      </c>
      <c r="M117" t="e">
        <f>INDEX([3]!db[STN B],Table17[[#This Row],[//db]])</f>
        <v>#VALUE!</v>
      </c>
      <c r="N117" t="e">
        <f>IF(Table17[[#This Row],[SATUAN NOTA]]=Table17[[#This Row],[SATUAN DB]],"", MATCH(CONCATENATE(Table17[[#This Row],[SATUAN NOTA]],Table17[[#This Row],[SATUAN DB]]),Table2[4],0))</f>
        <v>#VALUE!</v>
      </c>
      <c r="O117" t="e" cm="1">
        <f t="array" ref="O117">IF(Table17[[#This Row],[//CONV]]="","",INDEX(Table2[3],Table17[[#This Row],[//CONV]]))</f>
        <v>#VALUE!</v>
      </c>
      <c r="P117" t="e">
        <f>IF(Table17[[#This Row],[//CONV]]="",Table17[[#This Row],[ISI DB]],Table17[[#This Row],[ISI NOTA]]*Table17[[#This Row],[CONV VAR]])</f>
        <v>#VALUE!</v>
      </c>
      <c r="Q117" t="e" cm="1">
        <f t="array" ref="Q117">IF(Table17[[#This Row],[//CONV]]="",Table17[[#This Row],[SATUAN DB]],INDEX(Table2[2],Table17[[#This Row],[//CONV]]))</f>
        <v>#VALUE!</v>
      </c>
      <c r="R117" cm="1">
        <f t="array" ref="R117">IF(Table17[[#This Row],[dbconcat]]="","",INDEX([3]!Table2[ISI],Table17[[#This Row],[dbconcat]]))</f>
        <v>20</v>
      </c>
      <c r="S117" t="str" cm="1">
        <f t="array" ref="S117">IF(Table17[[#This Row],[dbconcat]]="","",INDEX([3]!Table2[[SATUAN ]],Table17[[#This Row],[dbconcat]]))</f>
        <v>LSN</v>
      </c>
      <c r="T117" t="e">
        <f>IF(Table17[[#This Row],[SATUAN S]]="","",IF(_xlfn.NUMBERVALUE(Table17[[#This Row],[ISI DB]])=_xlfn.NUMBERVALUE(Table17[[#This Row],[ISI S]]),"",1))</f>
        <v>#VALUE!</v>
      </c>
      <c r="U117" t="e">
        <f>IF(Table17[[#This Row],[SATUAN S]]="","",IF(Table17[[#This Row],[SATUAN DB]]=Table17[[#This Row],[SATUAN S]],"",1))</f>
        <v>#VALUE!</v>
      </c>
      <c r="V117" t="e">
        <f>IF(Table17[[#This Row],[CEK STN S]]="","",MATCH(CONCATENATE(Table17[[#This Row],[SATUAN CONV]],Table17[[#This Row],[SATUAN S]]),Table2[4],0))</f>
        <v>#VALUE!</v>
      </c>
      <c r="X117" t="e" cm="1">
        <f t="array" ref="X117">IF(Table17[[#This Row],[CONV2_//]]="","",INDEX(Table2[3],Table17[[#This Row],[CONV2_//]]))</f>
        <v>#VALUE!</v>
      </c>
      <c r="Y117" t="e">
        <f>IF(Table17[[#This Row],[CEK STN S]]="",Table17[[#This Row],[ISI NOTA]],Table17[[#This Row],[ISI NOTA]]*Table17[[#This Row],[CONV2 VAR]])</f>
        <v>#VALUE!</v>
      </c>
      <c r="Z117" t="e">
        <f>IF(Table17[[#This Row],[CEK STN S]]="",Table17[[#This Row],[SATUAN NOTA]],Table17[[#This Row],[SATUAN S]])</f>
        <v>#VALUE!</v>
      </c>
      <c r="AA117" s="32" t="e">
        <f>IF(Table17[[#This Row],[CEK ISI S]]="",Table17[[#This Row],[ISI DB]],Table17[[#This Row],[ISI S]])</f>
        <v>#VALUE!</v>
      </c>
      <c r="AB117" t="e">
        <f>IF(Table17[[#This Row],[CEK STN S]]="",Table17[[#This Row],[SATUAN DB]],Table17[[#This Row],[SATUAN S]])</f>
        <v>#VALUE!</v>
      </c>
      <c r="AC117" t="e">
        <f>Table17[[#This Row],[ISI NOTA CONV]]/Table17[[#This Row],[ISI_C]]</f>
        <v>#VALUE!</v>
      </c>
      <c r="AD117">
        <f>INDEX(NOTA[HARGA SATUAN],'1'!A:A)</f>
        <v>0</v>
      </c>
      <c r="AE117" t="e">
        <f>IF(Table17[[#This Row],[//CONV]]="",Table17[[#This Row],[HARGA NOTA]],Table17[[#This Row],[HARGA NOTA]]/Table17[[#This Row],[CONV VAR]])</f>
        <v>#VALUE!</v>
      </c>
      <c r="AF117" t="e">
        <f>IF(Table17[[#This Row],[CEK STN S]]="",Table17[[#This Row],[HARGA CONV]],Table17[[#This Row],[HARGA CONV]]/Table17[[#This Row],[CONV2 VAR]])</f>
        <v>#VALUE!</v>
      </c>
      <c r="AG117" s="33" t="str">
        <f>IF(INDEX(NOTA[Column6],'1'!A:A)=0,"",INDEX(NOTA[Column6],'1'!A:A))</f>
        <v/>
      </c>
      <c r="AH117" s="33" t="str">
        <f>IF(INDEX(NOTA[Column7],'1'!A:A)=0,"",INDEX(NOTA[Column7],'1'!A:A))</f>
        <v/>
      </c>
      <c r="AI11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7" s="34" t="str">
        <f>INDEX(NOTA[HARGA/ CTN_H],'1'!A:A)</f>
        <v/>
      </c>
      <c r="AK117" s="34" t="str">
        <f>IF(Table17[[#This Row],[DISC 3]]="",Table17[[#This Row],[HRG / CTN]],Table17[[#This Row],[HRG / CTN]]-(Table17[[#This Row],[HRG / CTN]]*Table17[[#This Row],[DISC 3]]))</f>
        <v/>
      </c>
      <c r="AL117" s="36" t="str">
        <f ca="1">INDEX(NOTA[TGL_H],'1'!A:A)</f>
        <v/>
      </c>
      <c r="AM117" s="36" t="str">
        <f ca="1">INDEX(NOTA[TGL.NOTA_H],'1'!A:A)</f>
        <v/>
      </c>
      <c r="AN117" s="37"/>
      <c r="AO117" t="str">
        <f>IF(INDEX(NOTA[Column10],A:A)="","",INDEX(NOTA[Column10],A:A))</f>
        <v/>
      </c>
      <c r="AP117" t="str">
        <f ca="1">INDEX(NOTA[NO.NOTA_H],'1'!A:A)</f>
        <v/>
      </c>
      <c r="AQ117">
        <f>INDEX(NOTA[Column10],'1'!A:A)</f>
        <v>0</v>
      </c>
      <c r="AR117" s="38" t="str">
        <f ca="1">INDEX(NOTA[SUPPLIER_H],'1'!A:A)</f>
        <v/>
      </c>
      <c r="AS117" t="str">
        <f>Table17[[#This Row],[NAMA_C]]</f>
        <v>ABJAD D &amp; R 260 KCL</v>
      </c>
      <c r="AT117" t="str">
        <f ca="1">Table17[[#This Row],[SUPPLIER]]</f>
        <v/>
      </c>
      <c r="AU117" t="e">
        <f>SUBSTITUTE(Table17[[#This Row],[CTN]],",",".")</f>
        <v>#VALUE!</v>
      </c>
      <c r="AV117" s="64" t="e">
        <f>Table17[[#This Row],[ISI_C]]</f>
        <v>#VALUE!</v>
      </c>
      <c r="AW117" t="e">
        <f>Table17[[#This Row],[SATUAN_C]]</f>
        <v>#VALUE!</v>
      </c>
      <c r="AX117" t="e">
        <f>Table17[[#This Row],[HARGA CONV2]]</f>
        <v>#VALUE!</v>
      </c>
      <c r="AY117" s="39" t="str">
        <f>SUBSTITUTE(Table17[[#This Row],[DISC 3]],",",".")</f>
        <v/>
      </c>
      <c r="AZ117" s="36" t="str">
        <f ca="1">Table17[[#This Row],[TGL DATANG]]</f>
        <v/>
      </c>
      <c r="BA117" s="36" t="str">
        <f ca="1">Table17[[#This Row],[Column10]]</f>
        <v/>
      </c>
      <c r="BB117" s="37"/>
      <c r="BC117" t="str">
        <f>Table17[[#This Row],[KETERANGAN CONDRO]]</f>
        <v/>
      </c>
      <c r="BD117" t="str">
        <f ca="1">Table17[[#This Row],[Column6]]</f>
        <v/>
      </c>
    </row>
    <row r="118" spans="3:56">
      <c r="C118" t="str">
        <f>INDEX(NOTA[//DB],'1'!A:A)</f>
        <v/>
      </c>
      <c r="D118">
        <f>_xlfn.IFNA(MATCH(Table17[[#This Row],[//db]],[3]!Table2[\\],0),"")</f>
        <v>1</v>
      </c>
      <c r="E118" t="e">
        <f>INDEX([3]!db[NB NOTA],Table17[[#This Row],[//db]])</f>
        <v>#VALUE!</v>
      </c>
      <c r="F118" t="e">
        <f>INDEX([3]!db[NB BM],Table17[[#This Row],[//db]])</f>
        <v>#VALUE!</v>
      </c>
      <c r="G118" t="str">
        <f>IF(Table17[[#This Row],[dbconcat]]="","",INDEX([3]!Table2[NAMA],Table17[[#This Row],[dbconcat]]))</f>
        <v>ABJAD D &amp; R 260 KCL</v>
      </c>
      <c r="H118" t="str">
        <f>INDEX([3]!Table2[KODE BARANG],Table17[[#This Row],[dbconcat]])</f>
        <v>ABJ-DR1</v>
      </c>
      <c r="I118" t="str">
        <f>IF(Table17[[#This Row],[NAMA_3]]="",UPPER(Table17[[#This Row],[NAMA_2]]),Table17[[#This Row],[NAMA_3]])</f>
        <v>ABJAD D &amp; R 260 KCL</v>
      </c>
      <c r="J118">
        <f>INDEX(NOTA[QTY],'1'!A:A)</f>
        <v>0</v>
      </c>
      <c r="K118">
        <f>INDEX(NOTA[STN],'1'!A:A)</f>
        <v>0</v>
      </c>
      <c r="L118" t="e">
        <f>INDEX([3]!db[QTY B],Table17[[#This Row],[//db]])</f>
        <v>#VALUE!</v>
      </c>
      <c r="M118" t="e">
        <f>INDEX([3]!db[STN B],Table17[[#This Row],[//db]])</f>
        <v>#VALUE!</v>
      </c>
      <c r="N118" t="e">
        <f>IF(Table17[[#This Row],[SATUAN NOTA]]=Table17[[#This Row],[SATUAN DB]],"", MATCH(CONCATENATE(Table17[[#This Row],[SATUAN NOTA]],Table17[[#This Row],[SATUAN DB]]),Table2[4],0))</f>
        <v>#VALUE!</v>
      </c>
      <c r="O118" t="e" cm="1">
        <f t="array" ref="O118">IF(Table17[[#This Row],[//CONV]]="","",INDEX(Table2[3],Table17[[#This Row],[//CONV]]))</f>
        <v>#VALUE!</v>
      </c>
      <c r="P118" t="e">
        <f>IF(Table17[[#This Row],[//CONV]]="",Table17[[#This Row],[ISI DB]],Table17[[#This Row],[ISI NOTA]]*Table17[[#This Row],[CONV VAR]])</f>
        <v>#VALUE!</v>
      </c>
      <c r="Q118" t="e" cm="1">
        <f t="array" ref="Q118">IF(Table17[[#This Row],[//CONV]]="",Table17[[#This Row],[SATUAN DB]],INDEX(Table2[2],Table17[[#This Row],[//CONV]]))</f>
        <v>#VALUE!</v>
      </c>
      <c r="R118" cm="1">
        <f t="array" ref="R118">IF(Table17[[#This Row],[dbconcat]]="","",INDEX([3]!Table2[ISI],Table17[[#This Row],[dbconcat]]))</f>
        <v>20</v>
      </c>
      <c r="S118" t="str" cm="1">
        <f t="array" ref="S118">IF(Table17[[#This Row],[dbconcat]]="","",INDEX([3]!Table2[[SATUAN ]],Table17[[#This Row],[dbconcat]]))</f>
        <v>LSN</v>
      </c>
      <c r="T118" t="e">
        <f>IF(Table17[[#This Row],[SATUAN S]]="","",IF(_xlfn.NUMBERVALUE(Table17[[#This Row],[ISI DB]])=_xlfn.NUMBERVALUE(Table17[[#This Row],[ISI S]]),"",1))</f>
        <v>#VALUE!</v>
      </c>
      <c r="U118" t="e">
        <f>IF(Table17[[#This Row],[SATUAN S]]="","",IF(Table17[[#This Row],[SATUAN DB]]=Table17[[#This Row],[SATUAN S]],"",1))</f>
        <v>#VALUE!</v>
      </c>
      <c r="V118" t="e">
        <f>IF(Table17[[#This Row],[CEK STN S]]="","",MATCH(CONCATENATE(Table17[[#This Row],[SATUAN CONV]],Table17[[#This Row],[SATUAN S]]),Table2[4],0))</f>
        <v>#VALUE!</v>
      </c>
      <c r="X118" t="e" cm="1">
        <f t="array" ref="X118">IF(Table17[[#This Row],[CONV2_//]]="","",INDEX(Table2[3],Table17[[#This Row],[CONV2_//]]))</f>
        <v>#VALUE!</v>
      </c>
      <c r="Y118" t="e">
        <f>IF(Table17[[#This Row],[CEK STN S]]="",Table17[[#This Row],[ISI NOTA]],Table17[[#This Row],[ISI NOTA]]*Table17[[#This Row],[CONV2 VAR]])</f>
        <v>#VALUE!</v>
      </c>
      <c r="Z118" t="e">
        <f>IF(Table17[[#This Row],[CEK STN S]]="",Table17[[#This Row],[SATUAN NOTA]],Table17[[#This Row],[SATUAN S]])</f>
        <v>#VALUE!</v>
      </c>
      <c r="AA118" s="32" t="e">
        <f>IF(Table17[[#This Row],[CEK ISI S]]="",Table17[[#This Row],[ISI DB]],Table17[[#This Row],[ISI S]])</f>
        <v>#VALUE!</v>
      </c>
      <c r="AB118" t="e">
        <f>IF(Table17[[#This Row],[CEK STN S]]="",Table17[[#This Row],[SATUAN DB]],Table17[[#This Row],[SATUAN S]])</f>
        <v>#VALUE!</v>
      </c>
      <c r="AC118" t="e">
        <f>Table17[[#This Row],[ISI NOTA CONV]]/Table17[[#This Row],[ISI_C]]</f>
        <v>#VALUE!</v>
      </c>
      <c r="AD118">
        <f>INDEX(NOTA[HARGA SATUAN],'1'!A:A)</f>
        <v>0</v>
      </c>
      <c r="AE118" t="e">
        <f>IF(Table17[[#This Row],[//CONV]]="",Table17[[#This Row],[HARGA NOTA]],Table17[[#This Row],[HARGA NOTA]]/Table17[[#This Row],[CONV VAR]])</f>
        <v>#VALUE!</v>
      </c>
      <c r="AF118" t="e">
        <f>IF(Table17[[#This Row],[CEK STN S]]="",Table17[[#This Row],[HARGA CONV]],Table17[[#This Row],[HARGA CONV]]/Table17[[#This Row],[CONV2 VAR]])</f>
        <v>#VALUE!</v>
      </c>
      <c r="AG118" s="33" t="str">
        <f>IF(INDEX(NOTA[Column6],'1'!A:A)=0,"",INDEX(NOTA[Column6],'1'!A:A))</f>
        <v/>
      </c>
      <c r="AH118" s="33" t="str">
        <f>IF(INDEX(NOTA[Column7],'1'!A:A)=0,"",INDEX(NOTA[Column7],'1'!A:A))</f>
        <v/>
      </c>
      <c r="AI11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8" s="34" t="str">
        <f>INDEX(NOTA[HARGA/ CTN_H],'1'!A:A)</f>
        <v/>
      </c>
      <c r="AK118" s="34" t="str">
        <f>IF(Table17[[#This Row],[DISC 3]]="",Table17[[#This Row],[HRG / CTN]],Table17[[#This Row],[HRG / CTN]]-(Table17[[#This Row],[HRG / CTN]]*Table17[[#This Row],[DISC 3]]))</f>
        <v/>
      </c>
      <c r="AL118" s="36" t="str">
        <f ca="1">INDEX(NOTA[TGL_H],'1'!A:A)</f>
        <v/>
      </c>
      <c r="AM118" s="36" t="str">
        <f ca="1">INDEX(NOTA[TGL.NOTA_H],'1'!A:A)</f>
        <v/>
      </c>
      <c r="AN118" s="37"/>
      <c r="AO118" t="str">
        <f>IF(INDEX(NOTA[Column10],A:A)="","",INDEX(NOTA[Column10],A:A))</f>
        <v/>
      </c>
      <c r="AP118" t="str">
        <f ca="1">INDEX(NOTA[NO.NOTA_H],'1'!A:A)</f>
        <v/>
      </c>
      <c r="AQ118">
        <f>INDEX(NOTA[Column10],'1'!A:A)</f>
        <v>0</v>
      </c>
      <c r="AR118" s="38" t="str">
        <f ca="1">INDEX(NOTA[SUPPLIER_H],'1'!A:A)</f>
        <v/>
      </c>
      <c r="AS118" t="str">
        <f>Table17[[#This Row],[NAMA_C]]</f>
        <v>ABJAD D &amp; R 260 KCL</v>
      </c>
      <c r="AT118" t="str">
        <f ca="1">Table17[[#This Row],[SUPPLIER]]</f>
        <v/>
      </c>
      <c r="AU118" t="e">
        <f>SUBSTITUTE(Table17[[#This Row],[CTN]],",",".")</f>
        <v>#VALUE!</v>
      </c>
      <c r="AV118" s="64" t="e">
        <f>Table17[[#This Row],[ISI_C]]</f>
        <v>#VALUE!</v>
      </c>
      <c r="AW118" t="e">
        <f>Table17[[#This Row],[SATUAN_C]]</f>
        <v>#VALUE!</v>
      </c>
      <c r="AX118" t="e">
        <f>Table17[[#This Row],[HARGA CONV2]]</f>
        <v>#VALUE!</v>
      </c>
      <c r="AY118" s="39" t="str">
        <f>SUBSTITUTE(Table17[[#This Row],[DISC 3]],",",".")</f>
        <v/>
      </c>
      <c r="AZ118" s="36" t="str">
        <f ca="1">Table17[[#This Row],[TGL DATANG]]</f>
        <v/>
      </c>
      <c r="BA118" s="36" t="str">
        <f ca="1">Table17[[#This Row],[Column10]]</f>
        <v/>
      </c>
      <c r="BB118" s="37"/>
      <c r="BC118" t="str">
        <f>Table17[[#This Row],[KETERANGAN CONDRO]]</f>
        <v/>
      </c>
      <c r="BD118" t="str">
        <f ca="1">Table17[[#This Row],[Column6]]</f>
        <v/>
      </c>
    </row>
    <row r="119" spans="3:56">
      <c r="C119" t="str">
        <f>INDEX(NOTA[//DB],'1'!A:A)</f>
        <v/>
      </c>
      <c r="D119">
        <f>_xlfn.IFNA(MATCH(Table17[[#This Row],[//db]],[3]!Table2[\\],0),"")</f>
        <v>1</v>
      </c>
      <c r="E119" t="e">
        <f>INDEX([3]!db[NB NOTA],Table17[[#This Row],[//db]])</f>
        <v>#VALUE!</v>
      </c>
      <c r="F119" t="e">
        <f>INDEX([3]!db[NB BM],Table17[[#This Row],[//db]])</f>
        <v>#VALUE!</v>
      </c>
      <c r="G119" t="str">
        <f>IF(Table17[[#This Row],[dbconcat]]="","",INDEX([3]!Table2[NAMA],Table17[[#This Row],[dbconcat]]))</f>
        <v>ABJAD D &amp; R 260 KCL</v>
      </c>
      <c r="H119" t="str">
        <f>INDEX([3]!Table2[KODE BARANG],Table17[[#This Row],[dbconcat]])</f>
        <v>ABJ-DR1</v>
      </c>
      <c r="I119" t="str">
        <f>IF(Table17[[#This Row],[NAMA_3]]="",UPPER(Table17[[#This Row],[NAMA_2]]),Table17[[#This Row],[NAMA_3]])</f>
        <v>ABJAD D &amp; R 260 KCL</v>
      </c>
      <c r="J119">
        <f>INDEX(NOTA[QTY],'1'!A:A)</f>
        <v>0</v>
      </c>
      <c r="K119">
        <f>INDEX(NOTA[STN],'1'!A:A)</f>
        <v>0</v>
      </c>
      <c r="L119" t="e">
        <f>INDEX([3]!db[QTY B],Table17[[#This Row],[//db]])</f>
        <v>#VALUE!</v>
      </c>
      <c r="M119" t="e">
        <f>INDEX([3]!db[STN B],Table17[[#This Row],[//db]])</f>
        <v>#VALUE!</v>
      </c>
      <c r="N119" t="e">
        <f>IF(Table17[[#This Row],[SATUAN NOTA]]=Table17[[#This Row],[SATUAN DB]],"", MATCH(CONCATENATE(Table17[[#This Row],[SATUAN NOTA]],Table17[[#This Row],[SATUAN DB]]),Table2[4],0))</f>
        <v>#VALUE!</v>
      </c>
      <c r="O119" t="e" cm="1">
        <f t="array" ref="O119">IF(Table17[[#This Row],[//CONV]]="","",INDEX(Table2[3],Table17[[#This Row],[//CONV]]))</f>
        <v>#VALUE!</v>
      </c>
      <c r="P119" t="e">
        <f>IF(Table17[[#This Row],[//CONV]]="",Table17[[#This Row],[ISI DB]],Table17[[#This Row],[ISI NOTA]]*Table17[[#This Row],[CONV VAR]])</f>
        <v>#VALUE!</v>
      </c>
      <c r="Q119" t="e" cm="1">
        <f t="array" ref="Q119">IF(Table17[[#This Row],[//CONV]]="",Table17[[#This Row],[SATUAN DB]],INDEX(Table2[2],Table17[[#This Row],[//CONV]]))</f>
        <v>#VALUE!</v>
      </c>
      <c r="R119" cm="1">
        <f t="array" ref="R119">IF(Table17[[#This Row],[dbconcat]]="","",INDEX([3]!Table2[ISI],Table17[[#This Row],[dbconcat]]))</f>
        <v>20</v>
      </c>
      <c r="S119" t="str" cm="1">
        <f t="array" ref="S119">IF(Table17[[#This Row],[dbconcat]]="","",INDEX([3]!Table2[[SATUAN ]],Table17[[#This Row],[dbconcat]]))</f>
        <v>LSN</v>
      </c>
      <c r="T119" t="e">
        <f>IF(Table17[[#This Row],[SATUAN S]]="","",IF(_xlfn.NUMBERVALUE(Table17[[#This Row],[ISI DB]])=_xlfn.NUMBERVALUE(Table17[[#This Row],[ISI S]]),"",1))</f>
        <v>#VALUE!</v>
      </c>
      <c r="U119" t="e">
        <f>IF(Table17[[#This Row],[SATUAN S]]="","",IF(Table17[[#This Row],[SATUAN DB]]=Table17[[#This Row],[SATUAN S]],"",1))</f>
        <v>#VALUE!</v>
      </c>
      <c r="V119" t="e">
        <f>IF(Table17[[#This Row],[CEK STN S]]="","",MATCH(CONCATENATE(Table17[[#This Row],[SATUAN CONV]],Table17[[#This Row],[SATUAN S]]),Table2[4],0))</f>
        <v>#VALUE!</v>
      </c>
      <c r="X119" t="e" cm="1">
        <f t="array" ref="X119">IF(Table17[[#This Row],[CONV2_//]]="","",INDEX(Table2[3],Table17[[#This Row],[CONV2_//]]))</f>
        <v>#VALUE!</v>
      </c>
      <c r="Y119" t="e">
        <f>IF(Table17[[#This Row],[CEK STN S]]="",Table17[[#This Row],[ISI NOTA]],Table17[[#This Row],[ISI NOTA]]*Table17[[#This Row],[CONV2 VAR]])</f>
        <v>#VALUE!</v>
      </c>
      <c r="Z119" t="e">
        <f>IF(Table17[[#This Row],[CEK STN S]]="",Table17[[#This Row],[SATUAN NOTA]],Table17[[#This Row],[SATUAN S]])</f>
        <v>#VALUE!</v>
      </c>
      <c r="AA119" s="32" t="e">
        <f>IF(Table17[[#This Row],[CEK ISI S]]="",Table17[[#This Row],[ISI DB]],Table17[[#This Row],[ISI S]])</f>
        <v>#VALUE!</v>
      </c>
      <c r="AB119" t="e">
        <f>IF(Table17[[#This Row],[CEK STN S]]="",Table17[[#This Row],[SATUAN DB]],Table17[[#This Row],[SATUAN S]])</f>
        <v>#VALUE!</v>
      </c>
      <c r="AC119" t="e">
        <f>Table17[[#This Row],[ISI NOTA CONV]]/Table17[[#This Row],[ISI_C]]</f>
        <v>#VALUE!</v>
      </c>
      <c r="AD119">
        <f>INDEX(NOTA[HARGA SATUAN],'1'!A:A)</f>
        <v>0</v>
      </c>
      <c r="AE119" t="e">
        <f>IF(Table17[[#This Row],[//CONV]]="",Table17[[#This Row],[HARGA NOTA]],Table17[[#This Row],[HARGA NOTA]]/Table17[[#This Row],[CONV VAR]])</f>
        <v>#VALUE!</v>
      </c>
      <c r="AF119" t="e">
        <f>IF(Table17[[#This Row],[CEK STN S]]="",Table17[[#This Row],[HARGA CONV]],Table17[[#This Row],[HARGA CONV]]/Table17[[#This Row],[CONV2 VAR]])</f>
        <v>#VALUE!</v>
      </c>
      <c r="AG119" s="33" t="str">
        <f>IF(INDEX(NOTA[Column6],'1'!A:A)=0,"",INDEX(NOTA[Column6],'1'!A:A))</f>
        <v/>
      </c>
      <c r="AH119" s="33" t="str">
        <f>IF(INDEX(NOTA[Column7],'1'!A:A)=0,"",INDEX(NOTA[Column7],'1'!A:A))</f>
        <v/>
      </c>
      <c r="AI11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19" s="34" t="str">
        <f>INDEX(NOTA[HARGA/ CTN_H],'1'!A:A)</f>
        <v/>
      </c>
      <c r="AK119" s="34" t="str">
        <f>IF(Table17[[#This Row],[DISC 3]]="",Table17[[#This Row],[HRG / CTN]],Table17[[#This Row],[HRG / CTN]]-(Table17[[#This Row],[HRG / CTN]]*Table17[[#This Row],[DISC 3]]))</f>
        <v/>
      </c>
      <c r="AL119" s="36" t="str">
        <f ca="1">INDEX(NOTA[TGL_H],'1'!A:A)</f>
        <v/>
      </c>
      <c r="AM119" s="36" t="str">
        <f ca="1">INDEX(NOTA[TGL.NOTA_H],'1'!A:A)</f>
        <v/>
      </c>
      <c r="AN119" s="37"/>
      <c r="AO119" t="str">
        <f>IF(INDEX(NOTA[Column10],A:A)="","",INDEX(NOTA[Column10],A:A))</f>
        <v/>
      </c>
      <c r="AP119" t="str">
        <f ca="1">INDEX(NOTA[NO.NOTA_H],'1'!A:A)</f>
        <v/>
      </c>
      <c r="AQ119">
        <f>INDEX(NOTA[Column10],'1'!A:A)</f>
        <v>0</v>
      </c>
      <c r="AR119" s="38" t="str">
        <f ca="1">INDEX(NOTA[SUPPLIER_H],'1'!A:A)</f>
        <v/>
      </c>
      <c r="AS119" t="str">
        <f>Table17[[#This Row],[NAMA_C]]</f>
        <v>ABJAD D &amp; R 260 KCL</v>
      </c>
      <c r="AT119" t="str">
        <f ca="1">Table17[[#This Row],[SUPPLIER]]</f>
        <v/>
      </c>
      <c r="AU119" t="e">
        <f>SUBSTITUTE(Table17[[#This Row],[CTN]],",",".")</f>
        <v>#VALUE!</v>
      </c>
      <c r="AV119" s="64" t="e">
        <f>Table17[[#This Row],[ISI_C]]</f>
        <v>#VALUE!</v>
      </c>
      <c r="AW119" t="e">
        <f>Table17[[#This Row],[SATUAN_C]]</f>
        <v>#VALUE!</v>
      </c>
      <c r="AX119" t="e">
        <f>Table17[[#This Row],[HARGA CONV2]]</f>
        <v>#VALUE!</v>
      </c>
      <c r="AY119" s="39" t="str">
        <f>SUBSTITUTE(Table17[[#This Row],[DISC 3]],",",".")</f>
        <v/>
      </c>
      <c r="AZ119" s="36" t="str">
        <f ca="1">Table17[[#This Row],[TGL DATANG]]</f>
        <v/>
      </c>
      <c r="BA119" s="36" t="str">
        <f ca="1">Table17[[#This Row],[Column10]]</f>
        <v/>
      </c>
      <c r="BB119" s="37"/>
      <c r="BC119" t="str">
        <f>Table17[[#This Row],[KETERANGAN CONDRO]]</f>
        <v/>
      </c>
      <c r="BD119" t="str">
        <f ca="1">Table17[[#This Row],[Column6]]</f>
        <v/>
      </c>
    </row>
    <row r="120" spans="3:56">
      <c r="C120" t="str">
        <f>INDEX(NOTA[//DB],'1'!A:A)</f>
        <v/>
      </c>
      <c r="D120">
        <f>_xlfn.IFNA(MATCH(Table17[[#This Row],[//db]],[3]!Table2[\\],0),"")</f>
        <v>1</v>
      </c>
      <c r="E120" t="e">
        <f>INDEX([3]!db[NB NOTA],Table17[[#This Row],[//db]])</f>
        <v>#VALUE!</v>
      </c>
      <c r="F120" t="e">
        <f>INDEX([3]!db[NB BM],Table17[[#This Row],[//db]])</f>
        <v>#VALUE!</v>
      </c>
      <c r="G120" t="str">
        <f>IF(Table17[[#This Row],[dbconcat]]="","",INDEX([3]!Table2[NAMA],Table17[[#This Row],[dbconcat]]))</f>
        <v>ABJAD D &amp; R 260 KCL</v>
      </c>
      <c r="H120" t="str">
        <f>INDEX([3]!Table2[KODE BARANG],Table17[[#This Row],[dbconcat]])</f>
        <v>ABJ-DR1</v>
      </c>
      <c r="I120" t="str">
        <f>IF(Table17[[#This Row],[NAMA_3]]="",UPPER(Table17[[#This Row],[NAMA_2]]),Table17[[#This Row],[NAMA_3]])</f>
        <v>ABJAD D &amp; R 260 KCL</v>
      </c>
      <c r="J120">
        <f>INDEX(NOTA[QTY],'1'!A:A)</f>
        <v>0</v>
      </c>
      <c r="K120">
        <f>INDEX(NOTA[STN],'1'!A:A)</f>
        <v>0</v>
      </c>
      <c r="L120" t="e">
        <f>INDEX([3]!db[QTY B],Table17[[#This Row],[//db]])</f>
        <v>#VALUE!</v>
      </c>
      <c r="M120" t="e">
        <f>INDEX([3]!db[STN B],Table17[[#This Row],[//db]])</f>
        <v>#VALUE!</v>
      </c>
      <c r="N120" t="e">
        <f>IF(Table17[[#This Row],[SATUAN NOTA]]=Table17[[#This Row],[SATUAN DB]],"", MATCH(CONCATENATE(Table17[[#This Row],[SATUAN NOTA]],Table17[[#This Row],[SATUAN DB]]),Table2[4],0))</f>
        <v>#VALUE!</v>
      </c>
      <c r="O120" t="e" cm="1">
        <f t="array" ref="O120">IF(Table17[[#This Row],[//CONV]]="","",INDEX(Table2[3],Table17[[#This Row],[//CONV]]))</f>
        <v>#VALUE!</v>
      </c>
      <c r="P120" t="e">
        <f>IF(Table17[[#This Row],[//CONV]]="",Table17[[#This Row],[ISI DB]],Table17[[#This Row],[ISI NOTA]]*Table17[[#This Row],[CONV VAR]])</f>
        <v>#VALUE!</v>
      </c>
      <c r="Q120" t="e" cm="1">
        <f t="array" ref="Q120">IF(Table17[[#This Row],[//CONV]]="",Table17[[#This Row],[SATUAN DB]],INDEX(Table2[2],Table17[[#This Row],[//CONV]]))</f>
        <v>#VALUE!</v>
      </c>
      <c r="R120" cm="1">
        <f t="array" ref="R120">IF(Table17[[#This Row],[dbconcat]]="","",INDEX([3]!Table2[ISI],Table17[[#This Row],[dbconcat]]))</f>
        <v>20</v>
      </c>
      <c r="S120" t="str" cm="1">
        <f t="array" ref="S120">IF(Table17[[#This Row],[dbconcat]]="","",INDEX([3]!Table2[[SATUAN ]],Table17[[#This Row],[dbconcat]]))</f>
        <v>LSN</v>
      </c>
      <c r="T120" t="e">
        <f>IF(Table17[[#This Row],[SATUAN S]]="","",IF(_xlfn.NUMBERVALUE(Table17[[#This Row],[ISI DB]])=_xlfn.NUMBERVALUE(Table17[[#This Row],[ISI S]]),"",1))</f>
        <v>#VALUE!</v>
      </c>
      <c r="U120" t="e">
        <f>IF(Table17[[#This Row],[SATUAN S]]="","",IF(Table17[[#This Row],[SATUAN DB]]=Table17[[#This Row],[SATUAN S]],"",1))</f>
        <v>#VALUE!</v>
      </c>
      <c r="V120" t="e">
        <f>IF(Table17[[#This Row],[CEK STN S]]="","",MATCH(CONCATENATE(Table17[[#This Row],[SATUAN CONV]],Table17[[#This Row],[SATUAN S]]),Table2[4],0))</f>
        <v>#VALUE!</v>
      </c>
      <c r="X120" t="e" cm="1">
        <f t="array" ref="X120">IF(Table17[[#This Row],[CONV2_//]]="","",INDEX(Table2[3],Table17[[#This Row],[CONV2_//]]))</f>
        <v>#VALUE!</v>
      </c>
      <c r="Y120" t="e">
        <f>IF(Table17[[#This Row],[CEK STN S]]="",Table17[[#This Row],[ISI NOTA]],Table17[[#This Row],[ISI NOTA]]*Table17[[#This Row],[CONV2 VAR]])</f>
        <v>#VALUE!</v>
      </c>
      <c r="Z120" t="e">
        <f>IF(Table17[[#This Row],[CEK STN S]]="",Table17[[#This Row],[SATUAN NOTA]],Table17[[#This Row],[SATUAN S]])</f>
        <v>#VALUE!</v>
      </c>
      <c r="AA120" s="32" t="e">
        <f>IF(Table17[[#This Row],[CEK ISI S]]="",Table17[[#This Row],[ISI DB]],Table17[[#This Row],[ISI S]])</f>
        <v>#VALUE!</v>
      </c>
      <c r="AB120" t="e">
        <f>IF(Table17[[#This Row],[CEK STN S]]="",Table17[[#This Row],[SATUAN DB]],Table17[[#This Row],[SATUAN S]])</f>
        <v>#VALUE!</v>
      </c>
      <c r="AC120" t="e">
        <f>Table17[[#This Row],[ISI NOTA CONV]]/Table17[[#This Row],[ISI_C]]</f>
        <v>#VALUE!</v>
      </c>
      <c r="AD120">
        <f>INDEX(NOTA[HARGA SATUAN],'1'!A:A)</f>
        <v>0</v>
      </c>
      <c r="AE120" t="e">
        <f>IF(Table17[[#This Row],[//CONV]]="",Table17[[#This Row],[HARGA NOTA]],Table17[[#This Row],[HARGA NOTA]]/Table17[[#This Row],[CONV VAR]])</f>
        <v>#VALUE!</v>
      </c>
      <c r="AF120" t="e">
        <f>IF(Table17[[#This Row],[CEK STN S]]="",Table17[[#This Row],[HARGA CONV]],Table17[[#This Row],[HARGA CONV]]/Table17[[#This Row],[CONV2 VAR]])</f>
        <v>#VALUE!</v>
      </c>
      <c r="AG120" s="33" t="str">
        <f>IF(INDEX(NOTA[Column6],'1'!A:A)=0,"",INDEX(NOTA[Column6],'1'!A:A))</f>
        <v/>
      </c>
      <c r="AH120" s="33" t="str">
        <f>IF(INDEX(NOTA[Column7],'1'!A:A)=0,"",INDEX(NOTA[Column7],'1'!A:A))</f>
        <v/>
      </c>
      <c r="AI12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0" s="34" t="str">
        <f>INDEX(NOTA[HARGA/ CTN_H],'1'!A:A)</f>
        <v/>
      </c>
      <c r="AK120" s="34" t="str">
        <f>IF(Table17[[#This Row],[DISC 3]]="",Table17[[#This Row],[HRG / CTN]],Table17[[#This Row],[HRG / CTN]]-(Table17[[#This Row],[HRG / CTN]]*Table17[[#This Row],[DISC 3]]))</f>
        <v/>
      </c>
      <c r="AL120" s="36" t="str">
        <f ca="1">INDEX(NOTA[TGL_H],'1'!A:A)</f>
        <v/>
      </c>
      <c r="AM120" s="36" t="str">
        <f ca="1">INDEX(NOTA[TGL.NOTA_H],'1'!A:A)</f>
        <v/>
      </c>
      <c r="AN120" s="37"/>
      <c r="AO120" t="str">
        <f>IF(INDEX(NOTA[Column10],A:A)="","",INDEX(NOTA[Column10],A:A))</f>
        <v/>
      </c>
      <c r="AP120" t="str">
        <f ca="1">INDEX(NOTA[NO.NOTA_H],'1'!A:A)</f>
        <v/>
      </c>
      <c r="AQ120">
        <f>INDEX(NOTA[Column10],'1'!A:A)</f>
        <v>0</v>
      </c>
      <c r="AR120" s="38" t="str">
        <f ca="1">INDEX(NOTA[SUPPLIER_H],'1'!A:A)</f>
        <v/>
      </c>
      <c r="AS120" t="str">
        <f>Table17[[#This Row],[NAMA_C]]</f>
        <v>ABJAD D &amp; R 260 KCL</v>
      </c>
      <c r="AT120" t="str">
        <f ca="1">Table17[[#This Row],[SUPPLIER]]</f>
        <v/>
      </c>
      <c r="AU120" t="e">
        <f>SUBSTITUTE(Table17[[#This Row],[CTN]],",",".")</f>
        <v>#VALUE!</v>
      </c>
      <c r="AV120" s="64" t="e">
        <f>Table17[[#This Row],[ISI_C]]</f>
        <v>#VALUE!</v>
      </c>
      <c r="AW120" t="e">
        <f>Table17[[#This Row],[SATUAN_C]]</f>
        <v>#VALUE!</v>
      </c>
      <c r="AX120" t="e">
        <f>Table17[[#This Row],[HARGA CONV2]]</f>
        <v>#VALUE!</v>
      </c>
      <c r="AY120" s="39" t="str">
        <f>SUBSTITUTE(Table17[[#This Row],[DISC 3]],",",".")</f>
        <v/>
      </c>
      <c r="AZ120" s="36" t="str">
        <f ca="1">Table17[[#This Row],[TGL DATANG]]</f>
        <v/>
      </c>
      <c r="BA120" s="36" t="str">
        <f ca="1">Table17[[#This Row],[Column10]]</f>
        <v/>
      </c>
      <c r="BB120" s="37"/>
      <c r="BC120" t="str">
        <f>Table17[[#This Row],[KETERANGAN CONDRO]]</f>
        <v/>
      </c>
      <c r="BD120" t="str">
        <f ca="1">Table17[[#This Row],[Column6]]</f>
        <v/>
      </c>
    </row>
    <row r="121" spans="3:56">
      <c r="C121" t="str">
        <f>INDEX(NOTA[//DB],'1'!A:A)</f>
        <v/>
      </c>
      <c r="D121">
        <f>_xlfn.IFNA(MATCH(Table17[[#This Row],[//db]],[3]!Table2[\\],0),"")</f>
        <v>1</v>
      </c>
      <c r="E121" t="e">
        <f>INDEX([3]!db[NB NOTA],Table17[[#This Row],[//db]])</f>
        <v>#VALUE!</v>
      </c>
      <c r="F121" t="e">
        <f>INDEX([3]!db[NB BM],Table17[[#This Row],[//db]])</f>
        <v>#VALUE!</v>
      </c>
      <c r="G121" t="str">
        <f>IF(Table17[[#This Row],[dbconcat]]="","",INDEX([3]!Table2[NAMA],Table17[[#This Row],[dbconcat]]))</f>
        <v>ABJAD D &amp; R 260 KCL</v>
      </c>
      <c r="H121" t="str">
        <f>INDEX([3]!Table2[KODE BARANG],Table17[[#This Row],[dbconcat]])</f>
        <v>ABJ-DR1</v>
      </c>
      <c r="I121" t="str">
        <f>IF(Table17[[#This Row],[NAMA_3]]="",UPPER(Table17[[#This Row],[NAMA_2]]),Table17[[#This Row],[NAMA_3]])</f>
        <v>ABJAD D &amp; R 260 KCL</v>
      </c>
      <c r="J121">
        <f>INDEX(NOTA[QTY],'1'!A:A)</f>
        <v>0</v>
      </c>
      <c r="K121">
        <f>INDEX(NOTA[STN],'1'!A:A)</f>
        <v>0</v>
      </c>
      <c r="L121" t="e">
        <f>INDEX([3]!db[QTY B],Table17[[#This Row],[//db]])</f>
        <v>#VALUE!</v>
      </c>
      <c r="M121" t="e">
        <f>INDEX([3]!db[STN B],Table17[[#This Row],[//db]])</f>
        <v>#VALUE!</v>
      </c>
      <c r="N121" t="e">
        <f>IF(Table17[[#This Row],[SATUAN NOTA]]=Table17[[#This Row],[SATUAN DB]],"", MATCH(CONCATENATE(Table17[[#This Row],[SATUAN NOTA]],Table17[[#This Row],[SATUAN DB]]),Table2[4],0))</f>
        <v>#VALUE!</v>
      </c>
      <c r="O121" t="e" cm="1">
        <f t="array" ref="O121">IF(Table17[[#This Row],[//CONV]]="","",INDEX(Table2[3],Table17[[#This Row],[//CONV]]))</f>
        <v>#VALUE!</v>
      </c>
      <c r="P121" t="e">
        <f>IF(Table17[[#This Row],[//CONV]]="",Table17[[#This Row],[ISI DB]],Table17[[#This Row],[ISI NOTA]]*Table17[[#This Row],[CONV VAR]])</f>
        <v>#VALUE!</v>
      </c>
      <c r="Q121" t="e" cm="1">
        <f t="array" ref="Q121">IF(Table17[[#This Row],[//CONV]]="",Table17[[#This Row],[SATUAN DB]],INDEX(Table2[2],Table17[[#This Row],[//CONV]]))</f>
        <v>#VALUE!</v>
      </c>
      <c r="R121" cm="1">
        <f t="array" ref="R121">IF(Table17[[#This Row],[dbconcat]]="","",INDEX([3]!Table2[ISI],Table17[[#This Row],[dbconcat]]))</f>
        <v>20</v>
      </c>
      <c r="S121" t="str" cm="1">
        <f t="array" ref="S121">IF(Table17[[#This Row],[dbconcat]]="","",INDEX([3]!Table2[[SATUAN ]],Table17[[#This Row],[dbconcat]]))</f>
        <v>LSN</v>
      </c>
      <c r="T121" t="e">
        <f>IF(Table17[[#This Row],[SATUAN S]]="","",IF(_xlfn.NUMBERVALUE(Table17[[#This Row],[ISI DB]])=_xlfn.NUMBERVALUE(Table17[[#This Row],[ISI S]]),"",1))</f>
        <v>#VALUE!</v>
      </c>
      <c r="U121" t="e">
        <f>IF(Table17[[#This Row],[SATUAN S]]="","",IF(Table17[[#This Row],[SATUAN DB]]=Table17[[#This Row],[SATUAN S]],"",1))</f>
        <v>#VALUE!</v>
      </c>
      <c r="V121" t="e">
        <f>IF(Table17[[#This Row],[CEK STN S]]="","",MATCH(CONCATENATE(Table17[[#This Row],[SATUAN CONV]],Table17[[#This Row],[SATUAN S]]),Table2[4],0))</f>
        <v>#VALUE!</v>
      </c>
      <c r="X121" t="e" cm="1">
        <f t="array" ref="X121">IF(Table17[[#This Row],[CONV2_//]]="","",INDEX(Table2[3],Table17[[#This Row],[CONV2_//]]))</f>
        <v>#VALUE!</v>
      </c>
      <c r="Y121" t="e">
        <f>IF(Table17[[#This Row],[CEK STN S]]="",Table17[[#This Row],[ISI NOTA]],Table17[[#This Row],[ISI NOTA]]*Table17[[#This Row],[CONV2 VAR]])</f>
        <v>#VALUE!</v>
      </c>
      <c r="Z121" t="e">
        <f>IF(Table17[[#This Row],[CEK STN S]]="",Table17[[#This Row],[SATUAN NOTA]],Table17[[#This Row],[SATUAN S]])</f>
        <v>#VALUE!</v>
      </c>
      <c r="AA121" s="32" t="e">
        <f>IF(Table17[[#This Row],[CEK ISI S]]="",Table17[[#This Row],[ISI DB]],Table17[[#This Row],[ISI S]])</f>
        <v>#VALUE!</v>
      </c>
      <c r="AB121" t="e">
        <f>IF(Table17[[#This Row],[CEK STN S]]="",Table17[[#This Row],[SATUAN DB]],Table17[[#This Row],[SATUAN S]])</f>
        <v>#VALUE!</v>
      </c>
      <c r="AC121" t="e">
        <f>Table17[[#This Row],[ISI NOTA CONV]]/Table17[[#This Row],[ISI_C]]</f>
        <v>#VALUE!</v>
      </c>
      <c r="AD121">
        <f>INDEX(NOTA[HARGA SATUAN],'1'!A:A)</f>
        <v>0</v>
      </c>
      <c r="AE121" t="e">
        <f>IF(Table17[[#This Row],[//CONV]]="",Table17[[#This Row],[HARGA NOTA]],Table17[[#This Row],[HARGA NOTA]]/Table17[[#This Row],[CONV VAR]])</f>
        <v>#VALUE!</v>
      </c>
      <c r="AF121" t="e">
        <f>IF(Table17[[#This Row],[CEK STN S]]="",Table17[[#This Row],[HARGA CONV]],Table17[[#This Row],[HARGA CONV]]/Table17[[#This Row],[CONV2 VAR]])</f>
        <v>#VALUE!</v>
      </c>
      <c r="AG121" s="33" t="str">
        <f>IF(INDEX(NOTA[Column6],'1'!A:A)=0,"",INDEX(NOTA[Column6],'1'!A:A))</f>
        <v/>
      </c>
      <c r="AH121" s="33" t="str">
        <f>IF(INDEX(NOTA[Column7],'1'!A:A)=0,"",INDEX(NOTA[Column7],'1'!A:A))</f>
        <v/>
      </c>
      <c r="AI12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1" s="34" t="str">
        <f>INDEX(NOTA[HARGA/ CTN_H],'1'!A:A)</f>
        <v/>
      </c>
      <c r="AK121" s="34" t="str">
        <f>IF(Table17[[#This Row],[DISC 3]]="",Table17[[#This Row],[HRG / CTN]],Table17[[#This Row],[HRG / CTN]]-(Table17[[#This Row],[HRG / CTN]]*Table17[[#This Row],[DISC 3]]))</f>
        <v/>
      </c>
      <c r="AL121" s="36" t="str">
        <f ca="1">INDEX(NOTA[TGL_H],'1'!A:A)</f>
        <v/>
      </c>
      <c r="AM121" s="36" t="str">
        <f ca="1">INDEX(NOTA[TGL.NOTA_H],'1'!A:A)</f>
        <v/>
      </c>
      <c r="AN121" s="37"/>
      <c r="AO121" t="str">
        <f>IF(INDEX(NOTA[Column10],A:A)="","",INDEX(NOTA[Column10],A:A))</f>
        <v/>
      </c>
      <c r="AP121" t="str">
        <f ca="1">INDEX(NOTA[NO.NOTA_H],'1'!A:A)</f>
        <v/>
      </c>
      <c r="AQ121">
        <f>INDEX(NOTA[Column10],'1'!A:A)</f>
        <v>0</v>
      </c>
      <c r="AR121" s="38" t="str">
        <f ca="1">INDEX(NOTA[SUPPLIER_H],'1'!A:A)</f>
        <v/>
      </c>
      <c r="AS121" t="str">
        <f>Table17[[#This Row],[NAMA_C]]</f>
        <v>ABJAD D &amp; R 260 KCL</v>
      </c>
      <c r="AT121" t="str">
        <f ca="1">Table17[[#This Row],[SUPPLIER]]</f>
        <v/>
      </c>
      <c r="AU121" t="e">
        <f>SUBSTITUTE(Table17[[#This Row],[CTN]],",",".")</f>
        <v>#VALUE!</v>
      </c>
      <c r="AV121" s="64" t="e">
        <f>Table17[[#This Row],[ISI_C]]</f>
        <v>#VALUE!</v>
      </c>
      <c r="AW121" t="e">
        <f>Table17[[#This Row],[SATUAN_C]]</f>
        <v>#VALUE!</v>
      </c>
      <c r="AX121" t="e">
        <f>Table17[[#This Row],[HARGA CONV2]]</f>
        <v>#VALUE!</v>
      </c>
      <c r="AY121" s="39" t="str">
        <f>SUBSTITUTE(Table17[[#This Row],[DISC 3]],",",".")</f>
        <v/>
      </c>
      <c r="AZ121" s="36" t="str">
        <f ca="1">Table17[[#This Row],[TGL DATANG]]</f>
        <v/>
      </c>
      <c r="BA121" s="36" t="str">
        <f ca="1">Table17[[#This Row],[Column10]]</f>
        <v/>
      </c>
      <c r="BB121" s="37"/>
      <c r="BC121" t="str">
        <f>Table17[[#This Row],[KETERANGAN CONDRO]]</f>
        <v/>
      </c>
      <c r="BD121" t="str">
        <f ca="1">Table17[[#This Row],[Column6]]</f>
        <v/>
      </c>
    </row>
    <row r="122" spans="3:56">
      <c r="C122" t="str">
        <f>INDEX(NOTA[//DB],'1'!A:A)</f>
        <v/>
      </c>
      <c r="D122">
        <f>_xlfn.IFNA(MATCH(Table17[[#This Row],[//db]],[3]!Table2[\\],0),"")</f>
        <v>1</v>
      </c>
      <c r="E122" t="e">
        <f>INDEX([3]!db[NB NOTA],Table17[[#This Row],[//db]])</f>
        <v>#VALUE!</v>
      </c>
      <c r="F122" t="e">
        <f>INDEX([3]!db[NB BM],Table17[[#This Row],[//db]])</f>
        <v>#VALUE!</v>
      </c>
      <c r="G122" t="str">
        <f>IF(Table17[[#This Row],[dbconcat]]="","",INDEX([3]!Table2[NAMA],Table17[[#This Row],[dbconcat]]))</f>
        <v>ABJAD D &amp; R 260 KCL</v>
      </c>
      <c r="H122" t="str">
        <f>INDEX([3]!Table2[KODE BARANG],Table17[[#This Row],[dbconcat]])</f>
        <v>ABJ-DR1</v>
      </c>
      <c r="I122" t="str">
        <f>IF(Table17[[#This Row],[NAMA_3]]="",UPPER(Table17[[#This Row],[NAMA_2]]),Table17[[#This Row],[NAMA_3]])</f>
        <v>ABJAD D &amp; R 260 KCL</v>
      </c>
      <c r="J122">
        <f>INDEX(NOTA[QTY],'1'!A:A)</f>
        <v>0</v>
      </c>
      <c r="K122">
        <f>INDEX(NOTA[STN],'1'!A:A)</f>
        <v>0</v>
      </c>
      <c r="L122" t="e">
        <f>INDEX([3]!db[QTY B],Table17[[#This Row],[//db]])</f>
        <v>#VALUE!</v>
      </c>
      <c r="M122" t="e">
        <f>INDEX([3]!db[STN B],Table17[[#This Row],[//db]])</f>
        <v>#VALUE!</v>
      </c>
      <c r="N122" t="e">
        <f>IF(Table17[[#This Row],[SATUAN NOTA]]=Table17[[#This Row],[SATUAN DB]],"", MATCH(CONCATENATE(Table17[[#This Row],[SATUAN NOTA]],Table17[[#This Row],[SATUAN DB]]),Table2[4],0))</f>
        <v>#VALUE!</v>
      </c>
      <c r="O122" t="e" cm="1">
        <f t="array" ref="O122">IF(Table17[[#This Row],[//CONV]]="","",INDEX(Table2[3],Table17[[#This Row],[//CONV]]))</f>
        <v>#VALUE!</v>
      </c>
      <c r="P122" t="e">
        <f>IF(Table17[[#This Row],[//CONV]]="",Table17[[#This Row],[ISI DB]],Table17[[#This Row],[ISI NOTA]]*Table17[[#This Row],[CONV VAR]])</f>
        <v>#VALUE!</v>
      </c>
      <c r="Q122" t="e" cm="1">
        <f t="array" ref="Q122">IF(Table17[[#This Row],[//CONV]]="",Table17[[#This Row],[SATUAN DB]],INDEX(Table2[2],Table17[[#This Row],[//CONV]]))</f>
        <v>#VALUE!</v>
      </c>
      <c r="R122" cm="1">
        <f t="array" ref="R122">IF(Table17[[#This Row],[dbconcat]]="","",INDEX([3]!Table2[ISI],Table17[[#This Row],[dbconcat]]))</f>
        <v>20</v>
      </c>
      <c r="S122" t="str" cm="1">
        <f t="array" ref="S122">IF(Table17[[#This Row],[dbconcat]]="","",INDEX([3]!Table2[[SATUAN ]],Table17[[#This Row],[dbconcat]]))</f>
        <v>LSN</v>
      </c>
      <c r="T122" t="e">
        <f>IF(Table17[[#This Row],[SATUAN S]]="","",IF(_xlfn.NUMBERVALUE(Table17[[#This Row],[ISI DB]])=_xlfn.NUMBERVALUE(Table17[[#This Row],[ISI S]]),"",1))</f>
        <v>#VALUE!</v>
      </c>
      <c r="U122" t="e">
        <f>IF(Table17[[#This Row],[SATUAN S]]="","",IF(Table17[[#This Row],[SATUAN DB]]=Table17[[#This Row],[SATUAN S]],"",1))</f>
        <v>#VALUE!</v>
      </c>
      <c r="V122" t="e">
        <f>IF(Table17[[#This Row],[CEK STN S]]="","",MATCH(CONCATENATE(Table17[[#This Row],[SATUAN CONV]],Table17[[#This Row],[SATUAN S]]),Table2[4],0))</f>
        <v>#VALUE!</v>
      </c>
      <c r="X122" t="e" cm="1">
        <f t="array" ref="X122">IF(Table17[[#This Row],[CONV2_//]]="","",INDEX(Table2[3],Table17[[#This Row],[CONV2_//]]))</f>
        <v>#VALUE!</v>
      </c>
      <c r="Y122" t="e">
        <f>IF(Table17[[#This Row],[CEK STN S]]="",Table17[[#This Row],[ISI NOTA]],Table17[[#This Row],[ISI NOTA]]*Table17[[#This Row],[CONV2 VAR]])</f>
        <v>#VALUE!</v>
      </c>
      <c r="Z122" t="e">
        <f>IF(Table17[[#This Row],[CEK STN S]]="",Table17[[#This Row],[SATUAN NOTA]],Table17[[#This Row],[SATUAN S]])</f>
        <v>#VALUE!</v>
      </c>
      <c r="AA122" s="32" t="e">
        <f>IF(Table17[[#This Row],[CEK ISI S]]="",Table17[[#This Row],[ISI DB]],Table17[[#This Row],[ISI S]])</f>
        <v>#VALUE!</v>
      </c>
      <c r="AB122" t="e">
        <f>IF(Table17[[#This Row],[CEK STN S]]="",Table17[[#This Row],[SATUAN DB]],Table17[[#This Row],[SATUAN S]])</f>
        <v>#VALUE!</v>
      </c>
      <c r="AC122" t="e">
        <f>Table17[[#This Row],[ISI NOTA CONV]]/Table17[[#This Row],[ISI_C]]</f>
        <v>#VALUE!</v>
      </c>
      <c r="AD122">
        <f>INDEX(NOTA[HARGA SATUAN],'1'!A:A)</f>
        <v>0</v>
      </c>
      <c r="AE122" t="e">
        <f>IF(Table17[[#This Row],[//CONV]]="",Table17[[#This Row],[HARGA NOTA]],Table17[[#This Row],[HARGA NOTA]]/Table17[[#This Row],[CONV VAR]])</f>
        <v>#VALUE!</v>
      </c>
      <c r="AF122" t="e">
        <f>IF(Table17[[#This Row],[CEK STN S]]="",Table17[[#This Row],[HARGA CONV]],Table17[[#This Row],[HARGA CONV]]/Table17[[#This Row],[CONV2 VAR]])</f>
        <v>#VALUE!</v>
      </c>
      <c r="AG122" s="33" t="str">
        <f>IF(INDEX(NOTA[Column6],'1'!A:A)=0,"",INDEX(NOTA[Column6],'1'!A:A))</f>
        <v/>
      </c>
      <c r="AH122" s="33" t="str">
        <f>IF(INDEX(NOTA[Column7],'1'!A:A)=0,"",INDEX(NOTA[Column7],'1'!A:A))</f>
        <v/>
      </c>
      <c r="AI12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2" s="34" t="str">
        <f>INDEX(NOTA[HARGA/ CTN_H],'1'!A:A)</f>
        <v/>
      </c>
      <c r="AK122" s="34" t="str">
        <f>IF(Table17[[#This Row],[DISC 3]]="",Table17[[#This Row],[HRG / CTN]],Table17[[#This Row],[HRG / CTN]]-(Table17[[#This Row],[HRG / CTN]]*Table17[[#This Row],[DISC 3]]))</f>
        <v/>
      </c>
      <c r="AL122" s="36" t="str">
        <f ca="1">INDEX(NOTA[TGL_H],'1'!A:A)</f>
        <v/>
      </c>
      <c r="AM122" s="36" t="str">
        <f ca="1">INDEX(NOTA[TGL.NOTA_H],'1'!A:A)</f>
        <v/>
      </c>
      <c r="AN122" s="37"/>
      <c r="AO122" t="str">
        <f>IF(INDEX(NOTA[Column10],A:A)="","",INDEX(NOTA[Column10],A:A))</f>
        <v/>
      </c>
      <c r="AP122" t="str">
        <f ca="1">INDEX(NOTA[NO.NOTA_H],'1'!A:A)</f>
        <v/>
      </c>
      <c r="AQ122">
        <f>INDEX(NOTA[Column10],'1'!A:A)</f>
        <v>0</v>
      </c>
      <c r="AR122" s="38" t="str">
        <f ca="1">INDEX(NOTA[SUPPLIER_H],'1'!A:A)</f>
        <v/>
      </c>
      <c r="AS122" t="str">
        <f>Table17[[#This Row],[NAMA_C]]</f>
        <v>ABJAD D &amp; R 260 KCL</v>
      </c>
      <c r="AT122" t="str">
        <f ca="1">Table17[[#This Row],[SUPPLIER]]</f>
        <v/>
      </c>
      <c r="AU122" t="e">
        <f>SUBSTITUTE(Table17[[#This Row],[CTN]],",",".")</f>
        <v>#VALUE!</v>
      </c>
      <c r="AV122" s="64" t="e">
        <f>Table17[[#This Row],[ISI_C]]</f>
        <v>#VALUE!</v>
      </c>
      <c r="AW122" t="e">
        <f>Table17[[#This Row],[SATUAN_C]]</f>
        <v>#VALUE!</v>
      </c>
      <c r="AX122" t="e">
        <f>Table17[[#This Row],[HARGA CONV2]]</f>
        <v>#VALUE!</v>
      </c>
      <c r="AY122" s="39" t="str">
        <f>SUBSTITUTE(Table17[[#This Row],[DISC 3]],",",".")</f>
        <v/>
      </c>
      <c r="AZ122" s="36" t="str">
        <f ca="1">Table17[[#This Row],[TGL DATANG]]</f>
        <v/>
      </c>
      <c r="BA122" s="36" t="str">
        <f ca="1">Table17[[#This Row],[Column10]]</f>
        <v/>
      </c>
      <c r="BB122" s="37"/>
      <c r="BC122" t="str">
        <f>Table17[[#This Row],[KETERANGAN CONDRO]]</f>
        <v/>
      </c>
      <c r="BD122" t="str">
        <f ca="1">Table17[[#This Row],[Column6]]</f>
        <v/>
      </c>
    </row>
    <row r="123" spans="3:56">
      <c r="C123" t="str">
        <f>INDEX(NOTA[//DB],'1'!A:A)</f>
        <v/>
      </c>
      <c r="D123">
        <f>_xlfn.IFNA(MATCH(Table17[[#This Row],[//db]],[3]!Table2[\\],0),"")</f>
        <v>1</v>
      </c>
      <c r="E123" t="e">
        <f>INDEX([3]!db[NB NOTA],Table17[[#This Row],[//db]])</f>
        <v>#VALUE!</v>
      </c>
      <c r="F123" t="e">
        <f>INDEX([3]!db[NB BM],Table17[[#This Row],[//db]])</f>
        <v>#VALUE!</v>
      </c>
      <c r="G123" t="str">
        <f>IF(Table17[[#This Row],[dbconcat]]="","",INDEX([3]!Table2[NAMA],Table17[[#This Row],[dbconcat]]))</f>
        <v>ABJAD D &amp; R 260 KCL</v>
      </c>
      <c r="H123" t="str">
        <f>INDEX([3]!Table2[KODE BARANG],Table17[[#This Row],[dbconcat]])</f>
        <v>ABJ-DR1</v>
      </c>
      <c r="I123" t="str">
        <f>IF(Table17[[#This Row],[NAMA_3]]="",UPPER(Table17[[#This Row],[NAMA_2]]),Table17[[#This Row],[NAMA_3]])</f>
        <v>ABJAD D &amp; R 260 KCL</v>
      </c>
      <c r="J123">
        <f>INDEX(NOTA[QTY],'1'!A:A)</f>
        <v>0</v>
      </c>
      <c r="K123">
        <f>INDEX(NOTA[STN],'1'!A:A)</f>
        <v>0</v>
      </c>
      <c r="L123" t="e">
        <f>INDEX([3]!db[QTY B],Table17[[#This Row],[//db]])</f>
        <v>#VALUE!</v>
      </c>
      <c r="M123" t="e">
        <f>INDEX([3]!db[STN B],Table17[[#This Row],[//db]])</f>
        <v>#VALUE!</v>
      </c>
      <c r="N123" t="e">
        <f>IF(Table17[[#This Row],[SATUAN NOTA]]=Table17[[#This Row],[SATUAN DB]],"", MATCH(CONCATENATE(Table17[[#This Row],[SATUAN NOTA]],Table17[[#This Row],[SATUAN DB]]),Table2[4],0))</f>
        <v>#VALUE!</v>
      </c>
      <c r="O123" t="e" cm="1">
        <f t="array" ref="O123">IF(Table17[[#This Row],[//CONV]]="","",INDEX(Table2[3],Table17[[#This Row],[//CONV]]))</f>
        <v>#VALUE!</v>
      </c>
      <c r="P123" t="e">
        <f>IF(Table17[[#This Row],[//CONV]]="",Table17[[#This Row],[ISI DB]],Table17[[#This Row],[ISI NOTA]]*Table17[[#This Row],[CONV VAR]])</f>
        <v>#VALUE!</v>
      </c>
      <c r="Q123" t="e" cm="1">
        <f t="array" ref="Q123">IF(Table17[[#This Row],[//CONV]]="",Table17[[#This Row],[SATUAN DB]],INDEX(Table2[2],Table17[[#This Row],[//CONV]]))</f>
        <v>#VALUE!</v>
      </c>
      <c r="R123" cm="1">
        <f t="array" ref="R123">IF(Table17[[#This Row],[dbconcat]]="","",INDEX([3]!Table2[ISI],Table17[[#This Row],[dbconcat]]))</f>
        <v>20</v>
      </c>
      <c r="S123" t="str" cm="1">
        <f t="array" ref="S123">IF(Table17[[#This Row],[dbconcat]]="","",INDEX([3]!Table2[[SATUAN ]],Table17[[#This Row],[dbconcat]]))</f>
        <v>LSN</v>
      </c>
      <c r="T123" t="e">
        <f>IF(Table17[[#This Row],[SATUAN S]]="","",IF(_xlfn.NUMBERVALUE(Table17[[#This Row],[ISI DB]])=_xlfn.NUMBERVALUE(Table17[[#This Row],[ISI S]]),"",1))</f>
        <v>#VALUE!</v>
      </c>
      <c r="U123" t="e">
        <f>IF(Table17[[#This Row],[SATUAN S]]="","",IF(Table17[[#This Row],[SATUAN DB]]=Table17[[#This Row],[SATUAN S]],"",1))</f>
        <v>#VALUE!</v>
      </c>
      <c r="V123" t="e">
        <f>IF(Table17[[#This Row],[CEK STN S]]="","",MATCH(CONCATENATE(Table17[[#This Row],[SATUAN CONV]],Table17[[#This Row],[SATUAN S]]),Table2[4],0))</f>
        <v>#VALUE!</v>
      </c>
      <c r="X123" t="e" cm="1">
        <f t="array" ref="X123">IF(Table17[[#This Row],[CONV2_//]]="","",INDEX(Table2[3],Table17[[#This Row],[CONV2_//]]))</f>
        <v>#VALUE!</v>
      </c>
      <c r="Y123" t="e">
        <f>IF(Table17[[#This Row],[CEK STN S]]="",Table17[[#This Row],[ISI NOTA]],Table17[[#This Row],[ISI NOTA]]*Table17[[#This Row],[CONV2 VAR]])</f>
        <v>#VALUE!</v>
      </c>
      <c r="Z123" t="e">
        <f>IF(Table17[[#This Row],[CEK STN S]]="",Table17[[#This Row],[SATUAN NOTA]],Table17[[#This Row],[SATUAN S]])</f>
        <v>#VALUE!</v>
      </c>
      <c r="AA123" s="32" t="e">
        <f>IF(Table17[[#This Row],[CEK ISI S]]="",Table17[[#This Row],[ISI DB]],Table17[[#This Row],[ISI S]])</f>
        <v>#VALUE!</v>
      </c>
      <c r="AB123" t="e">
        <f>IF(Table17[[#This Row],[CEK STN S]]="",Table17[[#This Row],[SATUAN DB]],Table17[[#This Row],[SATUAN S]])</f>
        <v>#VALUE!</v>
      </c>
      <c r="AC123" t="e">
        <f>Table17[[#This Row],[ISI NOTA CONV]]/Table17[[#This Row],[ISI_C]]</f>
        <v>#VALUE!</v>
      </c>
      <c r="AD123">
        <f>INDEX(NOTA[HARGA SATUAN],'1'!A:A)</f>
        <v>0</v>
      </c>
      <c r="AE123" t="e">
        <f>IF(Table17[[#This Row],[//CONV]]="",Table17[[#This Row],[HARGA NOTA]],Table17[[#This Row],[HARGA NOTA]]/Table17[[#This Row],[CONV VAR]])</f>
        <v>#VALUE!</v>
      </c>
      <c r="AF123" t="e">
        <f>IF(Table17[[#This Row],[CEK STN S]]="",Table17[[#This Row],[HARGA CONV]],Table17[[#This Row],[HARGA CONV]]/Table17[[#This Row],[CONV2 VAR]])</f>
        <v>#VALUE!</v>
      </c>
      <c r="AG123" s="33" t="str">
        <f>IF(INDEX(NOTA[Column6],'1'!A:A)=0,"",INDEX(NOTA[Column6],'1'!A:A))</f>
        <v/>
      </c>
      <c r="AH123" s="33" t="str">
        <f>IF(INDEX(NOTA[Column7],'1'!A:A)=0,"",INDEX(NOTA[Column7],'1'!A:A))</f>
        <v/>
      </c>
      <c r="AI12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3" s="34" t="str">
        <f>INDEX(NOTA[HARGA/ CTN_H],'1'!A:A)</f>
        <v/>
      </c>
      <c r="AK123" s="34" t="str">
        <f>IF(Table17[[#This Row],[DISC 3]]="",Table17[[#This Row],[HRG / CTN]],Table17[[#This Row],[HRG / CTN]]-(Table17[[#This Row],[HRG / CTN]]*Table17[[#This Row],[DISC 3]]))</f>
        <v/>
      </c>
      <c r="AL123" s="36" t="str">
        <f ca="1">INDEX(NOTA[TGL_H],'1'!A:A)</f>
        <v/>
      </c>
      <c r="AM123" s="36" t="str">
        <f ca="1">INDEX(NOTA[TGL.NOTA_H],'1'!A:A)</f>
        <v/>
      </c>
      <c r="AN123" s="37"/>
      <c r="AO123" t="str">
        <f>IF(INDEX(NOTA[Column10],A:A)="","",INDEX(NOTA[Column10],A:A))</f>
        <v/>
      </c>
      <c r="AP123" t="str">
        <f ca="1">INDEX(NOTA[NO.NOTA_H],'1'!A:A)</f>
        <v/>
      </c>
      <c r="AQ123">
        <f>INDEX(NOTA[Column10],'1'!A:A)</f>
        <v>0</v>
      </c>
      <c r="AR123" s="38" t="str">
        <f ca="1">INDEX(NOTA[SUPPLIER_H],'1'!A:A)</f>
        <v/>
      </c>
      <c r="AS123" t="str">
        <f>Table17[[#This Row],[NAMA_C]]</f>
        <v>ABJAD D &amp; R 260 KCL</v>
      </c>
      <c r="AT123" t="str">
        <f ca="1">Table17[[#This Row],[SUPPLIER]]</f>
        <v/>
      </c>
      <c r="AU123" t="e">
        <f>SUBSTITUTE(Table17[[#This Row],[CTN]],",",".")</f>
        <v>#VALUE!</v>
      </c>
      <c r="AV123" s="64" t="e">
        <f>Table17[[#This Row],[ISI_C]]</f>
        <v>#VALUE!</v>
      </c>
      <c r="AW123" t="e">
        <f>Table17[[#This Row],[SATUAN_C]]</f>
        <v>#VALUE!</v>
      </c>
      <c r="AX123" t="e">
        <f>Table17[[#This Row],[HARGA CONV2]]</f>
        <v>#VALUE!</v>
      </c>
      <c r="AY123" s="39" t="str">
        <f>SUBSTITUTE(Table17[[#This Row],[DISC 3]],",",".")</f>
        <v/>
      </c>
      <c r="AZ123" s="36" t="str">
        <f ca="1">Table17[[#This Row],[TGL DATANG]]</f>
        <v/>
      </c>
      <c r="BA123" s="36" t="str">
        <f ca="1">Table17[[#This Row],[Column10]]</f>
        <v/>
      </c>
      <c r="BB123" s="37"/>
      <c r="BC123" t="str">
        <f>Table17[[#This Row],[KETERANGAN CONDRO]]</f>
        <v/>
      </c>
      <c r="BD123" t="str">
        <f ca="1">Table17[[#This Row],[Column6]]</f>
        <v/>
      </c>
    </row>
    <row r="124" spans="3:56">
      <c r="C124" t="str">
        <f>INDEX(NOTA[//DB],'1'!A:A)</f>
        <v/>
      </c>
      <c r="D124">
        <f>_xlfn.IFNA(MATCH(Table17[[#This Row],[//db]],[3]!Table2[\\],0),"")</f>
        <v>1</v>
      </c>
      <c r="E124" t="e">
        <f>INDEX([3]!db[NB NOTA],Table17[[#This Row],[//db]])</f>
        <v>#VALUE!</v>
      </c>
      <c r="F124" t="e">
        <f>INDEX([3]!db[NB BM],Table17[[#This Row],[//db]])</f>
        <v>#VALUE!</v>
      </c>
      <c r="G124" t="str">
        <f>IF(Table17[[#This Row],[dbconcat]]="","",INDEX([3]!Table2[NAMA],Table17[[#This Row],[dbconcat]]))</f>
        <v>ABJAD D &amp; R 260 KCL</v>
      </c>
      <c r="H124" t="str">
        <f>INDEX([3]!Table2[KODE BARANG],Table17[[#This Row],[dbconcat]])</f>
        <v>ABJ-DR1</v>
      </c>
      <c r="I124" t="str">
        <f>IF(Table17[[#This Row],[NAMA_3]]="",UPPER(Table17[[#This Row],[NAMA_2]]),Table17[[#This Row],[NAMA_3]])</f>
        <v>ABJAD D &amp; R 260 KCL</v>
      </c>
      <c r="J124">
        <f>INDEX(NOTA[QTY],'1'!A:A)</f>
        <v>0</v>
      </c>
      <c r="K124">
        <f>INDEX(NOTA[STN],'1'!A:A)</f>
        <v>0</v>
      </c>
      <c r="L124" t="e">
        <f>INDEX([3]!db[QTY B],Table17[[#This Row],[//db]])</f>
        <v>#VALUE!</v>
      </c>
      <c r="M124" t="e">
        <f>INDEX([3]!db[STN B],Table17[[#This Row],[//db]])</f>
        <v>#VALUE!</v>
      </c>
      <c r="N124" t="e">
        <f>IF(Table17[[#This Row],[SATUAN NOTA]]=Table17[[#This Row],[SATUAN DB]],"", MATCH(CONCATENATE(Table17[[#This Row],[SATUAN NOTA]],Table17[[#This Row],[SATUAN DB]]),Table2[4],0))</f>
        <v>#VALUE!</v>
      </c>
      <c r="O124" t="e" cm="1">
        <f t="array" ref="O124">IF(Table17[[#This Row],[//CONV]]="","",INDEX(Table2[3],Table17[[#This Row],[//CONV]]))</f>
        <v>#VALUE!</v>
      </c>
      <c r="P124" t="e">
        <f>IF(Table17[[#This Row],[//CONV]]="",Table17[[#This Row],[ISI DB]],Table17[[#This Row],[ISI NOTA]]*Table17[[#This Row],[CONV VAR]])</f>
        <v>#VALUE!</v>
      </c>
      <c r="Q124" t="e" cm="1">
        <f t="array" ref="Q124">IF(Table17[[#This Row],[//CONV]]="",Table17[[#This Row],[SATUAN DB]],INDEX(Table2[2],Table17[[#This Row],[//CONV]]))</f>
        <v>#VALUE!</v>
      </c>
      <c r="R124" cm="1">
        <f t="array" ref="R124">IF(Table17[[#This Row],[dbconcat]]="","",INDEX([3]!Table2[ISI],Table17[[#This Row],[dbconcat]]))</f>
        <v>20</v>
      </c>
      <c r="S124" t="str" cm="1">
        <f t="array" ref="S124">IF(Table17[[#This Row],[dbconcat]]="","",INDEX([3]!Table2[[SATUAN ]],Table17[[#This Row],[dbconcat]]))</f>
        <v>LSN</v>
      </c>
      <c r="T124" t="e">
        <f>IF(Table17[[#This Row],[SATUAN S]]="","",IF(_xlfn.NUMBERVALUE(Table17[[#This Row],[ISI DB]])=_xlfn.NUMBERVALUE(Table17[[#This Row],[ISI S]]),"",1))</f>
        <v>#VALUE!</v>
      </c>
      <c r="U124" t="e">
        <f>IF(Table17[[#This Row],[SATUAN S]]="","",IF(Table17[[#This Row],[SATUAN DB]]=Table17[[#This Row],[SATUAN S]],"",1))</f>
        <v>#VALUE!</v>
      </c>
      <c r="V124" t="e">
        <f>IF(Table17[[#This Row],[CEK STN S]]="","",MATCH(CONCATENATE(Table17[[#This Row],[SATUAN CONV]],Table17[[#This Row],[SATUAN S]]),Table2[4],0))</f>
        <v>#VALUE!</v>
      </c>
      <c r="X124" t="e" cm="1">
        <f t="array" ref="X124">IF(Table17[[#This Row],[CONV2_//]]="","",INDEX(Table2[3],Table17[[#This Row],[CONV2_//]]))</f>
        <v>#VALUE!</v>
      </c>
      <c r="Y124" t="e">
        <f>IF(Table17[[#This Row],[CEK STN S]]="",Table17[[#This Row],[ISI NOTA]],Table17[[#This Row],[ISI NOTA]]*Table17[[#This Row],[CONV2 VAR]])</f>
        <v>#VALUE!</v>
      </c>
      <c r="Z124" t="e">
        <f>IF(Table17[[#This Row],[CEK STN S]]="",Table17[[#This Row],[SATUAN NOTA]],Table17[[#This Row],[SATUAN S]])</f>
        <v>#VALUE!</v>
      </c>
      <c r="AA124" s="32" t="e">
        <f>IF(Table17[[#This Row],[CEK ISI S]]="",Table17[[#This Row],[ISI DB]],Table17[[#This Row],[ISI S]])</f>
        <v>#VALUE!</v>
      </c>
      <c r="AB124" t="e">
        <f>IF(Table17[[#This Row],[CEK STN S]]="",Table17[[#This Row],[SATUAN DB]],Table17[[#This Row],[SATUAN S]])</f>
        <v>#VALUE!</v>
      </c>
      <c r="AC124" t="e">
        <f>Table17[[#This Row],[ISI NOTA CONV]]/Table17[[#This Row],[ISI_C]]</f>
        <v>#VALUE!</v>
      </c>
      <c r="AD124">
        <f>INDEX(NOTA[HARGA SATUAN],'1'!A:A)</f>
        <v>0</v>
      </c>
      <c r="AE124" t="e">
        <f>IF(Table17[[#This Row],[//CONV]]="",Table17[[#This Row],[HARGA NOTA]],Table17[[#This Row],[HARGA NOTA]]/Table17[[#This Row],[CONV VAR]])</f>
        <v>#VALUE!</v>
      </c>
      <c r="AF124" t="e">
        <f>IF(Table17[[#This Row],[CEK STN S]]="",Table17[[#This Row],[HARGA CONV]],Table17[[#This Row],[HARGA CONV]]/Table17[[#This Row],[CONV2 VAR]])</f>
        <v>#VALUE!</v>
      </c>
      <c r="AG124" s="33" t="str">
        <f>IF(INDEX(NOTA[Column6],'1'!A:A)=0,"",INDEX(NOTA[Column6],'1'!A:A))</f>
        <v/>
      </c>
      <c r="AH124" s="33" t="str">
        <f>IF(INDEX(NOTA[Column7],'1'!A:A)=0,"",INDEX(NOTA[Column7],'1'!A:A))</f>
        <v/>
      </c>
      <c r="AI12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4" s="34" t="str">
        <f>INDEX(NOTA[HARGA/ CTN_H],'1'!A:A)</f>
        <v/>
      </c>
      <c r="AK124" s="34" t="str">
        <f>IF(Table17[[#This Row],[DISC 3]]="",Table17[[#This Row],[HRG / CTN]],Table17[[#This Row],[HRG / CTN]]-(Table17[[#This Row],[HRG / CTN]]*Table17[[#This Row],[DISC 3]]))</f>
        <v/>
      </c>
      <c r="AL124" s="36" t="str">
        <f ca="1">INDEX(NOTA[TGL_H],'1'!A:A)</f>
        <v/>
      </c>
      <c r="AM124" s="36" t="str">
        <f ca="1">INDEX(NOTA[TGL.NOTA_H],'1'!A:A)</f>
        <v/>
      </c>
      <c r="AN124" s="37"/>
      <c r="AO124" t="str">
        <f>IF(INDEX(NOTA[Column10],A:A)="","",INDEX(NOTA[Column10],A:A))</f>
        <v/>
      </c>
      <c r="AP124" t="str">
        <f ca="1">INDEX(NOTA[NO.NOTA_H],'1'!A:A)</f>
        <v/>
      </c>
      <c r="AQ124">
        <f>INDEX(NOTA[Column10],'1'!A:A)</f>
        <v>0</v>
      </c>
      <c r="AR124" s="38" t="str">
        <f ca="1">INDEX(NOTA[SUPPLIER_H],'1'!A:A)</f>
        <v/>
      </c>
      <c r="AS124" t="str">
        <f>Table17[[#This Row],[NAMA_C]]</f>
        <v>ABJAD D &amp; R 260 KCL</v>
      </c>
      <c r="AT124" t="str">
        <f ca="1">Table17[[#This Row],[SUPPLIER]]</f>
        <v/>
      </c>
      <c r="AU124" t="e">
        <f>SUBSTITUTE(Table17[[#This Row],[CTN]],",",".")</f>
        <v>#VALUE!</v>
      </c>
      <c r="AV124" s="64" t="e">
        <f>Table17[[#This Row],[ISI_C]]</f>
        <v>#VALUE!</v>
      </c>
      <c r="AW124" t="e">
        <f>Table17[[#This Row],[SATUAN_C]]</f>
        <v>#VALUE!</v>
      </c>
      <c r="AX124" t="e">
        <f>Table17[[#This Row],[HARGA CONV2]]</f>
        <v>#VALUE!</v>
      </c>
      <c r="AY124" s="39" t="str">
        <f>SUBSTITUTE(Table17[[#This Row],[DISC 3]],",",".")</f>
        <v/>
      </c>
      <c r="AZ124" s="36" t="str">
        <f ca="1">Table17[[#This Row],[TGL DATANG]]</f>
        <v/>
      </c>
      <c r="BA124" s="36" t="str">
        <f ca="1">Table17[[#This Row],[Column10]]</f>
        <v/>
      </c>
      <c r="BB124" s="37"/>
      <c r="BC124" t="str">
        <f>Table17[[#This Row],[KETERANGAN CONDRO]]</f>
        <v/>
      </c>
      <c r="BD124" t="str">
        <f ca="1">Table17[[#This Row],[Column6]]</f>
        <v/>
      </c>
    </row>
    <row r="125" spans="3:56">
      <c r="C125" t="str">
        <f>INDEX(NOTA[//DB],'1'!A:A)</f>
        <v/>
      </c>
      <c r="D125">
        <f>_xlfn.IFNA(MATCH(Table17[[#This Row],[//db]],[3]!Table2[\\],0),"")</f>
        <v>1</v>
      </c>
      <c r="E125" t="e">
        <f>INDEX([3]!db[NB NOTA],Table17[[#This Row],[//db]])</f>
        <v>#VALUE!</v>
      </c>
      <c r="F125" t="e">
        <f>INDEX([3]!db[NB BM],Table17[[#This Row],[//db]])</f>
        <v>#VALUE!</v>
      </c>
      <c r="G125" t="str">
        <f>IF(Table17[[#This Row],[dbconcat]]="","",INDEX([3]!Table2[NAMA],Table17[[#This Row],[dbconcat]]))</f>
        <v>ABJAD D &amp; R 260 KCL</v>
      </c>
      <c r="H125" t="str">
        <f>INDEX([3]!Table2[KODE BARANG],Table17[[#This Row],[dbconcat]])</f>
        <v>ABJ-DR1</v>
      </c>
      <c r="I125" t="str">
        <f>IF(Table17[[#This Row],[NAMA_3]]="",UPPER(Table17[[#This Row],[NAMA_2]]),Table17[[#This Row],[NAMA_3]])</f>
        <v>ABJAD D &amp; R 260 KCL</v>
      </c>
      <c r="J125">
        <f>INDEX(NOTA[QTY],'1'!A:A)</f>
        <v>0</v>
      </c>
      <c r="K125">
        <f>INDEX(NOTA[STN],'1'!A:A)</f>
        <v>0</v>
      </c>
      <c r="L125" t="e">
        <f>INDEX([3]!db[QTY B],Table17[[#This Row],[//db]])</f>
        <v>#VALUE!</v>
      </c>
      <c r="M125" t="e">
        <f>INDEX([3]!db[STN B],Table17[[#This Row],[//db]])</f>
        <v>#VALUE!</v>
      </c>
      <c r="N125" t="e">
        <f>IF(Table17[[#This Row],[SATUAN NOTA]]=Table17[[#This Row],[SATUAN DB]],"", MATCH(CONCATENATE(Table17[[#This Row],[SATUAN NOTA]],Table17[[#This Row],[SATUAN DB]]),Table2[4],0))</f>
        <v>#VALUE!</v>
      </c>
      <c r="O125" t="e" cm="1">
        <f t="array" ref="O125">IF(Table17[[#This Row],[//CONV]]="","",INDEX(Table2[3],Table17[[#This Row],[//CONV]]))</f>
        <v>#VALUE!</v>
      </c>
      <c r="P125" t="e">
        <f>IF(Table17[[#This Row],[//CONV]]="",Table17[[#This Row],[ISI DB]],Table17[[#This Row],[ISI NOTA]]*Table17[[#This Row],[CONV VAR]])</f>
        <v>#VALUE!</v>
      </c>
      <c r="Q125" t="e" cm="1">
        <f t="array" ref="Q125">IF(Table17[[#This Row],[//CONV]]="",Table17[[#This Row],[SATUAN DB]],INDEX(Table2[2],Table17[[#This Row],[//CONV]]))</f>
        <v>#VALUE!</v>
      </c>
      <c r="R125" cm="1">
        <f t="array" ref="R125">IF(Table17[[#This Row],[dbconcat]]="","",INDEX([3]!Table2[ISI],Table17[[#This Row],[dbconcat]]))</f>
        <v>20</v>
      </c>
      <c r="S125" t="str" cm="1">
        <f t="array" ref="S125">IF(Table17[[#This Row],[dbconcat]]="","",INDEX([3]!Table2[[SATUAN ]],Table17[[#This Row],[dbconcat]]))</f>
        <v>LSN</v>
      </c>
      <c r="T125" t="e">
        <f>IF(Table17[[#This Row],[SATUAN S]]="","",IF(_xlfn.NUMBERVALUE(Table17[[#This Row],[ISI DB]])=_xlfn.NUMBERVALUE(Table17[[#This Row],[ISI S]]),"",1))</f>
        <v>#VALUE!</v>
      </c>
      <c r="U125" t="e">
        <f>IF(Table17[[#This Row],[SATUAN S]]="","",IF(Table17[[#This Row],[SATUAN DB]]=Table17[[#This Row],[SATUAN S]],"",1))</f>
        <v>#VALUE!</v>
      </c>
      <c r="V125" t="e">
        <f>IF(Table17[[#This Row],[CEK STN S]]="","",MATCH(CONCATENATE(Table17[[#This Row],[SATUAN CONV]],Table17[[#This Row],[SATUAN S]]),Table2[4],0))</f>
        <v>#VALUE!</v>
      </c>
      <c r="X125" t="e" cm="1">
        <f t="array" ref="X125">IF(Table17[[#This Row],[CONV2_//]]="","",INDEX(Table2[3],Table17[[#This Row],[CONV2_//]]))</f>
        <v>#VALUE!</v>
      </c>
      <c r="Y125" t="e">
        <f>IF(Table17[[#This Row],[CEK STN S]]="",Table17[[#This Row],[ISI NOTA]],Table17[[#This Row],[ISI NOTA]]*Table17[[#This Row],[CONV2 VAR]])</f>
        <v>#VALUE!</v>
      </c>
      <c r="Z125" t="e">
        <f>IF(Table17[[#This Row],[CEK STN S]]="",Table17[[#This Row],[SATUAN NOTA]],Table17[[#This Row],[SATUAN S]])</f>
        <v>#VALUE!</v>
      </c>
      <c r="AA125" s="32" t="e">
        <f>IF(Table17[[#This Row],[CEK ISI S]]="",Table17[[#This Row],[ISI DB]],Table17[[#This Row],[ISI S]])</f>
        <v>#VALUE!</v>
      </c>
      <c r="AB125" t="e">
        <f>IF(Table17[[#This Row],[CEK STN S]]="",Table17[[#This Row],[SATUAN DB]],Table17[[#This Row],[SATUAN S]])</f>
        <v>#VALUE!</v>
      </c>
      <c r="AC125" t="e">
        <f>Table17[[#This Row],[ISI NOTA CONV]]/Table17[[#This Row],[ISI_C]]</f>
        <v>#VALUE!</v>
      </c>
      <c r="AD125">
        <f>INDEX(NOTA[HARGA SATUAN],'1'!A:A)</f>
        <v>0</v>
      </c>
      <c r="AE125" t="e">
        <f>IF(Table17[[#This Row],[//CONV]]="",Table17[[#This Row],[HARGA NOTA]],Table17[[#This Row],[HARGA NOTA]]/Table17[[#This Row],[CONV VAR]])</f>
        <v>#VALUE!</v>
      </c>
      <c r="AF125" t="e">
        <f>IF(Table17[[#This Row],[CEK STN S]]="",Table17[[#This Row],[HARGA CONV]],Table17[[#This Row],[HARGA CONV]]/Table17[[#This Row],[CONV2 VAR]])</f>
        <v>#VALUE!</v>
      </c>
      <c r="AG125" s="33" t="str">
        <f>IF(INDEX(NOTA[Column6],'1'!A:A)=0,"",INDEX(NOTA[Column6],'1'!A:A))</f>
        <v/>
      </c>
      <c r="AH125" s="33" t="str">
        <f>IF(INDEX(NOTA[Column7],'1'!A:A)=0,"",INDEX(NOTA[Column7],'1'!A:A))</f>
        <v/>
      </c>
      <c r="AI12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5" s="34" t="str">
        <f>INDEX(NOTA[HARGA/ CTN_H],'1'!A:A)</f>
        <v/>
      </c>
      <c r="AK125" s="34" t="str">
        <f>IF(Table17[[#This Row],[DISC 3]]="",Table17[[#This Row],[HRG / CTN]],Table17[[#This Row],[HRG / CTN]]-(Table17[[#This Row],[HRG / CTN]]*Table17[[#This Row],[DISC 3]]))</f>
        <v/>
      </c>
      <c r="AL125" s="36" t="str">
        <f ca="1">INDEX(NOTA[TGL_H],'1'!A:A)</f>
        <v/>
      </c>
      <c r="AM125" s="36" t="str">
        <f ca="1">INDEX(NOTA[TGL.NOTA_H],'1'!A:A)</f>
        <v/>
      </c>
      <c r="AN125" s="37"/>
      <c r="AO125" t="str">
        <f>IF(INDEX(NOTA[Column10],A:A)="","",INDEX(NOTA[Column10],A:A))</f>
        <v/>
      </c>
      <c r="AP125" t="str">
        <f ca="1">INDEX(NOTA[NO.NOTA_H],'1'!A:A)</f>
        <v/>
      </c>
      <c r="AQ125">
        <f>INDEX(NOTA[Column10],'1'!A:A)</f>
        <v>0</v>
      </c>
      <c r="AR125" s="38" t="str">
        <f ca="1">INDEX(NOTA[SUPPLIER_H],'1'!A:A)</f>
        <v/>
      </c>
      <c r="AS125" t="str">
        <f>Table17[[#This Row],[NAMA_C]]</f>
        <v>ABJAD D &amp; R 260 KCL</v>
      </c>
      <c r="AT125" t="str">
        <f ca="1">Table17[[#This Row],[SUPPLIER]]</f>
        <v/>
      </c>
      <c r="AU125" t="e">
        <f>SUBSTITUTE(Table17[[#This Row],[CTN]],",",".")</f>
        <v>#VALUE!</v>
      </c>
      <c r="AV125" s="64" t="e">
        <f>Table17[[#This Row],[ISI_C]]</f>
        <v>#VALUE!</v>
      </c>
      <c r="AW125" t="e">
        <f>Table17[[#This Row],[SATUAN_C]]</f>
        <v>#VALUE!</v>
      </c>
      <c r="AX125" t="e">
        <f>Table17[[#This Row],[HARGA CONV2]]</f>
        <v>#VALUE!</v>
      </c>
      <c r="AY125" s="39" t="str">
        <f>SUBSTITUTE(Table17[[#This Row],[DISC 3]],",",".")</f>
        <v/>
      </c>
      <c r="AZ125" s="36" t="str">
        <f ca="1">Table17[[#This Row],[TGL DATANG]]</f>
        <v/>
      </c>
      <c r="BA125" s="36" t="str">
        <f ca="1">Table17[[#This Row],[Column10]]</f>
        <v/>
      </c>
      <c r="BB125" s="37"/>
      <c r="BC125" t="str">
        <f>Table17[[#This Row],[KETERANGAN CONDRO]]</f>
        <v/>
      </c>
      <c r="BD125" t="str">
        <f ca="1">Table17[[#This Row],[Column6]]</f>
        <v/>
      </c>
    </row>
    <row r="126" spans="3:56">
      <c r="C126" t="str">
        <f>INDEX(NOTA[//DB],'1'!A:A)</f>
        <v/>
      </c>
      <c r="D126">
        <f>_xlfn.IFNA(MATCH(Table17[[#This Row],[//db]],[3]!Table2[\\],0),"")</f>
        <v>1</v>
      </c>
      <c r="E126" t="e">
        <f>INDEX([3]!db[NB NOTA],Table17[[#This Row],[//db]])</f>
        <v>#VALUE!</v>
      </c>
      <c r="F126" t="e">
        <f>INDEX([3]!db[NB BM],Table17[[#This Row],[//db]])</f>
        <v>#VALUE!</v>
      </c>
      <c r="G126" t="str">
        <f>IF(Table17[[#This Row],[dbconcat]]="","",INDEX([3]!Table2[NAMA],Table17[[#This Row],[dbconcat]]))</f>
        <v>ABJAD D &amp; R 260 KCL</v>
      </c>
      <c r="H126" t="str">
        <f>INDEX([3]!Table2[KODE BARANG],Table17[[#This Row],[dbconcat]])</f>
        <v>ABJ-DR1</v>
      </c>
      <c r="I126" t="str">
        <f>IF(Table17[[#This Row],[NAMA_3]]="",UPPER(Table17[[#This Row],[NAMA_2]]),Table17[[#This Row],[NAMA_3]])</f>
        <v>ABJAD D &amp; R 260 KCL</v>
      </c>
      <c r="J126">
        <f>INDEX(NOTA[QTY],'1'!A:A)</f>
        <v>0</v>
      </c>
      <c r="K126">
        <f>INDEX(NOTA[STN],'1'!A:A)</f>
        <v>0</v>
      </c>
      <c r="L126" t="e">
        <f>INDEX([3]!db[QTY B],Table17[[#This Row],[//db]])</f>
        <v>#VALUE!</v>
      </c>
      <c r="M126" t="e">
        <f>INDEX([3]!db[STN B],Table17[[#This Row],[//db]])</f>
        <v>#VALUE!</v>
      </c>
      <c r="N126" t="e">
        <f>IF(Table17[[#This Row],[SATUAN NOTA]]=Table17[[#This Row],[SATUAN DB]],"", MATCH(CONCATENATE(Table17[[#This Row],[SATUAN NOTA]],Table17[[#This Row],[SATUAN DB]]),Table2[4],0))</f>
        <v>#VALUE!</v>
      </c>
      <c r="O126" t="e" cm="1">
        <f t="array" ref="O126">IF(Table17[[#This Row],[//CONV]]="","",INDEX(Table2[3],Table17[[#This Row],[//CONV]]))</f>
        <v>#VALUE!</v>
      </c>
      <c r="P126" t="e">
        <f>IF(Table17[[#This Row],[//CONV]]="",Table17[[#This Row],[ISI DB]],Table17[[#This Row],[ISI NOTA]]*Table17[[#This Row],[CONV VAR]])</f>
        <v>#VALUE!</v>
      </c>
      <c r="Q126" t="e" cm="1">
        <f t="array" ref="Q126">IF(Table17[[#This Row],[//CONV]]="",Table17[[#This Row],[SATUAN DB]],INDEX(Table2[2],Table17[[#This Row],[//CONV]]))</f>
        <v>#VALUE!</v>
      </c>
      <c r="R126" cm="1">
        <f t="array" ref="R126">IF(Table17[[#This Row],[dbconcat]]="","",INDEX([3]!Table2[ISI],Table17[[#This Row],[dbconcat]]))</f>
        <v>20</v>
      </c>
      <c r="S126" t="str" cm="1">
        <f t="array" ref="S126">IF(Table17[[#This Row],[dbconcat]]="","",INDEX([3]!Table2[[SATUAN ]],Table17[[#This Row],[dbconcat]]))</f>
        <v>LSN</v>
      </c>
      <c r="T126" t="e">
        <f>IF(Table17[[#This Row],[SATUAN S]]="","",IF(_xlfn.NUMBERVALUE(Table17[[#This Row],[ISI DB]])=_xlfn.NUMBERVALUE(Table17[[#This Row],[ISI S]]),"",1))</f>
        <v>#VALUE!</v>
      </c>
      <c r="U126" t="e">
        <f>IF(Table17[[#This Row],[SATUAN S]]="","",IF(Table17[[#This Row],[SATUAN DB]]=Table17[[#This Row],[SATUAN S]],"",1))</f>
        <v>#VALUE!</v>
      </c>
      <c r="V126" t="e">
        <f>IF(Table17[[#This Row],[CEK STN S]]="","",MATCH(CONCATENATE(Table17[[#This Row],[SATUAN CONV]],Table17[[#This Row],[SATUAN S]]),Table2[4],0))</f>
        <v>#VALUE!</v>
      </c>
      <c r="X126" t="e" cm="1">
        <f t="array" ref="X126">IF(Table17[[#This Row],[CONV2_//]]="","",INDEX(Table2[3],Table17[[#This Row],[CONV2_//]]))</f>
        <v>#VALUE!</v>
      </c>
      <c r="Y126" t="e">
        <f>IF(Table17[[#This Row],[CEK STN S]]="",Table17[[#This Row],[ISI NOTA]],Table17[[#This Row],[ISI NOTA]]*Table17[[#This Row],[CONV2 VAR]])</f>
        <v>#VALUE!</v>
      </c>
      <c r="Z126" t="e">
        <f>IF(Table17[[#This Row],[CEK STN S]]="",Table17[[#This Row],[SATUAN NOTA]],Table17[[#This Row],[SATUAN S]])</f>
        <v>#VALUE!</v>
      </c>
      <c r="AA126" s="32" t="e">
        <f>IF(Table17[[#This Row],[CEK ISI S]]="",Table17[[#This Row],[ISI DB]],Table17[[#This Row],[ISI S]])</f>
        <v>#VALUE!</v>
      </c>
      <c r="AB126" t="e">
        <f>IF(Table17[[#This Row],[CEK STN S]]="",Table17[[#This Row],[SATUAN DB]],Table17[[#This Row],[SATUAN S]])</f>
        <v>#VALUE!</v>
      </c>
      <c r="AC126" t="e">
        <f>Table17[[#This Row],[ISI NOTA CONV]]/Table17[[#This Row],[ISI_C]]</f>
        <v>#VALUE!</v>
      </c>
      <c r="AD126">
        <f>INDEX(NOTA[HARGA SATUAN],'1'!A:A)</f>
        <v>0</v>
      </c>
      <c r="AE126" t="e">
        <f>IF(Table17[[#This Row],[//CONV]]="",Table17[[#This Row],[HARGA NOTA]],Table17[[#This Row],[HARGA NOTA]]/Table17[[#This Row],[CONV VAR]])</f>
        <v>#VALUE!</v>
      </c>
      <c r="AF126" t="e">
        <f>IF(Table17[[#This Row],[CEK STN S]]="",Table17[[#This Row],[HARGA CONV]],Table17[[#This Row],[HARGA CONV]]/Table17[[#This Row],[CONV2 VAR]])</f>
        <v>#VALUE!</v>
      </c>
      <c r="AG126" s="33" t="str">
        <f>IF(INDEX(NOTA[Column6],'1'!A:A)=0,"",INDEX(NOTA[Column6],'1'!A:A))</f>
        <v/>
      </c>
      <c r="AH126" s="33" t="str">
        <f>IF(INDEX(NOTA[Column7],'1'!A:A)=0,"",INDEX(NOTA[Column7],'1'!A:A))</f>
        <v/>
      </c>
      <c r="AI12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6" s="34" t="str">
        <f>INDEX(NOTA[HARGA/ CTN_H],'1'!A:A)</f>
        <v/>
      </c>
      <c r="AK126" s="34" t="str">
        <f>IF(Table17[[#This Row],[DISC 3]]="",Table17[[#This Row],[HRG / CTN]],Table17[[#This Row],[HRG / CTN]]-(Table17[[#This Row],[HRG / CTN]]*Table17[[#This Row],[DISC 3]]))</f>
        <v/>
      </c>
      <c r="AL126" s="36" t="str">
        <f ca="1">INDEX(NOTA[TGL_H],'1'!A:A)</f>
        <v/>
      </c>
      <c r="AM126" s="36" t="str">
        <f ca="1">INDEX(NOTA[TGL.NOTA_H],'1'!A:A)</f>
        <v/>
      </c>
      <c r="AN126" s="37"/>
      <c r="AO126" t="str">
        <f>IF(INDEX(NOTA[Column10],A:A)="","",INDEX(NOTA[Column10],A:A))</f>
        <v/>
      </c>
      <c r="AP126" t="str">
        <f ca="1">INDEX(NOTA[NO.NOTA_H],'1'!A:A)</f>
        <v/>
      </c>
      <c r="AQ126">
        <f>INDEX(NOTA[Column10],'1'!A:A)</f>
        <v>0</v>
      </c>
      <c r="AR126" s="38" t="str">
        <f ca="1">INDEX(NOTA[SUPPLIER_H],'1'!A:A)</f>
        <v/>
      </c>
      <c r="AS126" t="str">
        <f>Table17[[#This Row],[NAMA_C]]</f>
        <v>ABJAD D &amp; R 260 KCL</v>
      </c>
      <c r="AT126" t="str">
        <f ca="1">Table17[[#This Row],[SUPPLIER]]</f>
        <v/>
      </c>
      <c r="AU126" t="e">
        <f>SUBSTITUTE(Table17[[#This Row],[CTN]],",",".")</f>
        <v>#VALUE!</v>
      </c>
      <c r="AV126" s="64" t="e">
        <f>Table17[[#This Row],[ISI_C]]</f>
        <v>#VALUE!</v>
      </c>
      <c r="AW126" t="e">
        <f>Table17[[#This Row],[SATUAN_C]]</f>
        <v>#VALUE!</v>
      </c>
      <c r="AX126" t="e">
        <f>Table17[[#This Row],[HARGA CONV2]]</f>
        <v>#VALUE!</v>
      </c>
      <c r="AY126" s="39" t="str">
        <f>SUBSTITUTE(Table17[[#This Row],[DISC 3]],",",".")</f>
        <v/>
      </c>
      <c r="AZ126" s="36" t="str">
        <f ca="1">Table17[[#This Row],[TGL DATANG]]</f>
        <v/>
      </c>
      <c r="BA126" s="36" t="str">
        <f ca="1">Table17[[#This Row],[Column10]]</f>
        <v/>
      </c>
      <c r="BB126" s="37"/>
      <c r="BC126" t="str">
        <f>Table17[[#This Row],[KETERANGAN CONDRO]]</f>
        <v/>
      </c>
      <c r="BD126" t="str">
        <f ca="1">Table17[[#This Row],[Column6]]</f>
        <v/>
      </c>
    </row>
    <row r="127" spans="3:56">
      <c r="C127" t="str">
        <f>INDEX(NOTA[//DB],'1'!A:A)</f>
        <v/>
      </c>
      <c r="D127">
        <f>_xlfn.IFNA(MATCH(Table17[[#This Row],[//db]],[3]!Table2[\\],0),"")</f>
        <v>1</v>
      </c>
      <c r="E127" t="e">
        <f>INDEX([3]!db[NB NOTA],Table17[[#This Row],[//db]])</f>
        <v>#VALUE!</v>
      </c>
      <c r="F127" t="e">
        <f>INDEX([3]!db[NB BM],Table17[[#This Row],[//db]])</f>
        <v>#VALUE!</v>
      </c>
      <c r="G127" t="str">
        <f>IF(Table17[[#This Row],[dbconcat]]="","",INDEX([3]!Table2[NAMA],Table17[[#This Row],[dbconcat]]))</f>
        <v>ABJAD D &amp; R 260 KCL</v>
      </c>
      <c r="H127" t="str">
        <f>INDEX([3]!Table2[KODE BARANG],Table17[[#This Row],[dbconcat]])</f>
        <v>ABJ-DR1</v>
      </c>
      <c r="I127" t="str">
        <f>IF(Table17[[#This Row],[NAMA_3]]="",UPPER(Table17[[#This Row],[NAMA_2]]),Table17[[#This Row],[NAMA_3]])</f>
        <v>ABJAD D &amp; R 260 KCL</v>
      </c>
      <c r="J127">
        <f>INDEX(NOTA[QTY],'1'!A:A)</f>
        <v>0</v>
      </c>
      <c r="K127">
        <f>INDEX(NOTA[STN],'1'!A:A)</f>
        <v>0</v>
      </c>
      <c r="L127" t="e">
        <f>INDEX([3]!db[QTY B],Table17[[#This Row],[//db]])</f>
        <v>#VALUE!</v>
      </c>
      <c r="M127" t="e">
        <f>INDEX([3]!db[STN B],Table17[[#This Row],[//db]])</f>
        <v>#VALUE!</v>
      </c>
      <c r="N127" t="e">
        <f>IF(Table17[[#This Row],[SATUAN NOTA]]=Table17[[#This Row],[SATUAN DB]],"", MATCH(CONCATENATE(Table17[[#This Row],[SATUAN NOTA]],Table17[[#This Row],[SATUAN DB]]),Table2[4],0))</f>
        <v>#VALUE!</v>
      </c>
      <c r="O127" t="e" cm="1">
        <f t="array" ref="O127">IF(Table17[[#This Row],[//CONV]]="","",INDEX(Table2[3],Table17[[#This Row],[//CONV]]))</f>
        <v>#VALUE!</v>
      </c>
      <c r="P127" t="e">
        <f>IF(Table17[[#This Row],[//CONV]]="",Table17[[#This Row],[ISI DB]],Table17[[#This Row],[ISI NOTA]]*Table17[[#This Row],[CONV VAR]])</f>
        <v>#VALUE!</v>
      </c>
      <c r="Q127" t="e" cm="1">
        <f t="array" ref="Q127">IF(Table17[[#This Row],[//CONV]]="",Table17[[#This Row],[SATUAN DB]],INDEX(Table2[2],Table17[[#This Row],[//CONV]]))</f>
        <v>#VALUE!</v>
      </c>
      <c r="R127" cm="1">
        <f t="array" ref="R127">IF(Table17[[#This Row],[dbconcat]]="","",INDEX([3]!Table2[ISI],Table17[[#This Row],[dbconcat]]))</f>
        <v>20</v>
      </c>
      <c r="S127" t="str" cm="1">
        <f t="array" ref="S127">IF(Table17[[#This Row],[dbconcat]]="","",INDEX([3]!Table2[[SATUAN ]],Table17[[#This Row],[dbconcat]]))</f>
        <v>LSN</v>
      </c>
      <c r="T127" t="e">
        <f>IF(Table17[[#This Row],[SATUAN S]]="","",IF(_xlfn.NUMBERVALUE(Table17[[#This Row],[ISI DB]])=_xlfn.NUMBERVALUE(Table17[[#This Row],[ISI S]]),"",1))</f>
        <v>#VALUE!</v>
      </c>
      <c r="U127" t="e">
        <f>IF(Table17[[#This Row],[SATUAN S]]="","",IF(Table17[[#This Row],[SATUAN DB]]=Table17[[#This Row],[SATUAN S]],"",1))</f>
        <v>#VALUE!</v>
      </c>
      <c r="V127" t="e">
        <f>IF(Table17[[#This Row],[CEK STN S]]="","",MATCH(CONCATENATE(Table17[[#This Row],[SATUAN CONV]],Table17[[#This Row],[SATUAN S]]),Table2[4],0))</f>
        <v>#VALUE!</v>
      </c>
      <c r="X127" t="e" cm="1">
        <f t="array" ref="X127">IF(Table17[[#This Row],[CONV2_//]]="","",INDEX(Table2[3],Table17[[#This Row],[CONV2_//]]))</f>
        <v>#VALUE!</v>
      </c>
      <c r="Y127" t="e">
        <f>IF(Table17[[#This Row],[CEK STN S]]="",Table17[[#This Row],[ISI NOTA]],Table17[[#This Row],[ISI NOTA]]*Table17[[#This Row],[CONV2 VAR]])</f>
        <v>#VALUE!</v>
      </c>
      <c r="Z127" t="e">
        <f>IF(Table17[[#This Row],[CEK STN S]]="",Table17[[#This Row],[SATUAN NOTA]],Table17[[#This Row],[SATUAN S]])</f>
        <v>#VALUE!</v>
      </c>
      <c r="AA127" s="32" t="e">
        <f>IF(Table17[[#This Row],[CEK ISI S]]="",Table17[[#This Row],[ISI DB]],Table17[[#This Row],[ISI S]])</f>
        <v>#VALUE!</v>
      </c>
      <c r="AB127" t="e">
        <f>IF(Table17[[#This Row],[CEK STN S]]="",Table17[[#This Row],[SATUAN DB]],Table17[[#This Row],[SATUAN S]])</f>
        <v>#VALUE!</v>
      </c>
      <c r="AC127" t="e">
        <f>Table17[[#This Row],[ISI NOTA CONV]]/Table17[[#This Row],[ISI_C]]</f>
        <v>#VALUE!</v>
      </c>
      <c r="AD127">
        <f>INDEX(NOTA[HARGA SATUAN],'1'!A:A)</f>
        <v>0</v>
      </c>
      <c r="AE127" t="e">
        <f>IF(Table17[[#This Row],[//CONV]]="",Table17[[#This Row],[HARGA NOTA]],Table17[[#This Row],[HARGA NOTA]]/Table17[[#This Row],[CONV VAR]])</f>
        <v>#VALUE!</v>
      </c>
      <c r="AF127" t="e">
        <f>IF(Table17[[#This Row],[CEK STN S]]="",Table17[[#This Row],[HARGA CONV]],Table17[[#This Row],[HARGA CONV]]/Table17[[#This Row],[CONV2 VAR]])</f>
        <v>#VALUE!</v>
      </c>
      <c r="AG127" s="33" t="str">
        <f>IF(INDEX(NOTA[Column6],'1'!A:A)=0,"",INDEX(NOTA[Column6],'1'!A:A))</f>
        <v/>
      </c>
      <c r="AH127" s="33" t="str">
        <f>IF(INDEX(NOTA[Column7],'1'!A:A)=0,"",INDEX(NOTA[Column7],'1'!A:A))</f>
        <v/>
      </c>
      <c r="AI12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7" s="34" t="str">
        <f>INDEX(NOTA[HARGA/ CTN_H],'1'!A:A)</f>
        <v/>
      </c>
      <c r="AK127" s="34" t="str">
        <f>IF(Table17[[#This Row],[DISC 3]]="",Table17[[#This Row],[HRG / CTN]],Table17[[#This Row],[HRG / CTN]]-(Table17[[#This Row],[HRG / CTN]]*Table17[[#This Row],[DISC 3]]))</f>
        <v/>
      </c>
      <c r="AL127" s="36" t="str">
        <f ca="1">INDEX(NOTA[TGL_H],'1'!A:A)</f>
        <v/>
      </c>
      <c r="AM127" s="36" t="str">
        <f ca="1">INDEX(NOTA[TGL.NOTA_H],'1'!A:A)</f>
        <v/>
      </c>
      <c r="AN127" s="37"/>
      <c r="AO127" t="str">
        <f>IF(INDEX(NOTA[Column10],A:A)="","",INDEX(NOTA[Column10],A:A))</f>
        <v/>
      </c>
      <c r="AP127" t="str">
        <f ca="1">INDEX(NOTA[NO.NOTA_H],'1'!A:A)</f>
        <v/>
      </c>
      <c r="AQ127">
        <f>INDEX(NOTA[Column10],'1'!A:A)</f>
        <v>0</v>
      </c>
      <c r="AR127" s="38" t="str">
        <f ca="1">INDEX(NOTA[SUPPLIER_H],'1'!A:A)</f>
        <v/>
      </c>
      <c r="AS127" t="str">
        <f>Table17[[#This Row],[NAMA_C]]</f>
        <v>ABJAD D &amp; R 260 KCL</v>
      </c>
      <c r="AT127" t="str">
        <f ca="1">Table17[[#This Row],[SUPPLIER]]</f>
        <v/>
      </c>
      <c r="AU127" t="e">
        <f>SUBSTITUTE(Table17[[#This Row],[CTN]],",",".")</f>
        <v>#VALUE!</v>
      </c>
      <c r="AV127" s="64" t="e">
        <f>Table17[[#This Row],[ISI_C]]</f>
        <v>#VALUE!</v>
      </c>
      <c r="AW127" t="e">
        <f>Table17[[#This Row],[SATUAN_C]]</f>
        <v>#VALUE!</v>
      </c>
      <c r="AX127" t="e">
        <f>Table17[[#This Row],[HARGA CONV2]]</f>
        <v>#VALUE!</v>
      </c>
      <c r="AY127" s="39" t="str">
        <f>SUBSTITUTE(Table17[[#This Row],[DISC 3]],",",".")</f>
        <v/>
      </c>
      <c r="AZ127" s="36" t="str">
        <f ca="1">Table17[[#This Row],[TGL DATANG]]</f>
        <v/>
      </c>
      <c r="BA127" s="36" t="str">
        <f ca="1">Table17[[#This Row],[Column10]]</f>
        <v/>
      </c>
      <c r="BB127" s="37"/>
      <c r="BC127" t="str">
        <f>Table17[[#This Row],[KETERANGAN CONDRO]]</f>
        <v/>
      </c>
      <c r="BD127" t="str">
        <f ca="1">Table17[[#This Row],[Column6]]</f>
        <v/>
      </c>
    </row>
    <row r="128" spans="3:56">
      <c r="C128" t="str">
        <f>INDEX(NOTA[//DB],'1'!A:A)</f>
        <v/>
      </c>
      <c r="D128">
        <f>_xlfn.IFNA(MATCH(Table17[[#This Row],[//db]],[3]!Table2[\\],0),"")</f>
        <v>1</v>
      </c>
      <c r="E128" t="e">
        <f>INDEX([3]!db[NB NOTA],Table17[[#This Row],[//db]])</f>
        <v>#VALUE!</v>
      </c>
      <c r="F128" t="e">
        <f>INDEX([3]!db[NB BM],Table17[[#This Row],[//db]])</f>
        <v>#VALUE!</v>
      </c>
      <c r="G128" t="str">
        <f>IF(Table17[[#This Row],[dbconcat]]="","",INDEX([3]!Table2[NAMA],Table17[[#This Row],[dbconcat]]))</f>
        <v>ABJAD D &amp; R 260 KCL</v>
      </c>
      <c r="H128" t="str">
        <f>INDEX([3]!Table2[KODE BARANG],Table17[[#This Row],[dbconcat]])</f>
        <v>ABJ-DR1</v>
      </c>
      <c r="I128" t="str">
        <f>IF(Table17[[#This Row],[NAMA_3]]="",UPPER(Table17[[#This Row],[NAMA_2]]),Table17[[#This Row],[NAMA_3]])</f>
        <v>ABJAD D &amp; R 260 KCL</v>
      </c>
      <c r="J128">
        <f>INDEX(NOTA[QTY],'1'!A:A)</f>
        <v>0</v>
      </c>
      <c r="K128">
        <f>INDEX(NOTA[STN],'1'!A:A)</f>
        <v>0</v>
      </c>
      <c r="L128" t="e">
        <f>INDEX([3]!db[QTY B],Table17[[#This Row],[//db]])</f>
        <v>#VALUE!</v>
      </c>
      <c r="M128" t="e">
        <f>INDEX([3]!db[STN B],Table17[[#This Row],[//db]])</f>
        <v>#VALUE!</v>
      </c>
      <c r="N128" t="e">
        <f>IF(Table17[[#This Row],[SATUAN NOTA]]=Table17[[#This Row],[SATUAN DB]],"", MATCH(CONCATENATE(Table17[[#This Row],[SATUAN NOTA]],Table17[[#This Row],[SATUAN DB]]),Table2[4],0))</f>
        <v>#VALUE!</v>
      </c>
      <c r="O128" t="e" cm="1">
        <f t="array" ref="O128">IF(Table17[[#This Row],[//CONV]]="","",INDEX(Table2[3],Table17[[#This Row],[//CONV]]))</f>
        <v>#VALUE!</v>
      </c>
      <c r="P128" t="e">
        <f>IF(Table17[[#This Row],[//CONV]]="",Table17[[#This Row],[ISI DB]],Table17[[#This Row],[ISI NOTA]]*Table17[[#This Row],[CONV VAR]])</f>
        <v>#VALUE!</v>
      </c>
      <c r="Q128" t="e" cm="1">
        <f t="array" ref="Q128">IF(Table17[[#This Row],[//CONV]]="",Table17[[#This Row],[SATUAN DB]],INDEX(Table2[2],Table17[[#This Row],[//CONV]]))</f>
        <v>#VALUE!</v>
      </c>
      <c r="R128" cm="1">
        <f t="array" ref="R128">IF(Table17[[#This Row],[dbconcat]]="","",INDEX([3]!Table2[ISI],Table17[[#This Row],[dbconcat]]))</f>
        <v>20</v>
      </c>
      <c r="S128" t="str" cm="1">
        <f t="array" ref="S128">IF(Table17[[#This Row],[dbconcat]]="","",INDEX([3]!Table2[[SATUAN ]],Table17[[#This Row],[dbconcat]]))</f>
        <v>LSN</v>
      </c>
      <c r="T128" t="e">
        <f>IF(Table17[[#This Row],[SATUAN S]]="","",IF(_xlfn.NUMBERVALUE(Table17[[#This Row],[ISI DB]])=_xlfn.NUMBERVALUE(Table17[[#This Row],[ISI S]]),"",1))</f>
        <v>#VALUE!</v>
      </c>
      <c r="U128" t="e">
        <f>IF(Table17[[#This Row],[SATUAN S]]="","",IF(Table17[[#This Row],[SATUAN DB]]=Table17[[#This Row],[SATUAN S]],"",1))</f>
        <v>#VALUE!</v>
      </c>
      <c r="V128" t="e">
        <f>IF(Table17[[#This Row],[CEK STN S]]="","",MATCH(CONCATENATE(Table17[[#This Row],[SATUAN CONV]],Table17[[#This Row],[SATUAN S]]),Table2[4],0))</f>
        <v>#VALUE!</v>
      </c>
      <c r="X128" t="e" cm="1">
        <f t="array" ref="X128">IF(Table17[[#This Row],[CONV2_//]]="","",INDEX(Table2[3],Table17[[#This Row],[CONV2_//]]))</f>
        <v>#VALUE!</v>
      </c>
      <c r="Y128" t="e">
        <f>IF(Table17[[#This Row],[CEK STN S]]="",Table17[[#This Row],[ISI NOTA]],Table17[[#This Row],[ISI NOTA]]*Table17[[#This Row],[CONV2 VAR]])</f>
        <v>#VALUE!</v>
      </c>
      <c r="Z128" t="e">
        <f>IF(Table17[[#This Row],[CEK STN S]]="",Table17[[#This Row],[SATUAN NOTA]],Table17[[#This Row],[SATUAN S]])</f>
        <v>#VALUE!</v>
      </c>
      <c r="AA128" s="32" t="e">
        <f>IF(Table17[[#This Row],[CEK ISI S]]="",Table17[[#This Row],[ISI DB]],Table17[[#This Row],[ISI S]])</f>
        <v>#VALUE!</v>
      </c>
      <c r="AB128" t="e">
        <f>IF(Table17[[#This Row],[CEK STN S]]="",Table17[[#This Row],[SATUAN DB]],Table17[[#This Row],[SATUAN S]])</f>
        <v>#VALUE!</v>
      </c>
      <c r="AC128" t="e">
        <f>Table17[[#This Row],[ISI NOTA CONV]]/Table17[[#This Row],[ISI_C]]</f>
        <v>#VALUE!</v>
      </c>
      <c r="AD128">
        <f>INDEX(NOTA[HARGA SATUAN],'1'!A:A)</f>
        <v>0</v>
      </c>
      <c r="AE128" t="e">
        <f>IF(Table17[[#This Row],[//CONV]]="",Table17[[#This Row],[HARGA NOTA]],Table17[[#This Row],[HARGA NOTA]]/Table17[[#This Row],[CONV VAR]])</f>
        <v>#VALUE!</v>
      </c>
      <c r="AF128" t="e">
        <f>IF(Table17[[#This Row],[CEK STN S]]="",Table17[[#This Row],[HARGA CONV]],Table17[[#This Row],[HARGA CONV]]/Table17[[#This Row],[CONV2 VAR]])</f>
        <v>#VALUE!</v>
      </c>
      <c r="AG128" s="33" t="str">
        <f>IF(INDEX(NOTA[Column6],'1'!A:A)=0,"",INDEX(NOTA[Column6],'1'!A:A))</f>
        <v/>
      </c>
      <c r="AH128" s="33" t="str">
        <f>IF(INDEX(NOTA[Column7],'1'!A:A)=0,"",INDEX(NOTA[Column7],'1'!A:A))</f>
        <v/>
      </c>
      <c r="AI12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8" s="34" t="str">
        <f>INDEX(NOTA[HARGA/ CTN_H],'1'!A:A)</f>
        <v/>
      </c>
      <c r="AK128" s="34" t="str">
        <f>IF(Table17[[#This Row],[DISC 3]]="",Table17[[#This Row],[HRG / CTN]],Table17[[#This Row],[HRG / CTN]]-(Table17[[#This Row],[HRG / CTN]]*Table17[[#This Row],[DISC 3]]))</f>
        <v/>
      </c>
      <c r="AL128" s="36" t="str">
        <f ca="1">INDEX(NOTA[TGL_H],'1'!A:A)</f>
        <v/>
      </c>
      <c r="AM128" s="36" t="str">
        <f ca="1">INDEX(NOTA[TGL.NOTA_H],'1'!A:A)</f>
        <v/>
      </c>
      <c r="AN128" s="37"/>
      <c r="AO128" t="str">
        <f>IF(INDEX(NOTA[Column10],A:A)="","",INDEX(NOTA[Column10],A:A))</f>
        <v/>
      </c>
      <c r="AP128" t="str">
        <f ca="1">INDEX(NOTA[NO.NOTA_H],'1'!A:A)</f>
        <v/>
      </c>
      <c r="AQ128">
        <f>INDEX(NOTA[Column10],'1'!A:A)</f>
        <v>0</v>
      </c>
      <c r="AR128" s="38" t="str">
        <f ca="1">INDEX(NOTA[SUPPLIER_H],'1'!A:A)</f>
        <v/>
      </c>
      <c r="AS128" t="str">
        <f>Table17[[#This Row],[NAMA_C]]</f>
        <v>ABJAD D &amp; R 260 KCL</v>
      </c>
      <c r="AT128" t="str">
        <f ca="1">Table17[[#This Row],[SUPPLIER]]</f>
        <v/>
      </c>
      <c r="AU128" t="e">
        <f>SUBSTITUTE(Table17[[#This Row],[CTN]],",",".")</f>
        <v>#VALUE!</v>
      </c>
      <c r="AV128" s="64" t="e">
        <f>Table17[[#This Row],[ISI_C]]</f>
        <v>#VALUE!</v>
      </c>
      <c r="AW128" t="e">
        <f>Table17[[#This Row],[SATUAN_C]]</f>
        <v>#VALUE!</v>
      </c>
      <c r="AX128" t="e">
        <f>Table17[[#This Row],[HARGA CONV2]]</f>
        <v>#VALUE!</v>
      </c>
      <c r="AY128" s="39" t="str">
        <f>SUBSTITUTE(Table17[[#This Row],[DISC 3]],",",".")</f>
        <v/>
      </c>
      <c r="AZ128" s="36" t="str">
        <f ca="1">Table17[[#This Row],[TGL DATANG]]</f>
        <v/>
      </c>
      <c r="BA128" s="36" t="str">
        <f ca="1">Table17[[#This Row],[Column10]]</f>
        <v/>
      </c>
      <c r="BB128" s="37"/>
      <c r="BC128" t="str">
        <f>Table17[[#This Row],[KETERANGAN CONDRO]]</f>
        <v/>
      </c>
      <c r="BD128" t="str">
        <f ca="1">Table17[[#This Row],[Column6]]</f>
        <v/>
      </c>
    </row>
    <row r="129" spans="3:56">
      <c r="C129" t="str">
        <f>INDEX(NOTA[//DB],'1'!A:A)</f>
        <v/>
      </c>
      <c r="D129">
        <f>_xlfn.IFNA(MATCH(Table17[[#This Row],[//db]],[3]!Table2[\\],0),"")</f>
        <v>1</v>
      </c>
      <c r="E129" t="e">
        <f>INDEX([3]!db[NB NOTA],Table17[[#This Row],[//db]])</f>
        <v>#VALUE!</v>
      </c>
      <c r="F129" t="e">
        <f>INDEX([3]!db[NB BM],Table17[[#This Row],[//db]])</f>
        <v>#VALUE!</v>
      </c>
      <c r="G129" t="str">
        <f>IF(Table17[[#This Row],[dbconcat]]="","",INDEX([3]!Table2[NAMA],Table17[[#This Row],[dbconcat]]))</f>
        <v>ABJAD D &amp; R 260 KCL</v>
      </c>
      <c r="H129" t="str">
        <f>INDEX([3]!Table2[KODE BARANG],Table17[[#This Row],[dbconcat]])</f>
        <v>ABJ-DR1</v>
      </c>
      <c r="I129" t="str">
        <f>IF(Table17[[#This Row],[NAMA_3]]="",UPPER(Table17[[#This Row],[NAMA_2]]),Table17[[#This Row],[NAMA_3]])</f>
        <v>ABJAD D &amp; R 260 KCL</v>
      </c>
      <c r="J129">
        <f>INDEX(NOTA[QTY],'1'!A:A)</f>
        <v>0</v>
      </c>
      <c r="K129">
        <f>INDEX(NOTA[STN],'1'!A:A)</f>
        <v>0</v>
      </c>
      <c r="L129" t="e">
        <f>INDEX([3]!db[QTY B],Table17[[#This Row],[//db]])</f>
        <v>#VALUE!</v>
      </c>
      <c r="M129" t="e">
        <f>INDEX([3]!db[STN B],Table17[[#This Row],[//db]])</f>
        <v>#VALUE!</v>
      </c>
      <c r="N129" t="e">
        <f>IF(Table17[[#This Row],[SATUAN NOTA]]=Table17[[#This Row],[SATUAN DB]],"", MATCH(CONCATENATE(Table17[[#This Row],[SATUAN NOTA]],Table17[[#This Row],[SATUAN DB]]),Table2[4],0))</f>
        <v>#VALUE!</v>
      </c>
      <c r="O129" t="e" cm="1">
        <f t="array" ref="O129">IF(Table17[[#This Row],[//CONV]]="","",INDEX(Table2[3],Table17[[#This Row],[//CONV]]))</f>
        <v>#VALUE!</v>
      </c>
      <c r="P129" t="e">
        <f>IF(Table17[[#This Row],[//CONV]]="",Table17[[#This Row],[ISI DB]],Table17[[#This Row],[ISI NOTA]]*Table17[[#This Row],[CONV VAR]])</f>
        <v>#VALUE!</v>
      </c>
      <c r="Q129" t="e" cm="1">
        <f t="array" ref="Q129">IF(Table17[[#This Row],[//CONV]]="",Table17[[#This Row],[SATUAN DB]],INDEX(Table2[2],Table17[[#This Row],[//CONV]]))</f>
        <v>#VALUE!</v>
      </c>
      <c r="R129" cm="1">
        <f t="array" ref="R129">IF(Table17[[#This Row],[dbconcat]]="","",INDEX([3]!Table2[ISI],Table17[[#This Row],[dbconcat]]))</f>
        <v>20</v>
      </c>
      <c r="S129" t="str" cm="1">
        <f t="array" ref="S129">IF(Table17[[#This Row],[dbconcat]]="","",INDEX([3]!Table2[[SATUAN ]],Table17[[#This Row],[dbconcat]]))</f>
        <v>LSN</v>
      </c>
      <c r="T129" t="e">
        <f>IF(Table17[[#This Row],[SATUAN S]]="","",IF(_xlfn.NUMBERVALUE(Table17[[#This Row],[ISI DB]])=_xlfn.NUMBERVALUE(Table17[[#This Row],[ISI S]]),"",1))</f>
        <v>#VALUE!</v>
      </c>
      <c r="U129" t="e">
        <f>IF(Table17[[#This Row],[SATUAN S]]="","",IF(Table17[[#This Row],[SATUAN DB]]=Table17[[#This Row],[SATUAN S]],"",1))</f>
        <v>#VALUE!</v>
      </c>
      <c r="V129" t="e">
        <f>IF(Table17[[#This Row],[CEK STN S]]="","",MATCH(CONCATENATE(Table17[[#This Row],[SATUAN CONV]],Table17[[#This Row],[SATUAN S]]),Table2[4],0))</f>
        <v>#VALUE!</v>
      </c>
      <c r="X129" t="e" cm="1">
        <f t="array" ref="X129">IF(Table17[[#This Row],[CONV2_//]]="","",INDEX(Table2[3],Table17[[#This Row],[CONV2_//]]))</f>
        <v>#VALUE!</v>
      </c>
      <c r="Y129" t="e">
        <f>IF(Table17[[#This Row],[CEK STN S]]="",Table17[[#This Row],[ISI NOTA]],Table17[[#This Row],[ISI NOTA]]*Table17[[#This Row],[CONV2 VAR]])</f>
        <v>#VALUE!</v>
      </c>
      <c r="Z129" t="e">
        <f>IF(Table17[[#This Row],[CEK STN S]]="",Table17[[#This Row],[SATUAN NOTA]],Table17[[#This Row],[SATUAN S]])</f>
        <v>#VALUE!</v>
      </c>
      <c r="AA129" s="32" t="e">
        <f>IF(Table17[[#This Row],[CEK ISI S]]="",Table17[[#This Row],[ISI DB]],Table17[[#This Row],[ISI S]])</f>
        <v>#VALUE!</v>
      </c>
      <c r="AB129" t="e">
        <f>IF(Table17[[#This Row],[CEK STN S]]="",Table17[[#This Row],[SATUAN DB]],Table17[[#This Row],[SATUAN S]])</f>
        <v>#VALUE!</v>
      </c>
      <c r="AC129" t="e">
        <f>Table17[[#This Row],[ISI NOTA CONV]]/Table17[[#This Row],[ISI_C]]</f>
        <v>#VALUE!</v>
      </c>
      <c r="AD129">
        <f>INDEX(NOTA[HARGA SATUAN],'1'!A:A)</f>
        <v>0</v>
      </c>
      <c r="AE129" t="e">
        <f>IF(Table17[[#This Row],[//CONV]]="",Table17[[#This Row],[HARGA NOTA]],Table17[[#This Row],[HARGA NOTA]]/Table17[[#This Row],[CONV VAR]])</f>
        <v>#VALUE!</v>
      </c>
      <c r="AF129" t="e">
        <f>IF(Table17[[#This Row],[CEK STN S]]="",Table17[[#This Row],[HARGA CONV]],Table17[[#This Row],[HARGA CONV]]/Table17[[#This Row],[CONV2 VAR]])</f>
        <v>#VALUE!</v>
      </c>
      <c r="AG129" s="33" t="str">
        <f>IF(INDEX(NOTA[Column6],'1'!A:A)=0,"",INDEX(NOTA[Column6],'1'!A:A))</f>
        <v/>
      </c>
      <c r="AH129" s="33" t="str">
        <f>IF(INDEX(NOTA[Column7],'1'!A:A)=0,"",INDEX(NOTA[Column7],'1'!A:A))</f>
        <v/>
      </c>
      <c r="AI12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29" s="34" t="str">
        <f>INDEX(NOTA[HARGA/ CTN_H],'1'!A:A)</f>
        <v/>
      </c>
      <c r="AK129" s="34" t="str">
        <f>IF(Table17[[#This Row],[DISC 3]]="",Table17[[#This Row],[HRG / CTN]],Table17[[#This Row],[HRG / CTN]]-(Table17[[#This Row],[HRG / CTN]]*Table17[[#This Row],[DISC 3]]))</f>
        <v/>
      </c>
      <c r="AL129" s="36" t="str">
        <f ca="1">INDEX(NOTA[TGL_H],'1'!A:A)</f>
        <v/>
      </c>
      <c r="AM129" s="36" t="str">
        <f ca="1">INDEX(NOTA[TGL.NOTA_H],'1'!A:A)</f>
        <v/>
      </c>
      <c r="AN129" s="37"/>
      <c r="AO129" t="str">
        <f>IF(INDEX(NOTA[Column10],A:A)="","",INDEX(NOTA[Column10],A:A))</f>
        <v/>
      </c>
      <c r="AP129" t="str">
        <f ca="1">INDEX(NOTA[NO.NOTA_H],'1'!A:A)</f>
        <v/>
      </c>
      <c r="AQ129">
        <f>INDEX(NOTA[Column10],'1'!A:A)</f>
        <v>0</v>
      </c>
      <c r="AR129" s="38" t="str">
        <f ca="1">INDEX(NOTA[SUPPLIER_H],'1'!A:A)</f>
        <v/>
      </c>
      <c r="AS129" t="str">
        <f>Table17[[#This Row],[NAMA_C]]</f>
        <v>ABJAD D &amp; R 260 KCL</v>
      </c>
      <c r="AT129" t="str">
        <f ca="1">Table17[[#This Row],[SUPPLIER]]</f>
        <v/>
      </c>
      <c r="AU129" t="e">
        <f>SUBSTITUTE(Table17[[#This Row],[CTN]],",",".")</f>
        <v>#VALUE!</v>
      </c>
      <c r="AV129" s="64" t="e">
        <f>Table17[[#This Row],[ISI_C]]</f>
        <v>#VALUE!</v>
      </c>
      <c r="AW129" t="e">
        <f>Table17[[#This Row],[SATUAN_C]]</f>
        <v>#VALUE!</v>
      </c>
      <c r="AX129" t="e">
        <f>Table17[[#This Row],[HARGA CONV2]]</f>
        <v>#VALUE!</v>
      </c>
      <c r="AY129" s="39" t="str">
        <f>SUBSTITUTE(Table17[[#This Row],[DISC 3]],",",".")</f>
        <v/>
      </c>
      <c r="AZ129" s="36" t="str">
        <f ca="1">Table17[[#This Row],[TGL DATANG]]</f>
        <v/>
      </c>
      <c r="BA129" s="36" t="str">
        <f ca="1">Table17[[#This Row],[Column10]]</f>
        <v/>
      </c>
      <c r="BB129" s="37"/>
      <c r="BC129" t="str">
        <f>Table17[[#This Row],[KETERANGAN CONDRO]]</f>
        <v/>
      </c>
      <c r="BD129" t="str">
        <f ca="1">Table17[[#This Row],[Column6]]</f>
        <v/>
      </c>
    </row>
    <row r="130" spans="3:56">
      <c r="C130" t="str">
        <f>INDEX(NOTA[//DB],'1'!A:A)</f>
        <v/>
      </c>
      <c r="D130">
        <f>_xlfn.IFNA(MATCH(Table17[[#This Row],[//db]],[3]!Table2[\\],0),"")</f>
        <v>1</v>
      </c>
      <c r="E130" t="e">
        <f>INDEX([3]!db[NB NOTA],Table17[[#This Row],[//db]])</f>
        <v>#VALUE!</v>
      </c>
      <c r="F130" t="e">
        <f>INDEX([3]!db[NB BM],Table17[[#This Row],[//db]])</f>
        <v>#VALUE!</v>
      </c>
      <c r="G130" t="str">
        <f>IF(Table17[[#This Row],[dbconcat]]="","",INDEX([3]!Table2[NAMA],Table17[[#This Row],[dbconcat]]))</f>
        <v>ABJAD D &amp; R 260 KCL</v>
      </c>
      <c r="H130" t="str">
        <f>INDEX([3]!Table2[KODE BARANG],Table17[[#This Row],[dbconcat]])</f>
        <v>ABJ-DR1</v>
      </c>
      <c r="I130" t="str">
        <f>IF(Table17[[#This Row],[NAMA_3]]="",UPPER(Table17[[#This Row],[NAMA_2]]),Table17[[#This Row],[NAMA_3]])</f>
        <v>ABJAD D &amp; R 260 KCL</v>
      </c>
      <c r="J130">
        <f>INDEX(NOTA[QTY],'1'!A:A)</f>
        <v>0</v>
      </c>
      <c r="K130">
        <f>INDEX(NOTA[STN],'1'!A:A)</f>
        <v>0</v>
      </c>
      <c r="L130" t="e">
        <f>INDEX([3]!db[QTY B],Table17[[#This Row],[//db]])</f>
        <v>#VALUE!</v>
      </c>
      <c r="M130" t="e">
        <f>INDEX([3]!db[STN B],Table17[[#This Row],[//db]])</f>
        <v>#VALUE!</v>
      </c>
      <c r="N130" t="e">
        <f>IF(Table17[[#This Row],[SATUAN NOTA]]=Table17[[#This Row],[SATUAN DB]],"", MATCH(CONCATENATE(Table17[[#This Row],[SATUAN NOTA]],Table17[[#This Row],[SATUAN DB]]),Table2[4],0))</f>
        <v>#VALUE!</v>
      </c>
      <c r="O130" t="e" cm="1">
        <f t="array" ref="O130">IF(Table17[[#This Row],[//CONV]]="","",INDEX(Table2[3],Table17[[#This Row],[//CONV]]))</f>
        <v>#VALUE!</v>
      </c>
      <c r="P130" t="e">
        <f>IF(Table17[[#This Row],[//CONV]]="",Table17[[#This Row],[ISI DB]],Table17[[#This Row],[ISI NOTA]]*Table17[[#This Row],[CONV VAR]])</f>
        <v>#VALUE!</v>
      </c>
      <c r="Q130" t="e" cm="1">
        <f t="array" ref="Q130">IF(Table17[[#This Row],[//CONV]]="",Table17[[#This Row],[SATUAN DB]],INDEX(Table2[2],Table17[[#This Row],[//CONV]]))</f>
        <v>#VALUE!</v>
      </c>
      <c r="R130" cm="1">
        <f t="array" ref="R130">IF(Table17[[#This Row],[dbconcat]]="","",INDEX([3]!Table2[ISI],Table17[[#This Row],[dbconcat]]))</f>
        <v>20</v>
      </c>
      <c r="S130" t="str" cm="1">
        <f t="array" ref="S130">IF(Table17[[#This Row],[dbconcat]]="","",INDEX([3]!Table2[[SATUAN ]],Table17[[#This Row],[dbconcat]]))</f>
        <v>LSN</v>
      </c>
      <c r="T130" t="e">
        <f>IF(Table17[[#This Row],[SATUAN S]]="","",IF(_xlfn.NUMBERVALUE(Table17[[#This Row],[ISI DB]])=_xlfn.NUMBERVALUE(Table17[[#This Row],[ISI S]]),"",1))</f>
        <v>#VALUE!</v>
      </c>
      <c r="U130" t="e">
        <f>IF(Table17[[#This Row],[SATUAN S]]="","",IF(Table17[[#This Row],[SATUAN DB]]=Table17[[#This Row],[SATUAN S]],"",1))</f>
        <v>#VALUE!</v>
      </c>
      <c r="V130" t="e">
        <f>IF(Table17[[#This Row],[CEK STN S]]="","",MATCH(CONCATENATE(Table17[[#This Row],[SATUAN CONV]],Table17[[#This Row],[SATUAN S]]),Table2[4],0))</f>
        <v>#VALUE!</v>
      </c>
      <c r="X130" t="e" cm="1">
        <f t="array" ref="X130">IF(Table17[[#This Row],[CONV2_//]]="","",INDEX(Table2[3],Table17[[#This Row],[CONV2_//]]))</f>
        <v>#VALUE!</v>
      </c>
      <c r="Y130" t="e">
        <f>IF(Table17[[#This Row],[CEK STN S]]="",Table17[[#This Row],[ISI NOTA]],Table17[[#This Row],[ISI NOTA]]*Table17[[#This Row],[CONV2 VAR]])</f>
        <v>#VALUE!</v>
      </c>
      <c r="Z130" t="e">
        <f>IF(Table17[[#This Row],[CEK STN S]]="",Table17[[#This Row],[SATUAN NOTA]],Table17[[#This Row],[SATUAN S]])</f>
        <v>#VALUE!</v>
      </c>
      <c r="AA130" s="32" t="e">
        <f>IF(Table17[[#This Row],[CEK ISI S]]="",Table17[[#This Row],[ISI DB]],Table17[[#This Row],[ISI S]])</f>
        <v>#VALUE!</v>
      </c>
      <c r="AB130" t="e">
        <f>IF(Table17[[#This Row],[CEK STN S]]="",Table17[[#This Row],[SATUAN DB]],Table17[[#This Row],[SATUAN S]])</f>
        <v>#VALUE!</v>
      </c>
      <c r="AC130" t="e">
        <f>Table17[[#This Row],[ISI NOTA CONV]]/Table17[[#This Row],[ISI_C]]</f>
        <v>#VALUE!</v>
      </c>
      <c r="AD130">
        <f>INDEX(NOTA[HARGA SATUAN],'1'!A:A)</f>
        <v>0</v>
      </c>
      <c r="AE130" t="e">
        <f>IF(Table17[[#This Row],[//CONV]]="",Table17[[#This Row],[HARGA NOTA]],Table17[[#This Row],[HARGA NOTA]]/Table17[[#This Row],[CONV VAR]])</f>
        <v>#VALUE!</v>
      </c>
      <c r="AF130" t="e">
        <f>IF(Table17[[#This Row],[CEK STN S]]="",Table17[[#This Row],[HARGA CONV]],Table17[[#This Row],[HARGA CONV]]/Table17[[#This Row],[CONV2 VAR]])</f>
        <v>#VALUE!</v>
      </c>
      <c r="AG130" s="33" t="str">
        <f>IF(INDEX(NOTA[Column6],'1'!A:A)=0,"",INDEX(NOTA[Column6],'1'!A:A))</f>
        <v/>
      </c>
      <c r="AH130" s="33" t="str">
        <f>IF(INDEX(NOTA[Column7],'1'!A:A)=0,"",INDEX(NOTA[Column7],'1'!A:A))</f>
        <v/>
      </c>
      <c r="AI13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0" s="34" t="str">
        <f>INDEX(NOTA[HARGA/ CTN_H],'1'!A:A)</f>
        <v/>
      </c>
      <c r="AK130" s="34" t="str">
        <f>IF(Table17[[#This Row],[DISC 3]]="",Table17[[#This Row],[HRG / CTN]],Table17[[#This Row],[HRG / CTN]]-(Table17[[#This Row],[HRG / CTN]]*Table17[[#This Row],[DISC 3]]))</f>
        <v/>
      </c>
      <c r="AL130" s="36" t="str">
        <f ca="1">INDEX(NOTA[TGL_H],'1'!A:A)</f>
        <v/>
      </c>
      <c r="AM130" s="36" t="str">
        <f ca="1">INDEX(NOTA[TGL.NOTA_H],'1'!A:A)</f>
        <v/>
      </c>
      <c r="AN130" s="37"/>
      <c r="AO130" t="str">
        <f>IF(INDEX(NOTA[Column10],A:A)="","",INDEX(NOTA[Column10],A:A))</f>
        <v/>
      </c>
      <c r="AP130" t="str">
        <f ca="1">INDEX(NOTA[NO.NOTA_H],'1'!A:A)</f>
        <v/>
      </c>
      <c r="AQ130">
        <f>INDEX(NOTA[Column10],'1'!A:A)</f>
        <v>0</v>
      </c>
      <c r="AR130" s="38" t="str">
        <f ca="1">INDEX(NOTA[SUPPLIER_H],'1'!A:A)</f>
        <v/>
      </c>
      <c r="AS130" t="str">
        <f>Table17[[#This Row],[NAMA_C]]</f>
        <v>ABJAD D &amp; R 260 KCL</v>
      </c>
      <c r="AT130" t="str">
        <f ca="1">Table17[[#This Row],[SUPPLIER]]</f>
        <v/>
      </c>
      <c r="AU130" t="e">
        <f>SUBSTITUTE(Table17[[#This Row],[CTN]],",",".")</f>
        <v>#VALUE!</v>
      </c>
      <c r="AV130" s="64" t="e">
        <f>Table17[[#This Row],[ISI_C]]</f>
        <v>#VALUE!</v>
      </c>
      <c r="AW130" t="e">
        <f>Table17[[#This Row],[SATUAN_C]]</f>
        <v>#VALUE!</v>
      </c>
      <c r="AX130" t="e">
        <f>Table17[[#This Row],[HARGA CONV2]]</f>
        <v>#VALUE!</v>
      </c>
      <c r="AY130" s="39" t="str">
        <f>SUBSTITUTE(Table17[[#This Row],[DISC 3]],",",".")</f>
        <v/>
      </c>
      <c r="AZ130" s="36" t="str">
        <f ca="1">Table17[[#This Row],[TGL DATANG]]</f>
        <v/>
      </c>
      <c r="BA130" s="36" t="str">
        <f ca="1">Table17[[#This Row],[Column10]]</f>
        <v/>
      </c>
      <c r="BB130" s="37"/>
      <c r="BC130" t="str">
        <f>Table17[[#This Row],[KETERANGAN CONDRO]]</f>
        <v/>
      </c>
      <c r="BD130" t="str">
        <f ca="1">Table17[[#This Row],[Column6]]</f>
        <v/>
      </c>
    </row>
    <row r="131" spans="3:56">
      <c r="C131" t="str">
        <f>INDEX(NOTA[//DB],'1'!A:A)</f>
        <v/>
      </c>
      <c r="D131">
        <f>_xlfn.IFNA(MATCH(Table17[[#This Row],[//db]],[3]!Table2[\\],0),"")</f>
        <v>1</v>
      </c>
      <c r="E131" t="e">
        <f>INDEX([3]!db[NB NOTA],Table17[[#This Row],[//db]])</f>
        <v>#VALUE!</v>
      </c>
      <c r="F131" t="e">
        <f>INDEX([3]!db[NB BM],Table17[[#This Row],[//db]])</f>
        <v>#VALUE!</v>
      </c>
      <c r="G131" t="str">
        <f>IF(Table17[[#This Row],[dbconcat]]="","",INDEX([3]!Table2[NAMA],Table17[[#This Row],[dbconcat]]))</f>
        <v>ABJAD D &amp; R 260 KCL</v>
      </c>
      <c r="H131" t="str">
        <f>INDEX([3]!Table2[KODE BARANG],Table17[[#This Row],[dbconcat]])</f>
        <v>ABJ-DR1</v>
      </c>
      <c r="I131" t="str">
        <f>IF(Table17[[#This Row],[NAMA_3]]="",UPPER(Table17[[#This Row],[NAMA_2]]),Table17[[#This Row],[NAMA_3]])</f>
        <v>ABJAD D &amp; R 260 KCL</v>
      </c>
      <c r="J131">
        <f>INDEX(NOTA[QTY],'1'!A:A)</f>
        <v>0</v>
      </c>
      <c r="K131">
        <f>INDEX(NOTA[STN],'1'!A:A)</f>
        <v>0</v>
      </c>
      <c r="L131" t="e">
        <f>INDEX([3]!db[QTY B],Table17[[#This Row],[//db]])</f>
        <v>#VALUE!</v>
      </c>
      <c r="M131" t="e">
        <f>INDEX([3]!db[STN B],Table17[[#This Row],[//db]])</f>
        <v>#VALUE!</v>
      </c>
      <c r="N131" t="e">
        <f>IF(Table17[[#This Row],[SATUAN NOTA]]=Table17[[#This Row],[SATUAN DB]],"", MATCH(CONCATENATE(Table17[[#This Row],[SATUAN NOTA]],Table17[[#This Row],[SATUAN DB]]),Table2[4],0))</f>
        <v>#VALUE!</v>
      </c>
      <c r="O131" t="e" cm="1">
        <f t="array" ref="O131">IF(Table17[[#This Row],[//CONV]]="","",INDEX(Table2[3],Table17[[#This Row],[//CONV]]))</f>
        <v>#VALUE!</v>
      </c>
      <c r="P131" t="e">
        <f>IF(Table17[[#This Row],[//CONV]]="",Table17[[#This Row],[ISI DB]],Table17[[#This Row],[ISI NOTA]]*Table17[[#This Row],[CONV VAR]])</f>
        <v>#VALUE!</v>
      </c>
      <c r="Q131" t="e" cm="1">
        <f t="array" ref="Q131">IF(Table17[[#This Row],[//CONV]]="",Table17[[#This Row],[SATUAN DB]],INDEX(Table2[2],Table17[[#This Row],[//CONV]]))</f>
        <v>#VALUE!</v>
      </c>
      <c r="R131" cm="1">
        <f t="array" ref="R131">IF(Table17[[#This Row],[dbconcat]]="","",INDEX([3]!Table2[ISI],Table17[[#This Row],[dbconcat]]))</f>
        <v>20</v>
      </c>
      <c r="S131" t="str" cm="1">
        <f t="array" ref="S131">IF(Table17[[#This Row],[dbconcat]]="","",INDEX([3]!Table2[[SATUAN ]],Table17[[#This Row],[dbconcat]]))</f>
        <v>LSN</v>
      </c>
      <c r="T131" t="e">
        <f>IF(Table17[[#This Row],[SATUAN S]]="","",IF(_xlfn.NUMBERVALUE(Table17[[#This Row],[ISI DB]])=_xlfn.NUMBERVALUE(Table17[[#This Row],[ISI S]]),"",1))</f>
        <v>#VALUE!</v>
      </c>
      <c r="U131" t="e">
        <f>IF(Table17[[#This Row],[SATUAN S]]="","",IF(Table17[[#This Row],[SATUAN DB]]=Table17[[#This Row],[SATUAN S]],"",1))</f>
        <v>#VALUE!</v>
      </c>
      <c r="V131" t="e">
        <f>IF(Table17[[#This Row],[CEK STN S]]="","",MATCH(CONCATENATE(Table17[[#This Row],[SATUAN CONV]],Table17[[#This Row],[SATUAN S]]),Table2[4],0))</f>
        <v>#VALUE!</v>
      </c>
      <c r="X131" t="e" cm="1">
        <f t="array" ref="X131">IF(Table17[[#This Row],[CONV2_//]]="","",INDEX(Table2[3],Table17[[#This Row],[CONV2_//]]))</f>
        <v>#VALUE!</v>
      </c>
      <c r="Y131" t="e">
        <f>IF(Table17[[#This Row],[CEK STN S]]="",Table17[[#This Row],[ISI NOTA]],Table17[[#This Row],[ISI NOTA]]*Table17[[#This Row],[CONV2 VAR]])</f>
        <v>#VALUE!</v>
      </c>
      <c r="Z131" t="e">
        <f>IF(Table17[[#This Row],[CEK STN S]]="",Table17[[#This Row],[SATUAN NOTA]],Table17[[#This Row],[SATUAN S]])</f>
        <v>#VALUE!</v>
      </c>
      <c r="AA131" s="32" t="e">
        <f>IF(Table17[[#This Row],[CEK ISI S]]="",Table17[[#This Row],[ISI DB]],Table17[[#This Row],[ISI S]])</f>
        <v>#VALUE!</v>
      </c>
      <c r="AB131" t="e">
        <f>IF(Table17[[#This Row],[CEK STN S]]="",Table17[[#This Row],[SATUAN DB]],Table17[[#This Row],[SATUAN S]])</f>
        <v>#VALUE!</v>
      </c>
      <c r="AC131" t="e">
        <f>Table17[[#This Row],[ISI NOTA CONV]]/Table17[[#This Row],[ISI_C]]</f>
        <v>#VALUE!</v>
      </c>
      <c r="AD131">
        <f>INDEX(NOTA[HARGA SATUAN],'1'!A:A)</f>
        <v>0</v>
      </c>
      <c r="AE131" t="e">
        <f>IF(Table17[[#This Row],[//CONV]]="",Table17[[#This Row],[HARGA NOTA]],Table17[[#This Row],[HARGA NOTA]]/Table17[[#This Row],[CONV VAR]])</f>
        <v>#VALUE!</v>
      </c>
      <c r="AF131" t="e">
        <f>IF(Table17[[#This Row],[CEK STN S]]="",Table17[[#This Row],[HARGA CONV]],Table17[[#This Row],[HARGA CONV]]/Table17[[#This Row],[CONV2 VAR]])</f>
        <v>#VALUE!</v>
      </c>
      <c r="AG131" s="33" t="str">
        <f>IF(INDEX(NOTA[Column6],'1'!A:A)=0,"",INDEX(NOTA[Column6],'1'!A:A))</f>
        <v/>
      </c>
      <c r="AH131" s="33" t="str">
        <f>IF(INDEX(NOTA[Column7],'1'!A:A)=0,"",INDEX(NOTA[Column7],'1'!A:A))</f>
        <v/>
      </c>
      <c r="AI13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1" s="34" t="str">
        <f>INDEX(NOTA[HARGA/ CTN_H],'1'!A:A)</f>
        <v/>
      </c>
      <c r="AK131" s="34" t="str">
        <f>IF(Table17[[#This Row],[DISC 3]]="",Table17[[#This Row],[HRG / CTN]],Table17[[#This Row],[HRG / CTN]]-(Table17[[#This Row],[HRG / CTN]]*Table17[[#This Row],[DISC 3]]))</f>
        <v/>
      </c>
      <c r="AL131" s="36" t="str">
        <f ca="1">INDEX(NOTA[TGL_H],'1'!A:A)</f>
        <v/>
      </c>
      <c r="AM131" s="36" t="str">
        <f ca="1">INDEX(NOTA[TGL.NOTA_H],'1'!A:A)</f>
        <v/>
      </c>
      <c r="AN131" s="37"/>
      <c r="AO131" t="str">
        <f>IF(INDEX(NOTA[Column10],A:A)="","",INDEX(NOTA[Column10],A:A))</f>
        <v/>
      </c>
      <c r="AP131" t="str">
        <f ca="1">INDEX(NOTA[NO.NOTA_H],'1'!A:A)</f>
        <v/>
      </c>
      <c r="AQ131">
        <f>INDEX(NOTA[Column10],'1'!A:A)</f>
        <v>0</v>
      </c>
      <c r="AR131" s="38" t="str">
        <f ca="1">INDEX(NOTA[SUPPLIER_H],'1'!A:A)</f>
        <v/>
      </c>
      <c r="AS131" t="str">
        <f>Table17[[#This Row],[NAMA_C]]</f>
        <v>ABJAD D &amp; R 260 KCL</v>
      </c>
      <c r="AT131" t="str">
        <f ca="1">Table17[[#This Row],[SUPPLIER]]</f>
        <v/>
      </c>
      <c r="AU131" t="e">
        <f>SUBSTITUTE(Table17[[#This Row],[CTN]],",",".")</f>
        <v>#VALUE!</v>
      </c>
      <c r="AV131" s="64" t="e">
        <f>Table17[[#This Row],[ISI_C]]</f>
        <v>#VALUE!</v>
      </c>
      <c r="AW131" t="e">
        <f>Table17[[#This Row],[SATUAN_C]]</f>
        <v>#VALUE!</v>
      </c>
      <c r="AX131" t="e">
        <f>Table17[[#This Row],[HARGA CONV2]]</f>
        <v>#VALUE!</v>
      </c>
      <c r="AY131" s="39" t="str">
        <f>SUBSTITUTE(Table17[[#This Row],[DISC 3]],",",".")</f>
        <v/>
      </c>
      <c r="AZ131" s="36" t="str">
        <f ca="1">Table17[[#This Row],[TGL DATANG]]</f>
        <v/>
      </c>
      <c r="BA131" s="36" t="str">
        <f ca="1">Table17[[#This Row],[Column10]]</f>
        <v/>
      </c>
      <c r="BB131" s="37"/>
      <c r="BC131" t="str">
        <f>Table17[[#This Row],[KETERANGAN CONDRO]]</f>
        <v/>
      </c>
      <c r="BD131" t="str">
        <f ca="1">Table17[[#This Row],[Column6]]</f>
        <v/>
      </c>
    </row>
    <row r="132" spans="3:56">
      <c r="C132" t="str">
        <f>INDEX(NOTA[//DB],'1'!A:A)</f>
        <v/>
      </c>
      <c r="D132">
        <f>_xlfn.IFNA(MATCH(Table17[[#This Row],[//db]],[3]!Table2[\\],0),"")</f>
        <v>1</v>
      </c>
      <c r="E132" t="e">
        <f>INDEX([3]!db[NB NOTA],Table17[[#This Row],[//db]])</f>
        <v>#VALUE!</v>
      </c>
      <c r="F132" t="e">
        <f>INDEX([3]!db[NB BM],Table17[[#This Row],[//db]])</f>
        <v>#VALUE!</v>
      </c>
      <c r="G132" t="str">
        <f>IF(Table17[[#This Row],[dbconcat]]="","",INDEX([3]!Table2[NAMA],Table17[[#This Row],[dbconcat]]))</f>
        <v>ABJAD D &amp; R 260 KCL</v>
      </c>
      <c r="H132" t="str">
        <f>INDEX([3]!Table2[KODE BARANG],Table17[[#This Row],[dbconcat]])</f>
        <v>ABJ-DR1</v>
      </c>
      <c r="I132" t="str">
        <f>IF(Table17[[#This Row],[NAMA_3]]="",UPPER(Table17[[#This Row],[NAMA_2]]),Table17[[#This Row],[NAMA_3]])</f>
        <v>ABJAD D &amp; R 260 KCL</v>
      </c>
      <c r="J132">
        <f>INDEX(NOTA[QTY],'1'!A:A)</f>
        <v>0</v>
      </c>
      <c r="K132">
        <f>INDEX(NOTA[STN],'1'!A:A)</f>
        <v>0</v>
      </c>
      <c r="L132" t="e">
        <f>INDEX([3]!db[QTY B],Table17[[#This Row],[//db]])</f>
        <v>#VALUE!</v>
      </c>
      <c r="M132" t="e">
        <f>INDEX([3]!db[STN B],Table17[[#This Row],[//db]])</f>
        <v>#VALUE!</v>
      </c>
      <c r="N132" t="e">
        <f>IF(Table17[[#This Row],[SATUAN NOTA]]=Table17[[#This Row],[SATUAN DB]],"", MATCH(CONCATENATE(Table17[[#This Row],[SATUAN NOTA]],Table17[[#This Row],[SATUAN DB]]),Table2[4],0))</f>
        <v>#VALUE!</v>
      </c>
      <c r="O132" t="e" cm="1">
        <f t="array" ref="O132">IF(Table17[[#This Row],[//CONV]]="","",INDEX(Table2[3],Table17[[#This Row],[//CONV]]))</f>
        <v>#VALUE!</v>
      </c>
      <c r="P132" t="e">
        <f>IF(Table17[[#This Row],[//CONV]]="",Table17[[#This Row],[ISI DB]],Table17[[#This Row],[ISI NOTA]]*Table17[[#This Row],[CONV VAR]])</f>
        <v>#VALUE!</v>
      </c>
      <c r="Q132" t="e" cm="1">
        <f t="array" ref="Q132">IF(Table17[[#This Row],[//CONV]]="",Table17[[#This Row],[SATUAN DB]],INDEX(Table2[2],Table17[[#This Row],[//CONV]]))</f>
        <v>#VALUE!</v>
      </c>
      <c r="R132" cm="1">
        <f t="array" ref="R132">IF(Table17[[#This Row],[dbconcat]]="","",INDEX([3]!Table2[ISI],Table17[[#This Row],[dbconcat]]))</f>
        <v>20</v>
      </c>
      <c r="S132" t="str" cm="1">
        <f t="array" ref="S132">IF(Table17[[#This Row],[dbconcat]]="","",INDEX([3]!Table2[[SATUAN ]],Table17[[#This Row],[dbconcat]]))</f>
        <v>LSN</v>
      </c>
      <c r="T132" t="e">
        <f>IF(Table17[[#This Row],[SATUAN S]]="","",IF(_xlfn.NUMBERVALUE(Table17[[#This Row],[ISI DB]])=_xlfn.NUMBERVALUE(Table17[[#This Row],[ISI S]]),"",1))</f>
        <v>#VALUE!</v>
      </c>
      <c r="U132" t="e">
        <f>IF(Table17[[#This Row],[SATUAN S]]="","",IF(Table17[[#This Row],[SATUAN DB]]=Table17[[#This Row],[SATUAN S]],"",1))</f>
        <v>#VALUE!</v>
      </c>
      <c r="V132" t="e">
        <f>IF(Table17[[#This Row],[CEK STN S]]="","",MATCH(CONCATENATE(Table17[[#This Row],[SATUAN CONV]],Table17[[#This Row],[SATUAN S]]),Table2[4],0))</f>
        <v>#VALUE!</v>
      </c>
      <c r="X132" t="e" cm="1">
        <f t="array" ref="X132">IF(Table17[[#This Row],[CONV2_//]]="","",INDEX(Table2[3],Table17[[#This Row],[CONV2_//]]))</f>
        <v>#VALUE!</v>
      </c>
      <c r="Y132" t="e">
        <f>IF(Table17[[#This Row],[CEK STN S]]="",Table17[[#This Row],[ISI NOTA]],Table17[[#This Row],[ISI NOTA]]*Table17[[#This Row],[CONV2 VAR]])</f>
        <v>#VALUE!</v>
      </c>
      <c r="Z132" t="e">
        <f>IF(Table17[[#This Row],[CEK STN S]]="",Table17[[#This Row],[SATUAN NOTA]],Table17[[#This Row],[SATUAN S]])</f>
        <v>#VALUE!</v>
      </c>
      <c r="AA132" s="32" t="e">
        <f>IF(Table17[[#This Row],[CEK ISI S]]="",Table17[[#This Row],[ISI DB]],Table17[[#This Row],[ISI S]])</f>
        <v>#VALUE!</v>
      </c>
      <c r="AB132" t="e">
        <f>IF(Table17[[#This Row],[CEK STN S]]="",Table17[[#This Row],[SATUAN DB]],Table17[[#This Row],[SATUAN S]])</f>
        <v>#VALUE!</v>
      </c>
      <c r="AC132" t="e">
        <f>Table17[[#This Row],[ISI NOTA CONV]]/Table17[[#This Row],[ISI_C]]</f>
        <v>#VALUE!</v>
      </c>
      <c r="AD132">
        <f>INDEX(NOTA[HARGA SATUAN],'1'!A:A)</f>
        <v>0</v>
      </c>
      <c r="AE132" t="e">
        <f>IF(Table17[[#This Row],[//CONV]]="",Table17[[#This Row],[HARGA NOTA]],Table17[[#This Row],[HARGA NOTA]]/Table17[[#This Row],[CONV VAR]])</f>
        <v>#VALUE!</v>
      </c>
      <c r="AF132" t="e">
        <f>IF(Table17[[#This Row],[CEK STN S]]="",Table17[[#This Row],[HARGA CONV]],Table17[[#This Row],[HARGA CONV]]/Table17[[#This Row],[CONV2 VAR]])</f>
        <v>#VALUE!</v>
      </c>
      <c r="AG132" s="33" t="str">
        <f>IF(INDEX(NOTA[Column6],'1'!A:A)=0,"",INDEX(NOTA[Column6],'1'!A:A))</f>
        <v/>
      </c>
      <c r="AH132" s="33" t="str">
        <f>IF(INDEX(NOTA[Column7],'1'!A:A)=0,"",INDEX(NOTA[Column7],'1'!A:A))</f>
        <v/>
      </c>
      <c r="AI13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2" s="34" t="str">
        <f>INDEX(NOTA[HARGA/ CTN_H],'1'!A:A)</f>
        <v/>
      </c>
      <c r="AK132" s="34" t="str">
        <f>IF(Table17[[#This Row],[DISC 3]]="",Table17[[#This Row],[HRG / CTN]],Table17[[#This Row],[HRG / CTN]]-(Table17[[#This Row],[HRG / CTN]]*Table17[[#This Row],[DISC 3]]))</f>
        <v/>
      </c>
      <c r="AL132" s="36" t="str">
        <f ca="1">INDEX(NOTA[TGL_H],'1'!A:A)</f>
        <v/>
      </c>
      <c r="AM132" s="36" t="str">
        <f ca="1">INDEX(NOTA[TGL.NOTA_H],'1'!A:A)</f>
        <v/>
      </c>
      <c r="AN132" s="37"/>
      <c r="AO132" t="str">
        <f>IF(INDEX(NOTA[Column10],A:A)="","",INDEX(NOTA[Column10],A:A))</f>
        <v/>
      </c>
      <c r="AP132" t="str">
        <f ca="1">INDEX(NOTA[NO.NOTA_H],'1'!A:A)</f>
        <v/>
      </c>
      <c r="AQ132">
        <f>INDEX(NOTA[Column10],'1'!A:A)</f>
        <v>0</v>
      </c>
      <c r="AR132" s="38" t="str">
        <f ca="1">INDEX(NOTA[SUPPLIER_H],'1'!A:A)</f>
        <v/>
      </c>
      <c r="AS132" t="str">
        <f>Table17[[#This Row],[NAMA_C]]</f>
        <v>ABJAD D &amp; R 260 KCL</v>
      </c>
      <c r="AT132" t="str">
        <f ca="1">Table17[[#This Row],[SUPPLIER]]</f>
        <v/>
      </c>
      <c r="AU132" t="e">
        <f>SUBSTITUTE(Table17[[#This Row],[CTN]],",",".")</f>
        <v>#VALUE!</v>
      </c>
      <c r="AV132" s="64" t="e">
        <f>Table17[[#This Row],[ISI_C]]</f>
        <v>#VALUE!</v>
      </c>
      <c r="AW132" t="e">
        <f>Table17[[#This Row],[SATUAN_C]]</f>
        <v>#VALUE!</v>
      </c>
      <c r="AX132" t="e">
        <f>Table17[[#This Row],[HARGA CONV2]]</f>
        <v>#VALUE!</v>
      </c>
      <c r="AY132" s="39" t="str">
        <f>SUBSTITUTE(Table17[[#This Row],[DISC 3]],",",".")</f>
        <v/>
      </c>
      <c r="AZ132" s="36" t="str">
        <f ca="1">Table17[[#This Row],[TGL DATANG]]</f>
        <v/>
      </c>
      <c r="BA132" s="36" t="str">
        <f ca="1">Table17[[#This Row],[Column10]]</f>
        <v/>
      </c>
      <c r="BB132" s="37"/>
      <c r="BC132" t="str">
        <f>Table17[[#This Row],[KETERANGAN CONDRO]]</f>
        <v/>
      </c>
      <c r="BD132" t="str">
        <f ca="1">Table17[[#This Row],[Column6]]</f>
        <v/>
      </c>
    </row>
    <row r="133" spans="3:56">
      <c r="C133" t="str">
        <f>INDEX(NOTA[//DB],'1'!A:A)</f>
        <v/>
      </c>
      <c r="D133">
        <f>_xlfn.IFNA(MATCH(Table17[[#This Row],[//db]],[3]!Table2[\\],0),"")</f>
        <v>1</v>
      </c>
      <c r="E133" t="e">
        <f>INDEX([3]!db[NB NOTA],Table17[[#This Row],[//db]])</f>
        <v>#VALUE!</v>
      </c>
      <c r="F133" t="e">
        <f>INDEX([3]!db[NB BM],Table17[[#This Row],[//db]])</f>
        <v>#VALUE!</v>
      </c>
      <c r="G133" t="str">
        <f>IF(Table17[[#This Row],[dbconcat]]="","",INDEX([3]!Table2[NAMA],Table17[[#This Row],[dbconcat]]))</f>
        <v>ABJAD D &amp; R 260 KCL</v>
      </c>
      <c r="H133" t="str">
        <f>INDEX([3]!Table2[KODE BARANG],Table17[[#This Row],[dbconcat]])</f>
        <v>ABJ-DR1</v>
      </c>
      <c r="I133" t="str">
        <f>IF(Table17[[#This Row],[NAMA_3]]="",UPPER(Table17[[#This Row],[NAMA_2]]),Table17[[#This Row],[NAMA_3]])</f>
        <v>ABJAD D &amp; R 260 KCL</v>
      </c>
      <c r="J133">
        <f>INDEX(NOTA[QTY],'1'!A:A)</f>
        <v>0</v>
      </c>
      <c r="K133">
        <f>INDEX(NOTA[STN],'1'!A:A)</f>
        <v>0</v>
      </c>
      <c r="L133" t="e">
        <f>INDEX([3]!db[QTY B],Table17[[#This Row],[//db]])</f>
        <v>#VALUE!</v>
      </c>
      <c r="M133" t="e">
        <f>INDEX([3]!db[STN B],Table17[[#This Row],[//db]])</f>
        <v>#VALUE!</v>
      </c>
      <c r="N133" t="e">
        <f>IF(Table17[[#This Row],[SATUAN NOTA]]=Table17[[#This Row],[SATUAN DB]],"", MATCH(CONCATENATE(Table17[[#This Row],[SATUAN NOTA]],Table17[[#This Row],[SATUAN DB]]),Table2[4],0))</f>
        <v>#VALUE!</v>
      </c>
      <c r="O133" t="e" cm="1">
        <f t="array" ref="O133">IF(Table17[[#This Row],[//CONV]]="","",INDEX(Table2[3],Table17[[#This Row],[//CONV]]))</f>
        <v>#VALUE!</v>
      </c>
      <c r="P133" t="e">
        <f>IF(Table17[[#This Row],[//CONV]]="",Table17[[#This Row],[ISI DB]],Table17[[#This Row],[ISI NOTA]]*Table17[[#This Row],[CONV VAR]])</f>
        <v>#VALUE!</v>
      </c>
      <c r="Q133" t="e" cm="1">
        <f t="array" ref="Q133">IF(Table17[[#This Row],[//CONV]]="",Table17[[#This Row],[SATUAN DB]],INDEX(Table2[2],Table17[[#This Row],[//CONV]]))</f>
        <v>#VALUE!</v>
      </c>
      <c r="R133" cm="1">
        <f t="array" ref="R133">IF(Table17[[#This Row],[dbconcat]]="","",INDEX([3]!Table2[ISI],Table17[[#This Row],[dbconcat]]))</f>
        <v>20</v>
      </c>
      <c r="S133" t="str" cm="1">
        <f t="array" ref="S133">IF(Table17[[#This Row],[dbconcat]]="","",INDEX([3]!Table2[[SATUAN ]],Table17[[#This Row],[dbconcat]]))</f>
        <v>LSN</v>
      </c>
      <c r="T133" t="e">
        <f>IF(Table17[[#This Row],[SATUAN S]]="","",IF(_xlfn.NUMBERVALUE(Table17[[#This Row],[ISI DB]])=_xlfn.NUMBERVALUE(Table17[[#This Row],[ISI S]]),"",1))</f>
        <v>#VALUE!</v>
      </c>
      <c r="U133" t="e">
        <f>IF(Table17[[#This Row],[SATUAN S]]="","",IF(Table17[[#This Row],[SATUAN DB]]=Table17[[#This Row],[SATUAN S]],"",1))</f>
        <v>#VALUE!</v>
      </c>
      <c r="V133" t="e">
        <f>IF(Table17[[#This Row],[CEK STN S]]="","",MATCH(CONCATENATE(Table17[[#This Row],[SATUAN CONV]],Table17[[#This Row],[SATUAN S]]),Table2[4],0))</f>
        <v>#VALUE!</v>
      </c>
      <c r="X133" t="e" cm="1">
        <f t="array" ref="X133">IF(Table17[[#This Row],[CONV2_//]]="","",INDEX(Table2[3],Table17[[#This Row],[CONV2_//]]))</f>
        <v>#VALUE!</v>
      </c>
      <c r="Y133" t="e">
        <f>IF(Table17[[#This Row],[CEK STN S]]="",Table17[[#This Row],[ISI NOTA]],Table17[[#This Row],[ISI NOTA]]*Table17[[#This Row],[CONV2 VAR]])</f>
        <v>#VALUE!</v>
      </c>
      <c r="Z133" t="e">
        <f>IF(Table17[[#This Row],[CEK STN S]]="",Table17[[#This Row],[SATUAN NOTA]],Table17[[#This Row],[SATUAN S]])</f>
        <v>#VALUE!</v>
      </c>
      <c r="AA133" s="32" t="e">
        <f>IF(Table17[[#This Row],[CEK ISI S]]="",Table17[[#This Row],[ISI DB]],Table17[[#This Row],[ISI S]])</f>
        <v>#VALUE!</v>
      </c>
      <c r="AB133" t="e">
        <f>IF(Table17[[#This Row],[CEK STN S]]="",Table17[[#This Row],[SATUAN DB]],Table17[[#This Row],[SATUAN S]])</f>
        <v>#VALUE!</v>
      </c>
      <c r="AC133" t="e">
        <f>Table17[[#This Row],[ISI NOTA CONV]]/Table17[[#This Row],[ISI_C]]</f>
        <v>#VALUE!</v>
      </c>
      <c r="AD133">
        <f>INDEX(NOTA[HARGA SATUAN],'1'!A:A)</f>
        <v>0</v>
      </c>
      <c r="AE133" t="e">
        <f>IF(Table17[[#This Row],[//CONV]]="",Table17[[#This Row],[HARGA NOTA]],Table17[[#This Row],[HARGA NOTA]]/Table17[[#This Row],[CONV VAR]])</f>
        <v>#VALUE!</v>
      </c>
      <c r="AF133" t="e">
        <f>IF(Table17[[#This Row],[CEK STN S]]="",Table17[[#This Row],[HARGA CONV]],Table17[[#This Row],[HARGA CONV]]/Table17[[#This Row],[CONV2 VAR]])</f>
        <v>#VALUE!</v>
      </c>
      <c r="AG133" s="33" t="str">
        <f>IF(INDEX(NOTA[Column6],'1'!A:A)=0,"",INDEX(NOTA[Column6],'1'!A:A))</f>
        <v/>
      </c>
      <c r="AH133" s="33" t="str">
        <f>IF(INDEX(NOTA[Column7],'1'!A:A)=0,"",INDEX(NOTA[Column7],'1'!A:A))</f>
        <v/>
      </c>
      <c r="AI13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3" s="34" t="str">
        <f>INDEX(NOTA[HARGA/ CTN_H],'1'!A:A)</f>
        <v/>
      </c>
      <c r="AK133" s="34" t="str">
        <f>IF(Table17[[#This Row],[DISC 3]]="",Table17[[#This Row],[HRG / CTN]],Table17[[#This Row],[HRG / CTN]]-(Table17[[#This Row],[HRG / CTN]]*Table17[[#This Row],[DISC 3]]))</f>
        <v/>
      </c>
      <c r="AL133" s="36" t="str">
        <f ca="1">INDEX(NOTA[TGL_H],'1'!A:A)</f>
        <v/>
      </c>
      <c r="AM133" s="36" t="str">
        <f ca="1">INDEX(NOTA[TGL.NOTA_H],'1'!A:A)</f>
        <v/>
      </c>
      <c r="AN133" s="37"/>
      <c r="AO133" t="str">
        <f>IF(INDEX(NOTA[Column10],A:A)="","",INDEX(NOTA[Column10],A:A))</f>
        <v/>
      </c>
      <c r="AP133" t="str">
        <f ca="1">INDEX(NOTA[NO.NOTA_H],'1'!A:A)</f>
        <v/>
      </c>
      <c r="AQ133">
        <f>INDEX(NOTA[Column10],'1'!A:A)</f>
        <v>0</v>
      </c>
      <c r="AR133" s="38" t="str">
        <f ca="1">INDEX(NOTA[SUPPLIER_H],'1'!A:A)</f>
        <v/>
      </c>
      <c r="AS133" t="str">
        <f>Table17[[#This Row],[NAMA_C]]</f>
        <v>ABJAD D &amp; R 260 KCL</v>
      </c>
      <c r="AT133" t="str">
        <f ca="1">Table17[[#This Row],[SUPPLIER]]</f>
        <v/>
      </c>
      <c r="AU133" t="e">
        <f>SUBSTITUTE(Table17[[#This Row],[CTN]],",",".")</f>
        <v>#VALUE!</v>
      </c>
      <c r="AV133" s="64" t="e">
        <f>Table17[[#This Row],[ISI_C]]</f>
        <v>#VALUE!</v>
      </c>
      <c r="AW133" t="e">
        <f>Table17[[#This Row],[SATUAN_C]]</f>
        <v>#VALUE!</v>
      </c>
      <c r="AX133" t="e">
        <f>Table17[[#This Row],[HARGA CONV2]]</f>
        <v>#VALUE!</v>
      </c>
      <c r="AY133" s="39" t="str">
        <f>SUBSTITUTE(Table17[[#This Row],[DISC 3]],",",".")</f>
        <v/>
      </c>
      <c r="AZ133" s="36" t="str">
        <f ca="1">Table17[[#This Row],[TGL DATANG]]</f>
        <v/>
      </c>
      <c r="BA133" s="36" t="str">
        <f ca="1">Table17[[#This Row],[Column10]]</f>
        <v/>
      </c>
      <c r="BB133" s="37"/>
      <c r="BC133" t="str">
        <f>Table17[[#This Row],[KETERANGAN CONDRO]]</f>
        <v/>
      </c>
      <c r="BD133" t="str">
        <f ca="1">Table17[[#This Row],[Column6]]</f>
        <v/>
      </c>
    </row>
    <row r="134" spans="3:56">
      <c r="C134" t="str">
        <f>INDEX(NOTA[//DB],'1'!A:A)</f>
        <v/>
      </c>
      <c r="D134">
        <f>_xlfn.IFNA(MATCH(Table17[[#This Row],[//db]],[3]!Table2[\\],0),"")</f>
        <v>1</v>
      </c>
      <c r="E134" t="e">
        <f>INDEX([3]!db[NB NOTA],Table17[[#This Row],[//db]])</f>
        <v>#VALUE!</v>
      </c>
      <c r="F134" t="e">
        <f>INDEX([3]!db[NB BM],Table17[[#This Row],[//db]])</f>
        <v>#VALUE!</v>
      </c>
      <c r="G134" t="str">
        <f>IF(Table17[[#This Row],[dbconcat]]="","",INDEX([3]!Table2[NAMA],Table17[[#This Row],[dbconcat]]))</f>
        <v>ABJAD D &amp; R 260 KCL</v>
      </c>
      <c r="H134" t="str">
        <f>INDEX([3]!Table2[KODE BARANG],Table17[[#This Row],[dbconcat]])</f>
        <v>ABJ-DR1</v>
      </c>
      <c r="I134" t="str">
        <f>IF(Table17[[#This Row],[NAMA_3]]="",UPPER(Table17[[#This Row],[NAMA_2]]),Table17[[#This Row],[NAMA_3]])</f>
        <v>ABJAD D &amp; R 260 KCL</v>
      </c>
      <c r="J134">
        <f>INDEX(NOTA[QTY],'1'!A:A)</f>
        <v>0</v>
      </c>
      <c r="K134">
        <f>INDEX(NOTA[STN],'1'!A:A)</f>
        <v>0</v>
      </c>
      <c r="L134" t="e">
        <f>INDEX([3]!db[QTY B],Table17[[#This Row],[//db]])</f>
        <v>#VALUE!</v>
      </c>
      <c r="M134" t="e">
        <f>INDEX([3]!db[STN B],Table17[[#This Row],[//db]])</f>
        <v>#VALUE!</v>
      </c>
      <c r="N134" t="e">
        <f>IF(Table17[[#This Row],[SATUAN NOTA]]=Table17[[#This Row],[SATUAN DB]],"", MATCH(CONCATENATE(Table17[[#This Row],[SATUAN NOTA]],Table17[[#This Row],[SATUAN DB]]),Table2[4],0))</f>
        <v>#VALUE!</v>
      </c>
      <c r="O134" t="e" cm="1">
        <f t="array" ref="O134">IF(Table17[[#This Row],[//CONV]]="","",INDEX(Table2[3],Table17[[#This Row],[//CONV]]))</f>
        <v>#VALUE!</v>
      </c>
      <c r="P134" t="e">
        <f>IF(Table17[[#This Row],[//CONV]]="",Table17[[#This Row],[ISI DB]],Table17[[#This Row],[ISI NOTA]]*Table17[[#This Row],[CONV VAR]])</f>
        <v>#VALUE!</v>
      </c>
      <c r="Q134" t="e" cm="1">
        <f t="array" ref="Q134">IF(Table17[[#This Row],[//CONV]]="",Table17[[#This Row],[SATUAN DB]],INDEX(Table2[2],Table17[[#This Row],[//CONV]]))</f>
        <v>#VALUE!</v>
      </c>
      <c r="R134" cm="1">
        <f t="array" ref="R134">IF(Table17[[#This Row],[dbconcat]]="","",INDEX([3]!Table2[ISI],Table17[[#This Row],[dbconcat]]))</f>
        <v>20</v>
      </c>
      <c r="S134" t="str" cm="1">
        <f t="array" ref="S134">IF(Table17[[#This Row],[dbconcat]]="","",INDEX([3]!Table2[[SATUAN ]],Table17[[#This Row],[dbconcat]]))</f>
        <v>LSN</v>
      </c>
      <c r="T134" t="e">
        <f>IF(Table17[[#This Row],[SATUAN S]]="","",IF(_xlfn.NUMBERVALUE(Table17[[#This Row],[ISI DB]])=_xlfn.NUMBERVALUE(Table17[[#This Row],[ISI S]]),"",1))</f>
        <v>#VALUE!</v>
      </c>
      <c r="U134" t="e">
        <f>IF(Table17[[#This Row],[SATUAN S]]="","",IF(Table17[[#This Row],[SATUAN DB]]=Table17[[#This Row],[SATUAN S]],"",1))</f>
        <v>#VALUE!</v>
      </c>
      <c r="V134" t="e">
        <f>IF(Table17[[#This Row],[CEK STN S]]="","",MATCH(CONCATENATE(Table17[[#This Row],[SATUAN CONV]],Table17[[#This Row],[SATUAN S]]),Table2[4],0))</f>
        <v>#VALUE!</v>
      </c>
      <c r="X134" t="e" cm="1">
        <f t="array" ref="X134">IF(Table17[[#This Row],[CONV2_//]]="","",INDEX(Table2[3],Table17[[#This Row],[CONV2_//]]))</f>
        <v>#VALUE!</v>
      </c>
      <c r="Y134" t="e">
        <f>IF(Table17[[#This Row],[CEK STN S]]="",Table17[[#This Row],[ISI NOTA]],Table17[[#This Row],[ISI NOTA]]*Table17[[#This Row],[CONV2 VAR]])</f>
        <v>#VALUE!</v>
      </c>
      <c r="Z134" t="e">
        <f>IF(Table17[[#This Row],[CEK STN S]]="",Table17[[#This Row],[SATUAN NOTA]],Table17[[#This Row],[SATUAN S]])</f>
        <v>#VALUE!</v>
      </c>
      <c r="AA134" s="32" t="e">
        <f>IF(Table17[[#This Row],[CEK ISI S]]="",Table17[[#This Row],[ISI DB]],Table17[[#This Row],[ISI S]])</f>
        <v>#VALUE!</v>
      </c>
      <c r="AB134" t="e">
        <f>IF(Table17[[#This Row],[CEK STN S]]="",Table17[[#This Row],[SATUAN DB]],Table17[[#This Row],[SATUAN S]])</f>
        <v>#VALUE!</v>
      </c>
      <c r="AC134" t="e">
        <f>Table17[[#This Row],[ISI NOTA CONV]]/Table17[[#This Row],[ISI_C]]</f>
        <v>#VALUE!</v>
      </c>
      <c r="AD134">
        <f>INDEX(NOTA[HARGA SATUAN],'1'!A:A)</f>
        <v>0</v>
      </c>
      <c r="AE134" t="e">
        <f>IF(Table17[[#This Row],[//CONV]]="",Table17[[#This Row],[HARGA NOTA]],Table17[[#This Row],[HARGA NOTA]]/Table17[[#This Row],[CONV VAR]])</f>
        <v>#VALUE!</v>
      </c>
      <c r="AF134" t="e">
        <f>IF(Table17[[#This Row],[CEK STN S]]="",Table17[[#This Row],[HARGA CONV]],Table17[[#This Row],[HARGA CONV]]/Table17[[#This Row],[CONV2 VAR]])</f>
        <v>#VALUE!</v>
      </c>
      <c r="AG134" s="33" t="str">
        <f>IF(INDEX(NOTA[Column6],'1'!A:A)=0,"",INDEX(NOTA[Column6],'1'!A:A))</f>
        <v/>
      </c>
      <c r="AH134" s="33" t="str">
        <f>IF(INDEX(NOTA[Column7],'1'!A:A)=0,"",INDEX(NOTA[Column7],'1'!A:A))</f>
        <v/>
      </c>
      <c r="AI13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4" s="34" t="str">
        <f>INDEX(NOTA[HARGA/ CTN_H],'1'!A:A)</f>
        <v/>
      </c>
      <c r="AK134" s="34" t="str">
        <f>IF(Table17[[#This Row],[DISC 3]]="",Table17[[#This Row],[HRG / CTN]],Table17[[#This Row],[HRG / CTN]]-(Table17[[#This Row],[HRG / CTN]]*Table17[[#This Row],[DISC 3]]))</f>
        <v/>
      </c>
      <c r="AL134" s="36" t="str">
        <f ca="1">INDEX(NOTA[TGL_H],'1'!A:A)</f>
        <v/>
      </c>
      <c r="AM134" s="36" t="str">
        <f ca="1">INDEX(NOTA[TGL.NOTA_H],'1'!A:A)</f>
        <v/>
      </c>
      <c r="AN134" s="37"/>
      <c r="AO134" t="str">
        <f>IF(INDEX(NOTA[Column10],A:A)="","",INDEX(NOTA[Column10],A:A))</f>
        <v/>
      </c>
      <c r="AP134" t="str">
        <f ca="1">INDEX(NOTA[NO.NOTA_H],'1'!A:A)</f>
        <v/>
      </c>
      <c r="AQ134">
        <f>INDEX(NOTA[Column10],'1'!A:A)</f>
        <v>0</v>
      </c>
      <c r="AR134" s="38" t="str">
        <f ca="1">INDEX(NOTA[SUPPLIER_H],'1'!A:A)</f>
        <v/>
      </c>
      <c r="AS134" t="str">
        <f>Table17[[#This Row],[NAMA_C]]</f>
        <v>ABJAD D &amp; R 260 KCL</v>
      </c>
      <c r="AT134" t="str">
        <f ca="1">Table17[[#This Row],[SUPPLIER]]</f>
        <v/>
      </c>
      <c r="AU134" t="e">
        <f>SUBSTITUTE(Table17[[#This Row],[CTN]],",",".")</f>
        <v>#VALUE!</v>
      </c>
      <c r="AV134" s="64" t="e">
        <f>Table17[[#This Row],[ISI_C]]</f>
        <v>#VALUE!</v>
      </c>
      <c r="AW134" t="e">
        <f>Table17[[#This Row],[SATUAN_C]]</f>
        <v>#VALUE!</v>
      </c>
      <c r="AX134" t="e">
        <f>Table17[[#This Row],[HARGA CONV2]]</f>
        <v>#VALUE!</v>
      </c>
      <c r="AY134" s="39" t="str">
        <f>SUBSTITUTE(Table17[[#This Row],[DISC 3]],",",".")</f>
        <v/>
      </c>
      <c r="AZ134" s="36" t="str">
        <f ca="1">Table17[[#This Row],[TGL DATANG]]</f>
        <v/>
      </c>
      <c r="BA134" s="36" t="str">
        <f ca="1">Table17[[#This Row],[Column10]]</f>
        <v/>
      </c>
      <c r="BB134" s="37"/>
      <c r="BC134" t="str">
        <f>Table17[[#This Row],[KETERANGAN CONDRO]]</f>
        <v/>
      </c>
      <c r="BD134" t="str">
        <f ca="1">Table17[[#This Row],[Column6]]</f>
        <v/>
      </c>
    </row>
    <row r="135" spans="3:56">
      <c r="C135" t="str">
        <f>INDEX(NOTA[//DB],'1'!A:A)</f>
        <v/>
      </c>
      <c r="D135">
        <f>_xlfn.IFNA(MATCH(Table17[[#This Row],[//db]],[3]!Table2[\\],0),"")</f>
        <v>1</v>
      </c>
      <c r="E135" t="e">
        <f>INDEX([3]!db[NB NOTA],Table17[[#This Row],[//db]])</f>
        <v>#VALUE!</v>
      </c>
      <c r="F135" t="e">
        <f>INDEX([3]!db[NB BM],Table17[[#This Row],[//db]])</f>
        <v>#VALUE!</v>
      </c>
      <c r="G135" t="str">
        <f>IF(Table17[[#This Row],[dbconcat]]="","",INDEX([3]!Table2[NAMA],Table17[[#This Row],[dbconcat]]))</f>
        <v>ABJAD D &amp; R 260 KCL</v>
      </c>
      <c r="H135" t="str">
        <f>INDEX([3]!Table2[KODE BARANG],Table17[[#This Row],[dbconcat]])</f>
        <v>ABJ-DR1</v>
      </c>
      <c r="I135" t="str">
        <f>IF(Table17[[#This Row],[NAMA_3]]="",UPPER(Table17[[#This Row],[NAMA_2]]),Table17[[#This Row],[NAMA_3]])</f>
        <v>ABJAD D &amp; R 260 KCL</v>
      </c>
      <c r="J135">
        <f>INDEX(NOTA[QTY],'1'!A:A)</f>
        <v>0</v>
      </c>
      <c r="K135">
        <f>INDEX(NOTA[STN],'1'!A:A)</f>
        <v>0</v>
      </c>
      <c r="L135" t="e">
        <f>INDEX([3]!db[QTY B],Table17[[#This Row],[//db]])</f>
        <v>#VALUE!</v>
      </c>
      <c r="M135" t="e">
        <f>INDEX([3]!db[STN B],Table17[[#This Row],[//db]])</f>
        <v>#VALUE!</v>
      </c>
      <c r="N135" t="e">
        <f>IF(Table17[[#This Row],[SATUAN NOTA]]=Table17[[#This Row],[SATUAN DB]],"", MATCH(CONCATENATE(Table17[[#This Row],[SATUAN NOTA]],Table17[[#This Row],[SATUAN DB]]),Table2[4],0))</f>
        <v>#VALUE!</v>
      </c>
      <c r="O135" t="e" cm="1">
        <f t="array" ref="O135">IF(Table17[[#This Row],[//CONV]]="","",INDEX(Table2[3],Table17[[#This Row],[//CONV]]))</f>
        <v>#VALUE!</v>
      </c>
      <c r="P135" t="e">
        <f>IF(Table17[[#This Row],[//CONV]]="",Table17[[#This Row],[ISI DB]],Table17[[#This Row],[ISI NOTA]]*Table17[[#This Row],[CONV VAR]])</f>
        <v>#VALUE!</v>
      </c>
      <c r="Q135" t="e" cm="1">
        <f t="array" ref="Q135">IF(Table17[[#This Row],[//CONV]]="",Table17[[#This Row],[SATUAN DB]],INDEX(Table2[2],Table17[[#This Row],[//CONV]]))</f>
        <v>#VALUE!</v>
      </c>
      <c r="R135" cm="1">
        <f t="array" ref="R135">IF(Table17[[#This Row],[dbconcat]]="","",INDEX([3]!Table2[ISI],Table17[[#This Row],[dbconcat]]))</f>
        <v>20</v>
      </c>
      <c r="S135" t="str" cm="1">
        <f t="array" ref="S135">IF(Table17[[#This Row],[dbconcat]]="","",INDEX([3]!Table2[[SATUAN ]],Table17[[#This Row],[dbconcat]]))</f>
        <v>LSN</v>
      </c>
      <c r="T135" t="e">
        <f>IF(Table17[[#This Row],[SATUAN S]]="","",IF(_xlfn.NUMBERVALUE(Table17[[#This Row],[ISI DB]])=_xlfn.NUMBERVALUE(Table17[[#This Row],[ISI S]]),"",1))</f>
        <v>#VALUE!</v>
      </c>
      <c r="U135" t="e">
        <f>IF(Table17[[#This Row],[SATUAN S]]="","",IF(Table17[[#This Row],[SATUAN DB]]=Table17[[#This Row],[SATUAN S]],"",1))</f>
        <v>#VALUE!</v>
      </c>
      <c r="V135" t="e">
        <f>IF(Table17[[#This Row],[CEK STN S]]="","",MATCH(CONCATENATE(Table17[[#This Row],[SATUAN CONV]],Table17[[#This Row],[SATUAN S]]),Table2[4],0))</f>
        <v>#VALUE!</v>
      </c>
      <c r="X135" t="e" cm="1">
        <f t="array" ref="X135">IF(Table17[[#This Row],[CONV2_//]]="","",INDEX(Table2[3],Table17[[#This Row],[CONV2_//]]))</f>
        <v>#VALUE!</v>
      </c>
      <c r="Y135" t="e">
        <f>IF(Table17[[#This Row],[CEK STN S]]="",Table17[[#This Row],[ISI NOTA]],Table17[[#This Row],[ISI NOTA]]*Table17[[#This Row],[CONV2 VAR]])</f>
        <v>#VALUE!</v>
      </c>
      <c r="Z135" t="e">
        <f>IF(Table17[[#This Row],[CEK STN S]]="",Table17[[#This Row],[SATUAN NOTA]],Table17[[#This Row],[SATUAN S]])</f>
        <v>#VALUE!</v>
      </c>
      <c r="AA135" s="32" t="e">
        <f>IF(Table17[[#This Row],[CEK ISI S]]="",Table17[[#This Row],[ISI DB]],Table17[[#This Row],[ISI S]])</f>
        <v>#VALUE!</v>
      </c>
      <c r="AB135" t="e">
        <f>IF(Table17[[#This Row],[CEK STN S]]="",Table17[[#This Row],[SATUAN DB]],Table17[[#This Row],[SATUAN S]])</f>
        <v>#VALUE!</v>
      </c>
      <c r="AC135" t="e">
        <f>Table17[[#This Row],[ISI NOTA CONV]]/Table17[[#This Row],[ISI_C]]</f>
        <v>#VALUE!</v>
      </c>
      <c r="AD135">
        <f>INDEX(NOTA[HARGA SATUAN],'1'!A:A)</f>
        <v>0</v>
      </c>
      <c r="AE135" t="e">
        <f>IF(Table17[[#This Row],[//CONV]]="",Table17[[#This Row],[HARGA NOTA]],Table17[[#This Row],[HARGA NOTA]]/Table17[[#This Row],[CONV VAR]])</f>
        <v>#VALUE!</v>
      </c>
      <c r="AF135" t="e">
        <f>IF(Table17[[#This Row],[CEK STN S]]="",Table17[[#This Row],[HARGA CONV]],Table17[[#This Row],[HARGA CONV]]/Table17[[#This Row],[CONV2 VAR]])</f>
        <v>#VALUE!</v>
      </c>
      <c r="AG135" s="33" t="str">
        <f>IF(INDEX(NOTA[Column6],'1'!A:A)=0,"",INDEX(NOTA[Column6],'1'!A:A))</f>
        <v/>
      </c>
      <c r="AH135" s="33" t="str">
        <f>IF(INDEX(NOTA[Column7],'1'!A:A)=0,"",INDEX(NOTA[Column7],'1'!A:A))</f>
        <v/>
      </c>
      <c r="AI13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5" s="34" t="str">
        <f>INDEX(NOTA[HARGA/ CTN_H],'1'!A:A)</f>
        <v/>
      </c>
      <c r="AK135" s="34" t="str">
        <f>IF(Table17[[#This Row],[DISC 3]]="",Table17[[#This Row],[HRG / CTN]],Table17[[#This Row],[HRG / CTN]]-(Table17[[#This Row],[HRG / CTN]]*Table17[[#This Row],[DISC 3]]))</f>
        <v/>
      </c>
      <c r="AL135" s="36" t="str">
        <f ca="1">INDEX(NOTA[TGL_H],'1'!A:A)</f>
        <v/>
      </c>
      <c r="AM135" s="36" t="str">
        <f ca="1">INDEX(NOTA[TGL.NOTA_H],'1'!A:A)</f>
        <v/>
      </c>
      <c r="AN135" s="37"/>
      <c r="AO135" t="str">
        <f>IF(INDEX(NOTA[Column10],A:A)="","",INDEX(NOTA[Column10],A:A))</f>
        <v/>
      </c>
      <c r="AP135" t="str">
        <f ca="1">INDEX(NOTA[NO.NOTA_H],'1'!A:A)</f>
        <v/>
      </c>
      <c r="AQ135">
        <f>INDEX(NOTA[Column10],'1'!A:A)</f>
        <v>0</v>
      </c>
      <c r="AR135" s="38" t="str">
        <f ca="1">INDEX(NOTA[SUPPLIER_H],'1'!A:A)</f>
        <v/>
      </c>
      <c r="AS135" t="str">
        <f>Table17[[#This Row],[NAMA_C]]</f>
        <v>ABJAD D &amp; R 260 KCL</v>
      </c>
      <c r="AT135" t="str">
        <f ca="1">Table17[[#This Row],[SUPPLIER]]</f>
        <v/>
      </c>
      <c r="AU135" t="e">
        <f>SUBSTITUTE(Table17[[#This Row],[CTN]],",",".")</f>
        <v>#VALUE!</v>
      </c>
      <c r="AV135" s="64" t="e">
        <f>Table17[[#This Row],[ISI_C]]</f>
        <v>#VALUE!</v>
      </c>
      <c r="AW135" t="e">
        <f>Table17[[#This Row],[SATUAN_C]]</f>
        <v>#VALUE!</v>
      </c>
      <c r="AX135" t="e">
        <f>Table17[[#This Row],[HARGA CONV2]]</f>
        <v>#VALUE!</v>
      </c>
      <c r="AY135" s="39" t="str">
        <f>SUBSTITUTE(Table17[[#This Row],[DISC 3]],",",".")</f>
        <v/>
      </c>
      <c r="AZ135" s="36" t="str">
        <f ca="1">Table17[[#This Row],[TGL DATANG]]</f>
        <v/>
      </c>
      <c r="BA135" s="36" t="str">
        <f ca="1">Table17[[#This Row],[Column10]]</f>
        <v/>
      </c>
      <c r="BB135" s="37"/>
      <c r="BC135" t="str">
        <f>Table17[[#This Row],[KETERANGAN CONDRO]]</f>
        <v/>
      </c>
      <c r="BD135" t="str">
        <f ca="1">Table17[[#This Row],[Column6]]</f>
        <v/>
      </c>
    </row>
    <row r="136" spans="3:56">
      <c r="C136" t="str">
        <f>INDEX(NOTA[//DB],'1'!A:A)</f>
        <v/>
      </c>
      <c r="D136">
        <f>_xlfn.IFNA(MATCH(Table17[[#This Row],[//db]],[3]!Table2[\\],0),"")</f>
        <v>1</v>
      </c>
      <c r="E136" t="e">
        <f>INDEX([3]!db[NB NOTA],Table17[[#This Row],[//db]])</f>
        <v>#VALUE!</v>
      </c>
      <c r="F136" t="e">
        <f>INDEX([3]!db[NB BM],Table17[[#This Row],[//db]])</f>
        <v>#VALUE!</v>
      </c>
      <c r="G136" t="str">
        <f>IF(Table17[[#This Row],[dbconcat]]="","",INDEX([3]!Table2[NAMA],Table17[[#This Row],[dbconcat]]))</f>
        <v>ABJAD D &amp; R 260 KCL</v>
      </c>
      <c r="H136" t="str">
        <f>INDEX([3]!Table2[KODE BARANG],Table17[[#This Row],[dbconcat]])</f>
        <v>ABJ-DR1</v>
      </c>
      <c r="I136" t="str">
        <f>IF(Table17[[#This Row],[NAMA_3]]="",UPPER(Table17[[#This Row],[NAMA_2]]),Table17[[#This Row],[NAMA_3]])</f>
        <v>ABJAD D &amp; R 260 KCL</v>
      </c>
      <c r="J136">
        <f>INDEX(NOTA[QTY],'1'!A:A)</f>
        <v>0</v>
      </c>
      <c r="K136">
        <f>INDEX(NOTA[STN],'1'!A:A)</f>
        <v>0</v>
      </c>
      <c r="L136" t="e">
        <f>INDEX([3]!db[QTY B],Table17[[#This Row],[//db]])</f>
        <v>#VALUE!</v>
      </c>
      <c r="M136" t="e">
        <f>INDEX([3]!db[STN B],Table17[[#This Row],[//db]])</f>
        <v>#VALUE!</v>
      </c>
      <c r="N136" t="e">
        <f>IF(Table17[[#This Row],[SATUAN NOTA]]=Table17[[#This Row],[SATUAN DB]],"", MATCH(CONCATENATE(Table17[[#This Row],[SATUAN NOTA]],Table17[[#This Row],[SATUAN DB]]),Table2[4],0))</f>
        <v>#VALUE!</v>
      </c>
      <c r="O136" t="e" cm="1">
        <f t="array" ref="O136">IF(Table17[[#This Row],[//CONV]]="","",INDEX(Table2[3],Table17[[#This Row],[//CONV]]))</f>
        <v>#VALUE!</v>
      </c>
      <c r="P136" t="e">
        <f>IF(Table17[[#This Row],[//CONV]]="",Table17[[#This Row],[ISI DB]],Table17[[#This Row],[ISI NOTA]]*Table17[[#This Row],[CONV VAR]])</f>
        <v>#VALUE!</v>
      </c>
      <c r="Q136" t="e" cm="1">
        <f t="array" ref="Q136">IF(Table17[[#This Row],[//CONV]]="",Table17[[#This Row],[SATUAN DB]],INDEX(Table2[2],Table17[[#This Row],[//CONV]]))</f>
        <v>#VALUE!</v>
      </c>
      <c r="R136" cm="1">
        <f t="array" ref="R136">IF(Table17[[#This Row],[dbconcat]]="","",INDEX([3]!Table2[ISI],Table17[[#This Row],[dbconcat]]))</f>
        <v>20</v>
      </c>
      <c r="S136" t="str" cm="1">
        <f t="array" ref="S136">IF(Table17[[#This Row],[dbconcat]]="","",INDEX([3]!Table2[[SATUAN ]],Table17[[#This Row],[dbconcat]]))</f>
        <v>LSN</v>
      </c>
      <c r="T136" t="e">
        <f>IF(Table17[[#This Row],[SATUAN S]]="","",IF(_xlfn.NUMBERVALUE(Table17[[#This Row],[ISI DB]])=_xlfn.NUMBERVALUE(Table17[[#This Row],[ISI S]]),"",1))</f>
        <v>#VALUE!</v>
      </c>
      <c r="U136" t="e">
        <f>IF(Table17[[#This Row],[SATUAN S]]="","",IF(Table17[[#This Row],[SATUAN DB]]=Table17[[#This Row],[SATUAN S]],"",1))</f>
        <v>#VALUE!</v>
      </c>
      <c r="V136" t="e">
        <f>IF(Table17[[#This Row],[CEK STN S]]="","",MATCH(CONCATENATE(Table17[[#This Row],[SATUAN CONV]],Table17[[#This Row],[SATUAN S]]),Table2[4],0))</f>
        <v>#VALUE!</v>
      </c>
      <c r="X136" t="e" cm="1">
        <f t="array" ref="X136">IF(Table17[[#This Row],[CONV2_//]]="","",INDEX(Table2[3],Table17[[#This Row],[CONV2_//]]))</f>
        <v>#VALUE!</v>
      </c>
      <c r="Y136" t="e">
        <f>IF(Table17[[#This Row],[CEK STN S]]="",Table17[[#This Row],[ISI NOTA]],Table17[[#This Row],[ISI NOTA]]*Table17[[#This Row],[CONV2 VAR]])</f>
        <v>#VALUE!</v>
      </c>
      <c r="Z136" t="e">
        <f>IF(Table17[[#This Row],[CEK STN S]]="",Table17[[#This Row],[SATUAN NOTA]],Table17[[#This Row],[SATUAN S]])</f>
        <v>#VALUE!</v>
      </c>
      <c r="AA136" s="32" t="e">
        <f>IF(Table17[[#This Row],[CEK ISI S]]="",Table17[[#This Row],[ISI DB]],Table17[[#This Row],[ISI S]])</f>
        <v>#VALUE!</v>
      </c>
      <c r="AB136" t="e">
        <f>IF(Table17[[#This Row],[CEK STN S]]="",Table17[[#This Row],[SATUAN DB]],Table17[[#This Row],[SATUAN S]])</f>
        <v>#VALUE!</v>
      </c>
      <c r="AC136" t="e">
        <f>Table17[[#This Row],[ISI NOTA CONV]]/Table17[[#This Row],[ISI_C]]</f>
        <v>#VALUE!</v>
      </c>
      <c r="AD136">
        <f>INDEX(NOTA[HARGA SATUAN],'1'!A:A)</f>
        <v>0</v>
      </c>
      <c r="AE136" t="e">
        <f>IF(Table17[[#This Row],[//CONV]]="",Table17[[#This Row],[HARGA NOTA]],Table17[[#This Row],[HARGA NOTA]]/Table17[[#This Row],[CONV VAR]])</f>
        <v>#VALUE!</v>
      </c>
      <c r="AF136" t="e">
        <f>IF(Table17[[#This Row],[CEK STN S]]="",Table17[[#This Row],[HARGA CONV]],Table17[[#This Row],[HARGA CONV]]/Table17[[#This Row],[CONV2 VAR]])</f>
        <v>#VALUE!</v>
      </c>
      <c r="AG136" s="33" t="str">
        <f>IF(INDEX(NOTA[Column6],'1'!A:A)=0,"",INDEX(NOTA[Column6],'1'!A:A))</f>
        <v/>
      </c>
      <c r="AH136" s="33" t="str">
        <f>IF(INDEX(NOTA[Column7],'1'!A:A)=0,"",INDEX(NOTA[Column7],'1'!A:A))</f>
        <v/>
      </c>
      <c r="AI13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6" s="34" t="str">
        <f>INDEX(NOTA[HARGA/ CTN_H],'1'!A:A)</f>
        <v/>
      </c>
      <c r="AK136" s="34" t="str">
        <f>IF(Table17[[#This Row],[DISC 3]]="",Table17[[#This Row],[HRG / CTN]],Table17[[#This Row],[HRG / CTN]]-(Table17[[#This Row],[HRG / CTN]]*Table17[[#This Row],[DISC 3]]))</f>
        <v/>
      </c>
      <c r="AL136" s="36" t="str">
        <f ca="1">INDEX(NOTA[TGL_H],'1'!A:A)</f>
        <v/>
      </c>
      <c r="AM136" s="36" t="str">
        <f ca="1">INDEX(NOTA[TGL.NOTA_H],'1'!A:A)</f>
        <v/>
      </c>
      <c r="AN136" s="37"/>
      <c r="AO136" t="str">
        <f>IF(INDEX(NOTA[Column10],A:A)="","",INDEX(NOTA[Column10],A:A))</f>
        <v/>
      </c>
      <c r="AP136" t="str">
        <f ca="1">INDEX(NOTA[NO.NOTA_H],'1'!A:A)</f>
        <v/>
      </c>
      <c r="AQ136">
        <f>INDEX(NOTA[Column10],'1'!A:A)</f>
        <v>0</v>
      </c>
      <c r="AR136" s="38" t="str">
        <f ca="1">INDEX(NOTA[SUPPLIER_H],'1'!A:A)</f>
        <v/>
      </c>
      <c r="AS136" t="str">
        <f>Table17[[#This Row],[NAMA_C]]</f>
        <v>ABJAD D &amp; R 260 KCL</v>
      </c>
      <c r="AT136" t="str">
        <f ca="1">Table17[[#This Row],[SUPPLIER]]</f>
        <v/>
      </c>
      <c r="AU136" t="e">
        <f>SUBSTITUTE(Table17[[#This Row],[CTN]],",",".")</f>
        <v>#VALUE!</v>
      </c>
      <c r="AV136" s="64" t="e">
        <f>Table17[[#This Row],[ISI_C]]</f>
        <v>#VALUE!</v>
      </c>
      <c r="AW136" t="e">
        <f>Table17[[#This Row],[SATUAN_C]]</f>
        <v>#VALUE!</v>
      </c>
      <c r="AX136" t="e">
        <f>Table17[[#This Row],[HARGA CONV2]]</f>
        <v>#VALUE!</v>
      </c>
      <c r="AY136" s="39" t="str">
        <f>SUBSTITUTE(Table17[[#This Row],[DISC 3]],",",".")</f>
        <v/>
      </c>
      <c r="AZ136" s="36" t="str">
        <f ca="1">Table17[[#This Row],[TGL DATANG]]</f>
        <v/>
      </c>
      <c r="BA136" s="36" t="str">
        <f ca="1">Table17[[#This Row],[Column10]]</f>
        <v/>
      </c>
      <c r="BB136" s="37"/>
      <c r="BC136" t="str">
        <f>Table17[[#This Row],[KETERANGAN CONDRO]]</f>
        <v/>
      </c>
      <c r="BD136" t="str">
        <f ca="1">Table17[[#This Row],[Column6]]</f>
        <v/>
      </c>
    </row>
    <row r="137" spans="3:56">
      <c r="C137" t="str">
        <f>INDEX(NOTA[//DB],'1'!A:A)</f>
        <v/>
      </c>
      <c r="D137">
        <f>_xlfn.IFNA(MATCH(Table17[[#This Row],[//db]],[3]!Table2[\\],0),"")</f>
        <v>1</v>
      </c>
      <c r="E137" t="e">
        <f>INDEX([3]!db[NB NOTA],Table17[[#This Row],[//db]])</f>
        <v>#VALUE!</v>
      </c>
      <c r="F137" t="e">
        <f>INDEX([3]!db[NB BM],Table17[[#This Row],[//db]])</f>
        <v>#VALUE!</v>
      </c>
      <c r="G137" t="str">
        <f>IF(Table17[[#This Row],[dbconcat]]="","",INDEX([3]!Table2[NAMA],Table17[[#This Row],[dbconcat]]))</f>
        <v>ABJAD D &amp; R 260 KCL</v>
      </c>
      <c r="H137" t="str">
        <f>INDEX([3]!Table2[KODE BARANG],Table17[[#This Row],[dbconcat]])</f>
        <v>ABJ-DR1</v>
      </c>
      <c r="I137" t="str">
        <f>IF(Table17[[#This Row],[NAMA_3]]="",UPPER(Table17[[#This Row],[NAMA_2]]),Table17[[#This Row],[NAMA_3]])</f>
        <v>ABJAD D &amp; R 260 KCL</v>
      </c>
      <c r="J137">
        <f>INDEX(NOTA[QTY],'1'!A:A)</f>
        <v>0</v>
      </c>
      <c r="K137">
        <f>INDEX(NOTA[STN],'1'!A:A)</f>
        <v>0</v>
      </c>
      <c r="L137" t="e">
        <f>INDEX([3]!db[QTY B],Table17[[#This Row],[//db]])</f>
        <v>#VALUE!</v>
      </c>
      <c r="M137" t="e">
        <f>INDEX([3]!db[STN B],Table17[[#This Row],[//db]])</f>
        <v>#VALUE!</v>
      </c>
      <c r="N137" t="e">
        <f>IF(Table17[[#This Row],[SATUAN NOTA]]=Table17[[#This Row],[SATUAN DB]],"", MATCH(CONCATENATE(Table17[[#This Row],[SATUAN NOTA]],Table17[[#This Row],[SATUAN DB]]),Table2[4],0))</f>
        <v>#VALUE!</v>
      </c>
      <c r="O137" t="e" cm="1">
        <f t="array" ref="O137">IF(Table17[[#This Row],[//CONV]]="","",INDEX(Table2[3],Table17[[#This Row],[//CONV]]))</f>
        <v>#VALUE!</v>
      </c>
      <c r="P137" t="e">
        <f>IF(Table17[[#This Row],[//CONV]]="",Table17[[#This Row],[ISI DB]],Table17[[#This Row],[ISI NOTA]]*Table17[[#This Row],[CONV VAR]])</f>
        <v>#VALUE!</v>
      </c>
      <c r="Q137" t="e" cm="1">
        <f t="array" ref="Q137">IF(Table17[[#This Row],[//CONV]]="",Table17[[#This Row],[SATUAN DB]],INDEX(Table2[2],Table17[[#This Row],[//CONV]]))</f>
        <v>#VALUE!</v>
      </c>
      <c r="R137" cm="1">
        <f t="array" ref="R137">IF(Table17[[#This Row],[dbconcat]]="","",INDEX([3]!Table2[ISI],Table17[[#This Row],[dbconcat]]))</f>
        <v>20</v>
      </c>
      <c r="S137" t="str" cm="1">
        <f t="array" ref="S137">IF(Table17[[#This Row],[dbconcat]]="","",INDEX([3]!Table2[[SATUAN ]],Table17[[#This Row],[dbconcat]]))</f>
        <v>LSN</v>
      </c>
      <c r="T137" t="e">
        <f>IF(Table17[[#This Row],[SATUAN S]]="","",IF(_xlfn.NUMBERVALUE(Table17[[#This Row],[ISI DB]])=_xlfn.NUMBERVALUE(Table17[[#This Row],[ISI S]]),"",1))</f>
        <v>#VALUE!</v>
      </c>
      <c r="U137" t="e">
        <f>IF(Table17[[#This Row],[SATUAN S]]="","",IF(Table17[[#This Row],[SATUAN DB]]=Table17[[#This Row],[SATUAN S]],"",1))</f>
        <v>#VALUE!</v>
      </c>
      <c r="V137" t="e">
        <f>IF(Table17[[#This Row],[CEK STN S]]="","",MATCH(CONCATENATE(Table17[[#This Row],[SATUAN CONV]],Table17[[#This Row],[SATUAN S]]),Table2[4],0))</f>
        <v>#VALUE!</v>
      </c>
      <c r="X137" t="e" cm="1">
        <f t="array" ref="X137">IF(Table17[[#This Row],[CONV2_//]]="","",INDEX(Table2[3],Table17[[#This Row],[CONV2_//]]))</f>
        <v>#VALUE!</v>
      </c>
      <c r="Y137" t="e">
        <f>IF(Table17[[#This Row],[CEK STN S]]="",Table17[[#This Row],[ISI NOTA]],Table17[[#This Row],[ISI NOTA]]*Table17[[#This Row],[CONV2 VAR]])</f>
        <v>#VALUE!</v>
      </c>
      <c r="Z137" t="e">
        <f>IF(Table17[[#This Row],[CEK STN S]]="",Table17[[#This Row],[SATUAN NOTA]],Table17[[#This Row],[SATUAN S]])</f>
        <v>#VALUE!</v>
      </c>
      <c r="AA137" s="32" t="e">
        <f>IF(Table17[[#This Row],[CEK ISI S]]="",Table17[[#This Row],[ISI DB]],Table17[[#This Row],[ISI S]])</f>
        <v>#VALUE!</v>
      </c>
      <c r="AB137" t="e">
        <f>IF(Table17[[#This Row],[CEK STN S]]="",Table17[[#This Row],[SATUAN DB]],Table17[[#This Row],[SATUAN S]])</f>
        <v>#VALUE!</v>
      </c>
      <c r="AC137" t="e">
        <f>Table17[[#This Row],[ISI NOTA CONV]]/Table17[[#This Row],[ISI_C]]</f>
        <v>#VALUE!</v>
      </c>
      <c r="AD137">
        <f>INDEX(NOTA[HARGA SATUAN],'1'!A:A)</f>
        <v>0</v>
      </c>
      <c r="AE137" t="e">
        <f>IF(Table17[[#This Row],[//CONV]]="",Table17[[#This Row],[HARGA NOTA]],Table17[[#This Row],[HARGA NOTA]]/Table17[[#This Row],[CONV VAR]])</f>
        <v>#VALUE!</v>
      </c>
      <c r="AF137" t="e">
        <f>IF(Table17[[#This Row],[CEK STN S]]="",Table17[[#This Row],[HARGA CONV]],Table17[[#This Row],[HARGA CONV]]/Table17[[#This Row],[CONV2 VAR]])</f>
        <v>#VALUE!</v>
      </c>
      <c r="AG137" s="33" t="str">
        <f>IF(INDEX(NOTA[Column6],'1'!A:A)=0,"",INDEX(NOTA[Column6],'1'!A:A))</f>
        <v/>
      </c>
      <c r="AH137" s="33" t="str">
        <f>IF(INDEX(NOTA[Column7],'1'!A:A)=0,"",INDEX(NOTA[Column7],'1'!A:A))</f>
        <v/>
      </c>
      <c r="AI13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7" s="34" t="str">
        <f>INDEX(NOTA[HARGA/ CTN_H],'1'!A:A)</f>
        <v/>
      </c>
      <c r="AK137" s="34" t="str">
        <f>IF(Table17[[#This Row],[DISC 3]]="",Table17[[#This Row],[HRG / CTN]],Table17[[#This Row],[HRG / CTN]]-(Table17[[#This Row],[HRG / CTN]]*Table17[[#This Row],[DISC 3]]))</f>
        <v/>
      </c>
      <c r="AL137" s="36" t="str">
        <f ca="1">INDEX(NOTA[TGL_H],'1'!A:A)</f>
        <v/>
      </c>
      <c r="AM137" s="36" t="str">
        <f ca="1">INDEX(NOTA[TGL.NOTA_H],'1'!A:A)</f>
        <v/>
      </c>
      <c r="AN137" s="37"/>
      <c r="AO137" t="str">
        <f>IF(INDEX(NOTA[Column10],A:A)="","",INDEX(NOTA[Column10],A:A))</f>
        <v/>
      </c>
      <c r="AP137" t="str">
        <f ca="1">INDEX(NOTA[NO.NOTA_H],'1'!A:A)</f>
        <v/>
      </c>
      <c r="AQ137">
        <f>INDEX(NOTA[Column10],'1'!A:A)</f>
        <v>0</v>
      </c>
      <c r="AR137" s="38" t="str">
        <f ca="1">INDEX(NOTA[SUPPLIER_H],'1'!A:A)</f>
        <v/>
      </c>
      <c r="AS137" t="str">
        <f>Table17[[#This Row],[NAMA_C]]</f>
        <v>ABJAD D &amp; R 260 KCL</v>
      </c>
      <c r="AT137" t="str">
        <f ca="1">Table17[[#This Row],[SUPPLIER]]</f>
        <v/>
      </c>
      <c r="AU137" t="e">
        <f>SUBSTITUTE(Table17[[#This Row],[CTN]],",",".")</f>
        <v>#VALUE!</v>
      </c>
      <c r="AV137" s="64" t="e">
        <f>Table17[[#This Row],[ISI_C]]</f>
        <v>#VALUE!</v>
      </c>
      <c r="AW137" t="e">
        <f>Table17[[#This Row],[SATUAN_C]]</f>
        <v>#VALUE!</v>
      </c>
      <c r="AX137" t="e">
        <f>Table17[[#This Row],[HARGA CONV2]]</f>
        <v>#VALUE!</v>
      </c>
      <c r="AY137" s="39" t="str">
        <f>SUBSTITUTE(Table17[[#This Row],[DISC 3]],",",".")</f>
        <v/>
      </c>
      <c r="AZ137" s="36" t="str">
        <f ca="1">Table17[[#This Row],[TGL DATANG]]</f>
        <v/>
      </c>
      <c r="BA137" s="36" t="str">
        <f ca="1">Table17[[#This Row],[Column10]]</f>
        <v/>
      </c>
      <c r="BB137" s="37"/>
      <c r="BC137" t="str">
        <f>Table17[[#This Row],[KETERANGAN CONDRO]]</f>
        <v/>
      </c>
      <c r="BD137" t="str">
        <f ca="1">Table17[[#This Row],[Column6]]</f>
        <v/>
      </c>
    </row>
    <row r="138" spans="3:56">
      <c r="C138" t="str">
        <f>INDEX(NOTA[//DB],'1'!A:A)</f>
        <v/>
      </c>
      <c r="D138">
        <f>_xlfn.IFNA(MATCH(Table17[[#This Row],[//db]],[3]!Table2[\\],0),"")</f>
        <v>1</v>
      </c>
      <c r="E138" t="e">
        <f>INDEX([3]!db[NB NOTA],Table17[[#This Row],[//db]])</f>
        <v>#VALUE!</v>
      </c>
      <c r="F138" t="e">
        <f>INDEX([3]!db[NB BM],Table17[[#This Row],[//db]])</f>
        <v>#VALUE!</v>
      </c>
      <c r="G138" t="str">
        <f>IF(Table17[[#This Row],[dbconcat]]="","",INDEX([3]!Table2[NAMA],Table17[[#This Row],[dbconcat]]))</f>
        <v>ABJAD D &amp; R 260 KCL</v>
      </c>
      <c r="H138" t="str">
        <f>INDEX([3]!Table2[KODE BARANG],Table17[[#This Row],[dbconcat]])</f>
        <v>ABJ-DR1</v>
      </c>
      <c r="I138" t="str">
        <f>IF(Table17[[#This Row],[NAMA_3]]="",UPPER(Table17[[#This Row],[NAMA_2]]),Table17[[#This Row],[NAMA_3]])</f>
        <v>ABJAD D &amp; R 260 KCL</v>
      </c>
      <c r="J138">
        <f>INDEX(NOTA[QTY],'1'!A:A)</f>
        <v>0</v>
      </c>
      <c r="K138">
        <f>INDEX(NOTA[STN],'1'!A:A)</f>
        <v>0</v>
      </c>
      <c r="L138" t="e">
        <f>INDEX([3]!db[QTY B],Table17[[#This Row],[//db]])</f>
        <v>#VALUE!</v>
      </c>
      <c r="M138" t="e">
        <f>INDEX([3]!db[STN B],Table17[[#This Row],[//db]])</f>
        <v>#VALUE!</v>
      </c>
      <c r="N138" t="e">
        <f>IF(Table17[[#This Row],[SATUAN NOTA]]=Table17[[#This Row],[SATUAN DB]],"", MATCH(CONCATENATE(Table17[[#This Row],[SATUAN NOTA]],Table17[[#This Row],[SATUAN DB]]),Table2[4],0))</f>
        <v>#VALUE!</v>
      </c>
      <c r="O138" t="e" cm="1">
        <f t="array" ref="O138">IF(Table17[[#This Row],[//CONV]]="","",INDEX(Table2[3],Table17[[#This Row],[//CONV]]))</f>
        <v>#VALUE!</v>
      </c>
      <c r="P138" t="e">
        <f>IF(Table17[[#This Row],[//CONV]]="",Table17[[#This Row],[ISI DB]],Table17[[#This Row],[ISI NOTA]]*Table17[[#This Row],[CONV VAR]])</f>
        <v>#VALUE!</v>
      </c>
      <c r="Q138" t="e" cm="1">
        <f t="array" ref="Q138">IF(Table17[[#This Row],[//CONV]]="",Table17[[#This Row],[SATUAN DB]],INDEX(Table2[2],Table17[[#This Row],[//CONV]]))</f>
        <v>#VALUE!</v>
      </c>
      <c r="R138" cm="1">
        <f t="array" ref="R138">IF(Table17[[#This Row],[dbconcat]]="","",INDEX([3]!Table2[ISI],Table17[[#This Row],[dbconcat]]))</f>
        <v>20</v>
      </c>
      <c r="S138" t="str" cm="1">
        <f t="array" ref="S138">IF(Table17[[#This Row],[dbconcat]]="","",INDEX([3]!Table2[[SATUAN ]],Table17[[#This Row],[dbconcat]]))</f>
        <v>LSN</v>
      </c>
      <c r="T138" t="e">
        <f>IF(Table17[[#This Row],[SATUAN S]]="","",IF(_xlfn.NUMBERVALUE(Table17[[#This Row],[ISI DB]])=_xlfn.NUMBERVALUE(Table17[[#This Row],[ISI S]]),"",1))</f>
        <v>#VALUE!</v>
      </c>
      <c r="U138" t="e">
        <f>IF(Table17[[#This Row],[SATUAN S]]="","",IF(Table17[[#This Row],[SATUAN DB]]=Table17[[#This Row],[SATUAN S]],"",1))</f>
        <v>#VALUE!</v>
      </c>
      <c r="V138" t="e">
        <f>IF(Table17[[#This Row],[CEK STN S]]="","",MATCH(CONCATENATE(Table17[[#This Row],[SATUAN CONV]],Table17[[#This Row],[SATUAN S]]),Table2[4],0))</f>
        <v>#VALUE!</v>
      </c>
      <c r="X138" t="e" cm="1">
        <f t="array" ref="X138">IF(Table17[[#This Row],[CONV2_//]]="","",INDEX(Table2[3],Table17[[#This Row],[CONV2_//]]))</f>
        <v>#VALUE!</v>
      </c>
      <c r="Y138" t="e">
        <f>IF(Table17[[#This Row],[CEK STN S]]="",Table17[[#This Row],[ISI NOTA]],Table17[[#This Row],[ISI NOTA]]*Table17[[#This Row],[CONV2 VAR]])</f>
        <v>#VALUE!</v>
      </c>
      <c r="Z138" t="e">
        <f>IF(Table17[[#This Row],[CEK STN S]]="",Table17[[#This Row],[SATUAN NOTA]],Table17[[#This Row],[SATUAN S]])</f>
        <v>#VALUE!</v>
      </c>
      <c r="AA138" s="32" t="e">
        <f>IF(Table17[[#This Row],[CEK ISI S]]="",Table17[[#This Row],[ISI DB]],Table17[[#This Row],[ISI S]])</f>
        <v>#VALUE!</v>
      </c>
      <c r="AB138" t="e">
        <f>IF(Table17[[#This Row],[CEK STN S]]="",Table17[[#This Row],[SATUAN DB]],Table17[[#This Row],[SATUAN S]])</f>
        <v>#VALUE!</v>
      </c>
      <c r="AC138" t="e">
        <f>Table17[[#This Row],[ISI NOTA CONV]]/Table17[[#This Row],[ISI_C]]</f>
        <v>#VALUE!</v>
      </c>
      <c r="AD138">
        <f>INDEX(NOTA[HARGA SATUAN],'1'!A:A)</f>
        <v>0</v>
      </c>
      <c r="AE138" t="e">
        <f>IF(Table17[[#This Row],[//CONV]]="",Table17[[#This Row],[HARGA NOTA]],Table17[[#This Row],[HARGA NOTA]]/Table17[[#This Row],[CONV VAR]])</f>
        <v>#VALUE!</v>
      </c>
      <c r="AF138" t="e">
        <f>IF(Table17[[#This Row],[CEK STN S]]="",Table17[[#This Row],[HARGA CONV]],Table17[[#This Row],[HARGA CONV]]/Table17[[#This Row],[CONV2 VAR]])</f>
        <v>#VALUE!</v>
      </c>
      <c r="AG138" s="33" t="str">
        <f>IF(INDEX(NOTA[Column6],'1'!A:A)=0,"",INDEX(NOTA[Column6],'1'!A:A))</f>
        <v/>
      </c>
      <c r="AH138" s="33" t="str">
        <f>IF(INDEX(NOTA[Column7],'1'!A:A)=0,"",INDEX(NOTA[Column7],'1'!A:A))</f>
        <v/>
      </c>
      <c r="AI13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8" s="34" t="str">
        <f>INDEX(NOTA[HARGA/ CTN_H],'1'!A:A)</f>
        <v/>
      </c>
      <c r="AK138" s="34" t="str">
        <f>IF(Table17[[#This Row],[DISC 3]]="",Table17[[#This Row],[HRG / CTN]],Table17[[#This Row],[HRG / CTN]]-(Table17[[#This Row],[HRG / CTN]]*Table17[[#This Row],[DISC 3]]))</f>
        <v/>
      </c>
      <c r="AL138" s="36" t="str">
        <f ca="1">INDEX(NOTA[TGL_H],'1'!A:A)</f>
        <v/>
      </c>
      <c r="AM138" s="36" t="str">
        <f ca="1">INDEX(NOTA[TGL.NOTA_H],'1'!A:A)</f>
        <v/>
      </c>
      <c r="AN138" s="37"/>
      <c r="AO138" t="str">
        <f>IF(INDEX(NOTA[Column10],A:A)="","",INDEX(NOTA[Column10],A:A))</f>
        <v/>
      </c>
      <c r="AP138" t="str">
        <f ca="1">INDEX(NOTA[NO.NOTA_H],'1'!A:A)</f>
        <v/>
      </c>
      <c r="AQ138">
        <f>INDEX(NOTA[Column10],'1'!A:A)</f>
        <v>0</v>
      </c>
      <c r="AR138" s="38" t="str">
        <f ca="1">INDEX(NOTA[SUPPLIER_H],'1'!A:A)</f>
        <v/>
      </c>
      <c r="AS138" t="str">
        <f>Table17[[#This Row],[NAMA_C]]</f>
        <v>ABJAD D &amp; R 260 KCL</v>
      </c>
      <c r="AT138" t="str">
        <f ca="1">Table17[[#This Row],[SUPPLIER]]</f>
        <v/>
      </c>
      <c r="AU138" t="e">
        <f>SUBSTITUTE(Table17[[#This Row],[CTN]],",",".")</f>
        <v>#VALUE!</v>
      </c>
      <c r="AV138" s="64" t="e">
        <f>Table17[[#This Row],[ISI_C]]</f>
        <v>#VALUE!</v>
      </c>
      <c r="AW138" t="e">
        <f>Table17[[#This Row],[SATUAN_C]]</f>
        <v>#VALUE!</v>
      </c>
      <c r="AX138" t="e">
        <f>Table17[[#This Row],[HARGA CONV2]]</f>
        <v>#VALUE!</v>
      </c>
      <c r="AY138" s="39" t="str">
        <f>SUBSTITUTE(Table17[[#This Row],[DISC 3]],",",".")</f>
        <v/>
      </c>
      <c r="AZ138" s="36" t="str">
        <f ca="1">Table17[[#This Row],[TGL DATANG]]</f>
        <v/>
      </c>
      <c r="BA138" s="36" t="str">
        <f ca="1">Table17[[#This Row],[Column10]]</f>
        <v/>
      </c>
      <c r="BB138" s="37"/>
      <c r="BC138" t="str">
        <f>Table17[[#This Row],[KETERANGAN CONDRO]]</f>
        <v/>
      </c>
      <c r="BD138" t="str">
        <f ca="1">Table17[[#This Row],[Column6]]</f>
        <v/>
      </c>
    </row>
    <row r="139" spans="3:56">
      <c r="C139" t="str">
        <f>INDEX(NOTA[//DB],'1'!A:A)</f>
        <v/>
      </c>
      <c r="D139">
        <f>_xlfn.IFNA(MATCH(Table17[[#This Row],[//db]],[3]!Table2[\\],0),"")</f>
        <v>1</v>
      </c>
      <c r="E139" t="e">
        <f>INDEX([3]!db[NB NOTA],Table17[[#This Row],[//db]])</f>
        <v>#VALUE!</v>
      </c>
      <c r="F139" t="e">
        <f>INDEX([3]!db[NB BM],Table17[[#This Row],[//db]])</f>
        <v>#VALUE!</v>
      </c>
      <c r="G139" t="str">
        <f>IF(Table17[[#This Row],[dbconcat]]="","",INDEX([3]!Table2[NAMA],Table17[[#This Row],[dbconcat]]))</f>
        <v>ABJAD D &amp; R 260 KCL</v>
      </c>
      <c r="H139" t="str">
        <f>INDEX([3]!Table2[KODE BARANG],Table17[[#This Row],[dbconcat]])</f>
        <v>ABJ-DR1</v>
      </c>
      <c r="I139" t="str">
        <f>IF(Table17[[#This Row],[NAMA_3]]="",UPPER(Table17[[#This Row],[NAMA_2]]),Table17[[#This Row],[NAMA_3]])</f>
        <v>ABJAD D &amp; R 260 KCL</v>
      </c>
      <c r="J139">
        <f>INDEX(NOTA[QTY],'1'!A:A)</f>
        <v>0</v>
      </c>
      <c r="K139">
        <f>INDEX(NOTA[STN],'1'!A:A)</f>
        <v>0</v>
      </c>
      <c r="L139" t="e">
        <f>INDEX([3]!db[QTY B],Table17[[#This Row],[//db]])</f>
        <v>#VALUE!</v>
      </c>
      <c r="M139" t="e">
        <f>INDEX([3]!db[STN B],Table17[[#This Row],[//db]])</f>
        <v>#VALUE!</v>
      </c>
      <c r="N139" t="e">
        <f>IF(Table17[[#This Row],[SATUAN NOTA]]=Table17[[#This Row],[SATUAN DB]],"", MATCH(CONCATENATE(Table17[[#This Row],[SATUAN NOTA]],Table17[[#This Row],[SATUAN DB]]),Table2[4],0))</f>
        <v>#VALUE!</v>
      </c>
      <c r="O139" t="e" cm="1">
        <f t="array" ref="O139">IF(Table17[[#This Row],[//CONV]]="","",INDEX(Table2[3],Table17[[#This Row],[//CONV]]))</f>
        <v>#VALUE!</v>
      </c>
      <c r="P139" t="e">
        <f>IF(Table17[[#This Row],[//CONV]]="",Table17[[#This Row],[ISI DB]],Table17[[#This Row],[ISI NOTA]]*Table17[[#This Row],[CONV VAR]])</f>
        <v>#VALUE!</v>
      </c>
      <c r="Q139" t="e" cm="1">
        <f t="array" ref="Q139">IF(Table17[[#This Row],[//CONV]]="",Table17[[#This Row],[SATUAN DB]],INDEX(Table2[2],Table17[[#This Row],[//CONV]]))</f>
        <v>#VALUE!</v>
      </c>
      <c r="R139" cm="1">
        <f t="array" ref="R139">IF(Table17[[#This Row],[dbconcat]]="","",INDEX([3]!Table2[ISI],Table17[[#This Row],[dbconcat]]))</f>
        <v>20</v>
      </c>
      <c r="S139" t="str" cm="1">
        <f t="array" ref="S139">IF(Table17[[#This Row],[dbconcat]]="","",INDEX([3]!Table2[[SATUAN ]],Table17[[#This Row],[dbconcat]]))</f>
        <v>LSN</v>
      </c>
      <c r="T139" t="e">
        <f>IF(Table17[[#This Row],[SATUAN S]]="","",IF(_xlfn.NUMBERVALUE(Table17[[#This Row],[ISI DB]])=_xlfn.NUMBERVALUE(Table17[[#This Row],[ISI S]]),"",1))</f>
        <v>#VALUE!</v>
      </c>
      <c r="U139" t="e">
        <f>IF(Table17[[#This Row],[SATUAN S]]="","",IF(Table17[[#This Row],[SATUAN DB]]=Table17[[#This Row],[SATUAN S]],"",1))</f>
        <v>#VALUE!</v>
      </c>
      <c r="V139" t="e">
        <f>IF(Table17[[#This Row],[CEK STN S]]="","",MATCH(CONCATENATE(Table17[[#This Row],[SATUAN CONV]],Table17[[#This Row],[SATUAN S]]),Table2[4],0))</f>
        <v>#VALUE!</v>
      </c>
      <c r="X139" t="e" cm="1">
        <f t="array" ref="X139">IF(Table17[[#This Row],[CONV2_//]]="","",INDEX(Table2[3],Table17[[#This Row],[CONV2_//]]))</f>
        <v>#VALUE!</v>
      </c>
      <c r="Y139" t="e">
        <f>IF(Table17[[#This Row],[CEK STN S]]="",Table17[[#This Row],[ISI NOTA]],Table17[[#This Row],[ISI NOTA]]*Table17[[#This Row],[CONV2 VAR]])</f>
        <v>#VALUE!</v>
      </c>
      <c r="Z139" t="e">
        <f>IF(Table17[[#This Row],[CEK STN S]]="",Table17[[#This Row],[SATUAN NOTA]],Table17[[#This Row],[SATUAN S]])</f>
        <v>#VALUE!</v>
      </c>
      <c r="AA139" s="32" t="e">
        <f>IF(Table17[[#This Row],[CEK ISI S]]="",Table17[[#This Row],[ISI DB]],Table17[[#This Row],[ISI S]])</f>
        <v>#VALUE!</v>
      </c>
      <c r="AB139" t="e">
        <f>IF(Table17[[#This Row],[CEK STN S]]="",Table17[[#This Row],[SATUAN DB]],Table17[[#This Row],[SATUAN S]])</f>
        <v>#VALUE!</v>
      </c>
      <c r="AC139" t="e">
        <f>Table17[[#This Row],[ISI NOTA CONV]]/Table17[[#This Row],[ISI_C]]</f>
        <v>#VALUE!</v>
      </c>
      <c r="AD139">
        <f>INDEX(NOTA[HARGA SATUAN],'1'!A:A)</f>
        <v>0</v>
      </c>
      <c r="AE139" t="e">
        <f>IF(Table17[[#This Row],[//CONV]]="",Table17[[#This Row],[HARGA NOTA]],Table17[[#This Row],[HARGA NOTA]]/Table17[[#This Row],[CONV VAR]])</f>
        <v>#VALUE!</v>
      </c>
      <c r="AF139" t="e">
        <f>IF(Table17[[#This Row],[CEK STN S]]="",Table17[[#This Row],[HARGA CONV]],Table17[[#This Row],[HARGA CONV]]/Table17[[#This Row],[CONV2 VAR]])</f>
        <v>#VALUE!</v>
      </c>
      <c r="AG139" s="33" t="str">
        <f>IF(INDEX(NOTA[Column6],'1'!A:A)=0,"",INDEX(NOTA[Column6],'1'!A:A))</f>
        <v/>
      </c>
      <c r="AH139" s="33" t="str">
        <f>IF(INDEX(NOTA[Column7],'1'!A:A)=0,"",INDEX(NOTA[Column7],'1'!A:A))</f>
        <v/>
      </c>
      <c r="AI13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39" s="34" t="str">
        <f>INDEX(NOTA[HARGA/ CTN_H],'1'!A:A)</f>
        <v/>
      </c>
      <c r="AK139" s="34" t="str">
        <f>IF(Table17[[#This Row],[DISC 3]]="",Table17[[#This Row],[HRG / CTN]],Table17[[#This Row],[HRG / CTN]]-(Table17[[#This Row],[HRG / CTN]]*Table17[[#This Row],[DISC 3]]))</f>
        <v/>
      </c>
      <c r="AL139" s="36" t="str">
        <f ca="1">INDEX(NOTA[TGL_H],'1'!A:A)</f>
        <v/>
      </c>
      <c r="AM139" s="36" t="str">
        <f ca="1">INDEX(NOTA[TGL.NOTA_H],'1'!A:A)</f>
        <v/>
      </c>
      <c r="AN139" s="37"/>
      <c r="AO139" t="str">
        <f>IF(INDEX(NOTA[Column10],A:A)="","",INDEX(NOTA[Column10],A:A))</f>
        <v/>
      </c>
      <c r="AP139" t="str">
        <f ca="1">INDEX(NOTA[NO.NOTA_H],'1'!A:A)</f>
        <v/>
      </c>
      <c r="AQ139">
        <f>INDEX(NOTA[Column10],'1'!A:A)</f>
        <v>0</v>
      </c>
      <c r="AR139" s="38" t="str">
        <f ca="1">INDEX(NOTA[SUPPLIER_H],'1'!A:A)</f>
        <v/>
      </c>
      <c r="AS139" t="str">
        <f>Table17[[#This Row],[NAMA_C]]</f>
        <v>ABJAD D &amp; R 260 KCL</v>
      </c>
      <c r="AT139" t="str">
        <f ca="1">Table17[[#This Row],[SUPPLIER]]</f>
        <v/>
      </c>
      <c r="AU139" t="e">
        <f>SUBSTITUTE(Table17[[#This Row],[CTN]],",",".")</f>
        <v>#VALUE!</v>
      </c>
      <c r="AV139" s="64" t="e">
        <f>Table17[[#This Row],[ISI_C]]</f>
        <v>#VALUE!</v>
      </c>
      <c r="AW139" t="e">
        <f>Table17[[#This Row],[SATUAN_C]]</f>
        <v>#VALUE!</v>
      </c>
      <c r="AX139" t="e">
        <f>Table17[[#This Row],[HARGA CONV2]]</f>
        <v>#VALUE!</v>
      </c>
      <c r="AY139" s="39" t="str">
        <f>SUBSTITUTE(Table17[[#This Row],[DISC 3]],",",".")</f>
        <v/>
      </c>
      <c r="AZ139" s="36" t="str">
        <f ca="1">Table17[[#This Row],[TGL DATANG]]</f>
        <v/>
      </c>
      <c r="BA139" s="36" t="str">
        <f ca="1">Table17[[#This Row],[Column10]]</f>
        <v/>
      </c>
      <c r="BB139" s="37"/>
      <c r="BC139" t="str">
        <f>Table17[[#This Row],[KETERANGAN CONDRO]]</f>
        <v/>
      </c>
      <c r="BD139" t="str">
        <f ca="1">Table17[[#This Row],[Column6]]</f>
        <v/>
      </c>
    </row>
    <row r="140" spans="3:56">
      <c r="C140" t="str">
        <f>INDEX(NOTA[//DB],'1'!A:A)</f>
        <v/>
      </c>
      <c r="D140">
        <f>_xlfn.IFNA(MATCH(Table17[[#This Row],[//db]],[3]!Table2[\\],0),"")</f>
        <v>1</v>
      </c>
      <c r="E140" t="e">
        <f>INDEX([3]!db[NB NOTA],Table17[[#This Row],[//db]])</f>
        <v>#VALUE!</v>
      </c>
      <c r="F140" t="e">
        <f>INDEX([3]!db[NB BM],Table17[[#This Row],[//db]])</f>
        <v>#VALUE!</v>
      </c>
      <c r="G140" t="str">
        <f>IF(Table17[[#This Row],[dbconcat]]="","",INDEX([3]!Table2[NAMA],Table17[[#This Row],[dbconcat]]))</f>
        <v>ABJAD D &amp; R 260 KCL</v>
      </c>
      <c r="H140" t="str">
        <f>INDEX([3]!Table2[KODE BARANG],Table17[[#This Row],[dbconcat]])</f>
        <v>ABJ-DR1</v>
      </c>
      <c r="I140" t="str">
        <f>IF(Table17[[#This Row],[NAMA_3]]="",UPPER(Table17[[#This Row],[NAMA_2]]),Table17[[#This Row],[NAMA_3]])</f>
        <v>ABJAD D &amp; R 260 KCL</v>
      </c>
      <c r="J140">
        <f>INDEX(NOTA[QTY],'1'!A:A)</f>
        <v>0</v>
      </c>
      <c r="K140">
        <f>INDEX(NOTA[STN],'1'!A:A)</f>
        <v>0</v>
      </c>
      <c r="L140" t="e">
        <f>INDEX([3]!db[QTY B],Table17[[#This Row],[//db]])</f>
        <v>#VALUE!</v>
      </c>
      <c r="M140" t="e">
        <f>INDEX([3]!db[STN B],Table17[[#This Row],[//db]])</f>
        <v>#VALUE!</v>
      </c>
      <c r="N140" t="e">
        <f>IF(Table17[[#This Row],[SATUAN NOTA]]=Table17[[#This Row],[SATUAN DB]],"", MATCH(CONCATENATE(Table17[[#This Row],[SATUAN NOTA]],Table17[[#This Row],[SATUAN DB]]),Table2[4],0))</f>
        <v>#VALUE!</v>
      </c>
      <c r="O140" t="e" cm="1">
        <f t="array" ref="O140">IF(Table17[[#This Row],[//CONV]]="","",INDEX(Table2[3],Table17[[#This Row],[//CONV]]))</f>
        <v>#VALUE!</v>
      </c>
      <c r="P140" t="e">
        <f>IF(Table17[[#This Row],[//CONV]]="",Table17[[#This Row],[ISI DB]],Table17[[#This Row],[ISI NOTA]]*Table17[[#This Row],[CONV VAR]])</f>
        <v>#VALUE!</v>
      </c>
      <c r="Q140" t="e" cm="1">
        <f t="array" ref="Q140">IF(Table17[[#This Row],[//CONV]]="",Table17[[#This Row],[SATUAN DB]],INDEX(Table2[2],Table17[[#This Row],[//CONV]]))</f>
        <v>#VALUE!</v>
      </c>
      <c r="R140" cm="1">
        <f t="array" ref="R140">IF(Table17[[#This Row],[dbconcat]]="","",INDEX([3]!Table2[ISI],Table17[[#This Row],[dbconcat]]))</f>
        <v>20</v>
      </c>
      <c r="S140" t="str" cm="1">
        <f t="array" ref="S140">IF(Table17[[#This Row],[dbconcat]]="","",INDEX([3]!Table2[[SATUAN ]],Table17[[#This Row],[dbconcat]]))</f>
        <v>LSN</v>
      </c>
      <c r="T140" t="e">
        <f>IF(Table17[[#This Row],[SATUAN S]]="","",IF(_xlfn.NUMBERVALUE(Table17[[#This Row],[ISI DB]])=_xlfn.NUMBERVALUE(Table17[[#This Row],[ISI S]]),"",1))</f>
        <v>#VALUE!</v>
      </c>
      <c r="U140" t="e">
        <f>IF(Table17[[#This Row],[SATUAN S]]="","",IF(Table17[[#This Row],[SATUAN DB]]=Table17[[#This Row],[SATUAN S]],"",1))</f>
        <v>#VALUE!</v>
      </c>
      <c r="V140" t="e">
        <f>IF(Table17[[#This Row],[CEK STN S]]="","",MATCH(CONCATENATE(Table17[[#This Row],[SATUAN CONV]],Table17[[#This Row],[SATUAN S]]),Table2[4],0))</f>
        <v>#VALUE!</v>
      </c>
      <c r="X140" t="e" cm="1">
        <f t="array" ref="X140">IF(Table17[[#This Row],[CONV2_//]]="","",INDEX(Table2[3],Table17[[#This Row],[CONV2_//]]))</f>
        <v>#VALUE!</v>
      </c>
      <c r="Y140" t="e">
        <f>IF(Table17[[#This Row],[CEK STN S]]="",Table17[[#This Row],[ISI NOTA]],Table17[[#This Row],[ISI NOTA]]*Table17[[#This Row],[CONV2 VAR]])</f>
        <v>#VALUE!</v>
      </c>
      <c r="Z140" t="e">
        <f>IF(Table17[[#This Row],[CEK STN S]]="",Table17[[#This Row],[SATUAN NOTA]],Table17[[#This Row],[SATUAN S]])</f>
        <v>#VALUE!</v>
      </c>
      <c r="AA140" s="32" t="e">
        <f>IF(Table17[[#This Row],[CEK ISI S]]="",Table17[[#This Row],[ISI DB]],Table17[[#This Row],[ISI S]])</f>
        <v>#VALUE!</v>
      </c>
      <c r="AB140" t="e">
        <f>IF(Table17[[#This Row],[CEK STN S]]="",Table17[[#This Row],[SATUAN DB]],Table17[[#This Row],[SATUAN S]])</f>
        <v>#VALUE!</v>
      </c>
      <c r="AC140" t="e">
        <f>Table17[[#This Row],[ISI NOTA CONV]]/Table17[[#This Row],[ISI_C]]</f>
        <v>#VALUE!</v>
      </c>
      <c r="AD140">
        <f>INDEX(NOTA[HARGA SATUAN],'1'!A:A)</f>
        <v>0</v>
      </c>
      <c r="AE140" t="e">
        <f>IF(Table17[[#This Row],[//CONV]]="",Table17[[#This Row],[HARGA NOTA]],Table17[[#This Row],[HARGA NOTA]]/Table17[[#This Row],[CONV VAR]])</f>
        <v>#VALUE!</v>
      </c>
      <c r="AF140" t="e">
        <f>IF(Table17[[#This Row],[CEK STN S]]="",Table17[[#This Row],[HARGA CONV]],Table17[[#This Row],[HARGA CONV]]/Table17[[#This Row],[CONV2 VAR]])</f>
        <v>#VALUE!</v>
      </c>
      <c r="AG140" s="33" t="str">
        <f>IF(INDEX(NOTA[Column6],'1'!A:A)=0,"",INDEX(NOTA[Column6],'1'!A:A))</f>
        <v/>
      </c>
      <c r="AH140" s="33" t="str">
        <f>IF(INDEX(NOTA[Column7],'1'!A:A)=0,"",INDEX(NOTA[Column7],'1'!A:A))</f>
        <v/>
      </c>
      <c r="AI14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0" s="34" t="str">
        <f>INDEX(NOTA[HARGA/ CTN_H],'1'!A:A)</f>
        <v/>
      </c>
      <c r="AK140" s="34" t="str">
        <f>IF(Table17[[#This Row],[DISC 3]]="",Table17[[#This Row],[HRG / CTN]],Table17[[#This Row],[HRG / CTN]]-(Table17[[#This Row],[HRG / CTN]]*Table17[[#This Row],[DISC 3]]))</f>
        <v/>
      </c>
      <c r="AL140" s="36" t="str">
        <f ca="1">INDEX(NOTA[TGL_H],'1'!A:A)</f>
        <v/>
      </c>
      <c r="AM140" s="36" t="str">
        <f ca="1">INDEX(NOTA[TGL.NOTA_H],'1'!A:A)</f>
        <v/>
      </c>
      <c r="AN140" s="37"/>
      <c r="AO140" t="str">
        <f>IF(INDEX(NOTA[Column10],A:A)="","",INDEX(NOTA[Column10],A:A))</f>
        <v/>
      </c>
      <c r="AP140" t="str">
        <f ca="1">INDEX(NOTA[NO.NOTA_H],'1'!A:A)</f>
        <v/>
      </c>
      <c r="AQ140">
        <f>INDEX(NOTA[Column10],'1'!A:A)</f>
        <v>0</v>
      </c>
      <c r="AR140" s="38" t="str">
        <f ca="1">INDEX(NOTA[SUPPLIER_H],'1'!A:A)</f>
        <v/>
      </c>
      <c r="AS140" t="str">
        <f>Table17[[#This Row],[NAMA_C]]</f>
        <v>ABJAD D &amp; R 260 KCL</v>
      </c>
      <c r="AT140" t="str">
        <f ca="1">Table17[[#This Row],[SUPPLIER]]</f>
        <v/>
      </c>
      <c r="AU140" t="e">
        <f>SUBSTITUTE(Table17[[#This Row],[CTN]],",",".")</f>
        <v>#VALUE!</v>
      </c>
      <c r="AV140" s="64" t="e">
        <f>Table17[[#This Row],[ISI_C]]</f>
        <v>#VALUE!</v>
      </c>
      <c r="AW140" t="e">
        <f>Table17[[#This Row],[SATUAN_C]]</f>
        <v>#VALUE!</v>
      </c>
      <c r="AX140" t="e">
        <f>Table17[[#This Row],[HARGA CONV2]]</f>
        <v>#VALUE!</v>
      </c>
      <c r="AY140" s="39" t="str">
        <f>SUBSTITUTE(Table17[[#This Row],[DISC 3]],",",".")</f>
        <v/>
      </c>
      <c r="AZ140" s="36" t="str">
        <f ca="1">Table17[[#This Row],[TGL DATANG]]</f>
        <v/>
      </c>
      <c r="BA140" s="36" t="str">
        <f ca="1">Table17[[#This Row],[Column10]]</f>
        <v/>
      </c>
      <c r="BB140" s="37"/>
      <c r="BC140" t="str">
        <f>Table17[[#This Row],[KETERANGAN CONDRO]]</f>
        <v/>
      </c>
      <c r="BD140" t="str">
        <f ca="1">Table17[[#This Row],[Column6]]</f>
        <v/>
      </c>
    </row>
    <row r="141" spans="3:56">
      <c r="C141" t="str">
        <f>INDEX(NOTA[//DB],'1'!A:A)</f>
        <v/>
      </c>
      <c r="D141">
        <f>_xlfn.IFNA(MATCH(Table17[[#This Row],[//db]],[3]!Table2[\\],0),"")</f>
        <v>1</v>
      </c>
      <c r="E141" t="e">
        <f>INDEX([3]!db[NB NOTA],Table17[[#This Row],[//db]])</f>
        <v>#VALUE!</v>
      </c>
      <c r="F141" t="e">
        <f>INDEX([3]!db[NB BM],Table17[[#This Row],[//db]])</f>
        <v>#VALUE!</v>
      </c>
      <c r="G141" t="str">
        <f>IF(Table17[[#This Row],[dbconcat]]="","",INDEX([3]!Table2[NAMA],Table17[[#This Row],[dbconcat]]))</f>
        <v>ABJAD D &amp; R 260 KCL</v>
      </c>
      <c r="H141" t="str">
        <f>INDEX([3]!Table2[KODE BARANG],Table17[[#This Row],[dbconcat]])</f>
        <v>ABJ-DR1</v>
      </c>
      <c r="I141" t="str">
        <f>IF(Table17[[#This Row],[NAMA_3]]="",UPPER(Table17[[#This Row],[NAMA_2]]),Table17[[#This Row],[NAMA_3]])</f>
        <v>ABJAD D &amp; R 260 KCL</v>
      </c>
      <c r="J141">
        <f>INDEX(NOTA[QTY],'1'!A:A)</f>
        <v>0</v>
      </c>
      <c r="K141">
        <f>INDEX(NOTA[STN],'1'!A:A)</f>
        <v>0</v>
      </c>
      <c r="L141" t="e">
        <f>INDEX([3]!db[QTY B],Table17[[#This Row],[//db]])</f>
        <v>#VALUE!</v>
      </c>
      <c r="M141" t="e">
        <f>INDEX([3]!db[STN B],Table17[[#This Row],[//db]])</f>
        <v>#VALUE!</v>
      </c>
      <c r="N141" t="e">
        <f>IF(Table17[[#This Row],[SATUAN NOTA]]=Table17[[#This Row],[SATUAN DB]],"", MATCH(CONCATENATE(Table17[[#This Row],[SATUAN NOTA]],Table17[[#This Row],[SATUAN DB]]),Table2[4],0))</f>
        <v>#VALUE!</v>
      </c>
      <c r="O141" t="e" cm="1">
        <f t="array" ref="O141">IF(Table17[[#This Row],[//CONV]]="","",INDEX(Table2[3],Table17[[#This Row],[//CONV]]))</f>
        <v>#VALUE!</v>
      </c>
      <c r="P141" t="e">
        <f>IF(Table17[[#This Row],[//CONV]]="",Table17[[#This Row],[ISI DB]],Table17[[#This Row],[ISI NOTA]]*Table17[[#This Row],[CONV VAR]])</f>
        <v>#VALUE!</v>
      </c>
      <c r="Q141" t="e" cm="1">
        <f t="array" ref="Q141">IF(Table17[[#This Row],[//CONV]]="",Table17[[#This Row],[SATUAN DB]],INDEX(Table2[2],Table17[[#This Row],[//CONV]]))</f>
        <v>#VALUE!</v>
      </c>
      <c r="R141" cm="1">
        <f t="array" ref="R141">IF(Table17[[#This Row],[dbconcat]]="","",INDEX([3]!Table2[ISI],Table17[[#This Row],[dbconcat]]))</f>
        <v>20</v>
      </c>
      <c r="S141" t="str" cm="1">
        <f t="array" ref="S141">IF(Table17[[#This Row],[dbconcat]]="","",INDEX([3]!Table2[[SATUAN ]],Table17[[#This Row],[dbconcat]]))</f>
        <v>LSN</v>
      </c>
      <c r="T141" t="e">
        <f>IF(Table17[[#This Row],[SATUAN S]]="","",IF(_xlfn.NUMBERVALUE(Table17[[#This Row],[ISI DB]])=_xlfn.NUMBERVALUE(Table17[[#This Row],[ISI S]]),"",1))</f>
        <v>#VALUE!</v>
      </c>
      <c r="U141" t="e">
        <f>IF(Table17[[#This Row],[SATUAN S]]="","",IF(Table17[[#This Row],[SATUAN DB]]=Table17[[#This Row],[SATUAN S]],"",1))</f>
        <v>#VALUE!</v>
      </c>
      <c r="V141" t="e">
        <f>IF(Table17[[#This Row],[CEK STN S]]="","",MATCH(CONCATENATE(Table17[[#This Row],[SATUAN CONV]],Table17[[#This Row],[SATUAN S]]),Table2[4],0))</f>
        <v>#VALUE!</v>
      </c>
      <c r="X141" t="e" cm="1">
        <f t="array" ref="X141">IF(Table17[[#This Row],[CONV2_//]]="","",INDEX(Table2[3],Table17[[#This Row],[CONV2_//]]))</f>
        <v>#VALUE!</v>
      </c>
      <c r="Y141" t="e">
        <f>IF(Table17[[#This Row],[CEK STN S]]="",Table17[[#This Row],[ISI NOTA]],Table17[[#This Row],[ISI NOTA]]*Table17[[#This Row],[CONV2 VAR]])</f>
        <v>#VALUE!</v>
      </c>
      <c r="Z141" t="e">
        <f>IF(Table17[[#This Row],[CEK STN S]]="",Table17[[#This Row],[SATUAN NOTA]],Table17[[#This Row],[SATUAN S]])</f>
        <v>#VALUE!</v>
      </c>
      <c r="AA141" s="32" t="e">
        <f>IF(Table17[[#This Row],[CEK ISI S]]="",Table17[[#This Row],[ISI DB]],Table17[[#This Row],[ISI S]])</f>
        <v>#VALUE!</v>
      </c>
      <c r="AB141" t="e">
        <f>IF(Table17[[#This Row],[CEK STN S]]="",Table17[[#This Row],[SATUAN DB]],Table17[[#This Row],[SATUAN S]])</f>
        <v>#VALUE!</v>
      </c>
      <c r="AC141" t="e">
        <f>Table17[[#This Row],[ISI NOTA CONV]]/Table17[[#This Row],[ISI_C]]</f>
        <v>#VALUE!</v>
      </c>
      <c r="AD141">
        <f>INDEX(NOTA[HARGA SATUAN],'1'!A:A)</f>
        <v>0</v>
      </c>
      <c r="AE141" t="e">
        <f>IF(Table17[[#This Row],[//CONV]]="",Table17[[#This Row],[HARGA NOTA]],Table17[[#This Row],[HARGA NOTA]]/Table17[[#This Row],[CONV VAR]])</f>
        <v>#VALUE!</v>
      </c>
      <c r="AF141" t="e">
        <f>IF(Table17[[#This Row],[CEK STN S]]="",Table17[[#This Row],[HARGA CONV]],Table17[[#This Row],[HARGA CONV]]/Table17[[#This Row],[CONV2 VAR]])</f>
        <v>#VALUE!</v>
      </c>
      <c r="AG141" s="33" t="str">
        <f>IF(INDEX(NOTA[Column6],'1'!A:A)=0,"",INDEX(NOTA[Column6],'1'!A:A))</f>
        <v/>
      </c>
      <c r="AH141" s="33" t="str">
        <f>IF(INDEX(NOTA[Column7],'1'!A:A)=0,"",INDEX(NOTA[Column7],'1'!A:A))</f>
        <v/>
      </c>
      <c r="AI14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1" s="34" t="str">
        <f>INDEX(NOTA[HARGA/ CTN_H],'1'!A:A)</f>
        <v/>
      </c>
      <c r="AK141" s="34" t="str">
        <f>IF(Table17[[#This Row],[DISC 3]]="",Table17[[#This Row],[HRG / CTN]],Table17[[#This Row],[HRG / CTN]]-(Table17[[#This Row],[HRG / CTN]]*Table17[[#This Row],[DISC 3]]))</f>
        <v/>
      </c>
      <c r="AL141" s="36" t="str">
        <f ca="1">INDEX(NOTA[TGL_H],'1'!A:A)</f>
        <v/>
      </c>
      <c r="AM141" s="36" t="str">
        <f ca="1">INDEX(NOTA[TGL.NOTA_H],'1'!A:A)</f>
        <v/>
      </c>
      <c r="AN141" s="37"/>
      <c r="AO141" t="str">
        <f>IF(INDEX(NOTA[Column10],A:A)="","",INDEX(NOTA[Column10],A:A))</f>
        <v/>
      </c>
      <c r="AP141" t="str">
        <f ca="1">INDEX(NOTA[NO.NOTA_H],'1'!A:A)</f>
        <v/>
      </c>
      <c r="AQ141">
        <f>INDEX(NOTA[Column10],'1'!A:A)</f>
        <v>0</v>
      </c>
      <c r="AR141" s="38" t="str">
        <f ca="1">INDEX(NOTA[SUPPLIER_H],'1'!A:A)</f>
        <v/>
      </c>
      <c r="AS141" t="str">
        <f>Table17[[#This Row],[NAMA_C]]</f>
        <v>ABJAD D &amp; R 260 KCL</v>
      </c>
      <c r="AT141" t="str">
        <f ca="1">Table17[[#This Row],[SUPPLIER]]</f>
        <v/>
      </c>
      <c r="AU141" t="e">
        <f>SUBSTITUTE(Table17[[#This Row],[CTN]],",",".")</f>
        <v>#VALUE!</v>
      </c>
      <c r="AV141" s="64" t="e">
        <f>Table17[[#This Row],[ISI_C]]</f>
        <v>#VALUE!</v>
      </c>
      <c r="AW141" t="e">
        <f>Table17[[#This Row],[SATUAN_C]]</f>
        <v>#VALUE!</v>
      </c>
      <c r="AX141" t="e">
        <f>Table17[[#This Row],[HARGA CONV2]]</f>
        <v>#VALUE!</v>
      </c>
      <c r="AY141" s="39" t="str">
        <f>SUBSTITUTE(Table17[[#This Row],[DISC 3]],",",".")</f>
        <v/>
      </c>
      <c r="AZ141" s="36" t="str">
        <f ca="1">Table17[[#This Row],[TGL DATANG]]</f>
        <v/>
      </c>
      <c r="BA141" s="36" t="str">
        <f ca="1">Table17[[#This Row],[Column10]]</f>
        <v/>
      </c>
      <c r="BB141" s="37"/>
      <c r="BC141" t="str">
        <f>Table17[[#This Row],[KETERANGAN CONDRO]]</f>
        <v/>
      </c>
      <c r="BD141" t="str">
        <f ca="1">Table17[[#This Row],[Column6]]</f>
        <v/>
      </c>
    </row>
    <row r="142" spans="3:56">
      <c r="C142" t="str">
        <f>INDEX(NOTA[//DB],'1'!A:A)</f>
        <v/>
      </c>
      <c r="D142">
        <f>_xlfn.IFNA(MATCH(Table17[[#This Row],[//db]],[3]!Table2[\\],0),"")</f>
        <v>1</v>
      </c>
      <c r="E142" t="e">
        <f>INDEX([3]!db[NB NOTA],Table17[[#This Row],[//db]])</f>
        <v>#VALUE!</v>
      </c>
      <c r="F142" t="e">
        <f>INDEX([3]!db[NB BM],Table17[[#This Row],[//db]])</f>
        <v>#VALUE!</v>
      </c>
      <c r="G142" t="str">
        <f>IF(Table17[[#This Row],[dbconcat]]="","",INDEX([3]!Table2[NAMA],Table17[[#This Row],[dbconcat]]))</f>
        <v>ABJAD D &amp; R 260 KCL</v>
      </c>
      <c r="H142" t="str">
        <f>INDEX([3]!Table2[KODE BARANG],Table17[[#This Row],[dbconcat]])</f>
        <v>ABJ-DR1</v>
      </c>
      <c r="I142" t="str">
        <f>IF(Table17[[#This Row],[NAMA_3]]="",UPPER(Table17[[#This Row],[NAMA_2]]),Table17[[#This Row],[NAMA_3]])</f>
        <v>ABJAD D &amp; R 260 KCL</v>
      </c>
      <c r="J142">
        <f>INDEX(NOTA[QTY],'1'!A:A)</f>
        <v>0</v>
      </c>
      <c r="K142">
        <f>INDEX(NOTA[STN],'1'!A:A)</f>
        <v>0</v>
      </c>
      <c r="L142" t="e">
        <f>INDEX([3]!db[QTY B],Table17[[#This Row],[//db]])</f>
        <v>#VALUE!</v>
      </c>
      <c r="M142" t="e">
        <f>INDEX([3]!db[STN B],Table17[[#This Row],[//db]])</f>
        <v>#VALUE!</v>
      </c>
      <c r="N142" t="e">
        <f>IF(Table17[[#This Row],[SATUAN NOTA]]=Table17[[#This Row],[SATUAN DB]],"", MATCH(CONCATENATE(Table17[[#This Row],[SATUAN NOTA]],Table17[[#This Row],[SATUAN DB]]),Table2[4],0))</f>
        <v>#VALUE!</v>
      </c>
      <c r="O142" t="e" cm="1">
        <f t="array" ref="O142">IF(Table17[[#This Row],[//CONV]]="","",INDEX(Table2[3],Table17[[#This Row],[//CONV]]))</f>
        <v>#VALUE!</v>
      </c>
      <c r="P142" t="e">
        <f>IF(Table17[[#This Row],[//CONV]]="",Table17[[#This Row],[ISI DB]],Table17[[#This Row],[ISI NOTA]]*Table17[[#This Row],[CONV VAR]])</f>
        <v>#VALUE!</v>
      </c>
      <c r="Q142" t="e" cm="1">
        <f t="array" ref="Q142">IF(Table17[[#This Row],[//CONV]]="",Table17[[#This Row],[SATUAN DB]],INDEX(Table2[2],Table17[[#This Row],[//CONV]]))</f>
        <v>#VALUE!</v>
      </c>
      <c r="R142" cm="1">
        <f t="array" ref="R142">IF(Table17[[#This Row],[dbconcat]]="","",INDEX([3]!Table2[ISI],Table17[[#This Row],[dbconcat]]))</f>
        <v>20</v>
      </c>
      <c r="S142" t="str" cm="1">
        <f t="array" ref="S142">IF(Table17[[#This Row],[dbconcat]]="","",INDEX([3]!Table2[[SATUAN ]],Table17[[#This Row],[dbconcat]]))</f>
        <v>LSN</v>
      </c>
      <c r="T142" t="e">
        <f>IF(Table17[[#This Row],[SATUAN S]]="","",IF(_xlfn.NUMBERVALUE(Table17[[#This Row],[ISI DB]])=_xlfn.NUMBERVALUE(Table17[[#This Row],[ISI S]]),"",1))</f>
        <v>#VALUE!</v>
      </c>
      <c r="U142" t="e">
        <f>IF(Table17[[#This Row],[SATUAN S]]="","",IF(Table17[[#This Row],[SATUAN DB]]=Table17[[#This Row],[SATUAN S]],"",1))</f>
        <v>#VALUE!</v>
      </c>
      <c r="V142" t="e">
        <f>IF(Table17[[#This Row],[CEK STN S]]="","",MATCH(CONCATENATE(Table17[[#This Row],[SATUAN CONV]],Table17[[#This Row],[SATUAN S]]),Table2[4],0))</f>
        <v>#VALUE!</v>
      </c>
      <c r="X142" t="e" cm="1">
        <f t="array" ref="X142">IF(Table17[[#This Row],[CONV2_//]]="","",INDEX(Table2[3],Table17[[#This Row],[CONV2_//]]))</f>
        <v>#VALUE!</v>
      </c>
      <c r="Y142" t="e">
        <f>IF(Table17[[#This Row],[CEK STN S]]="",Table17[[#This Row],[ISI NOTA]],Table17[[#This Row],[ISI NOTA]]*Table17[[#This Row],[CONV2 VAR]])</f>
        <v>#VALUE!</v>
      </c>
      <c r="Z142" t="e">
        <f>IF(Table17[[#This Row],[CEK STN S]]="",Table17[[#This Row],[SATUAN NOTA]],Table17[[#This Row],[SATUAN S]])</f>
        <v>#VALUE!</v>
      </c>
      <c r="AA142" s="32" t="e">
        <f>IF(Table17[[#This Row],[CEK ISI S]]="",Table17[[#This Row],[ISI DB]],Table17[[#This Row],[ISI S]])</f>
        <v>#VALUE!</v>
      </c>
      <c r="AB142" t="e">
        <f>IF(Table17[[#This Row],[CEK STN S]]="",Table17[[#This Row],[SATUAN DB]],Table17[[#This Row],[SATUAN S]])</f>
        <v>#VALUE!</v>
      </c>
      <c r="AC142" t="e">
        <f>Table17[[#This Row],[ISI NOTA CONV]]/Table17[[#This Row],[ISI_C]]</f>
        <v>#VALUE!</v>
      </c>
      <c r="AD142">
        <f>INDEX(NOTA[HARGA SATUAN],'1'!A:A)</f>
        <v>0</v>
      </c>
      <c r="AE142" t="e">
        <f>IF(Table17[[#This Row],[//CONV]]="",Table17[[#This Row],[HARGA NOTA]],Table17[[#This Row],[HARGA NOTA]]/Table17[[#This Row],[CONV VAR]])</f>
        <v>#VALUE!</v>
      </c>
      <c r="AF142" t="e">
        <f>IF(Table17[[#This Row],[CEK STN S]]="",Table17[[#This Row],[HARGA CONV]],Table17[[#This Row],[HARGA CONV]]/Table17[[#This Row],[CONV2 VAR]])</f>
        <v>#VALUE!</v>
      </c>
      <c r="AG142" s="33" t="str">
        <f>IF(INDEX(NOTA[Column6],'1'!A:A)=0,"",INDEX(NOTA[Column6],'1'!A:A))</f>
        <v/>
      </c>
      <c r="AH142" s="33" t="str">
        <f>IF(INDEX(NOTA[Column7],'1'!A:A)=0,"",INDEX(NOTA[Column7],'1'!A:A))</f>
        <v/>
      </c>
      <c r="AI14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2" s="34" t="str">
        <f>INDEX(NOTA[HARGA/ CTN_H],'1'!A:A)</f>
        <v/>
      </c>
      <c r="AK142" s="34" t="str">
        <f>IF(Table17[[#This Row],[DISC 3]]="",Table17[[#This Row],[HRG / CTN]],Table17[[#This Row],[HRG / CTN]]-(Table17[[#This Row],[HRG / CTN]]*Table17[[#This Row],[DISC 3]]))</f>
        <v/>
      </c>
      <c r="AL142" s="36" t="str">
        <f ca="1">INDEX(NOTA[TGL_H],'1'!A:A)</f>
        <v/>
      </c>
      <c r="AM142" s="36" t="str">
        <f ca="1">INDEX(NOTA[TGL.NOTA_H],'1'!A:A)</f>
        <v/>
      </c>
      <c r="AN142" s="37"/>
      <c r="AO142" t="str">
        <f>IF(INDEX(NOTA[Column10],A:A)="","",INDEX(NOTA[Column10],A:A))</f>
        <v/>
      </c>
      <c r="AP142" t="str">
        <f ca="1">INDEX(NOTA[NO.NOTA_H],'1'!A:A)</f>
        <v/>
      </c>
      <c r="AQ142">
        <f>INDEX(NOTA[Column10],'1'!A:A)</f>
        <v>0</v>
      </c>
      <c r="AR142" s="38" t="str">
        <f ca="1">INDEX(NOTA[SUPPLIER_H],'1'!A:A)</f>
        <v/>
      </c>
      <c r="AS142" t="str">
        <f>Table17[[#This Row],[NAMA_C]]</f>
        <v>ABJAD D &amp; R 260 KCL</v>
      </c>
      <c r="AT142" t="str">
        <f ca="1">Table17[[#This Row],[SUPPLIER]]</f>
        <v/>
      </c>
      <c r="AU142" t="e">
        <f>SUBSTITUTE(Table17[[#This Row],[CTN]],",",".")</f>
        <v>#VALUE!</v>
      </c>
      <c r="AV142" s="64" t="e">
        <f>Table17[[#This Row],[ISI_C]]</f>
        <v>#VALUE!</v>
      </c>
      <c r="AW142" t="e">
        <f>Table17[[#This Row],[SATUAN_C]]</f>
        <v>#VALUE!</v>
      </c>
      <c r="AX142" t="e">
        <f>Table17[[#This Row],[HARGA CONV2]]</f>
        <v>#VALUE!</v>
      </c>
      <c r="AY142" s="39" t="str">
        <f>SUBSTITUTE(Table17[[#This Row],[DISC 3]],",",".")</f>
        <v/>
      </c>
      <c r="AZ142" s="36" t="str">
        <f ca="1">Table17[[#This Row],[TGL DATANG]]</f>
        <v/>
      </c>
      <c r="BA142" s="36" t="str">
        <f ca="1">Table17[[#This Row],[Column10]]</f>
        <v/>
      </c>
      <c r="BB142" s="37"/>
      <c r="BC142" t="str">
        <f>Table17[[#This Row],[KETERANGAN CONDRO]]</f>
        <v/>
      </c>
      <c r="BD142" t="str">
        <f ca="1">Table17[[#This Row],[Column6]]</f>
        <v/>
      </c>
    </row>
    <row r="143" spans="3:56">
      <c r="C143" t="str">
        <f>INDEX(NOTA[//DB],'1'!A:A)</f>
        <v/>
      </c>
      <c r="D143">
        <f>_xlfn.IFNA(MATCH(Table17[[#This Row],[//db]],[3]!Table2[\\],0),"")</f>
        <v>1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str">
        <f>IF(Table17[[#This Row],[dbconcat]]="","",INDEX([3]!Table2[NAMA],Table17[[#This Row],[dbconcat]]))</f>
        <v>ABJAD D &amp; R 260 KCL</v>
      </c>
      <c r="H143" t="str">
        <f>INDEX([3]!Table2[KODE BARANG],Table17[[#This Row],[dbconcat]])</f>
        <v>ABJ-DR1</v>
      </c>
      <c r="I143" t="str">
        <f>IF(Table17[[#This Row],[NAMA_3]]="",UPPER(Table17[[#This Row],[NAMA_2]]),Table17[[#This Row],[NAMA_3]])</f>
        <v>ABJAD D &amp; R 260 KCL</v>
      </c>
      <c r="J143">
        <f>INDEX(NOTA[QTY],'1'!A:A)</f>
        <v>0</v>
      </c>
      <c r="K143">
        <f>INDEX(NOTA[STN],'1'!A:A)</f>
        <v>0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cm="1">
        <f t="array" ref="R143">IF(Table17[[#This Row],[dbconcat]]="","",INDEX([3]!Table2[ISI],Table17[[#This Row],[dbconcat]]))</f>
        <v>20</v>
      </c>
      <c r="S143" t="str" cm="1">
        <f t="array" ref="S143">IF(Table17[[#This Row],[dbconcat]]="","",INDEX([3]!Table2[[SATUAN ]],Table17[[#This Row],[dbconcat]]))</f>
        <v>LSN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t="e">
        <f>IF(Table17[[#This Row],[CEK STN S]]="",Table17[[#This Row],[ISI NOTA]],Table17[[#This Row],[ISI NOTA]]*Table17[[#This Row],[CONV2 VAR]])</f>
        <v>#VALUE!</v>
      </c>
      <c r="Z143" t="e">
        <f>IF(Table17[[#This Row],[CEK STN S]]="",Table17[[#This Row],[SATUAN NOTA]],Table17[[#This Row],[SATUAN S]])</f>
        <v>#VALUE!</v>
      </c>
      <c r="AA143" s="32" t="e">
        <f>IF(Table17[[#This Row],[CEK ISI S]]="",Table17[[#This Row],[ISI DB]],Table17[[#This Row],[ISI S]])</f>
        <v>#VALUE!</v>
      </c>
      <c r="AB143" t="e">
        <f>IF(Table17[[#This Row],[CEK STN S]]="",Table17[[#This Row],[SATUAN DB]],Table17[[#This Row],[SATUAN S]])</f>
        <v>#VALUE!</v>
      </c>
      <c r="AC143" t="e">
        <f>Table17[[#This Row],[ISI NOTA CONV]]/Table17[[#This Row],[ISI_C]]</f>
        <v>#VALUE!</v>
      </c>
      <c r="AD143">
        <f>INDEX(NOTA[HARGA SATUAN],'1'!A:A)</f>
        <v>0</v>
      </c>
      <c r="AE143" t="e">
        <f>IF(Table17[[#This Row],[//CONV]]="",Table17[[#This Row],[HARGA NOTA]],Table17[[#This Row],[HARGA NOTA]]/Table17[[#This Row],[CONV VAR]])</f>
        <v>#VALUE!</v>
      </c>
      <c r="AF143" t="e">
        <f>IF(Table17[[#This Row],[CEK STN S]]="",Table17[[#This Row],[HARGA CONV]],Table17[[#This Row],[HARGA CONV]]/Table17[[#This Row],[CONV2 VAR]])</f>
        <v>#VALUE!</v>
      </c>
      <c r="AG143" s="33" t="str">
        <f>IF(INDEX(NOTA[Column6],'1'!A:A)=0,"",INDEX(NOTA[Column6],'1'!A:A))</f>
        <v/>
      </c>
      <c r="AH143" s="33" t="str">
        <f>IF(INDEX(NOTA[Column7],'1'!A:A)=0,"",INDEX(NOTA[Column7],'1'!A:A))</f>
        <v/>
      </c>
      <c r="AI14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3" s="34" t="str">
        <f>INDEX(NOTA[HARGA/ CTN_H],'1'!A:A)</f>
        <v/>
      </c>
      <c r="AK143" s="34" t="str">
        <f>IF(Table17[[#This Row],[DISC 3]]="",Table17[[#This Row],[HRG / CTN]],Table17[[#This Row],[HRG / CTN]]-(Table17[[#This Row],[HRG / CTN]]*Table17[[#This Row],[DISC 3]]))</f>
        <v/>
      </c>
      <c r="AL143" s="36" t="str">
        <f ca="1">INDEX(NOTA[TGL_H],'1'!A:A)</f>
        <v/>
      </c>
      <c r="AM143" s="36" t="str">
        <f ca="1">INDEX(NOTA[TGL.NOTA_H],'1'!A:A)</f>
        <v/>
      </c>
      <c r="AN143" s="37"/>
      <c r="AO143" t="str">
        <f>IF(INDEX(NOTA[Column10],A:A)="","",INDEX(NOTA[Column10],A:A))</f>
        <v/>
      </c>
      <c r="AP143" t="str">
        <f ca="1">INDEX(NOTA[NO.NOTA_H],'1'!A:A)</f>
        <v/>
      </c>
      <c r="AQ143">
        <f>INDEX(NOTA[Column10],'1'!A:A)</f>
        <v>0</v>
      </c>
      <c r="AR143" s="38" t="str">
        <f ca="1">INDEX(NOTA[SUPPLIER_H],'1'!A:A)</f>
        <v/>
      </c>
      <c r="AS143" t="str">
        <f>Table17[[#This Row],[NAMA_C]]</f>
        <v>ABJAD D &amp; R 260 KCL</v>
      </c>
      <c r="AT143" t="str">
        <f ca="1">Table17[[#This Row],[SUPPLIER]]</f>
        <v/>
      </c>
      <c r="AU143" t="e">
        <f>SUBSTITUTE(Table17[[#This Row],[CTN]],",",".")</f>
        <v>#VALUE!</v>
      </c>
      <c r="AV143" s="64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39" t="str">
        <f>SUBSTITUTE(Table17[[#This Row],[DISC 3]],",",".")</f>
        <v/>
      </c>
      <c r="AZ143" s="36" t="str">
        <f ca="1">Table17[[#This Row],[TGL DATANG]]</f>
        <v/>
      </c>
      <c r="BA143" s="36" t="str">
        <f ca="1">Table17[[#This Row],[Column10]]</f>
        <v/>
      </c>
      <c r="BB143" s="37"/>
      <c r="BC143" t="str">
        <f>Table17[[#This Row],[KETERANGAN CONDRO]]</f>
        <v/>
      </c>
      <c r="BD143" t="str">
        <f ca="1">Table17[[#This Row],[Column6]]</f>
        <v/>
      </c>
    </row>
    <row r="144" spans="3:56">
      <c r="C144" t="str">
        <f>INDEX(NOTA[//DB],'1'!A:A)</f>
        <v/>
      </c>
      <c r="D144">
        <f>_xlfn.IFNA(MATCH(Table17[[#This Row],[//db]],[3]!Table2[\\],0),"")</f>
        <v>1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str">
        <f>IF(Table17[[#This Row],[dbconcat]]="","",INDEX([3]!Table2[NAMA],Table17[[#This Row],[dbconcat]]))</f>
        <v>ABJAD D &amp; R 260 KCL</v>
      </c>
      <c r="H144" t="str">
        <f>INDEX([3]!Table2[KODE BARANG],Table17[[#This Row],[dbconcat]])</f>
        <v>ABJ-DR1</v>
      </c>
      <c r="I144" t="str">
        <f>IF(Table17[[#This Row],[NAMA_3]]="",UPPER(Table17[[#This Row],[NAMA_2]]),Table17[[#This Row],[NAMA_3]])</f>
        <v>ABJAD D &amp; R 260 KCL</v>
      </c>
      <c r="J144">
        <f>INDEX(NOTA[QTY],'1'!A:A)</f>
        <v>0</v>
      </c>
      <c r="K144">
        <f>INDEX(NOTA[STN],'1'!A:A)</f>
        <v>0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cm="1">
        <f t="array" ref="R144">IF(Table17[[#This Row],[dbconcat]]="","",INDEX([3]!Table2[ISI],Table17[[#This Row],[dbconcat]]))</f>
        <v>20</v>
      </c>
      <c r="S144" t="str" cm="1">
        <f t="array" ref="S144">IF(Table17[[#This Row],[dbconcat]]="","",INDEX([3]!Table2[[SATUAN ]],Table17[[#This Row],[dbconcat]]))</f>
        <v>LSN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t="e">
        <f>IF(Table17[[#This Row],[CEK STN S]]="",Table17[[#This Row],[ISI NOTA]],Table17[[#This Row],[ISI NOTA]]*Table17[[#This Row],[CONV2 VAR]])</f>
        <v>#VALUE!</v>
      </c>
      <c r="Z144" t="e">
        <f>IF(Table17[[#This Row],[CEK STN S]]="",Table17[[#This Row],[SATUAN NOTA]],Table17[[#This Row],[SATUAN S]])</f>
        <v>#VALUE!</v>
      </c>
      <c r="AA144" s="32" t="e">
        <f>IF(Table17[[#This Row],[CEK ISI S]]="",Table17[[#This Row],[ISI DB]],Table17[[#This Row],[ISI S]])</f>
        <v>#VALUE!</v>
      </c>
      <c r="AB144" t="e">
        <f>IF(Table17[[#This Row],[CEK STN S]]="",Table17[[#This Row],[SATUAN DB]],Table17[[#This Row],[SATUAN S]])</f>
        <v>#VALUE!</v>
      </c>
      <c r="AC144" t="e">
        <f>Table17[[#This Row],[ISI NOTA CONV]]/Table17[[#This Row],[ISI_C]]</f>
        <v>#VALUE!</v>
      </c>
      <c r="AD144">
        <f>INDEX(NOTA[HARGA SATUAN],'1'!A:A)</f>
        <v>0</v>
      </c>
      <c r="AE144" t="e">
        <f>IF(Table17[[#This Row],[//CONV]]="",Table17[[#This Row],[HARGA NOTA]],Table17[[#This Row],[HARGA NOTA]]/Table17[[#This Row],[CONV VAR]])</f>
        <v>#VALUE!</v>
      </c>
      <c r="AF144" t="e">
        <f>IF(Table17[[#This Row],[CEK STN S]]="",Table17[[#This Row],[HARGA CONV]],Table17[[#This Row],[HARGA CONV]]/Table17[[#This Row],[CONV2 VAR]])</f>
        <v>#VALUE!</v>
      </c>
      <c r="AG144" s="33" t="str">
        <f>IF(INDEX(NOTA[Column6],'1'!A:A)=0,"",INDEX(NOTA[Column6],'1'!A:A))</f>
        <v/>
      </c>
      <c r="AH144" s="33" t="str">
        <f>IF(INDEX(NOTA[Column7],'1'!A:A)=0,"",INDEX(NOTA[Column7],'1'!A:A))</f>
        <v/>
      </c>
      <c r="AI14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4" s="34" t="str">
        <f>INDEX(NOTA[HARGA/ CTN_H],'1'!A:A)</f>
        <v/>
      </c>
      <c r="AK144" s="34" t="str">
        <f>IF(Table17[[#This Row],[DISC 3]]="",Table17[[#This Row],[HRG / CTN]],Table17[[#This Row],[HRG / CTN]]-(Table17[[#This Row],[HRG / CTN]]*Table17[[#This Row],[DISC 3]]))</f>
        <v/>
      </c>
      <c r="AL144" s="36" t="str">
        <f ca="1">INDEX(NOTA[TGL_H],'1'!A:A)</f>
        <v/>
      </c>
      <c r="AM144" s="36" t="str">
        <f ca="1">INDEX(NOTA[TGL.NOTA_H],'1'!A:A)</f>
        <v/>
      </c>
      <c r="AN144" s="37"/>
      <c r="AO144" t="str">
        <f>IF(INDEX(NOTA[Column10],A:A)="","",INDEX(NOTA[Column10],A:A))</f>
        <v/>
      </c>
      <c r="AP144" t="str">
        <f ca="1">INDEX(NOTA[NO.NOTA_H],'1'!A:A)</f>
        <v/>
      </c>
      <c r="AQ144">
        <f>INDEX(NOTA[Column10],'1'!A:A)</f>
        <v>0</v>
      </c>
      <c r="AR144" s="38" t="str">
        <f ca="1">INDEX(NOTA[SUPPLIER_H],'1'!A:A)</f>
        <v/>
      </c>
      <c r="AS144" t="str">
        <f>Table17[[#This Row],[NAMA_C]]</f>
        <v>ABJAD D &amp; R 260 KCL</v>
      </c>
      <c r="AT144" t="str">
        <f ca="1">Table17[[#This Row],[SUPPLIER]]</f>
        <v/>
      </c>
      <c r="AU144" t="e">
        <f>SUBSTITUTE(Table17[[#This Row],[CTN]],",",".")</f>
        <v>#VALUE!</v>
      </c>
      <c r="AV144" s="64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39" t="str">
        <f>SUBSTITUTE(Table17[[#This Row],[DISC 3]],",",".")</f>
        <v/>
      </c>
      <c r="AZ144" s="36" t="str">
        <f ca="1">Table17[[#This Row],[TGL DATANG]]</f>
        <v/>
      </c>
      <c r="BA144" s="36" t="str">
        <f ca="1">Table17[[#This Row],[Column10]]</f>
        <v/>
      </c>
      <c r="BB144" s="37"/>
      <c r="BC144" t="str">
        <f>Table17[[#This Row],[KETERANGAN CONDRO]]</f>
        <v/>
      </c>
      <c r="BD144" t="str">
        <f ca="1">Table17[[#This Row],[Column6]]</f>
        <v/>
      </c>
    </row>
    <row r="145" spans="3:56">
      <c r="C145" t="str">
        <f>INDEX(NOTA[//DB],'1'!A:A)</f>
        <v/>
      </c>
      <c r="D145">
        <f>_xlfn.IFNA(MATCH(Table17[[#This Row],[//db]],[3]!Table2[\\],0),"")</f>
        <v>1</v>
      </c>
      <c r="E145" t="e">
        <f>INDEX([3]!db[NB NOTA],Table17[[#This Row],[//db]])</f>
        <v>#VALUE!</v>
      </c>
      <c r="F145" t="e">
        <f>INDEX([3]!db[NB BM],Table17[[#This Row],[//db]])</f>
        <v>#VALUE!</v>
      </c>
      <c r="G145" t="str">
        <f>IF(Table17[[#This Row],[dbconcat]]="","",INDEX([3]!Table2[NAMA],Table17[[#This Row],[dbconcat]]))</f>
        <v>ABJAD D &amp; R 260 KCL</v>
      </c>
      <c r="H145" t="str">
        <f>INDEX([3]!Table2[KODE BARANG],Table17[[#This Row],[dbconcat]])</f>
        <v>ABJ-DR1</v>
      </c>
      <c r="I145" t="str">
        <f>IF(Table17[[#This Row],[NAMA_3]]="",UPPER(Table17[[#This Row],[NAMA_2]]),Table17[[#This Row],[NAMA_3]])</f>
        <v>ABJAD D &amp; R 260 KCL</v>
      </c>
      <c r="J145">
        <f>INDEX(NOTA[QTY],'1'!A:A)</f>
        <v>0</v>
      </c>
      <c r="K145">
        <f>INDEX(NOTA[STN],'1'!A:A)</f>
        <v>0</v>
      </c>
      <c r="L145" t="e">
        <f>INDEX([3]!db[QTY B],Table17[[#This Row],[//db]])</f>
        <v>#VALUE!</v>
      </c>
      <c r="M145" t="e">
        <f>INDEX([3]!db[STN B],Table17[[#This Row],[//db]])</f>
        <v>#VALUE!</v>
      </c>
      <c r="N145" t="e">
        <f>IF(Table17[[#This Row],[SATUAN NOTA]]=Table17[[#This Row],[SATUAN DB]],"", MATCH(CONCATENATE(Table17[[#This Row],[SATUAN NOTA]],Table17[[#This Row],[SATUAN DB]]),Table2[4],0))</f>
        <v>#VALUE!</v>
      </c>
      <c r="O145" t="e" cm="1">
        <f t="array" ref="O145">IF(Table17[[#This Row],[//CONV]]="","",INDEX(Table2[3],Table17[[#This Row],[//CONV]]))</f>
        <v>#VALUE!</v>
      </c>
      <c r="P145" t="e">
        <f>IF(Table17[[#This Row],[//CONV]]="",Table17[[#This Row],[ISI DB]],Table17[[#This Row],[ISI NOTA]]*Table17[[#This Row],[CONV VAR]])</f>
        <v>#VALUE!</v>
      </c>
      <c r="Q145" t="e" cm="1">
        <f t="array" ref="Q145">IF(Table17[[#This Row],[//CONV]]="",Table17[[#This Row],[SATUAN DB]],INDEX(Table2[2],Table17[[#This Row],[//CONV]]))</f>
        <v>#VALUE!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 t="e">
        <f>IF(Table17[[#This Row],[SATUAN S]]="","",IF(_xlfn.NUMBERVALUE(Table17[[#This Row],[ISI DB]])=_xlfn.NUMBERVALUE(Table17[[#This Row],[ISI S]]),"",1))</f>
        <v>#VALUE!</v>
      </c>
      <c r="U145" t="e">
        <f>IF(Table17[[#This Row],[SATUAN S]]="","",IF(Table17[[#This Row],[SATUAN DB]]=Table17[[#This Row],[SATUAN S]],"",1))</f>
        <v>#VALUE!</v>
      </c>
      <c r="V145" t="e">
        <f>IF(Table17[[#This Row],[CEK STN S]]="","",MATCH(CONCATENATE(Table17[[#This Row],[SATUAN CONV]],Table17[[#This Row],[SATUAN S]]),Table2[4],0))</f>
        <v>#VALUE!</v>
      </c>
      <c r="X145" t="e" cm="1">
        <f t="array" ref="X145">IF(Table17[[#This Row],[CONV2_//]]="","",INDEX(Table2[3],Table17[[#This Row],[CONV2_//]]))</f>
        <v>#VALUE!</v>
      </c>
      <c r="Y145" t="e">
        <f>IF(Table17[[#This Row],[CEK STN S]]="",Table17[[#This Row],[ISI NOTA]],Table17[[#This Row],[ISI NOTA]]*Table17[[#This Row],[CONV2 VAR]])</f>
        <v>#VALUE!</v>
      </c>
      <c r="Z145" t="e">
        <f>IF(Table17[[#This Row],[CEK STN S]]="",Table17[[#This Row],[SATUAN NOTA]],Table17[[#This Row],[SATUAN S]])</f>
        <v>#VALUE!</v>
      </c>
      <c r="AA145" s="32" t="e">
        <f>IF(Table17[[#This Row],[CEK ISI S]]="",Table17[[#This Row],[ISI DB]],Table17[[#This Row],[ISI S]])</f>
        <v>#VALUE!</v>
      </c>
      <c r="AB145" t="e">
        <f>IF(Table17[[#This Row],[CEK STN S]]="",Table17[[#This Row],[SATUAN DB]],Table17[[#This Row],[SATUAN S]])</f>
        <v>#VALUE!</v>
      </c>
      <c r="AC145" t="e">
        <f>Table17[[#This Row],[ISI NOTA CONV]]/Table17[[#This Row],[ISI_C]]</f>
        <v>#VALUE!</v>
      </c>
      <c r="AD145">
        <f>INDEX(NOTA[HARGA SATUAN],'1'!A:A)</f>
        <v>0</v>
      </c>
      <c r="AE145" t="e">
        <f>IF(Table17[[#This Row],[//CONV]]="",Table17[[#This Row],[HARGA NOTA]],Table17[[#This Row],[HARGA NOTA]]/Table17[[#This Row],[CONV VAR]])</f>
        <v>#VALUE!</v>
      </c>
      <c r="AF145" t="e">
        <f>IF(Table17[[#This Row],[CEK STN S]]="",Table17[[#This Row],[HARGA CONV]],Table17[[#This Row],[HARGA CONV]]/Table17[[#This Row],[CONV2 VAR]])</f>
        <v>#VALUE!</v>
      </c>
      <c r="AG145" s="33" t="str">
        <f>IF(INDEX(NOTA[Column6],'1'!A:A)=0,"",INDEX(NOTA[Column6],'1'!A:A))</f>
        <v/>
      </c>
      <c r="AH145" s="33" t="str">
        <f>IF(INDEX(NOTA[Column7],'1'!A:A)=0,"",INDEX(NOTA[Column7],'1'!A:A))</f>
        <v/>
      </c>
      <c r="AI14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5" s="34" t="str">
        <f>INDEX(NOTA[HARGA/ CTN_H],'1'!A:A)</f>
        <v/>
      </c>
      <c r="AK145" s="34" t="str">
        <f>IF(Table17[[#This Row],[DISC 3]]="",Table17[[#This Row],[HRG / CTN]],Table17[[#This Row],[HRG / CTN]]-(Table17[[#This Row],[HRG / CTN]]*Table17[[#This Row],[DISC 3]]))</f>
        <v/>
      </c>
      <c r="AL145" s="36" t="str">
        <f ca="1">INDEX(NOTA[TGL_H],'1'!A:A)</f>
        <v/>
      </c>
      <c r="AM145" s="36" t="str">
        <f ca="1">INDEX(NOTA[TGL.NOTA_H],'1'!A:A)</f>
        <v/>
      </c>
      <c r="AN145" s="37"/>
      <c r="AO145" t="str">
        <f>IF(INDEX(NOTA[Column10],A:A)="","",INDEX(NOTA[Column10],A:A))</f>
        <v/>
      </c>
      <c r="AP145" t="str">
        <f ca="1">INDEX(NOTA[NO.NOTA_H],'1'!A:A)</f>
        <v/>
      </c>
      <c r="AQ145">
        <f>INDEX(NOTA[Column10],'1'!A:A)</f>
        <v>0</v>
      </c>
      <c r="AR145" s="38" t="str">
        <f ca="1">INDEX(NOTA[SUPPLIER_H],'1'!A:A)</f>
        <v/>
      </c>
      <c r="AS145" t="str">
        <f>Table17[[#This Row],[NAMA_C]]</f>
        <v>ABJAD D &amp; R 260 KCL</v>
      </c>
      <c r="AT145" t="str">
        <f ca="1">Table17[[#This Row],[SUPPLIER]]</f>
        <v/>
      </c>
      <c r="AU145" t="e">
        <f>SUBSTITUTE(Table17[[#This Row],[CTN]],",",".")</f>
        <v>#VALUE!</v>
      </c>
      <c r="AV145" s="64" t="e">
        <f>Table17[[#This Row],[ISI_C]]</f>
        <v>#VALUE!</v>
      </c>
      <c r="AW145" t="e">
        <f>Table17[[#This Row],[SATUAN_C]]</f>
        <v>#VALUE!</v>
      </c>
      <c r="AX145" t="e">
        <f>Table17[[#This Row],[HARGA CONV2]]</f>
        <v>#VALUE!</v>
      </c>
      <c r="AY145" s="39" t="str">
        <f>SUBSTITUTE(Table17[[#This Row],[DISC 3]],",",".")</f>
        <v/>
      </c>
      <c r="AZ145" s="36" t="str">
        <f ca="1">Table17[[#This Row],[TGL DATANG]]</f>
        <v/>
      </c>
      <c r="BA145" s="36" t="str">
        <f ca="1">Table17[[#This Row],[Column10]]</f>
        <v/>
      </c>
      <c r="BB145" s="37"/>
      <c r="BC145" t="str">
        <f>Table17[[#This Row],[KETERANGAN CONDRO]]</f>
        <v/>
      </c>
      <c r="BD145" t="str">
        <f ca="1">Table17[[#This Row],[Column6]]</f>
        <v/>
      </c>
    </row>
    <row r="146" spans="3:56">
      <c r="C146" t="str">
        <f>INDEX(NOTA[//DB],'1'!A:A)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INDEX(NOTA[QTY],'1'!A:A)</f>
        <v>0</v>
      </c>
      <c r="K146">
        <f>INDEX(NOTA[STN],'1'!A:A)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t="e">
        <f>IF(Table17[[#This Row],[CEK STN S]]="",Table17[[#This Row],[ISI NOTA]],Table17[[#This Row],[ISI NOTA]]*Table17[[#This Row],[CONV2 VAR]])</f>
        <v>#VALUE!</v>
      </c>
      <c r="Z146" t="e">
        <f>IF(Table17[[#This Row],[CEK STN S]]="",Table17[[#This Row],[SATUAN NOTA]],Table17[[#This Row],[SATUAN S]])</f>
        <v>#VALUE!</v>
      </c>
      <c r="AA146" s="32" t="e">
        <f>IF(Table17[[#This Row],[CEK ISI S]]="",Table17[[#This Row],[ISI DB]],Table17[[#This Row],[ISI S]])</f>
        <v>#VALUE!</v>
      </c>
      <c r="AB146" t="e">
        <f>IF(Table17[[#This Row],[CEK STN S]]="",Table17[[#This Row],[SATUAN DB]],Table17[[#This Row],[SATUAN S]])</f>
        <v>#VALUE!</v>
      </c>
      <c r="AC146" t="e">
        <f>Table17[[#This Row],[ISI NOTA CONV]]/Table17[[#This Row],[ISI_C]]</f>
        <v>#VALUE!</v>
      </c>
      <c r="AD146">
        <f>INDEX(NOTA[HARGA SATUAN],'1'!A:A)</f>
        <v>0</v>
      </c>
      <c r="AE146" t="e">
        <f>IF(Table17[[#This Row],[//CONV]]="",Table17[[#This Row],[HARGA NOTA]],Table17[[#This Row],[HARGA NOTA]]/Table17[[#This Row],[CONV VAR]])</f>
        <v>#VALUE!</v>
      </c>
      <c r="AF146" t="e">
        <f>IF(Table17[[#This Row],[CEK STN S]]="",Table17[[#This Row],[HARGA CONV]],Table17[[#This Row],[HARGA CONV]]/Table17[[#This Row],[CONV2 VAR]])</f>
        <v>#VALUE!</v>
      </c>
      <c r="AG146" s="33" t="str">
        <f>IF(INDEX(NOTA[Column6],'1'!A:A)=0,"",INDEX(NOTA[Column6],'1'!A:A))</f>
        <v/>
      </c>
      <c r="AH146" s="33" t="str">
        <f>IF(INDEX(NOTA[Column7],'1'!A:A)=0,"",INDEX(NOTA[Column7],'1'!A:A))</f>
        <v/>
      </c>
      <c r="AI14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6" s="34" t="str">
        <f>INDEX(NOTA[HARGA/ CTN_H],'1'!A:A)</f>
        <v/>
      </c>
      <c r="AK146" s="34" t="str">
        <f>IF(Table17[[#This Row],[DISC 3]]="",Table17[[#This Row],[HRG / CTN]],Table17[[#This Row],[HRG / CTN]]-(Table17[[#This Row],[HRG / CTN]]*Table17[[#This Row],[DISC 3]]))</f>
        <v/>
      </c>
      <c r="AL146" s="36" t="str">
        <f ca="1">INDEX(NOTA[TGL_H],'1'!A:A)</f>
        <v/>
      </c>
      <c r="AM146" s="36" t="str">
        <f ca="1">INDEX(NOTA[TGL.NOTA_H],'1'!A:A)</f>
        <v/>
      </c>
      <c r="AN146" s="37"/>
      <c r="AO146" t="str">
        <f>IF(INDEX(NOTA[Column10],A:A)="","",INDEX(NOTA[Column10],A:A))</f>
        <v/>
      </c>
      <c r="AP146" t="str">
        <f ca="1">INDEX(NOTA[NO.NOTA_H],'1'!A:A)</f>
        <v/>
      </c>
      <c r="AQ146">
        <f>INDEX(NOTA[Column10],'1'!A:A)</f>
        <v>0</v>
      </c>
      <c r="AR146" s="38" t="str">
        <f ca="1">INDEX(NOTA[SUPPLIER_H],'1'!A:A)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4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39" t="str">
        <f>SUBSTITUTE(Table17[[#This Row],[DISC 3]],",",".")</f>
        <v/>
      </c>
      <c r="AZ146" s="36" t="str">
        <f ca="1">Table17[[#This Row],[TGL DATANG]]</f>
        <v/>
      </c>
      <c r="BA146" s="36" t="str">
        <f ca="1">Table17[[#This Row],[Column10]]</f>
        <v/>
      </c>
      <c r="BB146" s="37"/>
      <c r="BC146" t="str">
        <f>Table17[[#This Row],[KETERANGAN CONDRO]]</f>
        <v/>
      </c>
      <c r="BD146" t="str">
        <f ca="1">Table17[[#This Row],[Column6]]</f>
        <v/>
      </c>
    </row>
    <row r="147" spans="3:56">
      <c r="C147" t="str">
        <f>INDEX(NOTA[//DB],'1'!A:A)</f>
        <v/>
      </c>
      <c r="D147">
        <f>_xlfn.IFNA(MATCH(Table17[[#This Row],[//db]],[3]!Table2[\\],0),"")</f>
        <v>1</v>
      </c>
      <c r="E147" t="e">
        <f>INDEX([3]!db[NB NOTA],Table17[[#This Row],[//db]])</f>
        <v>#VALUE!</v>
      </c>
      <c r="F147" t="e">
        <f>INDEX([3]!db[NB BM],Table17[[#This Row],[//db]])</f>
        <v>#VALUE!</v>
      </c>
      <c r="G147" t="str">
        <f>IF(Table17[[#This Row],[dbconcat]]="","",INDEX([3]!Table2[NAMA],Table17[[#This Row],[dbconcat]]))</f>
        <v>ABJAD D &amp; R 260 KCL</v>
      </c>
      <c r="H147" t="str">
        <f>INDEX([3]!Table2[KODE BARANG],Table17[[#This Row],[dbconcat]])</f>
        <v>ABJ-DR1</v>
      </c>
      <c r="I147" t="str">
        <f>IF(Table17[[#This Row],[NAMA_3]]="",UPPER(Table17[[#This Row],[NAMA_2]]),Table17[[#This Row],[NAMA_3]])</f>
        <v>ABJAD D &amp; R 260 KCL</v>
      </c>
      <c r="J147">
        <f>INDEX(NOTA[QTY],'1'!A:A)</f>
        <v>0</v>
      </c>
      <c r="K147">
        <f>INDEX(NOTA[STN],'1'!A:A)</f>
        <v>0</v>
      </c>
      <c r="L147" t="e">
        <f>INDEX([3]!db[QTY B],Table17[[#This Row],[//db]])</f>
        <v>#VALUE!</v>
      </c>
      <c r="M147" t="e">
        <f>INDEX([3]!db[STN B],Table17[[#This Row],[//db]])</f>
        <v>#VALUE!</v>
      </c>
      <c r="N147" t="e">
        <f>IF(Table17[[#This Row],[SATUAN NOTA]]=Table17[[#This Row],[SATUAN DB]],"", MATCH(CONCATENATE(Table17[[#This Row],[SATUAN NOTA]],Table17[[#This Row],[SATUAN DB]]),Table2[4],0))</f>
        <v>#VALUE!</v>
      </c>
      <c r="O147" t="e" cm="1">
        <f t="array" ref="O147">IF(Table17[[#This Row],[//CONV]]="","",INDEX(Table2[3],Table17[[#This Row],[//CONV]]))</f>
        <v>#VALUE!</v>
      </c>
      <c r="P147" t="e">
        <f>IF(Table17[[#This Row],[//CONV]]="",Table17[[#This Row],[ISI DB]],Table17[[#This Row],[ISI NOTA]]*Table17[[#This Row],[CONV VAR]])</f>
        <v>#VALUE!</v>
      </c>
      <c r="Q147" t="e" cm="1">
        <f t="array" ref="Q147">IF(Table17[[#This Row],[//CONV]]="",Table17[[#This Row],[SATUAN DB]],INDEX(Table2[2],Table17[[#This Row],[//CONV]]))</f>
        <v>#VALUE!</v>
      </c>
      <c r="R147" cm="1">
        <f t="array" ref="R147">IF(Table17[[#This Row],[dbconcat]]="","",INDEX([3]!Table2[ISI],Table17[[#This Row],[dbconcat]]))</f>
        <v>20</v>
      </c>
      <c r="S147" t="str" cm="1">
        <f t="array" ref="S147">IF(Table17[[#This Row],[dbconcat]]="","",INDEX([3]!Table2[[SATUAN ]],Table17[[#This Row],[dbconcat]]))</f>
        <v>LSN</v>
      </c>
      <c r="T147" t="e">
        <f>IF(Table17[[#This Row],[SATUAN S]]="","",IF(_xlfn.NUMBERVALUE(Table17[[#This Row],[ISI DB]])=_xlfn.NUMBERVALUE(Table17[[#This Row],[ISI S]]),"",1))</f>
        <v>#VALUE!</v>
      </c>
      <c r="U147" t="e">
        <f>IF(Table17[[#This Row],[SATUAN S]]="","",IF(Table17[[#This Row],[SATUAN DB]]=Table17[[#This Row],[SATUAN S]],"",1))</f>
        <v>#VALUE!</v>
      </c>
      <c r="V147" t="e">
        <f>IF(Table17[[#This Row],[CEK STN S]]="","",MATCH(CONCATENATE(Table17[[#This Row],[SATUAN CONV]],Table17[[#This Row],[SATUAN S]]),Table2[4],0))</f>
        <v>#VALUE!</v>
      </c>
      <c r="X147" t="e" cm="1">
        <f t="array" ref="X147">IF(Table17[[#This Row],[CONV2_//]]="","",INDEX(Table2[3],Table17[[#This Row],[CONV2_//]]))</f>
        <v>#VALUE!</v>
      </c>
      <c r="Y147" t="e">
        <f>IF(Table17[[#This Row],[CEK STN S]]="",Table17[[#This Row],[ISI NOTA]],Table17[[#This Row],[ISI NOTA]]*Table17[[#This Row],[CONV2 VAR]])</f>
        <v>#VALUE!</v>
      </c>
      <c r="Z147" t="e">
        <f>IF(Table17[[#This Row],[CEK STN S]]="",Table17[[#This Row],[SATUAN NOTA]],Table17[[#This Row],[SATUAN S]])</f>
        <v>#VALUE!</v>
      </c>
      <c r="AA147" s="32" t="e">
        <f>IF(Table17[[#This Row],[CEK ISI S]]="",Table17[[#This Row],[ISI DB]],Table17[[#This Row],[ISI S]])</f>
        <v>#VALUE!</v>
      </c>
      <c r="AB147" t="e">
        <f>IF(Table17[[#This Row],[CEK STN S]]="",Table17[[#This Row],[SATUAN DB]],Table17[[#This Row],[SATUAN S]])</f>
        <v>#VALUE!</v>
      </c>
      <c r="AC147" t="e">
        <f>Table17[[#This Row],[ISI NOTA CONV]]/Table17[[#This Row],[ISI_C]]</f>
        <v>#VALUE!</v>
      </c>
      <c r="AD147">
        <f>INDEX(NOTA[HARGA SATUAN],'1'!A:A)</f>
        <v>0</v>
      </c>
      <c r="AE147" t="e">
        <f>IF(Table17[[#This Row],[//CONV]]="",Table17[[#This Row],[HARGA NOTA]],Table17[[#This Row],[HARGA NOTA]]/Table17[[#This Row],[CONV VAR]])</f>
        <v>#VALUE!</v>
      </c>
      <c r="AF147" t="e">
        <f>IF(Table17[[#This Row],[CEK STN S]]="",Table17[[#This Row],[HARGA CONV]],Table17[[#This Row],[HARGA CONV]]/Table17[[#This Row],[CONV2 VAR]])</f>
        <v>#VALUE!</v>
      </c>
      <c r="AG147" s="33" t="str">
        <f>IF(INDEX(NOTA[Column6],'1'!A:A)=0,"",INDEX(NOTA[Column6],'1'!A:A))</f>
        <v/>
      </c>
      <c r="AH147" s="33" t="str">
        <f>IF(INDEX(NOTA[Column7],'1'!A:A)=0,"",INDEX(NOTA[Column7],'1'!A:A))</f>
        <v/>
      </c>
      <c r="AI14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7" s="34" t="str">
        <f>INDEX(NOTA[HARGA/ CTN_H],'1'!A:A)</f>
        <v/>
      </c>
      <c r="AK147" s="34" t="str">
        <f>IF(Table17[[#This Row],[DISC 3]]="",Table17[[#This Row],[HRG / CTN]],Table17[[#This Row],[HRG / CTN]]-(Table17[[#This Row],[HRG / CTN]]*Table17[[#This Row],[DISC 3]]))</f>
        <v/>
      </c>
      <c r="AL147" s="36" t="str">
        <f ca="1">INDEX(NOTA[TGL_H],'1'!A:A)</f>
        <v/>
      </c>
      <c r="AM147" s="36" t="str">
        <f ca="1">INDEX(NOTA[TGL.NOTA_H],'1'!A:A)</f>
        <v/>
      </c>
      <c r="AN147" s="37"/>
      <c r="AO147" t="str">
        <f>IF(INDEX(NOTA[Column10],A:A)="","",INDEX(NOTA[Column10],A:A))</f>
        <v/>
      </c>
      <c r="AP147" t="str">
        <f ca="1">INDEX(NOTA[NO.NOTA_H],'1'!A:A)</f>
        <v/>
      </c>
      <c r="AQ147">
        <f>INDEX(NOTA[Column10],'1'!A:A)</f>
        <v>0</v>
      </c>
      <c r="AR147" s="38" t="str">
        <f ca="1">INDEX(NOTA[SUPPLIER_H],'1'!A:A)</f>
        <v/>
      </c>
      <c r="AS147" t="str">
        <f>Table17[[#This Row],[NAMA_C]]</f>
        <v>ABJAD D &amp; R 260 KCL</v>
      </c>
      <c r="AT147" t="str">
        <f ca="1">Table17[[#This Row],[SUPPLIER]]</f>
        <v/>
      </c>
      <c r="AU147" t="e">
        <f>SUBSTITUTE(Table17[[#This Row],[CTN]],",",".")</f>
        <v>#VALUE!</v>
      </c>
      <c r="AV147" s="64" t="e">
        <f>Table17[[#This Row],[ISI_C]]</f>
        <v>#VALUE!</v>
      </c>
      <c r="AW147" t="e">
        <f>Table17[[#This Row],[SATUAN_C]]</f>
        <v>#VALUE!</v>
      </c>
      <c r="AX147" t="e">
        <f>Table17[[#This Row],[HARGA CONV2]]</f>
        <v>#VALUE!</v>
      </c>
      <c r="AY147" s="39" t="str">
        <f>SUBSTITUTE(Table17[[#This Row],[DISC 3]],",",".")</f>
        <v/>
      </c>
      <c r="AZ147" s="36" t="str">
        <f ca="1">Table17[[#This Row],[TGL DATANG]]</f>
        <v/>
      </c>
      <c r="BA147" s="36" t="str">
        <f ca="1">Table17[[#This Row],[Column10]]</f>
        <v/>
      </c>
      <c r="BB147" s="37"/>
      <c r="BC147" t="str">
        <f>Table17[[#This Row],[KETERANGAN CONDRO]]</f>
        <v/>
      </c>
      <c r="BD147" t="str">
        <f ca="1">Table17[[#This Row],[Column6]]</f>
        <v/>
      </c>
    </row>
    <row r="148" spans="3:56">
      <c r="C148" t="str">
        <f>INDEX(NOTA[//DB],'1'!A:A)</f>
        <v/>
      </c>
      <c r="D148">
        <f>_xlfn.IFNA(MATCH(Table17[[#This Row],[//db]],[3]!Table2[\\],0),"")</f>
        <v>1</v>
      </c>
      <c r="E148" t="e">
        <f>INDEX([3]!db[NB NOTA],Table17[[#This Row],[//db]])</f>
        <v>#VALUE!</v>
      </c>
      <c r="F148" t="e">
        <f>INDEX([3]!db[NB BM],Table17[[#This Row],[//db]])</f>
        <v>#VALUE!</v>
      </c>
      <c r="G148" t="str">
        <f>IF(Table17[[#This Row],[dbconcat]]="","",INDEX([3]!Table2[NAMA],Table17[[#This Row],[dbconcat]]))</f>
        <v>ABJAD D &amp; R 260 KCL</v>
      </c>
      <c r="H148" t="str">
        <f>INDEX([3]!Table2[KODE BARANG],Table17[[#This Row],[dbconcat]])</f>
        <v>ABJ-DR1</v>
      </c>
      <c r="I148" t="str">
        <f>IF(Table17[[#This Row],[NAMA_3]]="",UPPER(Table17[[#This Row],[NAMA_2]]),Table17[[#This Row],[NAMA_3]])</f>
        <v>ABJAD D &amp; R 260 KCL</v>
      </c>
      <c r="J148">
        <f>INDEX(NOTA[QTY],'1'!A:A)</f>
        <v>0</v>
      </c>
      <c r="K148">
        <f>INDEX(NOTA[STN],'1'!A:A)</f>
        <v>0</v>
      </c>
      <c r="L148" t="e">
        <f>INDEX([3]!db[QTY B],Table17[[#This Row],[//db]])</f>
        <v>#VALUE!</v>
      </c>
      <c r="M148" t="e">
        <f>INDEX([3]!db[STN B],Table17[[#This Row],[//db]])</f>
        <v>#VALUE!</v>
      </c>
      <c r="N148" t="e">
        <f>IF(Table17[[#This Row],[SATUAN NOTA]]=Table17[[#This Row],[SATUAN DB]],"", MATCH(CONCATENATE(Table17[[#This Row],[SATUAN NOTA]],Table17[[#This Row],[SATUAN DB]]),Table2[4],0))</f>
        <v>#VALUE!</v>
      </c>
      <c r="O148" t="e" cm="1">
        <f t="array" ref="O148">IF(Table17[[#This Row],[//CONV]]="","",INDEX(Table2[3],Table17[[#This Row],[//CONV]]))</f>
        <v>#VALUE!</v>
      </c>
      <c r="P148" t="e">
        <f>IF(Table17[[#This Row],[//CONV]]="",Table17[[#This Row],[ISI DB]],Table17[[#This Row],[ISI NOTA]]*Table17[[#This Row],[CONV VAR]])</f>
        <v>#VALUE!</v>
      </c>
      <c r="Q148" t="e" cm="1">
        <f t="array" ref="Q148">IF(Table17[[#This Row],[//CONV]]="",Table17[[#This Row],[SATUAN DB]],INDEX(Table2[2],Table17[[#This Row],[//CONV]]))</f>
        <v>#VALUE!</v>
      </c>
      <c r="R148" cm="1">
        <f t="array" ref="R148">IF(Table17[[#This Row],[dbconcat]]="","",INDEX([3]!Table2[ISI],Table17[[#This Row],[dbconcat]]))</f>
        <v>20</v>
      </c>
      <c r="S148" t="str" cm="1">
        <f t="array" ref="S148">IF(Table17[[#This Row],[dbconcat]]="","",INDEX([3]!Table2[[SATUAN ]],Table17[[#This Row],[dbconcat]]))</f>
        <v>LSN</v>
      </c>
      <c r="T148" t="e">
        <f>IF(Table17[[#This Row],[SATUAN S]]="","",IF(_xlfn.NUMBERVALUE(Table17[[#This Row],[ISI DB]])=_xlfn.NUMBERVALUE(Table17[[#This Row],[ISI S]]),"",1))</f>
        <v>#VALUE!</v>
      </c>
      <c r="U148" t="e">
        <f>IF(Table17[[#This Row],[SATUAN S]]="","",IF(Table17[[#This Row],[SATUAN DB]]=Table17[[#This Row],[SATUAN S]],"",1))</f>
        <v>#VALUE!</v>
      </c>
      <c r="V148" t="e">
        <f>IF(Table17[[#This Row],[CEK STN S]]="","",MATCH(CONCATENATE(Table17[[#This Row],[SATUAN CONV]],Table17[[#This Row],[SATUAN S]]),Table2[4],0))</f>
        <v>#VALUE!</v>
      </c>
      <c r="X148" t="e" cm="1">
        <f t="array" ref="X148">IF(Table17[[#This Row],[CONV2_//]]="","",INDEX(Table2[3],Table17[[#This Row],[CONV2_//]]))</f>
        <v>#VALUE!</v>
      </c>
      <c r="Y148" t="e">
        <f>IF(Table17[[#This Row],[CEK STN S]]="",Table17[[#This Row],[ISI NOTA]],Table17[[#This Row],[ISI NOTA]]*Table17[[#This Row],[CONV2 VAR]])</f>
        <v>#VALUE!</v>
      </c>
      <c r="Z148" t="e">
        <f>IF(Table17[[#This Row],[CEK STN S]]="",Table17[[#This Row],[SATUAN NOTA]],Table17[[#This Row],[SATUAN S]])</f>
        <v>#VALUE!</v>
      </c>
      <c r="AA148" s="32" t="e">
        <f>IF(Table17[[#This Row],[CEK ISI S]]="",Table17[[#This Row],[ISI DB]],Table17[[#This Row],[ISI S]])</f>
        <v>#VALUE!</v>
      </c>
      <c r="AB148" t="e">
        <f>IF(Table17[[#This Row],[CEK STN S]]="",Table17[[#This Row],[SATUAN DB]],Table17[[#This Row],[SATUAN S]])</f>
        <v>#VALUE!</v>
      </c>
      <c r="AC148" t="e">
        <f>Table17[[#This Row],[ISI NOTA CONV]]/Table17[[#This Row],[ISI_C]]</f>
        <v>#VALUE!</v>
      </c>
      <c r="AD148">
        <f>INDEX(NOTA[HARGA SATUAN],'1'!A:A)</f>
        <v>0</v>
      </c>
      <c r="AE148" t="e">
        <f>IF(Table17[[#This Row],[//CONV]]="",Table17[[#This Row],[HARGA NOTA]],Table17[[#This Row],[HARGA NOTA]]/Table17[[#This Row],[CONV VAR]])</f>
        <v>#VALUE!</v>
      </c>
      <c r="AF148" t="e">
        <f>IF(Table17[[#This Row],[CEK STN S]]="",Table17[[#This Row],[HARGA CONV]],Table17[[#This Row],[HARGA CONV]]/Table17[[#This Row],[CONV2 VAR]])</f>
        <v>#VALUE!</v>
      </c>
      <c r="AG148" s="33" t="str">
        <f>IF(INDEX(NOTA[Column6],'1'!A:A)=0,"",INDEX(NOTA[Column6],'1'!A:A))</f>
        <v/>
      </c>
      <c r="AH148" s="33" t="str">
        <f>IF(INDEX(NOTA[Column7],'1'!A:A)=0,"",INDEX(NOTA[Column7],'1'!A:A))</f>
        <v/>
      </c>
      <c r="AI14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8" s="34" t="str">
        <f>INDEX(NOTA[HARGA/ CTN_H],'1'!A:A)</f>
        <v/>
      </c>
      <c r="AK148" s="34" t="str">
        <f>IF(Table17[[#This Row],[DISC 3]]="",Table17[[#This Row],[HRG / CTN]],Table17[[#This Row],[HRG / CTN]]-(Table17[[#This Row],[HRG / CTN]]*Table17[[#This Row],[DISC 3]]))</f>
        <v/>
      </c>
      <c r="AL148" s="36" t="str">
        <f ca="1">INDEX(NOTA[TGL_H],'1'!A:A)</f>
        <v/>
      </c>
      <c r="AM148" s="36" t="str">
        <f ca="1">INDEX(NOTA[TGL.NOTA_H],'1'!A:A)</f>
        <v/>
      </c>
      <c r="AN148" s="37"/>
      <c r="AO148" t="str">
        <f>IF(INDEX(NOTA[Column10],A:A)="","",INDEX(NOTA[Column10],A:A))</f>
        <v/>
      </c>
      <c r="AP148" t="str">
        <f ca="1">INDEX(NOTA[NO.NOTA_H],'1'!A:A)</f>
        <v/>
      </c>
      <c r="AQ148">
        <f>INDEX(NOTA[Column10],'1'!A:A)</f>
        <v>0</v>
      </c>
      <c r="AR148" s="38" t="str">
        <f ca="1">INDEX(NOTA[SUPPLIER_H],'1'!A:A)</f>
        <v/>
      </c>
      <c r="AS148" t="str">
        <f>Table17[[#This Row],[NAMA_C]]</f>
        <v>ABJAD D &amp; R 260 KCL</v>
      </c>
      <c r="AT148" t="str">
        <f ca="1">Table17[[#This Row],[SUPPLIER]]</f>
        <v/>
      </c>
      <c r="AU148" t="e">
        <f>SUBSTITUTE(Table17[[#This Row],[CTN]],",",".")</f>
        <v>#VALUE!</v>
      </c>
      <c r="AV148" s="64" t="e">
        <f>Table17[[#This Row],[ISI_C]]</f>
        <v>#VALUE!</v>
      </c>
      <c r="AW148" t="e">
        <f>Table17[[#This Row],[SATUAN_C]]</f>
        <v>#VALUE!</v>
      </c>
      <c r="AX148" t="e">
        <f>Table17[[#This Row],[HARGA CONV2]]</f>
        <v>#VALUE!</v>
      </c>
      <c r="AY148" s="39" t="str">
        <f>SUBSTITUTE(Table17[[#This Row],[DISC 3]],",",".")</f>
        <v/>
      </c>
      <c r="AZ148" s="36" t="str">
        <f ca="1">Table17[[#This Row],[TGL DATANG]]</f>
        <v/>
      </c>
      <c r="BA148" s="36" t="str">
        <f ca="1">Table17[[#This Row],[Column10]]</f>
        <v/>
      </c>
      <c r="BB148" s="37"/>
      <c r="BC148" t="str">
        <f>Table17[[#This Row],[KETERANGAN CONDRO]]</f>
        <v/>
      </c>
      <c r="BD148" t="str">
        <f ca="1">Table17[[#This Row],[Column6]]</f>
        <v/>
      </c>
    </row>
    <row r="149" spans="3:56">
      <c r="C149" t="str">
        <f>INDEX(NOTA[//DB],'1'!A:A)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INDEX(NOTA[QTY],'1'!A:A)</f>
        <v>0</v>
      </c>
      <c r="K149">
        <f>INDEX(NOTA[STN],'1'!A:A)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t="e">
        <f>IF(Table17[[#This Row],[CEK STN S]]="",Table17[[#This Row],[ISI NOTA]],Table17[[#This Row],[ISI NOTA]]*Table17[[#This Row],[CONV2 VAR]])</f>
        <v>#VALUE!</v>
      </c>
      <c r="Z149" t="e">
        <f>IF(Table17[[#This Row],[CEK STN S]]="",Table17[[#This Row],[SATUAN NOTA]],Table17[[#This Row],[SATUAN S]])</f>
        <v>#VALUE!</v>
      </c>
      <c r="AA149" s="32" t="e">
        <f>IF(Table17[[#This Row],[CEK ISI S]]="",Table17[[#This Row],[ISI DB]],Table17[[#This Row],[ISI S]])</f>
        <v>#VALUE!</v>
      </c>
      <c r="AB149" t="e">
        <f>IF(Table17[[#This Row],[CEK STN S]]="",Table17[[#This Row],[SATUAN DB]],Table17[[#This Row],[SATUAN S]])</f>
        <v>#VALUE!</v>
      </c>
      <c r="AC149" t="e">
        <f>Table17[[#This Row],[ISI NOTA CONV]]/Table17[[#This Row],[ISI_C]]</f>
        <v>#VALUE!</v>
      </c>
      <c r="AD149">
        <f>INDEX(NOTA[HARGA SATUAN],'1'!A:A)</f>
        <v>0</v>
      </c>
      <c r="AE149" t="e">
        <f>IF(Table17[[#This Row],[//CONV]]="",Table17[[#This Row],[HARGA NOTA]],Table17[[#This Row],[HARGA NOTA]]/Table17[[#This Row],[CONV VAR]])</f>
        <v>#VALUE!</v>
      </c>
      <c r="AF149" t="e">
        <f>IF(Table17[[#This Row],[CEK STN S]]="",Table17[[#This Row],[HARGA CONV]],Table17[[#This Row],[HARGA CONV]]/Table17[[#This Row],[CONV2 VAR]])</f>
        <v>#VALUE!</v>
      </c>
      <c r="AG149" s="33" t="str">
        <f>IF(INDEX(NOTA[Column6],'1'!A:A)=0,"",INDEX(NOTA[Column6],'1'!A:A))</f>
        <v/>
      </c>
      <c r="AH149" s="33" t="str">
        <f>IF(INDEX(NOTA[Column7],'1'!A:A)=0,"",INDEX(NOTA[Column7],'1'!A:A))</f>
        <v/>
      </c>
      <c r="AI14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49" s="34" t="str">
        <f>INDEX(NOTA[HARGA/ CTN_H],'1'!A:A)</f>
        <v/>
      </c>
      <c r="AK149" s="34" t="str">
        <f>IF(Table17[[#This Row],[DISC 3]]="",Table17[[#This Row],[HRG / CTN]],Table17[[#This Row],[HRG / CTN]]-(Table17[[#This Row],[HRG / CTN]]*Table17[[#This Row],[DISC 3]]))</f>
        <v/>
      </c>
      <c r="AL149" s="36" t="str">
        <f ca="1">INDEX(NOTA[TGL_H],'1'!A:A)</f>
        <v/>
      </c>
      <c r="AM149" s="36" t="str">
        <f ca="1">INDEX(NOTA[TGL.NOTA_H],'1'!A:A)</f>
        <v/>
      </c>
      <c r="AN149" s="37"/>
      <c r="AO149" t="str">
        <f>IF(INDEX(NOTA[Column10],A:A)="","",INDEX(NOTA[Column10],A:A))</f>
        <v/>
      </c>
      <c r="AP149" t="str">
        <f ca="1">INDEX(NOTA[NO.NOTA_H],'1'!A:A)</f>
        <v/>
      </c>
      <c r="AQ149">
        <f>INDEX(NOTA[Column10],'1'!A:A)</f>
        <v>0</v>
      </c>
      <c r="AR149" s="38" t="str">
        <f ca="1">INDEX(NOTA[SUPPLIER_H],'1'!A:A)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4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39" t="str">
        <f>SUBSTITUTE(Table17[[#This Row],[DISC 3]],",",".")</f>
        <v/>
      </c>
      <c r="AZ149" s="36" t="str">
        <f ca="1">Table17[[#This Row],[TGL DATANG]]</f>
        <v/>
      </c>
      <c r="BA149" s="36" t="str">
        <f ca="1">Table17[[#This Row],[Column10]]</f>
        <v/>
      </c>
      <c r="BB149" s="37"/>
      <c r="BC149" t="str">
        <f>Table17[[#This Row],[KETERANGAN CONDRO]]</f>
        <v/>
      </c>
      <c r="BD149" t="str">
        <f ca="1">Table17[[#This Row],[Column6]]</f>
        <v/>
      </c>
    </row>
    <row r="150" spans="3:56">
      <c r="C150" t="str">
        <f>INDEX(NOTA[//DB],'1'!A:A)</f>
        <v/>
      </c>
      <c r="D150">
        <f>_xlfn.IFNA(MATCH(Table17[[#This Row],[//db]],[3]!Table2[\\],0),"")</f>
        <v>1</v>
      </c>
      <c r="E150" t="e">
        <f>INDEX([3]!db[NB NOTA],Table17[[#This Row],[//db]])</f>
        <v>#VALUE!</v>
      </c>
      <c r="F150" t="e">
        <f>INDEX([3]!db[NB BM],Table17[[#This Row],[//db]])</f>
        <v>#VALUE!</v>
      </c>
      <c r="G150" t="str">
        <f>IF(Table17[[#This Row],[dbconcat]]="","",INDEX([3]!Table2[NAMA],Table17[[#This Row],[dbconcat]]))</f>
        <v>ABJAD D &amp; R 260 KCL</v>
      </c>
      <c r="H150" t="str">
        <f>INDEX([3]!Table2[KODE BARANG],Table17[[#This Row],[dbconcat]])</f>
        <v>ABJ-DR1</v>
      </c>
      <c r="I150" t="str">
        <f>IF(Table17[[#This Row],[NAMA_3]]="",UPPER(Table17[[#This Row],[NAMA_2]]),Table17[[#This Row],[NAMA_3]])</f>
        <v>ABJAD D &amp; R 260 KCL</v>
      </c>
      <c r="J150">
        <f>INDEX(NOTA[QTY],'1'!A:A)</f>
        <v>0</v>
      </c>
      <c r="K150">
        <f>INDEX(NOTA[STN],'1'!A:A)</f>
        <v>0</v>
      </c>
      <c r="L150" t="e">
        <f>INDEX([3]!db[QTY B],Table17[[#This Row],[//db]])</f>
        <v>#VALUE!</v>
      </c>
      <c r="M150" t="e">
        <f>INDEX([3]!db[STN B],Table17[[#This Row],[//db]])</f>
        <v>#VALUE!</v>
      </c>
      <c r="N150" t="e">
        <f>IF(Table17[[#This Row],[SATUAN NOTA]]=Table17[[#This Row],[SATUAN DB]],"", MATCH(CONCATENATE(Table17[[#This Row],[SATUAN NOTA]],Table17[[#This Row],[SATUAN DB]]),Table2[4],0))</f>
        <v>#VALUE!</v>
      </c>
      <c r="O150" t="e" cm="1">
        <f t="array" ref="O150">IF(Table17[[#This Row],[//CONV]]="","",INDEX(Table2[3],Table17[[#This Row],[//CONV]]))</f>
        <v>#VALUE!</v>
      </c>
      <c r="P150" t="e">
        <f>IF(Table17[[#This Row],[//CONV]]="",Table17[[#This Row],[ISI DB]],Table17[[#This Row],[ISI NOTA]]*Table17[[#This Row],[CONV VAR]])</f>
        <v>#VALUE!</v>
      </c>
      <c r="Q150" t="e" cm="1">
        <f t="array" ref="Q150">IF(Table17[[#This Row],[//CONV]]="",Table17[[#This Row],[SATUAN DB]],INDEX(Table2[2],Table17[[#This Row],[//CONV]]))</f>
        <v>#VALUE!</v>
      </c>
      <c r="R150" cm="1">
        <f t="array" ref="R150">IF(Table17[[#This Row],[dbconcat]]="","",INDEX([3]!Table2[ISI],Table17[[#This Row],[dbconcat]]))</f>
        <v>20</v>
      </c>
      <c r="S150" t="str" cm="1">
        <f t="array" ref="S150">IF(Table17[[#This Row],[dbconcat]]="","",INDEX([3]!Table2[[SATUAN ]],Table17[[#This Row],[dbconcat]]))</f>
        <v>LSN</v>
      </c>
      <c r="T150" t="e">
        <f>IF(Table17[[#This Row],[SATUAN S]]="","",IF(_xlfn.NUMBERVALUE(Table17[[#This Row],[ISI DB]])=_xlfn.NUMBERVALUE(Table17[[#This Row],[ISI S]]),"",1))</f>
        <v>#VALUE!</v>
      </c>
      <c r="U150" t="e">
        <f>IF(Table17[[#This Row],[SATUAN S]]="","",IF(Table17[[#This Row],[SATUAN DB]]=Table17[[#This Row],[SATUAN S]],"",1))</f>
        <v>#VALUE!</v>
      </c>
      <c r="V150" t="e">
        <f>IF(Table17[[#This Row],[CEK STN S]]="","",MATCH(CONCATENATE(Table17[[#This Row],[SATUAN CONV]],Table17[[#This Row],[SATUAN S]]),Table2[4],0))</f>
        <v>#VALUE!</v>
      </c>
      <c r="X150" t="e" cm="1">
        <f t="array" ref="X150">IF(Table17[[#This Row],[CONV2_//]]="","",INDEX(Table2[3],Table17[[#This Row],[CONV2_//]]))</f>
        <v>#VALUE!</v>
      </c>
      <c r="Y150" t="e">
        <f>IF(Table17[[#This Row],[CEK STN S]]="",Table17[[#This Row],[ISI NOTA]],Table17[[#This Row],[ISI NOTA]]*Table17[[#This Row],[CONV2 VAR]])</f>
        <v>#VALUE!</v>
      </c>
      <c r="Z150" t="e">
        <f>IF(Table17[[#This Row],[CEK STN S]]="",Table17[[#This Row],[SATUAN NOTA]],Table17[[#This Row],[SATUAN S]])</f>
        <v>#VALUE!</v>
      </c>
      <c r="AA150" s="32" t="e">
        <f>IF(Table17[[#This Row],[CEK ISI S]]="",Table17[[#This Row],[ISI DB]],Table17[[#This Row],[ISI S]])</f>
        <v>#VALUE!</v>
      </c>
      <c r="AB150" t="e">
        <f>IF(Table17[[#This Row],[CEK STN S]]="",Table17[[#This Row],[SATUAN DB]],Table17[[#This Row],[SATUAN S]])</f>
        <v>#VALUE!</v>
      </c>
      <c r="AC150" t="e">
        <f>Table17[[#This Row],[ISI NOTA CONV]]/Table17[[#This Row],[ISI_C]]</f>
        <v>#VALUE!</v>
      </c>
      <c r="AD150">
        <f>INDEX(NOTA[HARGA SATUAN],'1'!A:A)</f>
        <v>0</v>
      </c>
      <c r="AE150" t="e">
        <f>IF(Table17[[#This Row],[//CONV]]="",Table17[[#This Row],[HARGA NOTA]],Table17[[#This Row],[HARGA NOTA]]/Table17[[#This Row],[CONV VAR]])</f>
        <v>#VALUE!</v>
      </c>
      <c r="AF150" t="e">
        <f>IF(Table17[[#This Row],[CEK STN S]]="",Table17[[#This Row],[HARGA CONV]],Table17[[#This Row],[HARGA CONV]]/Table17[[#This Row],[CONV2 VAR]])</f>
        <v>#VALUE!</v>
      </c>
      <c r="AG150" s="33" t="str">
        <f>IF(INDEX(NOTA[Column6],'1'!A:A)=0,"",INDEX(NOTA[Column6],'1'!A:A))</f>
        <v/>
      </c>
      <c r="AH150" s="33" t="str">
        <f>IF(INDEX(NOTA[Column7],'1'!A:A)=0,"",INDEX(NOTA[Column7],'1'!A:A))</f>
        <v/>
      </c>
      <c r="AI15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0" s="34" t="str">
        <f>INDEX(NOTA[HARGA/ CTN_H],'1'!A:A)</f>
        <v/>
      </c>
      <c r="AK150" s="34" t="str">
        <f>IF(Table17[[#This Row],[DISC 3]]="",Table17[[#This Row],[HRG / CTN]],Table17[[#This Row],[HRG / CTN]]-(Table17[[#This Row],[HRG / CTN]]*Table17[[#This Row],[DISC 3]]))</f>
        <v/>
      </c>
      <c r="AL150" s="36" t="str">
        <f ca="1">INDEX(NOTA[TGL_H],'1'!A:A)</f>
        <v/>
      </c>
      <c r="AM150" s="36" t="str">
        <f ca="1">INDEX(NOTA[TGL.NOTA_H],'1'!A:A)</f>
        <v/>
      </c>
      <c r="AN150" s="37"/>
      <c r="AO150" t="str">
        <f>IF(INDEX(NOTA[Column10],A:A)="","",INDEX(NOTA[Column10],A:A))</f>
        <v/>
      </c>
      <c r="AP150" t="str">
        <f ca="1">INDEX(NOTA[NO.NOTA_H],'1'!A:A)</f>
        <v/>
      </c>
      <c r="AQ150">
        <f>INDEX(NOTA[Column10],'1'!A:A)</f>
        <v>0</v>
      </c>
      <c r="AR150" s="38" t="str">
        <f ca="1">INDEX(NOTA[SUPPLIER_H],'1'!A:A)</f>
        <v/>
      </c>
      <c r="AS150" t="str">
        <f>Table17[[#This Row],[NAMA_C]]</f>
        <v>ABJAD D &amp; R 260 KCL</v>
      </c>
      <c r="AT150" t="str">
        <f ca="1">Table17[[#This Row],[SUPPLIER]]</f>
        <v/>
      </c>
      <c r="AU150" t="e">
        <f>SUBSTITUTE(Table17[[#This Row],[CTN]],",",".")</f>
        <v>#VALUE!</v>
      </c>
      <c r="AV150" s="64" t="e">
        <f>Table17[[#This Row],[ISI_C]]</f>
        <v>#VALUE!</v>
      </c>
      <c r="AW150" t="e">
        <f>Table17[[#This Row],[SATUAN_C]]</f>
        <v>#VALUE!</v>
      </c>
      <c r="AX150" t="e">
        <f>Table17[[#This Row],[HARGA CONV2]]</f>
        <v>#VALUE!</v>
      </c>
      <c r="AY150" s="39" t="str">
        <f>SUBSTITUTE(Table17[[#This Row],[DISC 3]],",",".")</f>
        <v/>
      </c>
      <c r="AZ150" s="36" t="str">
        <f ca="1">Table17[[#This Row],[TGL DATANG]]</f>
        <v/>
      </c>
      <c r="BA150" s="36" t="str">
        <f ca="1">Table17[[#This Row],[Column10]]</f>
        <v/>
      </c>
      <c r="BB150" s="37"/>
      <c r="BC150" t="str">
        <f>Table17[[#This Row],[KETERANGAN CONDRO]]</f>
        <v/>
      </c>
      <c r="BD150" t="str">
        <f ca="1">Table17[[#This Row],[Column6]]</f>
        <v/>
      </c>
    </row>
    <row r="151" spans="3:56">
      <c r="C151" t="str">
        <f>INDEX(NOTA[//DB],'1'!A:A)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INDEX(NOTA[QTY],'1'!A:A)</f>
        <v>0</v>
      </c>
      <c r="K151">
        <f>INDEX(NOTA[STN],'1'!A:A)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t="e">
        <f>IF(Table17[[#This Row],[CEK STN S]]="",Table17[[#This Row],[ISI NOTA]],Table17[[#This Row],[ISI NOTA]]*Table17[[#This Row],[CONV2 VAR]])</f>
        <v>#VALUE!</v>
      </c>
      <c r="Z151" t="e">
        <f>IF(Table17[[#This Row],[CEK STN S]]="",Table17[[#This Row],[SATUAN NOTA]],Table17[[#This Row],[SATUAN S]])</f>
        <v>#VALUE!</v>
      </c>
      <c r="AA151" s="32" t="e">
        <f>IF(Table17[[#This Row],[CEK ISI S]]="",Table17[[#This Row],[ISI DB]],Table17[[#This Row],[ISI S]])</f>
        <v>#VALUE!</v>
      </c>
      <c r="AB151" t="e">
        <f>IF(Table17[[#This Row],[CEK STN S]]="",Table17[[#This Row],[SATUAN DB]],Table17[[#This Row],[SATUAN S]])</f>
        <v>#VALUE!</v>
      </c>
      <c r="AC151" t="e">
        <f>Table17[[#This Row],[ISI NOTA CONV]]/Table17[[#This Row],[ISI_C]]</f>
        <v>#VALUE!</v>
      </c>
      <c r="AD151">
        <f>INDEX(NOTA[HARGA SATUAN],'1'!A:A)</f>
        <v>0</v>
      </c>
      <c r="AE151" t="e">
        <f>IF(Table17[[#This Row],[//CONV]]="",Table17[[#This Row],[HARGA NOTA]],Table17[[#This Row],[HARGA NOTA]]/Table17[[#This Row],[CONV VAR]])</f>
        <v>#VALUE!</v>
      </c>
      <c r="AF151" t="e">
        <f>IF(Table17[[#This Row],[CEK STN S]]="",Table17[[#This Row],[HARGA CONV]],Table17[[#This Row],[HARGA CONV]]/Table17[[#This Row],[CONV2 VAR]])</f>
        <v>#VALUE!</v>
      </c>
      <c r="AG151" s="33" t="str">
        <f>IF(INDEX(NOTA[Column6],'1'!A:A)=0,"",INDEX(NOTA[Column6],'1'!A:A))</f>
        <v/>
      </c>
      <c r="AH151" s="33" t="str">
        <f>IF(INDEX(NOTA[Column7],'1'!A:A)=0,"",INDEX(NOTA[Column7],'1'!A:A))</f>
        <v/>
      </c>
      <c r="AI15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1" s="34" t="str">
        <f>INDEX(NOTA[HARGA/ CTN_H],'1'!A:A)</f>
        <v/>
      </c>
      <c r="AK151" s="34" t="str">
        <f>IF(Table17[[#This Row],[DISC 3]]="",Table17[[#This Row],[HRG / CTN]],Table17[[#This Row],[HRG / CTN]]-(Table17[[#This Row],[HRG / CTN]]*Table17[[#This Row],[DISC 3]]))</f>
        <v/>
      </c>
      <c r="AL151" s="36" t="str">
        <f ca="1">INDEX(NOTA[TGL_H],'1'!A:A)</f>
        <v/>
      </c>
      <c r="AM151" s="36" t="str">
        <f ca="1">INDEX(NOTA[TGL.NOTA_H],'1'!A:A)</f>
        <v/>
      </c>
      <c r="AN151" s="37"/>
      <c r="AO151" t="str">
        <f>IF(INDEX(NOTA[Column10],A:A)="","",INDEX(NOTA[Column10],A:A))</f>
        <v/>
      </c>
      <c r="AP151" t="str">
        <f ca="1">INDEX(NOTA[NO.NOTA_H],'1'!A:A)</f>
        <v/>
      </c>
      <c r="AQ151">
        <f>INDEX(NOTA[Column10],'1'!A:A)</f>
        <v>0</v>
      </c>
      <c r="AR151" s="38" t="str">
        <f ca="1">INDEX(NOTA[SUPPLIER_H],'1'!A:A)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4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39" t="str">
        <f>SUBSTITUTE(Table17[[#This Row],[DISC 3]],",",".")</f>
        <v/>
      </c>
      <c r="AZ151" s="36" t="str">
        <f ca="1">Table17[[#This Row],[TGL DATANG]]</f>
        <v/>
      </c>
      <c r="BA151" s="36" t="str">
        <f ca="1">Table17[[#This Row],[Column10]]</f>
        <v/>
      </c>
      <c r="BB151" s="37"/>
      <c r="BC151" t="str">
        <f>Table17[[#This Row],[KETERANGAN CONDRO]]</f>
        <v/>
      </c>
      <c r="BD151" t="str">
        <f ca="1">Table17[[#This Row],[Column6]]</f>
        <v/>
      </c>
    </row>
    <row r="152" spans="3:56">
      <c r="C152" t="str">
        <f>INDEX(NOTA[//DB],'1'!A:A)</f>
        <v/>
      </c>
      <c r="D152">
        <f>_xlfn.IFNA(MATCH(Table17[[#This Row],[//db]],[3]!Table2[\\],0),"")</f>
        <v>1</v>
      </c>
      <c r="E152" t="e">
        <f>INDEX([3]!db[NB NOTA],Table17[[#This Row],[//db]])</f>
        <v>#VALUE!</v>
      </c>
      <c r="F152" t="e">
        <f>INDEX([3]!db[NB BM],Table17[[#This Row],[//db]])</f>
        <v>#VALUE!</v>
      </c>
      <c r="G152" t="str">
        <f>IF(Table17[[#This Row],[dbconcat]]="","",INDEX([3]!Table2[NAMA],Table17[[#This Row],[dbconcat]]))</f>
        <v>ABJAD D &amp; R 260 KCL</v>
      </c>
      <c r="H152" t="str">
        <f>INDEX([3]!Table2[KODE BARANG],Table17[[#This Row],[dbconcat]])</f>
        <v>ABJ-DR1</v>
      </c>
      <c r="I152" t="str">
        <f>IF(Table17[[#This Row],[NAMA_3]]="",UPPER(Table17[[#This Row],[NAMA_2]]),Table17[[#This Row],[NAMA_3]])</f>
        <v>ABJAD D &amp; R 260 KCL</v>
      </c>
      <c r="J152">
        <f>INDEX(NOTA[QTY],'1'!A:A)</f>
        <v>0</v>
      </c>
      <c r="K152">
        <f>INDEX(NOTA[STN],'1'!A:A)</f>
        <v>0</v>
      </c>
      <c r="L152" t="e">
        <f>INDEX([3]!db[QTY B],Table17[[#This Row],[//db]])</f>
        <v>#VALUE!</v>
      </c>
      <c r="M152" t="e">
        <f>INDEX([3]!db[STN B],Table17[[#This Row],[//db]])</f>
        <v>#VALUE!</v>
      </c>
      <c r="N152" t="e">
        <f>IF(Table17[[#This Row],[SATUAN NOTA]]=Table17[[#This Row],[SATUAN DB]],"", MATCH(CONCATENATE(Table17[[#This Row],[SATUAN NOTA]],Table17[[#This Row],[SATUAN DB]]),Table2[4],0))</f>
        <v>#VALUE!</v>
      </c>
      <c r="O152" t="e" cm="1">
        <f t="array" ref="O152">IF(Table17[[#This Row],[//CONV]]="","",INDEX(Table2[3],Table17[[#This Row],[//CONV]]))</f>
        <v>#VALUE!</v>
      </c>
      <c r="P152" t="e">
        <f>IF(Table17[[#This Row],[//CONV]]="",Table17[[#This Row],[ISI DB]],Table17[[#This Row],[ISI NOTA]]*Table17[[#This Row],[CONV VAR]])</f>
        <v>#VALUE!</v>
      </c>
      <c r="Q152" t="e" cm="1">
        <f t="array" ref="Q152">IF(Table17[[#This Row],[//CONV]]="",Table17[[#This Row],[SATUAN DB]],INDEX(Table2[2],Table17[[#This Row],[//CONV]]))</f>
        <v>#VALUE!</v>
      </c>
      <c r="R152" cm="1">
        <f t="array" ref="R152">IF(Table17[[#This Row],[dbconcat]]="","",INDEX([3]!Table2[ISI],Table17[[#This Row],[dbconcat]]))</f>
        <v>20</v>
      </c>
      <c r="S152" t="str" cm="1">
        <f t="array" ref="S152">IF(Table17[[#This Row],[dbconcat]]="","",INDEX([3]!Table2[[SATUAN ]],Table17[[#This Row],[dbconcat]]))</f>
        <v>LSN</v>
      </c>
      <c r="T152" t="e">
        <f>IF(Table17[[#This Row],[SATUAN S]]="","",IF(_xlfn.NUMBERVALUE(Table17[[#This Row],[ISI DB]])=_xlfn.NUMBERVALUE(Table17[[#This Row],[ISI S]]),"",1))</f>
        <v>#VALUE!</v>
      </c>
      <c r="U152" t="e">
        <f>IF(Table17[[#This Row],[SATUAN S]]="","",IF(Table17[[#This Row],[SATUAN DB]]=Table17[[#This Row],[SATUAN S]],"",1))</f>
        <v>#VALUE!</v>
      </c>
      <c r="V152" t="e">
        <f>IF(Table17[[#This Row],[CEK STN S]]="","",MATCH(CONCATENATE(Table17[[#This Row],[SATUAN CONV]],Table17[[#This Row],[SATUAN S]]),Table2[4],0))</f>
        <v>#VALUE!</v>
      </c>
      <c r="X152" t="e" cm="1">
        <f t="array" ref="X152">IF(Table17[[#This Row],[CONV2_//]]="","",INDEX(Table2[3],Table17[[#This Row],[CONV2_//]]))</f>
        <v>#VALUE!</v>
      </c>
      <c r="Y152" t="e">
        <f>IF(Table17[[#This Row],[CEK STN S]]="",Table17[[#This Row],[ISI NOTA]],Table17[[#This Row],[ISI NOTA]]*Table17[[#This Row],[CONV2 VAR]])</f>
        <v>#VALUE!</v>
      </c>
      <c r="Z152" t="e">
        <f>IF(Table17[[#This Row],[CEK STN S]]="",Table17[[#This Row],[SATUAN NOTA]],Table17[[#This Row],[SATUAN S]])</f>
        <v>#VALUE!</v>
      </c>
      <c r="AA152" s="32" t="e">
        <f>IF(Table17[[#This Row],[CEK ISI S]]="",Table17[[#This Row],[ISI DB]],Table17[[#This Row],[ISI S]])</f>
        <v>#VALUE!</v>
      </c>
      <c r="AB152" t="e">
        <f>IF(Table17[[#This Row],[CEK STN S]]="",Table17[[#This Row],[SATUAN DB]],Table17[[#This Row],[SATUAN S]])</f>
        <v>#VALUE!</v>
      </c>
      <c r="AC152" t="e">
        <f>Table17[[#This Row],[ISI NOTA CONV]]/Table17[[#This Row],[ISI_C]]</f>
        <v>#VALUE!</v>
      </c>
      <c r="AD152">
        <f>INDEX(NOTA[HARGA SATUAN],'1'!A:A)</f>
        <v>0</v>
      </c>
      <c r="AE152" t="e">
        <f>IF(Table17[[#This Row],[//CONV]]="",Table17[[#This Row],[HARGA NOTA]],Table17[[#This Row],[HARGA NOTA]]/Table17[[#This Row],[CONV VAR]])</f>
        <v>#VALUE!</v>
      </c>
      <c r="AF152" t="e">
        <f>IF(Table17[[#This Row],[CEK STN S]]="",Table17[[#This Row],[HARGA CONV]],Table17[[#This Row],[HARGA CONV]]/Table17[[#This Row],[CONV2 VAR]])</f>
        <v>#VALUE!</v>
      </c>
      <c r="AG152" s="33" t="str">
        <f>IF(INDEX(NOTA[Column6],'1'!A:A)=0,"",INDEX(NOTA[Column6],'1'!A:A))</f>
        <v/>
      </c>
      <c r="AH152" s="33" t="str">
        <f>IF(INDEX(NOTA[Column7],'1'!A:A)=0,"",INDEX(NOTA[Column7],'1'!A:A))</f>
        <v/>
      </c>
      <c r="AI15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2" s="34" t="str">
        <f>INDEX(NOTA[HARGA/ CTN_H],'1'!A:A)</f>
        <v/>
      </c>
      <c r="AK152" s="34" t="str">
        <f>IF(Table17[[#This Row],[DISC 3]]="",Table17[[#This Row],[HRG / CTN]],Table17[[#This Row],[HRG / CTN]]-(Table17[[#This Row],[HRG / CTN]]*Table17[[#This Row],[DISC 3]]))</f>
        <v/>
      </c>
      <c r="AL152" s="36" t="str">
        <f ca="1">INDEX(NOTA[TGL_H],'1'!A:A)</f>
        <v/>
      </c>
      <c r="AM152" s="36" t="str">
        <f ca="1">INDEX(NOTA[TGL.NOTA_H],'1'!A:A)</f>
        <v/>
      </c>
      <c r="AN152" s="37"/>
      <c r="AO152" t="str">
        <f>IF(INDEX(NOTA[Column10],A:A)="","",INDEX(NOTA[Column10],A:A))</f>
        <v/>
      </c>
      <c r="AP152" t="str">
        <f ca="1">INDEX(NOTA[NO.NOTA_H],'1'!A:A)</f>
        <v/>
      </c>
      <c r="AQ152">
        <f>INDEX(NOTA[Column10],'1'!A:A)</f>
        <v>0</v>
      </c>
      <c r="AR152" s="38" t="str">
        <f ca="1">INDEX(NOTA[SUPPLIER_H],'1'!A:A)</f>
        <v/>
      </c>
      <c r="AS152" t="str">
        <f>Table17[[#This Row],[NAMA_C]]</f>
        <v>ABJAD D &amp; R 260 KCL</v>
      </c>
      <c r="AT152" t="str">
        <f ca="1">Table17[[#This Row],[SUPPLIER]]</f>
        <v/>
      </c>
      <c r="AU152" t="e">
        <f>SUBSTITUTE(Table17[[#This Row],[CTN]],",",".")</f>
        <v>#VALUE!</v>
      </c>
      <c r="AV152" s="64" t="e">
        <f>Table17[[#This Row],[ISI_C]]</f>
        <v>#VALUE!</v>
      </c>
      <c r="AW152" t="e">
        <f>Table17[[#This Row],[SATUAN_C]]</f>
        <v>#VALUE!</v>
      </c>
      <c r="AX152" t="e">
        <f>Table17[[#This Row],[HARGA CONV2]]</f>
        <v>#VALUE!</v>
      </c>
      <c r="AY152" s="39" t="str">
        <f>SUBSTITUTE(Table17[[#This Row],[DISC 3]],",",".")</f>
        <v/>
      </c>
      <c r="AZ152" s="36" t="str">
        <f ca="1">Table17[[#This Row],[TGL DATANG]]</f>
        <v/>
      </c>
      <c r="BA152" s="36" t="str">
        <f ca="1">Table17[[#This Row],[Column10]]</f>
        <v/>
      </c>
      <c r="BB152" s="37"/>
      <c r="BC152" t="str">
        <f>Table17[[#This Row],[KETERANGAN CONDRO]]</f>
        <v/>
      </c>
      <c r="BD152" t="str">
        <f ca="1">Table17[[#This Row],[Column6]]</f>
        <v/>
      </c>
    </row>
    <row r="153" spans="3:56">
      <c r="C153" t="str">
        <f>INDEX(NOTA[//DB],'1'!A:A)</f>
        <v/>
      </c>
      <c r="D153">
        <f>_xlfn.IFNA(MATCH(Table17[[#This Row],[//db]],[3]!Table2[\\],0),"")</f>
        <v>1</v>
      </c>
      <c r="E153" t="e">
        <f>INDEX([3]!db[NB NOTA],Table17[[#This Row],[//db]])</f>
        <v>#VALUE!</v>
      </c>
      <c r="F153" t="e">
        <f>INDEX([3]!db[NB BM],Table17[[#This Row],[//db]])</f>
        <v>#VALUE!</v>
      </c>
      <c r="G153" t="str">
        <f>IF(Table17[[#This Row],[dbconcat]]="","",INDEX([3]!Table2[NAMA],Table17[[#This Row],[dbconcat]]))</f>
        <v>ABJAD D &amp; R 260 KCL</v>
      </c>
      <c r="H153" t="str">
        <f>INDEX([3]!Table2[KODE BARANG],Table17[[#This Row],[dbconcat]])</f>
        <v>ABJ-DR1</v>
      </c>
      <c r="I153" t="str">
        <f>IF(Table17[[#This Row],[NAMA_3]]="",UPPER(Table17[[#This Row],[NAMA_2]]),Table17[[#This Row],[NAMA_3]])</f>
        <v>ABJAD D &amp; R 260 KCL</v>
      </c>
      <c r="J153">
        <f>INDEX(NOTA[QTY],'1'!A:A)</f>
        <v>0</v>
      </c>
      <c r="K153">
        <f>INDEX(NOTA[STN],'1'!A:A)</f>
        <v>0</v>
      </c>
      <c r="L153" t="e">
        <f>INDEX([3]!db[QTY B],Table17[[#This Row],[//db]])</f>
        <v>#VALUE!</v>
      </c>
      <c r="M153" t="e">
        <f>INDEX([3]!db[STN B],Table17[[#This Row],[//db]])</f>
        <v>#VALUE!</v>
      </c>
      <c r="N153" t="e">
        <f>IF(Table17[[#This Row],[SATUAN NOTA]]=Table17[[#This Row],[SATUAN DB]],"", MATCH(CONCATENATE(Table17[[#This Row],[SATUAN NOTA]],Table17[[#This Row],[SATUAN DB]]),Table2[4],0))</f>
        <v>#VALUE!</v>
      </c>
      <c r="O153" t="e" cm="1">
        <f t="array" ref="O153">IF(Table17[[#This Row],[//CONV]]="","",INDEX(Table2[3],Table17[[#This Row],[//CONV]]))</f>
        <v>#VALUE!</v>
      </c>
      <c r="P153" t="e">
        <f>IF(Table17[[#This Row],[//CONV]]="",Table17[[#This Row],[ISI DB]],Table17[[#This Row],[ISI NOTA]]*Table17[[#This Row],[CONV VAR]])</f>
        <v>#VALUE!</v>
      </c>
      <c r="Q153" t="e" cm="1">
        <f t="array" ref="Q153">IF(Table17[[#This Row],[//CONV]]="",Table17[[#This Row],[SATUAN DB]],INDEX(Table2[2],Table17[[#This Row],[//CONV]]))</f>
        <v>#VALUE!</v>
      </c>
      <c r="R153" cm="1">
        <f t="array" ref="R153">IF(Table17[[#This Row],[dbconcat]]="","",INDEX([3]!Table2[ISI],Table17[[#This Row],[dbconcat]]))</f>
        <v>20</v>
      </c>
      <c r="S153" t="str" cm="1">
        <f t="array" ref="S153">IF(Table17[[#This Row],[dbconcat]]="","",INDEX([3]!Table2[[SATUAN ]],Table17[[#This Row],[dbconcat]]))</f>
        <v>LSN</v>
      </c>
      <c r="T153" t="e">
        <f>IF(Table17[[#This Row],[SATUAN S]]="","",IF(_xlfn.NUMBERVALUE(Table17[[#This Row],[ISI DB]])=_xlfn.NUMBERVALUE(Table17[[#This Row],[ISI S]]),"",1))</f>
        <v>#VALUE!</v>
      </c>
      <c r="U153" t="e">
        <f>IF(Table17[[#This Row],[SATUAN S]]="","",IF(Table17[[#This Row],[SATUAN DB]]=Table17[[#This Row],[SATUAN S]],"",1))</f>
        <v>#VALUE!</v>
      </c>
      <c r="V153" t="e">
        <f>IF(Table17[[#This Row],[CEK STN S]]="","",MATCH(CONCATENATE(Table17[[#This Row],[SATUAN CONV]],Table17[[#This Row],[SATUAN S]]),Table2[4],0))</f>
        <v>#VALUE!</v>
      </c>
      <c r="X153" t="e" cm="1">
        <f t="array" ref="X153">IF(Table17[[#This Row],[CONV2_//]]="","",INDEX(Table2[3],Table17[[#This Row],[CONV2_//]]))</f>
        <v>#VALUE!</v>
      </c>
      <c r="Y153" t="e">
        <f>IF(Table17[[#This Row],[CEK STN S]]="",Table17[[#This Row],[ISI NOTA]],Table17[[#This Row],[ISI NOTA]]*Table17[[#This Row],[CONV2 VAR]])</f>
        <v>#VALUE!</v>
      </c>
      <c r="Z153" t="e">
        <f>IF(Table17[[#This Row],[CEK STN S]]="",Table17[[#This Row],[SATUAN NOTA]],Table17[[#This Row],[SATUAN S]])</f>
        <v>#VALUE!</v>
      </c>
      <c r="AA153" s="32" t="e">
        <f>IF(Table17[[#This Row],[CEK ISI S]]="",Table17[[#This Row],[ISI DB]],Table17[[#This Row],[ISI S]])</f>
        <v>#VALUE!</v>
      </c>
      <c r="AB153" t="e">
        <f>IF(Table17[[#This Row],[CEK STN S]]="",Table17[[#This Row],[SATUAN DB]],Table17[[#This Row],[SATUAN S]])</f>
        <v>#VALUE!</v>
      </c>
      <c r="AC153" t="e">
        <f>Table17[[#This Row],[ISI NOTA CONV]]/Table17[[#This Row],[ISI_C]]</f>
        <v>#VALUE!</v>
      </c>
      <c r="AD153">
        <f>INDEX(NOTA[HARGA SATUAN],'1'!A:A)</f>
        <v>0</v>
      </c>
      <c r="AE153" t="e">
        <f>IF(Table17[[#This Row],[//CONV]]="",Table17[[#This Row],[HARGA NOTA]],Table17[[#This Row],[HARGA NOTA]]/Table17[[#This Row],[CONV VAR]])</f>
        <v>#VALUE!</v>
      </c>
      <c r="AF153" t="e">
        <f>IF(Table17[[#This Row],[CEK STN S]]="",Table17[[#This Row],[HARGA CONV]],Table17[[#This Row],[HARGA CONV]]/Table17[[#This Row],[CONV2 VAR]])</f>
        <v>#VALUE!</v>
      </c>
      <c r="AG153" s="33" t="str">
        <f>IF(INDEX(NOTA[Column6],'1'!A:A)=0,"",INDEX(NOTA[Column6],'1'!A:A))</f>
        <v/>
      </c>
      <c r="AH153" s="33" t="str">
        <f>IF(INDEX(NOTA[Column7],'1'!A:A)=0,"",INDEX(NOTA[Column7],'1'!A:A))</f>
        <v/>
      </c>
      <c r="AI15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3" s="34" t="str">
        <f>INDEX(NOTA[HARGA/ CTN_H],'1'!A:A)</f>
        <v/>
      </c>
      <c r="AK153" s="34" t="str">
        <f>IF(Table17[[#This Row],[DISC 3]]="",Table17[[#This Row],[HRG / CTN]],Table17[[#This Row],[HRG / CTN]]-(Table17[[#This Row],[HRG / CTN]]*Table17[[#This Row],[DISC 3]]))</f>
        <v/>
      </c>
      <c r="AL153" s="36" t="str">
        <f ca="1">INDEX(NOTA[TGL_H],'1'!A:A)</f>
        <v/>
      </c>
      <c r="AM153" s="36" t="str">
        <f ca="1">INDEX(NOTA[TGL.NOTA_H],'1'!A:A)</f>
        <v/>
      </c>
      <c r="AN153" s="37"/>
      <c r="AO153" t="str">
        <f>IF(INDEX(NOTA[Column10],A:A)="","",INDEX(NOTA[Column10],A:A))</f>
        <v/>
      </c>
      <c r="AP153" t="str">
        <f ca="1">INDEX(NOTA[NO.NOTA_H],'1'!A:A)</f>
        <v/>
      </c>
      <c r="AQ153">
        <f>INDEX(NOTA[Column10],'1'!A:A)</f>
        <v>0</v>
      </c>
      <c r="AR153" s="38" t="str">
        <f ca="1">INDEX(NOTA[SUPPLIER_H],'1'!A:A)</f>
        <v/>
      </c>
      <c r="AS153" t="str">
        <f>Table17[[#This Row],[NAMA_C]]</f>
        <v>ABJAD D &amp; R 260 KCL</v>
      </c>
      <c r="AT153" t="str">
        <f ca="1">Table17[[#This Row],[SUPPLIER]]</f>
        <v/>
      </c>
      <c r="AU153" t="e">
        <f>SUBSTITUTE(Table17[[#This Row],[CTN]],",",".")</f>
        <v>#VALUE!</v>
      </c>
      <c r="AV153" s="64" t="e">
        <f>Table17[[#This Row],[ISI_C]]</f>
        <v>#VALUE!</v>
      </c>
      <c r="AW153" t="e">
        <f>Table17[[#This Row],[SATUAN_C]]</f>
        <v>#VALUE!</v>
      </c>
      <c r="AX153" t="e">
        <f>Table17[[#This Row],[HARGA CONV2]]</f>
        <v>#VALUE!</v>
      </c>
      <c r="AY153" s="39" t="str">
        <f>SUBSTITUTE(Table17[[#This Row],[DISC 3]],",",".")</f>
        <v/>
      </c>
      <c r="AZ153" s="36" t="str">
        <f ca="1">Table17[[#This Row],[TGL DATANG]]</f>
        <v/>
      </c>
      <c r="BA153" s="36" t="str">
        <f ca="1">Table17[[#This Row],[Column10]]</f>
        <v/>
      </c>
      <c r="BB153" s="37"/>
      <c r="BC153" t="str">
        <f>Table17[[#This Row],[KETERANGAN CONDRO]]</f>
        <v/>
      </c>
      <c r="BD153" t="str">
        <f ca="1">Table17[[#This Row],[Column6]]</f>
        <v/>
      </c>
    </row>
    <row r="154" spans="3:56">
      <c r="C154" t="str">
        <f>INDEX(NOTA[//DB],'1'!A:A)</f>
        <v/>
      </c>
      <c r="D154">
        <f>_xlfn.IFNA(MATCH(Table17[[#This Row],[//db]],[3]!Table2[\\],0),"")</f>
        <v>1</v>
      </c>
      <c r="E154" t="e">
        <f>INDEX([3]!db[NB NOTA],Table17[[#This Row],[//db]])</f>
        <v>#VALUE!</v>
      </c>
      <c r="F154" t="e">
        <f>INDEX([3]!db[NB BM],Table17[[#This Row],[//db]])</f>
        <v>#VALUE!</v>
      </c>
      <c r="G154" t="str">
        <f>IF(Table17[[#This Row],[dbconcat]]="","",INDEX([3]!Table2[NAMA],Table17[[#This Row],[dbconcat]]))</f>
        <v>ABJAD D &amp; R 260 KCL</v>
      </c>
      <c r="H154" t="str">
        <f>INDEX([3]!Table2[KODE BARANG],Table17[[#This Row],[dbconcat]])</f>
        <v>ABJ-DR1</v>
      </c>
      <c r="I154" t="str">
        <f>IF(Table17[[#This Row],[NAMA_3]]="",UPPER(Table17[[#This Row],[NAMA_2]]),Table17[[#This Row],[NAMA_3]])</f>
        <v>ABJAD D &amp; R 260 KCL</v>
      </c>
      <c r="J154">
        <f>INDEX(NOTA[QTY],'1'!A:A)</f>
        <v>0</v>
      </c>
      <c r="K154">
        <f>INDEX(NOTA[STN],'1'!A:A)</f>
        <v>0</v>
      </c>
      <c r="L154" t="e">
        <f>INDEX([3]!db[QTY B],Table17[[#This Row],[//db]])</f>
        <v>#VALUE!</v>
      </c>
      <c r="M154" t="e">
        <f>INDEX([3]!db[STN B],Table17[[#This Row],[//db]])</f>
        <v>#VALUE!</v>
      </c>
      <c r="N154" t="e">
        <f>IF(Table17[[#This Row],[SATUAN NOTA]]=Table17[[#This Row],[SATUAN DB]],"", MATCH(CONCATENATE(Table17[[#This Row],[SATUAN NOTA]],Table17[[#This Row],[SATUAN DB]]),Table2[4],0))</f>
        <v>#VALUE!</v>
      </c>
      <c r="O154" t="e" cm="1">
        <f t="array" ref="O154">IF(Table17[[#This Row],[//CONV]]="","",INDEX(Table2[3],Table17[[#This Row],[//CONV]]))</f>
        <v>#VALUE!</v>
      </c>
      <c r="P154" t="e">
        <f>IF(Table17[[#This Row],[//CONV]]="",Table17[[#This Row],[ISI DB]],Table17[[#This Row],[ISI NOTA]]*Table17[[#This Row],[CONV VAR]])</f>
        <v>#VALUE!</v>
      </c>
      <c r="Q154" t="e" cm="1">
        <f t="array" ref="Q154">IF(Table17[[#This Row],[//CONV]]="",Table17[[#This Row],[SATUAN DB]],INDEX(Table2[2],Table17[[#This Row],[//CONV]]))</f>
        <v>#VALUE!</v>
      </c>
      <c r="R154" cm="1">
        <f t="array" ref="R154">IF(Table17[[#This Row],[dbconcat]]="","",INDEX([3]!Table2[ISI],Table17[[#This Row],[dbconcat]]))</f>
        <v>20</v>
      </c>
      <c r="S154" t="str" cm="1">
        <f t="array" ref="S154">IF(Table17[[#This Row],[dbconcat]]="","",INDEX([3]!Table2[[SATUAN ]],Table17[[#This Row],[dbconcat]]))</f>
        <v>LSN</v>
      </c>
      <c r="T154" t="e">
        <f>IF(Table17[[#This Row],[SATUAN S]]="","",IF(_xlfn.NUMBERVALUE(Table17[[#This Row],[ISI DB]])=_xlfn.NUMBERVALUE(Table17[[#This Row],[ISI S]]),"",1))</f>
        <v>#VALUE!</v>
      </c>
      <c r="U154" t="e">
        <f>IF(Table17[[#This Row],[SATUAN S]]="","",IF(Table17[[#This Row],[SATUAN DB]]=Table17[[#This Row],[SATUAN S]],"",1))</f>
        <v>#VALUE!</v>
      </c>
      <c r="V154" t="e">
        <f>IF(Table17[[#This Row],[CEK STN S]]="","",MATCH(CONCATENATE(Table17[[#This Row],[SATUAN CONV]],Table17[[#This Row],[SATUAN S]]),Table2[4],0))</f>
        <v>#VALUE!</v>
      </c>
      <c r="X154" t="e" cm="1">
        <f t="array" ref="X154">IF(Table17[[#This Row],[CONV2_//]]="","",INDEX(Table2[3],Table17[[#This Row],[CONV2_//]]))</f>
        <v>#VALUE!</v>
      </c>
      <c r="Y154" t="e">
        <f>IF(Table17[[#This Row],[CEK STN S]]="",Table17[[#This Row],[ISI NOTA]],Table17[[#This Row],[ISI NOTA]]*Table17[[#This Row],[CONV2 VAR]])</f>
        <v>#VALUE!</v>
      </c>
      <c r="Z154" t="e">
        <f>IF(Table17[[#This Row],[CEK STN S]]="",Table17[[#This Row],[SATUAN NOTA]],Table17[[#This Row],[SATUAN S]])</f>
        <v>#VALUE!</v>
      </c>
      <c r="AA154" s="32" t="e">
        <f>IF(Table17[[#This Row],[CEK ISI S]]="",Table17[[#This Row],[ISI DB]],Table17[[#This Row],[ISI S]])</f>
        <v>#VALUE!</v>
      </c>
      <c r="AB154" t="e">
        <f>IF(Table17[[#This Row],[CEK STN S]]="",Table17[[#This Row],[SATUAN DB]],Table17[[#This Row],[SATUAN S]])</f>
        <v>#VALUE!</v>
      </c>
      <c r="AC154" t="e">
        <f>Table17[[#This Row],[ISI NOTA CONV]]/Table17[[#This Row],[ISI_C]]</f>
        <v>#VALUE!</v>
      </c>
      <c r="AD154">
        <f>INDEX(NOTA[HARGA SATUAN],'1'!A:A)</f>
        <v>0</v>
      </c>
      <c r="AE154" t="e">
        <f>IF(Table17[[#This Row],[//CONV]]="",Table17[[#This Row],[HARGA NOTA]],Table17[[#This Row],[HARGA NOTA]]/Table17[[#This Row],[CONV VAR]])</f>
        <v>#VALUE!</v>
      </c>
      <c r="AF154" t="e">
        <f>IF(Table17[[#This Row],[CEK STN S]]="",Table17[[#This Row],[HARGA CONV]],Table17[[#This Row],[HARGA CONV]]/Table17[[#This Row],[CONV2 VAR]])</f>
        <v>#VALUE!</v>
      </c>
      <c r="AG154" s="33" t="str">
        <f>IF(INDEX(NOTA[Column6],'1'!A:A)=0,"",INDEX(NOTA[Column6],'1'!A:A))</f>
        <v/>
      </c>
      <c r="AH154" s="33" t="str">
        <f>IF(INDEX(NOTA[Column7],'1'!A:A)=0,"",INDEX(NOTA[Column7],'1'!A:A))</f>
        <v/>
      </c>
      <c r="AI15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4" s="34" t="str">
        <f>INDEX(NOTA[HARGA/ CTN_H],'1'!A:A)</f>
        <v/>
      </c>
      <c r="AK154" s="34" t="str">
        <f>IF(Table17[[#This Row],[DISC 3]]="",Table17[[#This Row],[HRG / CTN]],Table17[[#This Row],[HRG / CTN]]-(Table17[[#This Row],[HRG / CTN]]*Table17[[#This Row],[DISC 3]]))</f>
        <v/>
      </c>
      <c r="AL154" s="36" t="str">
        <f ca="1">INDEX(NOTA[TGL_H],'1'!A:A)</f>
        <v/>
      </c>
      <c r="AM154" s="36" t="str">
        <f ca="1">INDEX(NOTA[TGL.NOTA_H],'1'!A:A)</f>
        <v/>
      </c>
      <c r="AN154" s="37"/>
      <c r="AO154" t="str">
        <f>IF(INDEX(NOTA[Column10],A:A)="","",INDEX(NOTA[Column10],A:A))</f>
        <v/>
      </c>
      <c r="AP154" t="str">
        <f ca="1">INDEX(NOTA[NO.NOTA_H],'1'!A:A)</f>
        <v/>
      </c>
      <c r="AQ154">
        <f>INDEX(NOTA[Column10],'1'!A:A)</f>
        <v>0</v>
      </c>
      <c r="AR154" s="38" t="str">
        <f ca="1">INDEX(NOTA[SUPPLIER_H],'1'!A:A)</f>
        <v/>
      </c>
      <c r="AS154" t="str">
        <f>Table17[[#This Row],[NAMA_C]]</f>
        <v>ABJAD D &amp; R 260 KCL</v>
      </c>
      <c r="AT154" t="str">
        <f ca="1">Table17[[#This Row],[SUPPLIER]]</f>
        <v/>
      </c>
      <c r="AU154" t="e">
        <f>SUBSTITUTE(Table17[[#This Row],[CTN]],",",".")</f>
        <v>#VALUE!</v>
      </c>
      <c r="AV154" s="64" t="e">
        <f>Table17[[#This Row],[ISI_C]]</f>
        <v>#VALUE!</v>
      </c>
      <c r="AW154" t="e">
        <f>Table17[[#This Row],[SATUAN_C]]</f>
        <v>#VALUE!</v>
      </c>
      <c r="AX154" t="e">
        <f>Table17[[#This Row],[HARGA CONV2]]</f>
        <v>#VALUE!</v>
      </c>
      <c r="AY154" s="39" t="str">
        <f>SUBSTITUTE(Table17[[#This Row],[DISC 3]],",",".")</f>
        <v/>
      </c>
      <c r="AZ154" s="36" t="str">
        <f ca="1">Table17[[#This Row],[TGL DATANG]]</f>
        <v/>
      </c>
      <c r="BA154" s="36" t="str">
        <f ca="1">Table17[[#This Row],[Column10]]</f>
        <v/>
      </c>
      <c r="BB154" s="37"/>
      <c r="BC154" t="str">
        <f>Table17[[#This Row],[KETERANGAN CONDRO]]</f>
        <v/>
      </c>
      <c r="BD154" t="str">
        <f ca="1">Table17[[#This Row],[Column6]]</f>
        <v/>
      </c>
    </row>
    <row r="155" spans="3:56">
      <c r="C155" t="str">
        <f>INDEX(NOTA[//DB],'1'!A:A)</f>
        <v/>
      </c>
      <c r="D155">
        <f>_xlfn.IFNA(MATCH(Table17[[#This Row],[//db]],[3]!Table2[\\],0),"")</f>
        <v>1</v>
      </c>
      <c r="E155" t="e">
        <f>INDEX([3]!db[NB NOTA],Table17[[#This Row],[//db]])</f>
        <v>#VALUE!</v>
      </c>
      <c r="F155" t="e">
        <f>INDEX([3]!db[NB BM],Table17[[#This Row],[//db]])</f>
        <v>#VALUE!</v>
      </c>
      <c r="G155" t="str">
        <f>IF(Table17[[#This Row],[dbconcat]]="","",INDEX([3]!Table2[NAMA],Table17[[#This Row],[dbconcat]]))</f>
        <v>ABJAD D &amp; R 260 KCL</v>
      </c>
      <c r="H155" t="str">
        <f>INDEX([3]!Table2[KODE BARANG],Table17[[#This Row],[dbconcat]])</f>
        <v>ABJ-DR1</v>
      </c>
      <c r="I155" t="str">
        <f>IF(Table17[[#This Row],[NAMA_3]]="",UPPER(Table17[[#This Row],[NAMA_2]]),Table17[[#This Row],[NAMA_3]])</f>
        <v>ABJAD D &amp; R 260 KCL</v>
      </c>
      <c r="J155">
        <f>INDEX(NOTA[QTY],'1'!A:A)</f>
        <v>0</v>
      </c>
      <c r="K155">
        <f>INDEX(NOTA[STN],'1'!A:A)</f>
        <v>0</v>
      </c>
      <c r="L155" t="e">
        <f>INDEX([3]!db[QTY B],Table17[[#This Row],[//db]])</f>
        <v>#VALUE!</v>
      </c>
      <c r="M155" t="e">
        <f>INDEX([3]!db[STN B],Table17[[#This Row],[//db]])</f>
        <v>#VALUE!</v>
      </c>
      <c r="N155" t="e">
        <f>IF(Table17[[#This Row],[SATUAN NOTA]]=Table17[[#This Row],[SATUAN DB]],"", MATCH(CONCATENATE(Table17[[#This Row],[SATUAN NOTA]],Table17[[#This Row],[SATUAN DB]]),Table2[4],0))</f>
        <v>#VALUE!</v>
      </c>
      <c r="O155" t="e" cm="1">
        <f t="array" ref="O155">IF(Table17[[#This Row],[//CONV]]="","",INDEX(Table2[3],Table17[[#This Row],[//CONV]]))</f>
        <v>#VALUE!</v>
      </c>
      <c r="P155" t="e">
        <f>IF(Table17[[#This Row],[//CONV]]="",Table17[[#This Row],[ISI DB]],Table17[[#This Row],[ISI NOTA]]*Table17[[#This Row],[CONV VAR]])</f>
        <v>#VALUE!</v>
      </c>
      <c r="Q155" t="e" cm="1">
        <f t="array" ref="Q155">IF(Table17[[#This Row],[//CONV]]="",Table17[[#This Row],[SATUAN DB]],INDEX(Table2[2],Table17[[#This Row],[//CONV]]))</f>
        <v>#VALUE!</v>
      </c>
      <c r="R155" cm="1">
        <f t="array" ref="R155">IF(Table17[[#This Row],[dbconcat]]="","",INDEX([3]!Table2[ISI],Table17[[#This Row],[dbconcat]]))</f>
        <v>20</v>
      </c>
      <c r="S155" t="str" cm="1">
        <f t="array" ref="S155">IF(Table17[[#This Row],[dbconcat]]="","",INDEX([3]!Table2[[SATUAN ]],Table17[[#This Row],[dbconcat]]))</f>
        <v>LSN</v>
      </c>
      <c r="T155" t="e">
        <f>IF(Table17[[#This Row],[SATUAN S]]="","",IF(_xlfn.NUMBERVALUE(Table17[[#This Row],[ISI DB]])=_xlfn.NUMBERVALUE(Table17[[#This Row],[ISI S]]),"",1))</f>
        <v>#VALUE!</v>
      </c>
      <c r="U155" t="e">
        <f>IF(Table17[[#This Row],[SATUAN S]]="","",IF(Table17[[#This Row],[SATUAN DB]]=Table17[[#This Row],[SATUAN S]],"",1))</f>
        <v>#VALUE!</v>
      </c>
      <c r="V155" t="e">
        <f>IF(Table17[[#This Row],[CEK STN S]]="","",MATCH(CONCATENATE(Table17[[#This Row],[SATUAN CONV]],Table17[[#This Row],[SATUAN S]]),Table2[4],0))</f>
        <v>#VALUE!</v>
      </c>
      <c r="X155" t="e" cm="1">
        <f t="array" ref="X155">IF(Table17[[#This Row],[CONV2_//]]="","",INDEX(Table2[3],Table17[[#This Row],[CONV2_//]]))</f>
        <v>#VALUE!</v>
      </c>
      <c r="Y155" t="e">
        <f>IF(Table17[[#This Row],[CEK STN S]]="",Table17[[#This Row],[ISI NOTA]],Table17[[#This Row],[ISI NOTA]]*Table17[[#This Row],[CONV2 VAR]])</f>
        <v>#VALUE!</v>
      </c>
      <c r="Z155" t="e">
        <f>IF(Table17[[#This Row],[CEK STN S]]="",Table17[[#This Row],[SATUAN NOTA]],Table17[[#This Row],[SATUAN S]])</f>
        <v>#VALUE!</v>
      </c>
      <c r="AA155" s="32" t="e">
        <f>IF(Table17[[#This Row],[CEK ISI S]]="",Table17[[#This Row],[ISI DB]],Table17[[#This Row],[ISI S]])</f>
        <v>#VALUE!</v>
      </c>
      <c r="AB155" t="e">
        <f>IF(Table17[[#This Row],[CEK STN S]]="",Table17[[#This Row],[SATUAN DB]],Table17[[#This Row],[SATUAN S]])</f>
        <v>#VALUE!</v>
      </c>
      <c r="AC155" t="e">
        <f>Table17[[#This Row],[ISI NOTA CONV]]/Table17[[#This Row],[ISI_C]]</f>
        <v>#VALUE!</v>
      </c>
      <c r="AD155">
        <f>INDEX(NOTA[HARGA SATUAN],'1'!A:A)</f>
        <v>0</v>
      </c>
      <c r="AE155" t="e">
        <f>IF(Table17[[#This Row],[//CONV]]="",Table17[[#This Row],[HARGA NOTA]],Table17[[#This Row],[HARGA NOTA]]/Table17[[#This Row],[CONV VAR]])</f>
        <v>#VALUE!</v>
      </c>
      <c r="AF155" t="e">
        <f>IF(Table17[[#This Row],[CEK STN S]]="",Table17[[#This Row],[HARGA CONV]],Table17[[#This Row],[HARGA CONV]]/Table17[[#This Row],[CONV2 VAR]])</f>
        <v>#VALUE!</v>
      </c>
      <c r="AG155" s="33" t="str">
        <f>IF(INDEX(NOTA[Column6],'1'!A:A)=0,"",INDEX(NOTA[Column6],'1'!A:A))</f>
        <v/>
      </c>
      <c r="AH155" s="33" t="str">
        <f>IF(INDEX(NOTA[Column7],'1'!A:A)=0,"",INDEX(NOTA[Column7],'1'!A:A))</f>
        <v/>
      </c>
      <c r="AI15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5" s="34" t="str">
        <f>INDEX(NOTA[HARGA/ CTN_H],'1'!A:A)</f>
        <v/>
      </c>
      <c r="AK155" s="34" t="str">
        <f>IF(Table17[[#This Row],[DISC 3]]="",Table17[[#This Row],[HRG / CTN]],Table17[[#This Row],[HRG / CTN]]-(Table17[[#This Row],[HRG / CTN]]*Table17[[#This Row],[DISC 3]]))</f>
        <v/>
      </c>
      <c r="AL155" s="36" t="str">
        <f ca="1">INDEX(NOTA[TGL_H],'1'!A:A)</f>
        <v/>
      </c>
      <c r="AM155" s="36" t="str">
        <f ca="1">INDEX(NOTA[TGL.NOTA_H],'1'!A:A)</f>
        <v/>
      </c>
      <c r="AN155" s="37"/>
      <c r="AO155" t="str">
        <f>IF(INDEX(NOTA[Column10],A:A)="","",INDEX(NOTA[Column10],A:A))</f>
        <v/>
      </c>
      <c r="AP155" t="str">
        <f ca="1">INDEX(NOTA[NO.NOTA_H],'1'!A:A)</f>
        <v/>
      </c>
      <c r="AQ155">
        <f>INDEX(NOTA[Column10],'1'!A:A)</f>
        <v>0</v>
      </c>
      <c r="AR155" s="38" t="str">
        <f ca="1">INDEX(NOTA[SUPPLIER_H],'1'!A:A)</f>
        <v/>
      </c>
      <c r="AS155" t="str">
        <f>Table17[[#This Row],[NAMA_C]]</f>
        <v>ABJAD D &amp; R 260 KCL</v>
      </c>
      <c r="AT155" t="str">
        <f ca="1">Table17[[#This Row],[SUPPLIER]]</f>
        <v/>
      </c>
      <c r="AU155" t="e">
        <f>SUBSTITUTE(Table17[[#This Row],[CTN]],",",".")</f>
        <v>#VALUE!</v>
      </c>
      <c r="AV155" s="64" t="e">
        <f>Table17[[#This Row],[ISI_C]]</f>
        <v>#VALUE!</v>
      </c>
      <c r="AW155" t="e">
        <f>Table17[[#This Row],[SATUAN_C]]</f>
        <v>#VALUE!</v>
      </c>
      <c r="AX155" t="e">
        <f>Table17[[#This Row],[HARGA CONV2]]</f>
        <v>#VALUE!</v>
      </c>
      <c r="AY155" s="39" t="str">
        <f>SUBSTITUTE(Table17[[#This Row],[DISC 3]],",",".")</f>
        <v/>
      </c>
      <c r="AZ155" s="36" t="str">
        <f ca="1">Table17[[#This Row],[TGL DATANG]]</f>
        <v/>
      </c>
      <c r="BA155" s="36" t="str">
        <f ca="1">Table17[[#This Row],[Column10]]</f>
        <v/>
      </c>
      <c r="BB155" s="37"/>
      <c r="BC155" t="str">
        <f>Table17[[#This Row],[KETERANGAN CONDRO]]</f>
        <v/>
      </c>
      <c r="BD155" t="str">
        <f ca="1">Table17[[#This Row],[Column6]]</f>
        <v/>
      </c>
    </row>
    <row r="156" spans="3:56">
      <c r="C156" t="str">
        <f>INDEX(NOTA[//DB],'1'!A:A)</f>
        <v/>
      </c>
      <c r="D156">
        <f>_xlfn.IFNA(MATCH(Table17[[#This Row],[//db]],[3]!Table2[\\],0),"")</f>
        <v>1</v>
      </c>
      <c r="E156" t="e">
        <f>INDEX([3]!db[NB NOTA],Table17[[#This Row],[//db]])</f>
        <v>#VALUE!</v>
      </c>
      <c r="F156" t="e">
        <f>INDEX([3]!db[NB BM],Table17[[#This Row],[//db]])</f>
        <v>#VALUE!</v>
      </c>
      <c r="G156" t="str">
        <f>IF(Table17[[#This Row],[dbconcat]]="","",INDEX([3]!Table2[NAMA],Table17[[#This Row],[dbconcat]]))</f>
        <v>ABJAD D &amp; R 260 KCL</v>
      </c>
      <c r="H156" t="str">
        <f>INDEX([3]!Table2[KODE BARANG],Table17[[#This Row],[dbconcat]])</f>
        <v>ABJ-DR1</v>
      </c>
      <c r="I156" t="str">
        <f>IF(Table17[[#This Row],[NAMA_3]]="",UPPER(Table17[[#This Row],[NAMA_2]]),Table17[[#This Row],[NAMA_3]])</f>
        <v>ABJAD D &amp; R 260 KCL</v>
      </c>
      <c r="J156">
        <f>INDEX(NOTA[QTY],'1'!A:A)</f>
        <v>0</v>
      </c>
      <c r="K156">
        <f>INDEX(NOTA[STN],'1'!A:A)</f>
        <v>0</v>
      </c>
      <c r="L156" t="e">
        <f>INDEX([3]!db[QTY B],Table17[[#This Row],[//db]])</f>
        <v>#VALUE!</v>
      </c>
      <c r="M156" t="e">
        <f>INDEX([3]!db[STN B],Table17[[#This Row],[//db]])</f>
        <v>#VALUE!</v>
      </c>
      <c r="N156" t="e">
        <f>IF(Table17[[#This Row],[SATUAN NOTA]]=Table17[[#This Row],[SATUAN DB]],"", MATCH(CONCATENATE(Table17[[#This Row],[SATUAN NOTA]],Table17[[#This Row],[SATUAN DB]]),Table2[4],0))</f>
        <v>#VALUE!</v>
      </c>
      <c r="O156" t="e" cm="1">
        <f t="array" ref="O156">IF(Table17[[#This Row],[//CONV]]="","",INDEX(Table2[3],Table17[[#This Row],[//CONV]]))</f>
        <v>#VALUE!</v>
      </c>
      <c r="P156" t="e">
        <f>IF(Table17[[#This Row],[//CONV]]="",Table17[[#This Row],[ISI DB]],Table17[[#This Row],[ISI NOTA]]*Table17[[#This Row],[CONV VAR]])</f>
        <v>#VALUE!</v>
      </c>
      <c r="Q156" t="e" cm="1">
        <f t="array" ref="Q156">IF(Table17[[#This Row],[//CONV]]="",Table17[[#This Row],[SATUAN DB]],INDEX(Table2[2],Table17[[#This Row],[//CONV]]))</f>
        <v>#VALUE!</v>
      </c>
      <c r="R156" cm="1">
        <f t="array" ref="R156">IF(Table17[[#This Row],[dbconcat]]="","",INDEX([3]!Table2[ISI],Table17[[#This Row],[dbconcat]]))</f>
        <v>20</v>
      </c>
      <c r="S156" t="str" cm="1">
        <f t="array" ref="S156">IF(Table17[[#This Row],[dbconcat]]="","",INDEX([3]!Table2[[SATUAN ]],Table17[[#This Row],[dbconcat]]))</f>
        <v>LSN</v>
      </c>
      <c r="T156" t="e">
        <f>IF(Table17[[#This Row],[SATUAN S]]="","",IF(_xlfn.NUMBERVALUE(Table17[[#This Row],[ISI DB]])=_xlfn.NUMBERVALUE(Table17[[#This Row],[ISI S]]),"",1))</f>
        <v>#VALUE!</v>
      </c>
      <c r="U156" t="e">
        <f>IF(Table17[[#This Row],[SATUAN S]]="","",IF(Table17[[#This Row],[SATUAN DB]]=Table17[[#This Row],[SATUAN S]],"",1))</f>
        <v>#VALUE!</v>
      </c>
      <c r="V156" t="e">
        <f>IF(Table17[[#This Row],[CEK STN S]]="","",MATCH(CONCATENATE(Table17[[#This Row],[SATUAN CONV]],Table17[[#This Row],[SATUAN S]]),Table2[4],0))</f>
        <v>#VALUE!</v>
      </c>
      <c r="X156" t="e" cm="1">
        <f t="array" ref="X156">IF(Table17[[#This Row],[CONV2_//]]="","",INDEX(Table2[3],Table17[[#This Row],[CONV2_//]]))</f>
        <v>#VALUE!</v>
      </c>
      <c r="Y156" t="e">
        <f>IF(Table17[[#This Row],[CEK STN S]]="",Table17[[#This Row],[ISI NOTA]],Table17[[#This Row],[ISI NOTA]]*Table17[[#This Row],[CONV2 VAR]])</f>
        <v>#VALUE!</v>
      </c>
      <c r="Z156" t="e">
        <f>IF(Table17[[#This Row],[CEK STN S]]="",Table17[[#This Row],[SATUAN NOTA]],Table17[[#This Row],[SATUAN S]])</f>
        <v>#VALUE!</v>
      </c>
      <c r="AA156" s="32" t="e">
        <f>IF(Table17[[#This Row],[CEK ISI S]]="",Table17[[#This Row],[ISI DB]],Table17[[#This Row],[ISI S]])</f>
        <v>#VALUE!</v>
      </c>
      <c r="AB156" t="e">
        <f>IF(Table17[[#This Row],[CEK STN S]]="",Table17[[#This Row],[SATUAN DB]],Table17[[#This Row],[SATUAN S]])</f>
        <v>#VALUE!</v>
      </c>
      <c r="AC156" t="e">
        <f>Table17[[#This Row],[ISI NOTA CONV]]/Table17[[#This Row],[ISI_C]]</f>
        <v>#VALUE!</v>
      </c>
      <c r="AD156">
        <f>INDEX(NOTA[HARGA SATUAN],'1'!A:A)</f>
        <v>0</v>
      </c>
      <c r="AE156" t="e">
        <f>IF(Table17[[#This Row],[//CONV]]="",Table17[[#This Row],[HARGA NOTA]],Table17[[#This Row],[HARGA NOTA]]/Table17[[#This Row],[CONV VAR]])</f>
        <v>#VALUE!</v>
      </c>
      <c r="AF156" t="e">
        <f>IF(Table17[[#This Row],[CEK STN S]]="",Table17[[#This Row],[HARGA CONV]],Table17[[#This Row],[HARGA CONV]]/Table17[[#This Row],[CONV2 VAR]])</f>
        <v>#VALUE!</v>
      </c>
      <c r="AG156" s="33" t="str">
        <f>IF(INDEX(NOTA[Column6],'1'!A:A)=0,"",INDEX(NOTA[Column6],'1'!A:A))</f>
        <v/>
      </c>
      <c r="AH156" s="33" t="str">
        <f>IF(INDEX(NOTA[Column7],'1'!A:A)=0,"",INDEX(NOTA[Column7],'1'!A:A))</f>
        <v/>
      </c>
      <c r="AI15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6" s="34" t="str">
        <f>INDEX(NOTA[HARGA/ CTN_H],'1'!A:A)</f>
        <v/>
      </c>
      <c r="AK156" s="34" t="str">
        <f>IF(Table17[[#This Row],[DISC 3]]="",Table17[[#This Row],[HRG / CTN]],Table17[[#This Row],[HRG / CTN]]-(Table17[[#This Row],[HRG / CTN]]*Table17[[#This Row],[DISC 3]]))</f>
        <v/>
      </c>
      <c r="AL156" s="36" t="str">
        <f ca="1">INDEX(NOTA[TGL_H],'1'!A:A)</f>
        <v/>
      </c>
      <c r="AM156" s="36" t="str">
        <f ca="1">INDEX(NOTA[TGL.NOTA_H],'1'!A:A)</f>
        <v/>
      </c>
      <c r="AN156" s="37"/>
      <c r="AO156" t="str">
        <f>IF(INDEX(NOTA[Column10],A:A)="","",INDEX(NOTA[Column10],A:A))</f>
        <v/>
      </c>
      <c r="AP156" t="str">
        <f ca="1">INDEX(NOTA[NO.NOTA_H],'1'!A:A)</f>
        <v/>
      </c>
      <c r="AQ156">
        <f>INDEX(NOTA[Column10],'1'!A:A)</f>
        <v>0</v>
      </c>
      <c r="AR156" s="38" t="str">
        <f ca="1">INDEX(NOTA[SUPPLIER_H],'1'!A:A)</f>
        <v/>
      </c>
      <c r="AS156" t="str">
        <f>Table17[[#This Row],[NAMA_C]]</f>
        <v>ABJAD D &amp; R 260 KCL</v>
      </c>
      <c r="AT156" t="str">
        <f ca="1">Table17[[#This Row],[SUPPLIER]]</f>
        <v/>
      </c>
      <c r="AU156" t="e">
        <f>SUBSTITUTE(Table17[[#This Row],[CTN]],",",".")</f>
        <v>#VALUE!</v>
      </c>
      <c r="AV156" s="64" t="e">
        <f>Table17[[#This Row],[ISI_C]]</f>
        <v>#VALUE!</v>
      </c>
      <c r="AW156" t="e">
        <f>Table17[[#This Row],[SATUAN_C]]</f>
        <v>#VALUE!</v>
      </c>
      <c r="AX156" t="e">
        <f>Table17[[#This Row],[HARGA CONV2]]</f>
        <v>#VALUE!</v>
      </c>
      <c r="AY156" s="39" t="str">
        <f>SUBSTITUTE(Table17[[#This Row],[DISC 3]],",",".")</f>
        <v/>
      </c>
      <c r="AZ156" s="36" t="str">
        <f ca="1">Table17[[#This Row],[TGL DATANG]]</f>
        <v/>
      </c>
      <c r="BA156" s="36" t="str">
        <f ca="1">Table17[[#This Row],[Column10]]</f>
        <v/>
      </c>
      <c r="BB156" s="37"/>
      <c r="BC156" t="str">
        <f>Table17[[#This Row],[KETERANGAN CONDRO]]</f>
        <v/>
      </c>
      <c r="BD156" t="str">
        <f ca="1">Table17[[#This Row],[Column6]]</f>
        <v/>
      </c>
    </row>
    <row r="157" spans="3:56">
      <c r="C157" t="str">
        <f>INDEX(NOTA[//DB],'1'!A:A)</f>
        <v/>
      </c>
      <c r="D157">
        <f>_xlfn.IFNA(MATCH(Table17[[#This Row],[//db]],[3]!Table2[\\],0),"")</f>
        <v>1</v>
      </c>
      <c r="E157" t="e">
        <f>INDEX([3]!db[NB NOTA],Table17[[#This Row],[//db]])</f>
        <v>#VALUE!</v>
      </c>
      <c r="F157" t="e">
        <f>INDEX([3]!db[NB BM],Table17[[#This Row],[//db]])</f>
        <v>#VALUE!</v>
      </c>
      <c r="G157" t="str">
        <f>IF(Table17[[#This Row],[dbconcat]]="","",INDEX([3]!Table2[NAMA],Table17[[#This Row],[dbconcat]]))</f>
        <v>ABJAD D &amp; R 260 KCL</v>
      </c>
      <c r="H157" t="str">
        <f>INDEX([3]!Table2[KODE BARANG],Table17[[#This Row],[dbconcat]])</f>
        <v>ABJ-DR1</v>
      </c>
      <c r="I157" t="str">
        <f>IF(Table17[[#This Row],[NAMA_3]]="",UPPER(Table17[[#This Row],[NAMA_2]]),Table17[[#This Row],[NAMA_3]])</f>
        <v>ABJAD D &amp; R 260 KCL</v>
      </c>
      <c r="J157">
        <f>INDEX(NOTA[QTY],'1'!A:A)</f>
        <v>0</v>
      </c>
      <c r="K157">
        <f>INDEX(NOTA[STN],'1'!A:A)</f>
        <v>0</v>
      </c>
      <c r="L157" t="e">
        <f>INDEX([3]!db[QTY B],Table17[[#This Row],[//db]])</f>
        <v>#VALUE!</v>
      </c>
      <c r="M157" t="e">
        <f>INDEX([3]!db[STN B],Table17[[#This Row],[//db]])</f>
        <v>#VALUE!</v>
      </c>
      <c r="N157" t="e">
        <f>IF(Table17[[#This Row],[SATUAN NOTA]]=Table17[[#This Row],[SATUAN DB]],"", MATCH(CONCATENATE(Table17[[#This Row],[SATUAN NOTA]],Table17[[#This Row],[SATUAN DB]]),Table2[4],0))</f>
        <v>#VALUE!</v>
      </c>
      <c r="O157" t="e" cm="1">
        <f t="array" ref="O157">IF(Table17[[#This Row],[//CONV]]="","",INDEX(Table2[3],Table17[[#This Row],[//CONV]]))</f>
        <v>#VALUE!</v>
      </c>
      <c r="P157" t="e">
        <f>IF(Table17[[#This Row],[//CONV]]="",Table17[[#This Row],[ISI DB]],Table17[[#This Row],[ISI NOTA]]*Table17[[#This Row],[CONV VAR]])</f>
        <v>#VALUE!</v>
      </c>
      <c r="Q157" t="e" cm="1">
        <f t="array" ref="Q157">IF(Table17[[#This Row],[//CONV]]="",Table17[[#This Row],[SATUAN DB]],INDEX(Table2[2],Table17[[#This Row],[//CONV]]))</f>
        <v>#VALUE!</v>
      </c>
      <c r="R157" cm="1">
        <f t="array" ref="R157">IF(Table17[[#This Row],[dbconcat]]="","",INDEX([3]!Table2[ISI],Table17[[#This Row],[dbconcat]]))</f>
        <v>20</v>
      </c>
      <c r="S157" t="str" cm="1">
        <f t="array" ref="S157">IF(Table17[[#This Row],[dbconcat]]="","",INDEX([3]!Table2[[SATUAN ]],Table17[[#This Row],[dbconcat]]))</f>
        <v>LSN</v>
      </c>
      <c r="T157" t="e">
        <f>IF(Table17[[#This Row],[SATUAN S]]="","",IF(_xlfn.NUMBERVALUE(Table17[[#This Row],[ISI DB]])=_xlfn.NUMBERVALUE(Table17[[#This Row],[ISI S]]),"",1))</f>
        <v>#VALUE!</v>
      </c>
      <c r="U157" t="e">
        <f>IF(Table17[[#This Row],[SATUAN S]]="","",IF(Table17[[#This Row],[SATUAN DB]]=Table17[[#This Row],[SATUAN S]],"",1))</f>
        <v>#VALUE!</v>
      </c>
      <c r="V157" t="e">
        <f>IF(Table17[[#This Row],[CEK STN S]]="","",MATCH(CONCATENATE(Table17[[#This Row],[SATUAN CONV]],Table17[[#This Row],[SATUAN S]]),Table2[4],0))</f>
        <v>#VALUE!</v>
      </c>
      <c r="X157" t="e" cm="1">
        <f t="array" ref="X157">IF(Table17[[#This Row],[CONV2_//]]="","",INDEX(Table2[3],Table17[[#This Row],[CONV2_//]]))</f>
        <v>#VALUE!</v>
      </c>
      <c r="Y157" t="e">
        <f>IF(Table17[[#This Row],[CEK STN S]]="",Table17[[#This Row],[ISI NOTA]],Table17[[#This Row],[ISI NOTA]]*Table17[[#This Row],[CONV2 VAR]])</f>
        <v>#VALUE!</v>
      </c>
      <c r="Z157" t="e">
        <f>IF(Table17[[#This Row],[CEK STN S]]="",Table17[[#This Row],[SATUAN NOTA]],Table17[[#This Row],[SATUAN S]])</f>
        <v>#VALUE!</v>
      </c>
      <c r="AA157" s="32" t="e">
        <f>IF(Table17[[#This Row],[CEK ISI S]]="",Table17[[#This Row],[ISI DB]],Table17[[#This Row],[ISI S]])</f>
        <v>#VALUE!</v>
      </c>
      <c r="AB157" t="e">
        <f>IF(Table17[[#This Row],[CEK STN S]]="",Table17[[#This Row],[SATUAN DB]],Table17[[#This Row],[SATUAN S]])</f>
        <v>#VALUE!</v>
      </c>
      <c r="AC157" t="e">
        <f>Table17[[#This Row],[ISI NOTA CONV]]/Table17[[#This Row],[ISI_C]]</f>
        <v>#VALUE!</v>
      </c>
      <c r="AD157">
        <f>INDEX(NOTA[HARGA SATUAN],'1'!A:A)</f>
        <v>0</v>
      </c>
      <c r="AE157" t="e">
        <f>IF(Table17[[#This Row],[//CONV]]="",Table17[[#This Row],[HARGA NOTA]],Table17[[#This Row],[HARGA NOTA]]/Table17[[#This Row],[CONV VAR]])</f>
        <v>#VALUE!</v>
      </c>
      <c r="AF157" t="e">
        <f>IF(Table17[[#This Row],[CEK STN S]]="",Table17[[#This Row],[HARGA CONV]],Table17[[#This Row],[HARGA CONV]]/Table17[[#This Row],[CONV2 VAR]])</f>
        <v>#VALUE!</v>
      </c>
      <c r="AG157" s="33" t="str">
        <f>IF(INDEX(NOTA[Column6],'1'!A:A)=0,"",INDEX(NOTA[Column6],'1'!A:A))</f>
        <v/>
      </c>
      <c r="AH157" s="33" t="str">
        <f>IF(INDEX(NOTA[Column7],'1'!A:A)=0,"",INDEX(NOTA[Column7],'1'!A:A))</f>
        <v/>
      </c>
      <c r="AI15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7" s="34" t="str">
        <f>INDEX(NOTA[HARGA/ CTN_H],'1'!A:A)</f>
        <v/>
      </c>
      <c r="AK157" s="34" t="str">
        <f>IF(Table17[[#This Row],[DISC 3]]="",Table17[[#This Row],[HRG / CTN]],Table17[[#This Row],[HRG / CTN]]-(Table17[[#This Row],[HRG / CTN]]*Table17[[#This Row],[DISC 3]]))</f>
        <v/>
      </c>
      <c r="AL157" s="36" t="str">
        <f ca="1">INDEX(NOTA[TGL_H],'1'!A:A)</f>
        <v/>
      </c>
      <c r="AM157" s="36" t="str">
        <f ca="1">INDEX(NOTA[TGL.NOTA_H],'1'!A:A)</f>
        <v/>
      </c>
      <c r="AN157" s="37"/>
      <c r="AO157" t="str">
        <f>IF(INDEX(NOTA[Column10],A:A)="","",INDEX(NOTA[Column10],A:A))</f>
        <v/>
      </c>
      <c r="AP157" t="str">
        <f ca="1">INDEX(NOTA[NO.NOTA_H],'1'!A:A)</f>
        <v/>
      </c>
      <c r="AQ157">
        <f>INDEX(NOTA[Column10],'1'!A:A)</f>
        <v>0</v>
      </c>
      <c r="AR157" s="38" t="str">
        <f ca="1">INDEX(NOTA[SUPPLIER_H],'1'!A:A)</f>
        <v/>
      </c>
      <c r="AS157" t="str">
        <f>Table17[[#This Row],[NAMA_C]]</f>
        <v>ABJAD D &amp; R 260 KCL</v>
      </c>
      <c r="AT157" t="str">
        <f ca="1">Table17[[#This Row],[SUPPLIER]]</f>
        <v/>
      </c>
      <c r="AU157" t="e">
        <f>SUBSTITUTE(Table17[[#This Row],[CTN]],",",".")</f>
        <v>#VALUE!</v>
      </c>
      <c r="AV157" s="64" t="e">
        <f>Table17[[#This Row],[ISI_C]]</f>
        <v>#VALUE!</v>
      </c>
      <c r="AW157" t="e">
        <f>Table17[[#This Row],[SATUAN_C]]</f>
        <v>#VALUE!</v>
      </c>
      <c r="AX157" t="e">
        <f>Table17[[#This Row],[HARGA CONV2]]</f>
        <v>#VALUE!</v>
      </c>
      <c r="AY157" s="39" t="str">
        <f>SUBSTITUTE(Table17[[#This Row],[DISC 3]],",",".")</f>
        <v/>
      </c>
      <c r="AZ157" s="36" t="str">
        <f ca="1">Table17[[#This Row],[TGL DATANG]]</f>
        <v/>
      </c>
      <c r="BA157" s="36" t="str">
        <f ca="1">Table17[[#This Row],[Column10]]</f>
        <v/>
      </c>
      <c r="BB157" s="37"/>
      <c r="BC157" t="str">
        <f>Table17[[#This Row],[KETERANGAN CONDRO]]</f>
        <v/>
      </c>
      <c r="BD157" t="str">
        <f ca="1">Table17[[#This Row],[Column6]]</f>
        <v/>
      </c>
    </row>
    <row r="158" spans="3:56">
      <c r="C158" t="str">
        <f>INDEX(NOTA[//DB],'1'!A:A)</f>
        <v/>
      </c>
      <c r="D158">
        <f>_xlfn.IFNA(MATCH(Table17[[#This Row],[//db]],[3]!Table2[\\],0),"")</f>
        <v>1</v>
      </c>
      <c r="E158" t="e">
        <f>INDEX([3]!db[NB NOTA],Table17[[#This Row],[//db]])</f>
        <v>#VALUE!</v>
      </c>
      <c r="F158" t="e">
        <f>INDEX([3]!db[NB BM],Table17[[#This Row],[//db]])</f>
        <v>#VALUE!</v>
      </c>
      <c r="G158" t="str">
        <f>IF(Table17[[#This Row],[dbconcat]]="","",INDEX([3]!Table2[NAMA],Table17[[#This Row],[dbconcat]]))</f>
        <v>ABJAD D &amp; R 260 KCL</v>
      </c>
      <c r="H158" t="str">
        <f>INDEX([3]!Table2[KODE BARANG],Table17[[#This Row],[dbconcat]])</f>
        <v>ABJ-DR1</v>
      </c>
      <c r="I158" t="str">
        <f>IF(Table17[[#This Row],[NAMA_3]]="",UPPER(Table17[[#This Row],[NAMA_2]]),Table17[[#This Row],[NAMA_3]])</f>
        <v>ABJAD D &amp; R 260 KCL</v>
      </c>
      <c r="J158">
        <f>INDEX(NOTA[QTY],'1'!A:A)</f>
        <v>0</v>
      </c>
      <c r="K158">
        <f>INDEX(NOTA[STN],'1'!A:A)</f>
        <v>0</v>
      </c>
      <c r="L158" t="e">
        <f>INDEX([3]!db[QTY B],Table17[[#This Row],[//db]])</f>
        <v>#VALUE!</v>
      </c>
      <c r="M158" t="e">
        <f>INDEX([3]!db[STN B],Table17[[#This Row],[//db]])</f>
        <v>#VALUE!</v>
      </c>
      <c r="N158" t="e">
        <f>IF(Table17[[#This Row],[SATUAN NOTA]]=Table17[[#This Row],[SATUAN DB]],"", MATCH(CONCATENATE(Table17[[#This Row],[SATUAN NOTA]],Table17[[#This Row],[SATUAN DB]]),Table2[4],0))</f>
        <v>#VALUE!</v>
      </c>
      <c r="O158" t="e" cm="1">
        <f t="array" ref="O158">IF(Table17[[#This Row],[//CONV]]="","",INDEX(Table2[3],Table17[[#This Row],[//CONV]]))</f>
        <v>#VALUE!</v>
      </c>
      <c r="P158" t="e">
        <f>IF(Table17[[#This Row],[//CONV]]="",Table17[[#This Row],[ISI DB]],Table17[[#This Row],[ISI NOTA]]*Table17[[#This Row],[CONV VAR]])</f>
        <v>#VALUE!</v>
      </c>
      <c r="Q158" t="e" cm="1">
        <f t="array" ref="Q158">IF(Table17[[#This Row],[//CONV]]="",Table17[[#This Row],[SATUAN DB]],INDEX(Table2[2],Table17[[#This Row],[//CONV]]))</f>
        <v>#VALUE!</v>
      </c>
      <c r="R158" cm="1">
        <f t="array" ref="R158">IF(Table17[[#This Row],[dbconcat]]="","",INDEX([3]!Table2[ISI],Table17[[#This Row],[dbconcat]]))</f>
        <v>20</v>
      </c>
      <c r="S158" t="str" cm="1">
        <f t="array" ref="S158">IF(Table17[[#This Row],[dbconcat]]="","",INDEX([3]!Table2[[SATUAN ]],Table17[[#This Row],[dbconcat]]))</f>
        <v>LSN</v>
      </c>
      <c r="T158" t="e">
        <f>IF(Table17[[#This Row],[SATUAN S]]="","",IF(_xlfn.NUMBERVALUE(Table17[[#This Row],[ISI DB]])=_xlfn.NUMBERVALUE(Table17[[#This Row],[ISI S]]),"",1))</f>
        <v>#VALUE!</v>
      </c>
      <c r="U158" t="e">
        <f>IF(Table17[[#This Row],[SATUAN S]]="","",IF(Table17[[#This Row],[SATUAN DB]]=Table17[[#This Row],[SATUAN S]],"",1))</f>
        <v>#VALUE!</v>
      </c>
      <c r="V158" t="e">
        <f>IF(Table17[[#This Row],[CEK STN S]]="","",MATCH(CONCATENATE(Table17[[#This Row],[SATUAN CONV]],Table17[[#This Row],[SATUAN S]]),Table2[4],0))</f>
        <v>#VALUE!</v>
      </c>
      <c r="X158" t="e" cm="1">
        <f t="array" ref="X158">IF(Table17[[#This Row],[CONV2_//]]="","",INDEX(Table2[3],Table17[[#This Row],[CONV2_//]]))</f>
        <v>#VALUE!</v>
      </c>
      <c r="Y158" t="e">
        <f>IF(Table17[[#This Row],[CEK STN S]]="",Table17[[#This Row],[ISI NOTA]],Table17[[#This Row],[ISI NOTA]]*Table17[[#This Row],[CONV2 VAR]])</f>
        <v>#VALUE!</v>
      </c>
      <c r="Z158" t="e">
        <f>IF(Table17[[#This Row],[CEK STN S]]="",Table17[[#This Row],[SATUAN NOTA]],Table17[[#This Row],[SATUAN S]])</f>
        <v>#VALUE!</v>
      </c>
      <c r="AA158" s="32" t="e">
        <f>IF(Table17[[#This Row],[CEK ISI S]]="",Table17[[#This Row],[ISI DB]],Table17[[#This Row],[ISI S]])</f>
        <v>#VALUE!</v>
      </c>
      <c r="AB158" t="e">
        <f>IF(Table17[[#This Row],[CEK STN S]]="",Table17[[#This Row],[SATUAN DB]],Table17[[#This Row],[SATUAN S]])</f>
        <v>#VALUE!</v>
      </c>
      <c r="AC158" t="e">
        <f>Table17[[#This Row],[ISI NOTA CONV]]/Table17[[#This Row],[ISI_C]]</f>
        <v>#VALUE!</v>
      </c>
      <c r="AD158">
        <f>INDEX(NOTA[HARGA SATUAN],'1'!A:A)</f>
        <v>0</v>
      </c>
      <c r="AE158" t="e">
        <f>IF(Table17[[#This Row],[//CONV]]="",Table17[[#This Row],[HARGA NOTA]],Table17[[#This Row],[HARGA NOTA]]/Table17[[#This Row],[CONV VAR]])</f>
        <v>#VALUE!</v>
      </c>
      <c r="AF158" t="e">
        <f>IF(Table17[[#This Row],[CEK STN S]]="",Table17[[#This Row],[HARGA CONV]],Table17[[#This Row],[HARGA CONV]]/Table17[[#This Row],[CONV2 VAR]])</f>
        <v>#VALUE!</v>
      </c>
      <c r="AG158" s="33" t="str">
        <f>IF(INDEX(NOTA[Column6],'1'!A:A)=0,"",INDEX(NOTA[Column6],'1'!A:A))</f>
        <v/>
      </c>
      <c r="AH158" s="33" t="str">
        <f>IF(INDEX(NOTA[Column7],'1'!A:A)=0,"",INDEX(NOTA[Column7],'1'!A:A))</f>
        <v/>
      </c>
      <c r="AI15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8" s="34" t="str">
        <f>INDEX(NOTA[HARGA/ CTN_H],'1'!A:A)</f>
        <v/>
      </c>
      <c r="AK158" s="34" t="str">
        <f>IF(Table17[[#This Row],[DISC 3]]="",Table17[[#This Row],[HRG / CTN]],Table17[[#This Row],[HRG / CTN]]-(Table17[[#This Row],[HRG / CTN]]*Table17[[#This Row],[DISC 3]]))</f>
        <v/>
      </c>
      <c r="AL158" s="36" t="str">
        <f ca="1">INDEX(NOTA[TGL_H],'1'!A:A)</f>
        <v/>
      </c>
      <c r="AM158" s="36" t="str">
        <f ca="1">INDEX(NOTA[TGL.NOTA_H],'1'!A:A)</f>
        <v/>
      </c>
      <c r="AN158" s="37"/>
      <c r="AO158" t="str">
        <f>IF(INDEX(NOTA[Column10],A:A)="","",INDEX(NOTA[Column10],A:A))</f>
        <v/>
      </c>
      <c r="AP158" t="str">
        <f ca="1">INDEX(NOTA[NO.NOTA_H],'1'!A:A)</f>
        <v/>
      </c>
      <c r="AQ158">
        <f>INDEX(NOTA[Column10],'1'!A:A)</f>
        <v>0</v>
      </c>
      <c r="AR158" s="38" t="str">
        <f ca="1">INDEX(NOTA[SUPPLIER_H],'1'!A:A)</f>
        <v/>
      </c>
      <c r="AS158" t="str">
        <f>Table17[[#This Row],[NAMA_C]]</f>
        <v>ABJAD D &amp; R 260 KCL</v>
      </c>
      <c r="AT158" t="str">
        <f ca="1">Table17[[#This Row],[SUPPLIER]]</f>
        <v/>
      </c>
      <c r="AU158" t="e">
        <f>SUBSTITUTE(Table17[[#This Row],[CTN]],",",".")</f>
        <v>#VALUE!</v>
      </c>
      <c r="AV158" s="64" t="e">
        <f>Table17[[#This Row],[ISI_C]]</f>
        <v>#VALUE!</v>
      </c>
      <c r="AW158" t="e">
        <f>Table17[[#This Row],[SATUAN_C]]</f>
        <v>#VALUE!</v>
      </c>
      <c r="AX158" t="e">
        <f>Table17[[#This Row],[HARGA CONV2]]</f>
        <v>#VALUE!</v>
      </c>
      <c r="AY158" s="39" t="str">
        <f>SUBSTITUTE(Table17[[#This Row],[DISC 3]],",",".")</f>
        <v/>
      </c>
      <c r="AZ158" s="36" t="str">
        <f ca="1">Table17[[#This Row],[TGL DATANG]]</f>
        <v/>
      </c>
      <c r="BA158" s="36" t="str">
        <f ca="1">Table17[[#This Row],[Column10]]</f>
        <v/>
      </c>
      <c r="BB158" s="37"/>
      <c r="BC158" t="str">
        <f>Table17[[#This Row],[KETERANGAN CONDRO]]</f>
        <v/>
      </c>
      <c r="BD158" t="str">
        <f ca="1">Table17[[#This Row],[Column6]]</f>
        <v/>
      </c>
    </row>
    <row r="159" spans="3:56">
      <c r="C159" t="str">
        <f>INDEX(NOTA[//DB],'1'!A:A)</f>
        <v/>
      </c>
      <c r="D159">
        <f>_xlfn.IFNA(MATCH(Table17[[#This Row],[//db]],[3]!Table2[\\],0),"")</f>
        <v>1</v>
      </c>
      <c r="E159" t="e">
        <f>INDEX([3]!db[NB NOTA],Table17[[#This Row],[//db]])</f>
        <v>#VALUE!</v>
      </c>
      <c r="F159" t="e">
        <f>INDEX([3]!db[NB BM],Table17[[#This Row],[//db]])</f>
        <v>#VALUE!</v>
      </c>
      <c r="G159" t="str">
        <f>IF(Table17[[#This Row],[dbconcat]]="","",INDEX([3]!Table2[NAMA],Table17[[#This Row],[dbconcat]]))</f>
        <v>ABJAD D &amp; R 260 KCL</v>
      </c>
      <c r="H159" t="str">
        <f>INDEX([3]!Table2[KODE BARANG],Table17[[#This Row],[dbconcat]])</f>
        <v>ABJ-DR1</v>
      </c>
      <c r="I159" t="str">
        <f>IF(Table17[[#This Row],[NAMA_3]]="",UPPER(Table17[[#This Row],[NAMA_2]]),Table17[[#This Row],[NAMA_3]])</f>
        <v>ABJAD D &amp; R 260 KCL</v>
      </c>
      <c r="J159">
        <f>INDEX(NOTA[QTY],'1'!A:A)</f>
        <v>0</v>
      </c>
      <c r="K159">
        <f>INDEX(NOTA[STN],'1'!A:A)</f>
        <v>0</v>
      </c>
      <c r="L159" t="e">
        <f>INDEX([3]!db[QTY B],Table17[[#This Row],[//db]])</f>
        <v>#VALUE!</v>
      </c>
      <c r="M159" t="e">
        <f>INDEX([3]!db[STN B],Table17[[#This Row],[//db]])</f>
        <v>#VALUE!</v>
      </c>
      <c r="N159" t="e">
        <f>IF(Table17[[#This Row],[SATUAN NOTA]]=Table17[[#This Row],[SATUAN DB]],"", MATCH(CONCATENATE(Table17[[#This Row],[SATUAN NOTA]],Table17[[#This Row],[SATUAN DB]]),Table2[4],0))</f>
        <v>#VALUE!</v>
      </c>
      <c r="O159" t="e" cm="1">
        <f t="array" ref="O159">IF(Table17[[#This Row],[//CONV]]="","",INDEX(Table2[3],Table17[[#This Row],[//CONV]]))</f>
        <v>#VALUE!</v>
      </c>
      <c r="P159" t="e">
        <f>IF(Table17[[#This Row],[//CONV]]="",Table17[[#This Row],[ISI DB]],Table17[[#This Row],[ISI NOTA]]*Table17[[#This Row],[CONV VAR]])</f>
        <v>#VALUE!</v>
      </c>
      <c r="Q159" t="e" cm="1">
        <f t="array" ref="Q159">IF(Table17[[#This Row],[//CONV]]="",Table17[[#This Row],[SATUAN DB]],INDEX(Table2[2],Table17[[#This Row],[//CONV]]))</f>
        <v>#VALUE!</v>
      </c>
      <c r="R159" cm="1">
        <f t="array" ref="R159">IF(Table17[[#This Row],[dbconcat]]="","",INDEX([3]!Table2[ISI],Table17[[#This Row],[dbconcat]]))</f>
        <v>20</v>
      </c>
      <c r="S159" t="str" cm="1">
        <f t="array" ref="S159">IF(Table17[[#This Row],[dbconcat]]="","",INDEX([3]!Table2[[SATUAN ]],Table17[[#This Row],[dbconcat]]))</f>
        <v>LSN</v>
      </c>
      <c r="T159" t="e">
        <f>IF(Table17[[#This Row],[SATUAN S]]="","",IF(_xlfn.NUMBERVALUE(Table17[[#This Row],[ISI DB]])=_xlfn.NUMBERVALUE(Table17[[#This Row],[ISI S]]),"",1))</f>
        <v>#VALUE!</v>
      </c>
      <c r="U159" t="e">
        <f>IF(Table17[[#This Row],[SATUAN S]]="","",IF(Table17[[#This Row],[SATUAN DB]]=Table17[[#This Row],[SATUAN S]],"",1))</f>
        <v>#VALUE!</v>
      </c>
      <c r="V159" t="e">
        <f>IF(Table17[[#This Row],[CEK STN S]]="","",MATCH(CONCATENATE(Table17[[#This Row],[SATUAN CONV]],Table17[[#This Row],[SATUAN S]]),Table2[4],0))</f>
        <v>#VALUE!</v>
      </c>
      <c r="X159" t="e" cm="1">
        <f t="array" ref="X159">IF(Table17[[#This Row],[CONV2_//]]="","",INDEX(Table2[3],Table17[[#This Row],[CONV2_//]]))</f>
        <v>#VALUE!</v>
      </c>
      <c r="Y159" t="e">
        <f>IF(Table17[[#This Row],[CEK STN S]]="",Table17[[#This Row],[ISI NOTA]],Table17[[#This Row],[ISI NOTA]]*Table17[[#This Row],[CONV2 VAR]])</f>
        <v>#VALUE!</v>
      </c>
      <c r="Z159" t="e">
        <f>IF(Table17[[#This Row],[CEK STN S]]="",Table17[[#This Row],[SATUAN NOTA]],Table17[[#This Row],[SATUAN S]])</f>
        <v>#VALUE!</v>
      </c>
      <c r="AA159" s="32" t="e">
        <f>IF(Table17[[#This Row],[CEK ISI S]]="",Table17[[#This Row],[ISI DB]],Table17[[#This Row],[ISI S]])</f>
        <v>#VALUE!</v>
      </c>
      <c r="AB159" t="e">
        <f>IF(Table17[[#This Row],[CEK STN S]]="",Table17[[#This Row],[SATUAN DB]],Table17[[#This Row],[SATUAN S]])</f>
        <v>#VALUE!</v>
      </c>
      <c r="AC159" t="e">
        <f>Table17[[#This Row],[ISI NOTA CONV]]/Table17[[#This Row],[ISI_C]]</f>
        <v>#VALUE!</v>
      </c>
      <c r="AD159">
        <f>INDEX(NOTA[HARGA SATUAN],'1'!A:A)</f>
        <v>0</v>
      </c>
      <c r="AE159" t="e">
        <f>IF(Table17[[#This Row],[//CONV]]="",Table17[[#This Row],[HARGA NOTA]],Table17[[#This Row],[HARGA NOTA]]/Table17[[#This Row],[CONV VAR]])</f>
        <v>#VALUE!</v>
      </c>
      <c r="AF159" t="e">
        <f>IF(Table17[[#This Row],[CEK STN S]]="",Table17[[#This Row],[HARGA CONV]],Table17[[#This Row],[HARGA CONV]]/Table17[[#This Row],[CONV2 VAR]])</f>
        <v>#VALUE!</v>
      </c>
      <c r="AG159" s="33" t="str">
        <f>IF(INDEX(NOTA[Column6],'1'!A:A)=0,"",INDEX(NOTA[Column6],'1'!A:A))</f>
        <v/>
      </c>
      <c r="AH159" s="33" t="str">
        <f>IF(INDEX(NOTA[Column7],'1'!A:A)=0,"",INDEX(NOTA[Column7],'1'!A:A))</f>
        <v/>
      </c>
      <c r="AI15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59" s="34" t="str">
        <f>INDEX(NOTA[HARGA/ CTN_H],'1'!A:A)</f>
        <v/>
      </c>
      <c r="AK159" s="34" t="str">
        <f>IF(Table17[[#This Row],[DISC 3]]="",Table17[[#This Row],[HRG / CTN]],Table17[[#This Row],[HRG / CTN]]-(Table17[[#This Row],[HRG / CTN]]*Table17[[#This Row],[DISC 3]]))</f>
        <v/>
      </c>
      <c r="AL159" s="36" t="str">
        <f ca="1">INDEX(NOTA[TGL_H],'1'!A:A)</f>
        <v/>
      </c>
      <c r="AM159" s="36" t="str">
        <f ca="1">INDEX(NOTA[TGL.NOTA_H],'1'!A:A)</f>
        <v/>
      </c>
      <c r="AN159" s="37"/>
      <c r="AO159" t="str">
        <f>IF(INDEX(NOTA[Column10],A:A)="","",INDEX(NOTA[Column10],A:A))</f>
        <v/>
      </c>
      <c r="AP159" t="str">
        <f ca="1">INDEX(NOTA[NO.NOTA_H],'1'!A:A)</f>
        <v/>
      </c>
      <c r="AQ159">
        <f>INDEX(NOTA[Column10],'1'!A:A)</f>
        <v>0</v>
      </c>
      <c r="AR159" s="38" t="str">
        <f ca="1">INDEX(NOTA[SUPPLIER_H],'1'!A:A)</f>
        <v/>
      </c>
      <c r="AS159" t="str">
        <f>Table17[[#This Row],[NAMA_C]]</f>
        <v>ABJAD D &amp; R 260 KCL</v>
      </c>
      <c r="AT159" t="str">
        <f ca="1">Table17[[#This Row],[SUPPLIER]]</f>
        <v/>
      </c>
      <c r="AU159" t="e">
        <f>SUBSTITUTE(Table17[[#This Row],[CTN]],",",".")</f>
        <v>#VALUE!</v>
      </c>
      <c r="AV159" s="64" t="e">
        <f>Table17[[#This Row],[ISI_C]]</f>
        <v>#VALUE!</v>
      </c>
      <c r="AW159" t="e">
        <f>Table17[[#This Row],[SATUAN_C]]</f>
        <v>#VALUE!</v>
      </c>
      <c r="AX159" t="e">
        <f>Table17[[#This Row],[HARGA CONV2]]</f>
        <v>#VALUE!</v>
      </c>
      <c r="AY159" s="39" t="str">
        <f>SUBSTITUTE(Table17[[#This Row],[DISC 3]],",",".")</f>
        <v/>
      </c>
      <c r="AZ159" s="36" t="str">
        <f ca="1">Table17[[#This Row],[TGL DATANG]]</f>
        <v/>
      </c>
      <c r="BA159" s="36" t="str">
        <f ca="1">Table17[[#This Row],[Column10]]</f>
        <v/>
      </c>
      <c r="BB159" s="37"/>
      <c r="BC159" t="str">
        <f>Table17[[#This Row],[KETERANGAN CONDRO]]</f>
        <v/>
      </c>
      <c r="BD159" t="str">
        <f ca="1">Table17[[#This Row],[Column6]]</f>
        <v/>
      </c>
    </row>
    <row r="160" spans="3:56">
      <c r="C160" t="str">
        <f>INDEX(NOTA[//DB],'1'!A:A)</f>
        <v/>
      </c>
      <c r="D160">
        <f>_xlfn.IFNA(MATCH(Table17[[#This Row],[//db]],[3]!Table2[\\],0),"")</f>
        <v>1</v>
      </c>
      <c r="E160" t="e">
        <f>INDEX([3]!db[NB NOTA],Table17[[#This Row],[//db]])</f>
        <v>#VALUE!</v>
      </c>
      <c r="F160" t="e">
        <f>INDEX([3]!db[NB BM],Table17[[#This Row],[//db]])</f>
        <v>#VALUE!</v>
      </c>
      <c r="G160" t="str">
        <f>IF(Table17[[#This Row],[dbconcat]]="","",INDEX([3]!Table2[NAMA],Table17[[#This Row],[dbconcat]]))</f>
        <v>ABJAD D &amp; R 260 KCL</v>
      </c>
      <c r="H160" t="str">
        <f>INDEX([3]!Table2[KODE BARANG],Table17[[#This Row],[dbconcat]])</f>
        <v>ABJ-DR1</v>
      </c>
      <c r="I160" t="str">
        <f>IF(Table17[[#This Row],[NAMA_3]]="",UPPER(Table17[[#This Row],[NAMA_2]]),Table17[[#This Row],[NAMA_3]])</f>
        <v>ABJAD D &amp; R 260 KCL</v>
      </c>
      <c r="J160">
        <f>INDEX(NOTA[QTY],'1'!A:A)</f>
        <v>0</v>
      </c>
      <c r="K160">
        <f>INDEX(NOTA[STN],'1'!A:A)</f>
        <v>0</v>
      </c>
      <c r="L160" t="e">
        <f>INDEX([3]!db[QTY B],Table17[[#This Row],[//db]])</f>
        <v>#VALUE!</v>
      </c>
      <c r="M160" t="e">
        <f>INDEX([3]!db[STN B],Table17[[#This Row],[//db]])</f>
        <v>#VALUE!</v>
      </c>
      <c r="N160" t="e">
        <f>IF(Table17[[#This Row],[SATUAN NOTA]]=Table17[[#This Row],[SATUAN DB]],"", MATCH(CONCATENATE(Table17[[#This Row],[SATUAN NOTA]],Table17[[#This Row],[SATUAN DB]]),Table2[4],0))</f>
        <v>#VALUE!</v>
      </c>
      <c r="O160" t="e" cm="1">
        <f t="array" ref="O160">IF(Table17[[#This Row],[//CONV]]="","",INDEX(Table2[3],Table17[[#This Row],[//CONV]]))</f>
        <v>#VALUE!</v>
      </c>
      <c r="P160" t="e">
        <f>IF(Table17[[#This Row],[//CONV]]="",Table17[[#This Row],[ISI DB]],Table17[[#This Row],[ISI NOTA]]*Table17[[#This Row],[CONV VAR]])</f>
        <v>#VALUE!</v>
      </c>
      <c r="Q160" t="e" cm="1">
        <f t="array" ref="Q160">IF(Table17[[#This Row],[//CONV]]="",Table17[[#This Row],[SATUAN DB]],INDEX(Table2[2],Table17[[#This Row],[//CONV]]))</f>
        <v>#VALUE!</v>
      </c>
      <c r="R160" cm="1">
        <f t="array" ref="R160">IF(Table17[[#This Row],[dbconcat]]="","",INDEX([3]!Table2[ISI],Table17[[#This Row],[dbconcat]]))</f>
        <v>20</v>
      </c>
      <c r="S160" t="str" cm="1">
        <f t="array" ref="S160">IF(Table17[[#This Row],[dbconcat]]="","",INDEX([3]!Table2[[SATUAN ]],Table17[[#This Row],[dbconcat]]))</f>
        <v>LSN</v>
      </c>
      <c r="T160" t="e">
        <f>IF(Table17[[#This Row],[SATUAN S]]="","",IF(_xlfn.NUMBERVALUE(Table17[[#This Row],[ISI DB]])=_xlfn.NUMBERVALUE(Table17[[#This Row],[ISI S]]),"",1))</f>
        <v>#VALUE!</v>
      </c>
      <c r="U160" t="e">
        <f>IF(Table17[[#This Row],[SATUAN S]]="","",IF(Table17[[#This Row],[SATUAN DB]]=Table17[[#This Row],[SATUAN S]],"",1))</f>
        <v>#VALUE!</v>
      </c>
      <c r="V160" t="e">
        <f>IF(Table17[[#This Row],[CEK STN S]]="","",MATCH(CONCATENATE(Table17[[#This Row],[SATUAN CONV]],Table17[[#This Row],[SATUAN S]]),Table2[4],0))</f>
        <v>#VALUE!</v>
      </c>
      <c r="X160" t="e" cm="1">
        <f t="array" ref="X160">IF(Table17[[#This Row],[CONV2_//]]="","",INDEX(Table2[3],Table17[[#This Row],[CONV2_//]]))</f>
        <v>#VALUE!</v>
      </c>
      <c r="Y160" t="e">
        <f>IF(Table17[[#This Row],[CEK STN S]]="",Table17[[#This Row],[ISI NOTA]],Table17[[#This Row],[ISI NOTA]]*Table17[[#This Row],[CONV2 VAR]])</f>
        <v>#VALUE!</v>
      </c>
      <c r="Z160" t="e">
        <f>IF(Table17[[#This Row],[CEK STN S]]="",Table17[[#This Row],[SATUAN NOTA]],Table17[[#This Row],[SATUAN S]])</f>
        <v>#VALUE!</v>
      </c>
      <c r="AA160" s="32" t="e">
        <f>IF(Table17[[#This Row],[CEK ISI S]]="",Table17[[#This Row],[ISI DB]],Table17[[#This Row],[ISI S]])</f>
        <v>#VALUE!</v>
      </c>
      <c r="AB160" t="e">
        <f>IF(Table17[[#This Row],[CEK STN S]]="",Table17[[#This Row],[SATUAN DB]],Table17[[#This Row],[SATUAN S]])</f>
        <v>#VALUE!</v>
      </c>
      <c r="AC160" t="e">
        <f>Table17[[#This Row],[ISI NOTA CONV]]/Table17[[#This Row],[ISI_C]]</f>
        <v>#VALUE!</v>
      </c>
      <c r="AD160">
        <f>INDEX(NOTA[HARGA SATUAN],'1'!A:A)</f>
        <v>0</v>
      </c>
      <c r="AE160" t="e">
        <f>IF(Table17[[#This Row],[//CONV]]="",Table17[[#This Row],[HARGA NOTA]],Table17[[#This Row],[HARGA NOTA]]/Table17[[#This Row],[CONV VAR]])</f>
        <v>#VALUE!</v>
      </c>
      <c r="AF160" t="e">
        <f>IF(Table17[[#This Row],[CEK STN S]]="",Table17[[#This Row],[HARGA CONV]],Table17[[#This Row],[HARGA CONV]]/Table17[[#This Row],[CONV2 VAR]])</f>
        <v>#VALUE!</v>
      </c>
      <c r="AG160" s="33" t="str">
        <f>IF(INDEX(NOTA[Column6],'1'!A:A)=0,"",INDEX(NOTA[Column6],'1'!A:A))</f>
        <v/>
      </c>
      <c r="AH160" s="33" t="str">
        <f>IF(INDEX(NOTA[Column7],'1'!A:A)=0,"",INDEX(NOTA[Column7],'1'!A:A))</f>
        <v/>
      </c>
      <c r="AI16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0" s="34" t="str">
        <f>INDEX(NOTA[HARGA/ CTN_H],'1'!A:A)</f>
        <v/>
      </c>
      <c r="AK160" s="34" t="str">
        <f>IF(Table17[[#This Row],[DISC 3]]="",Table17[[#This Row],[HRG / CTN]],Table17[[#This Row],[HRG / CTN]]-(Table17[[#This Row],[HRG / CTN]]*Table17[[#This Row],[DISC 3]]))</f>
        <v/>
      </c>
      <c r="AL160" s="36" t="str">
        <f ca="1">INDEX(NOTA[TGL_H],'1'!A:A)</f>
        <v/>
      </c>
      <c r="AM160" s="36" t="str">
        <f ca="1">INDEX(NOTA[TGL.NOTA_H],'1'!A:A)</f>
        <v/>
      </c>
      <c r="AN160" s="37"/>
      <c r="AO160" t="str">
        <f>IF(INDEX(NOTA[Column10],A:A)="","",INDEX(NOTA[Column10],A:A))</f>
        <v/>
      </c>
      <c r="AP160" t="str">
        <f ca="1">INDEX(NOTA[NO.NOTA_H],'1'!A:A)</f>
        <v/>
      </c>
      <c r="AQ160">
        <f>INDEX(NOTA[Column10],'1'!A:A)</f>
        <v>0</v>
      </c>
      <c r="AR160" s="38" t="str">
        <f ca="1">INDEX(NOTA[SUPPLIER_H],'1'!A:A)</f>
        <v/>
      </c>
      <c r="AS160" t="str">
        <f>Table17[[#This Row],[NAMA_C]]</f>
        <v>ABJAD D &amp; R 260 KCL</v>
      </c>
      <c r="AT160" t="str">
        <f ca="1">Table17[[#This Row],[SUPPLIER]]</f>
        <v/>
      </c>
      <c r="AU160" t="e">
        <f>SUBSTITUTE(Table17[[#This Row],[CTN]],",",".")</f>
        <v>#VALUE!</v>
      </c>
      <c r="AV160" s="64" t="e">
        <f>Table17[[#This Row],[ISI_C]]</f>
        <v>#VALUE!</v>
      </c>
      <c r="AW160" t="e">
        <f>Table17[[#This Row],[SATUAN_C]]</f>
        <v>#VALUE!</v>
      </c>
      <c r="AX160" t="e">
        <f>Table17[[#This Row],[HARGA CONV2]]</f>
        <v>#VALUE!</v>
      </c>
      <c r="AY160" s="39" t="str">
        <f>SUBSTITUTE(Table17[[#This Row],[DISC 3]],",",".")</f>
        <v/>
      </c>
      <c r="AZ160" s="36" t="str">
        <f ca="1">Table17[[#This Row],[TGL DATANG]]</f>
        <v/>
      </c>
      <c r="BA160" s="36" t="str">
        <f ca="1">Table17[[#This Row],[Column10]]</f>
        <v/>
      </c>
      <c r="BB160" s="37"/>
      <c r="BC160" t="str">
        <f>Table17[[#This Row],[KETERANGAN CONDRO]]</f>
        <v/>
      </c>
      <c r="BD160" t="str">
        <f ca="1">Table17[[#This Row],[Column6]]</f>
        <v/>
      </c>
    </row>
    <row r="161" spans="3:56">
      <c r="C161" t="str">
        <f>INDEX(NOTA[//DB],'1'!A:A)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INDEX(NOTA[QTY],'1'!A:A)</f>
        <v>0</v>
      </c>
      <c r="K161">
        <f>INDEX(NOTA[STN],'1'!A:A)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t="e">
        <f>IF(Table17[[#This Row],[CEK STN S]]="",Table17[[#This Row],[ISI NOTA]],Table17[[#This Row],[ISI NOTA]]*Table17[[#This Row],[CONV2 VAR]])</f>
        <v>#VALUE!</v>
      </c>
      <c r="Z161" t="e">
        <f>IF(Table17[[#This Row],[CEK STN S]]="",Table17[[#This Row],[SATUAN NOTA]],Table17[[#This Row],[SATUAN S]])</f>
        <v>#VALUE!</v>
      </c>
      <c r="AA161" s="32" t="e">
        <f>IF(Table17[[#This Row],[CEK ISI S]]="",Table17[[#This Row],[ISI DB]],Table17[[#This Row],[ISI S]])</f>
        <v>#VALUE!</v>
      </c>
      <c r="AB161" t="e">
        <f>IF(Table17[[#This Row],[CEK STN S]]="",Table17[[#This Row],[SATUAN DB]],Table17[[#This Row],[SATUAN S]])</f>
        <v>#VALUE!</v>
      </c>
      <c r="AC161" t="e">
        <f>Table17[[#This Row],[ISI NOTA CONV]]/Table17[[#This Row],[ISI_C]]</f>
        <v>#VALUE!</v>
      </c>
      <c r="AD161">
        <f>INDEX(NOTA[HARGA SATUAN],'1'!A:A)</f>
        <v>0</v>
      </c>
      <c r="AE161" t="e">
        <f>IF(Table17[[#This Row],[//CONV]]="",Table17[[#This Row],[HARGA NOTA]],Table17[[#This Row],[HARGA NOTA]]/Table17[[#This Row],[CONV VAR]])</f>
        <v>#VALUE!</v>
      </c>
      <c r="AF161" t="e">
        <f>IF(Table17[[#This Row],[CEK STN S]]="",Table17[[#This Row],[HARGA CONV]],Table17[[#This Row],[HARGA CONV]]/Table17[[#This Row],[CONV2 VAR]])</f>
        <v>#VALUE!</v>
      </c>
      <c r="AG161" s="33" t="str">
        <f>IF(INDEX(NOTA[Column6],'1'!A:A)=0,"",INDEX(NOTA[Column6],'1'!A:A))</f>
        <v/>
      </c>
      <c r="AH161" s="33" t="str">
        <f>IF(INDEX(NOTA[Column7],'1'!A:A)=0,"",INDEX(NOTA[Column7],'1'!A:A))</f>
        <v/>
      </c>
      <c r="AI16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1" s="34" t="str">
        <f>INDEX(NOTA[HARGA/ CTN_H],'1'!A:A)</f>
        <v/>
      </c>
      <c r="AK161" s="34" t="str">
        <f>IF(Table17[[#This Row],[DISC 3]]="",Table17[[#This Row],[HRG / CTN]],Table17[[#This Row],[HRG / CTN]]-(Table17[[#This Row],[HRG / CTN]]*Table17[[#This Row],[DISC 3]]))</f>
        <v/>
      </c>
      <c r="AL161" s="36" t="str">
        <f ca="1">INDEX(NOTA[TGL_H],'1'!A:A)</f>
        <v/>
      </c>
      <c r="AM161" s="36" t="str">
        <f ca="1">INDEX(NOTA[TGL.NOTA_H],'1'!A:A)</f>
        <v/>
      </c>
      <c r="AN161" s="37"/>
      <c r="AO161" t="str">
        <f>IF(INDEX(NOTA[Column10],A:A)="","",INDEX(NOTA[Column10],A:A))</f>
        <v/>
      </c>
      <c r="AP161" t="str">
        <f ca="1">INDEX(NOTA[NO.NOTA_H],'1'!A:A)</f>
        <v/>
      </c>
      <c r="AQ161">
        <f>INDEX(NOTA[Column10],'1'!A:A)</f>
        <v>0</v>
      </c>
      <c r="AR161" s="38" t="str">
        <f ca="1">INDEX(NOTA[SUPPLIER_H],'1'!A:A)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4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39" t="str">
        <f>SUBSTITUTE(Table17[[#This Row],[DISC 3]],",",".")</f>
        <v/>
      </c>
      <c r="AZ161" s="36" t="str">
        <f ca="1">Table17[[#This Row],[TGL DATANG]]</f>
        <v/>
      </c>
      <c r="BA161" s="36" t="str">
        <f ca="1">Table17[[#This Row],[Column10]]</f>
        <v/>
      </c>
      <c r="BB161" s="37"/>
      <c r="BC161" t="str">
        <f>Table17[[#This Row],[KETERANGAN CONDRO]]</f>
        <v/>
      </c>
      <c r="BD161" t="str">
        <f ca="1">Table17[[#This Row],[Column6]]</f>
        <v/>
      </c>
    </row>
    <row r="162" spans="3:56">
      <c r="C162" t="str">
        <f>INDEX(NOTA[//DB],'1'!A:A)</f>
        <v/>
      </c>
      <c r="D162">
        <f>_xlfn.IFNA(MATCH(Table17[[#This Row],[//db]],[3]!Table2[\\],0),"")</f>
        <v>1</v>
      </c>
      <c r="E162" t="e">
        <f>INDEX([3]!db[NB NOTA],Table17[[#This Row],[//db]])</f>
        <v>#VALUE!</v>
      </c>
      <c r="F162" t="e">
        <f>INDEX([3]!db[NB BM],Table17[[#This Row],[//db]])</f>
        <v>#VALUE!</v>
      </c>
      <c r="G162" t="str">
        <f>IF(Table17[[#This Row],[dbconcat]]="","",INDEX([3]!Table2[NAMA],Table17[[#This Row],[dbconcat]]))</f>
        <v>ABJAD D &amp; R 260 KCL</v>
      </c>
      <c r="H162" t="str">
        <f>INDEX([3]!Table2[KODE BARANG],Table17[[#This Row],[dbconcat]])</f>
        <v>ABJ-DR1</v>
      </c>
      <c r="I162" t="str">
        <f>IF(Table17[[#This Row],[NAMA_3]]="",UPPER(Table17[[#This Row],[NAMA_2]]),Table17[[#This Row],[NAMA_3]])</f>
        <v>ABJAD D &amp; R 260 KCL</v>
      </c>
      <c r="J162">
        <f>INDEX(NOTA[QTY],'1'!A:A)</f>
        <v>0</v>
      </c>
      <c r="K162">
        <f>INDEX(NOTA[STN],'1'!A:A)</f>
        <v>0</v>
      </c>
      <c r="L162" t="e">
        <f>INDEX([3]!db[QTY B],Table17[[#This Row],[//db]])</f>
        <v>#VALUE!</v>
      </c>
      <c r="M162" t="e">
        <f>INDEX([3]!db[STN B],Table17[[#This Row],[//db]])</f>
        <v>#VALUE!</v>
      </c>
      <c r="N162" t="e">
        <f>IF(Table17[[#This Row],[SATUAN NOTA]]=Table17[[#This Row],[SATUAN DB]],"", MATCH(CONCATENATE(Table17[[#This Row],[SATUAN NOTA]],Table17[[#This Row],[SATUAN DB]]),Table2[4],0))</f>
        <v>#VALUE!</v>
      </c>
      <c r="O162" t="e" cm="1">
        <f t="array" ref="O162">IF(Table17[[#This Row],[//CONV]]="","",INDEX(Table2[3],Table17[[#This Row],[//CONV]]))</f>
        <v>#VALUE!</v>
      </c>
      <c r="P162" t="e">
        <f>IF(Table17[[#This Row],[//CONV]]="",Table17[[#This Row],[ISI DB]],Table17[[#This Row],[ISI NOTA]]*Table17[[#This Row],[CONV VAR]])</f>
        <v>#VALUE!</v>
      </c>
      <c r="Q162" t="e" cm="1">
        <f t="array" ref="Q162">IF(Table17[[#This Row],[//CONV]]="",Table17[[#This Row],[SATUAN DB]],INDEX(Table2[2],Table17[[#This Row],[//CONV]]))</f>
        <v>#VALUE!</v>
      </c>
      <c r="R162" cm="1">
        <f t="array" ref="R162">IF(Table17[[#This Row],[dbconcat]]="","",INDEX([3]!Table2[ISI],Table17[[#This Row],[dbconcat]]))</f>
        <v>20</v>
      </c>
      <c r="S162" t="str" cm="1">
        <f t="array" ref="S162">IF(Table17[[#This Row],[dbconcat]]="","",INDEX([3]!Table2[[SATUAN ]],Table17[[#This Row],[dbconcat]]))</f>
        <v>LSN</v>
      </c>
      <c r="T162" t="e">
        <f>IF(Table17[[#This Row],[SATUAN S]]="","",IF(_xlfn.NUMBERVALUE(Table17[[#This Row],[ISI DB]])=_xlfn.NUMBERVALUE(Table17[[#This Row],[ISI S]]),"",1))</f>
        <v>#VALUE!</v>
      </c>
      <c r="U162" t="e">
        <f>IF(Table17[[#This Row],[SATUAN S]]="","",IF(Table17[[#This Row],[SATUAN DB]]=Table17[[#This Row],[SATUAN S]],"",1))</f>
        <v>#VALUE!</v>
      </c>
      <c r="V162" t="e">
        <f>IF(Table17[[#This Row],[CEK STN S]]="","",MATCH(CONCATENATE(Table17[[#This Row],[SATUAN CONV]],Table17[[#This Row],[SATUAN S]]),Table2[4],0))</f>
        <v>#VALUE!</v>
      </c>
      <c r="X162" t="e" cm="1">
        <f t="array" ref="X162">IF(Table17[[#This Row],[CONV2_//]]="","",INDEX(Table2[3],Table17[[#This Row],[CONV2_//]]))</f>
        <v>#VALUE!</v>
      </c>
      <c r="Y162" t="e">
        <f>IF(Table17[[#This Row],[CEK STN S]]="",Table17[[#This Row],[ISI NOTA]],Table17[[#This Row],[ISI NOTA]]*Table17[[#This Row],[CONV2 VAR]])</f>
        <v>#VALUE!</v>
      </c>
      <c r="Z162" t="e">
        <f>IF(Table17[[#This Row],[CEK STN S]]="",Table17[[#This Row],[SATUAN NOTA]],Table17[[#This Row],[SATUAN S]])</f>
        <v>#VALUE!</v>
      </c>
      <c r="AA162" s="32" t="e">
        <f>IF(Table17[[#This Row],[CEK ISI S]]="",Table17[[#This Row],[ISI DB]],Table17[[#This Row],[ISI S]])</f>
        <v>#VALUE!</v>
      </c>
      <c r="AB162" t="e">
        <f>IF(Table17[[#This Row],[CEK STN S]]="",Table17[[#This Row],[SATUAN DB]],Table17[[#This Row],[SATUAN S]])</f>
        <v>#VALUE!</v>
      </c>
      <c r="AC162" t="e">
        <f>Table17[[#This Row],[ISI NOTA CONV]]/Table17[[#This Row],[ISI_C]]</f>
        <v>#VALUE!</v>
      </c>
      <c r="AD162">
        <f>INDEX(NOTA[HARGA SATUAN],'1'!A:A)</f>
        <v>0</v>
      </c>
      <c r="AE162" t="e">
        <f>IF(Table17[[#This Row],[//CONV]]="",Table17[[#This Row],[HARGA NOTA]],Table17[[#This Row],[HARGA NOTA]]/Table17[[#This Row],[CONV VAR]])</f>
        <v>#VALUE!</v>
      </c>
      <c r="AF162" t="e">
        <f>IF(Table17[[#This Row],[CEK STN S]]="",Table17[[#This Row],[HARGA CONV]],Table17[[#This Row],[HARGA CONV]]/Table17[[#This Row],[CONV2 VAR]])</f>
        <v>#VALUE!</v>
      </c>
      <c r="AG162" s="33" t="str">
        <f>IF(INDEX(NOTA[Column6],'1'!A:A)=0,"",INDEX(NOTA[Column6],'1'!A:A))</f>
        <v/>
      </c>
      <c r="AH162" s="33" t="str">
        <f>IF(INDEX(NOTA[Column7],'1'!A:A)=0,"",INDEX(NOTA[Column7],'1'!A:A))</f>
        <v/>
      </c>
      <c r="AI16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2" s="34" t="str">
        <f>INDEX(NOTA[HARGA/ CTN_H],'1'!A:A)</f>
        <v/>
      </c>
      <c r="AK162" s="34" t="str">
        <f>IF(Table17[[#This Row],[DISC 3]]="",Table17[[#This Row],[HRG / CTN]],Table17[[#This Row],[HRG / CTN]]-(Table17[[#This Row],[HRG / CTN]]*Table17[[#This Row],[DISC 3]]))</f>
        <v/>
      </c>
      <c r="AL162" s="36" t="str">
        <f ca="1">INDEX(NOTA[TGL_H],'1'!A:A)</f>
        <v/>
      </c>
      <c r="AM162" s="36" t="str">
        <f ca="1">INDEX(NOTA[TGL.NOTA_H],'1'!A:A)</f>
        <v/>
      </c>
      <c r="AN162" s="37"/>
      <c r="AO162" t="str">
        <f>IF(INDEX(NOTA[Column10],A:A)="","",INDEX(NOTA[Column10],A:A))</f>
        <v/>
      </c>
      <c r="AP162" t="str">
        <f ca="1">INDEX(NOTA[NO.NOTA_H],'1'!A:A)</f>
        <v/>
      </c>
      <c r="AQ162">
        <f>INDEX(NOTA[Column10],'1'!A:A)</f>
        <v>0</v>
      </c>
      <c r="AR162" s="38" t="str">
        <f ca="1">INDEX(NOTA[SUPPLIER_H],'1'!A:A)</f>
        <v/>
      </c>
      <c r="AS162" t="str">
        <f>Table17[[#This Row],[NAMA_C]]</f>
        <v>ABJAD D &amp; R 260 KCL</v>
      </c>
      <c r="AT162" t="str">
        <f ca="1">Table17[[#This Row],[SUPPLIER]]</f>
        <v/>
      </c>
      <c r="AU162" t="e">
        <f>SUBSTITUTE(Table17[[#This Row],[CTN]],",",".")</f>
        <v>#VALUE!</v>
      </c>
      <c r="AV162" s="64" t="e">
        <f>Table17[[#This Row],[ISI_C]]</f>
        <v>#VALUE!</v>
      </c>
      <c r="AW162" t="e">
        <f>Table17[[#This Row],[SATUAN_C]]</f>
        <v>#VALUE!</v>
      </c>
      <c r="AX162" t="e">
        <f>Table17[[#This Row],[HARGA CONV2]]</f>
        <v>#VALUE!</v>
      </c>
      <c r="AY162" s="39" t="str">
        <f>SUBSTITUTE(Table17[[#This Row],[DISC 3]],",",".")</f>
        <v/>
      </c>
      <c r="AZ162" s="36" t="str">
        <f ca="1">Table17[[#This Row],[TGL DATANG]]</f>
        <v/>
      </c>
      <c r="BA162" s="36" t="str">
        <f ca="1">Table17[[#This Row],[Column10]]</f>
        <v/>
      </c>
      <c r="BB162" s="37"/>
      <c r="BC162" t="str">
        <f>Table17[[#This Row],[KETERANGAN CONDRO]]</f>
        <v/>
      </c>
      <c r="BD162" t="str">
        <f ca="1">Table17[[#This Row],[Column6]]</f>
        <v/>
      </c>
    </row>
    <row r="163" spans="3:56">
      <c r="C163" t="str">
        <f>INDEX(NOTA[//DB],'1'!A:A)</f>
        <v/>
      </c>
      <c r="D163">
        <f>_xlfn.IFNA(MATCH(Table17[[#This Row],[//db]],[3]!Table2[\\],0),"")</f>
        <v>1</v>
      </c>
      <c r="E163" t="e">
        <f>INDEX([3]!db[NB NOTA],Table17[[#This Row],[//db]])</f>
        <v>#VALUE!</v>
      </c>
      <c r="F163" t="e">
        <f>INDEX([3]!db[NB BM],Table17[[#This Row],[//db]])</f>
        <v>#VALUE!</v>
      </c>
      <c r="G163" t="str">
        <f>IF(Table17[[#This Row],[dbconcat]]="","",INDEX([3]!Table2[NAMA],Table17[[#This Row],[dbconcat]]))</f>
        <v>ABJAD D &amp; R 260 KCL</v>
      </c>
      <c r="H163" t="str">
        <f>INDEX([3]!Table2[KODE BARANG],Table17[[#This Row],[dbconcat]])</f>
        <v>ABJ-DR1</v>
      </c>
      <c r="I163" t="str">
        <f>IF(Table17[[#This Row],[NAMA_3]]="",UPPER(Table17[[#This Row],[NAMA_2]]),Table17[[#This Row],[NAMA_3]])</f>
        <v>ABJAD D &amp; R 260 KCL</v>
      </c>
      <c r="J163">
        <f>INDEX(NOTA[QTY],'1'!A:A)</f>
        <v>0</v>
      </c>
      <c r="K163">
        <f>INDEX(NOTA[STN],'1'!A:A)</f>
        <v>0</v>
      </c>
      <c r="L163" t="e">
        <f>INDEX([3]!db[QTY B],Table17[[#This Row],[//db]])</f>
        <v>#VALUE!</v>
      </c>
      <c r="M163" t="e">
        <f>INDEX([3]!db[STN B],Table17[[#This Row],[//db]])</f>
        <v>#VALUE!</v>
      </c>
      <c r="N163" t="e">
        <f>IF(Table17[[#This Row],[SATUAN NOTA]]=Table17[[#This Row],[SATUAN DB]],"", MATCH(CONCATENATE(Table17[[#This Row],[SATUAN NOTA]],Table17[[#This Row],[SATUAN DB]]),Table2[4],0))</f>
        <v>#VALUE!</v>
      </c>
      <c r="O163" t="e" cm="1">
        <f t="array" ref="O163">IF(Table17[[#This Row],[//CONV]]="","",INDEX(Table2[3],Table17[[#This Row],[//CONV]]))</f>
        <v>#VALUE!</v>
      </c>
      <c r="P163" t="e">
        <f>IF(Table17[[#This Row],[//CONV]]="",Table17[[#This Row],[ISI DB]],Table17[[#This Row],[ISI NOTA]]*Table17[[#This Row],[CONV VAR]])</f>
        <v>#VALUE!</v>
      </c>
      <c r="Q163" t="e" cm="1">
        <f t="array" ref="Q163">IF(Table17[[#This Row],[//CONV]]="",Table17[[#This Row],[SATUAN DB]],INDEX(Table2[2],Table17[[#This Row],[//CONV]]))</f>
        <v>#VALUE!</v>
      </c>
      <c r="R163" cm="1">
        <f t="array" ref="R163">IF(Table17[[#This Row],[dbconcat]]="","",INDEX([3]!Table2[ISI],Table17[[#This Row],[dbconcat]]))</f>
        <v>20</v>
      </c>
      <c r="S163" t="str" cm="1">
        <f t="array" ref="S163">IF(Table17[[#This Row],[dbconcat]]="","",INDEX([3]!Table2[[SATUAN ]],Table17[[#This Row],[dbconcat]]))</f>
        <v>LSN</v>
      </c>
      <c r="T163" t="e">
        <f>IF(Table17[[#This Row],[SATUAN S]]="","",IF(_xlfn.NUMBERVALUE(Table17[[#This Row],[ISI DB]])=_xlfn.NUMBERVALUE(Table17[[#This Row],[ISI S]]),"",1))</f>
        <v>#VALUE!</v>
      </c>
      <c r="U163" t="e">
        <f>IF(Table17[[#This Row],[SATUAN S]]="","",IF(Table17[[#This Row],[SATUAN DB]]=Table17[[#This Row],[SATUAN S]],"",1))</f>
        <v>#VALUE!</v>
      </c>
      <c r="V163" t="e">
        <f>IF(Table17[[#This Row],[CEK STN S]]="","",MATCH(CONCATENATE(Table17[[#This Row],[SATUAN CONV]],Table17[[#This Row],[SATUAN S]]),Table2[4],0))</f>
        <v>#VALUE!</v>
      </c>
      <c r="X163" t="e" cm="1">
        <f t="array" ref="X163">IF(Table17[[#This Row],[CONV2_//]]="","",INDEX(Table2[3],Table17[[#This Row],[CONV2_//]]))</f>
        <v>#VALUE!</v>
      </c>
      <c r="Y163" t="e">
        <f>IF(Table17[[#This Row],[CEK STN S]]="",Table17[[#This Row],[ISI NOTA]],Table17[[#This Row],[ISI NOTA]]*Table17[[#This Row],[CONV2 VAR]])</f>
        <v>#VALUE!</v>
      </c>
      <c r="Z163" t="e">
        <f>IF(Table17[[#This Row],[CEK STN S]]="",Table17[[#This Row],[SATUAN NOTA]],Table17[[#This Row],[SATUAN S]])</f>
        <v>#VALUE!</v>
      </c>
      <c r="AA163" s="32" t="e">
        <f>IF(Table17[[#This Row],[CEK ISI S]]="",Table17[[#This Row],[ISI DB]],Table17[[#This Row],[ISI S]])</f>
        <v>#VALUE!</v>
      </c>
      <c r="AB163" t="e">
        <f>IF(Table17[[#This Row],[CEK STN S]]="",Table17[[#This Row],[SATUAN DB]],Table17[[#This Row],[SATUAN S]])</f>
        <v>#VALUE!</v>
      </c>
      <c r="AC163" t="e">
        <f>Table17[[#This Row],[ISI NOTA CONV]]/Table17[[#This Row],[ISI_C]]</f>
        <v>#VALUE!</v>
      </c>
      <c r="AD163">
        <f>INDEX(NOTA[HARGA SATUAN],'1'!A:A)</f>
        <v>0</v>
      </c>
      <c r="AE163" t="e">
        <f>IF(Table17[[#This Row],[//CONV]]="",Table17[[#This Row],[HARGA NOTA]],Table17[[#This Row],[HARGA NOTA]]/Table17[[#This Row],[CONV VAR]])</f>
        <v>#VALUE!</v>
      </c>
      <c r="AF163" t="e">
        <f>IF(Table17[[#This Row],[CEK STN S]]="",Table17[[#This Row],[HARGA CONV]],Table17[[#This Row],[HARGA CONV]]/Table17[[#This Row],[CONV2 VAR]])</f>
        <v>#VALUE!</v>
      </c>
      <c r="AG163" s="33" t="str">
        <f>IF(INDEX(NOTA[Column6],'1'!A:A)=0,"",INDEX(NOTA[Column6],'1'!A:A))</f>
        <v/>
      </c>
      <c r="AH163" s="33" t="str">
        <f>IF(INDEX(NOTA[Column7],'1'!A:A)=0,"",INDEX(NOTA[Column7],'1'!A:A))</f>
        <v/>
      </c>
      <c r="AI163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3" s="34" t="str">
        <f>INDEX(NOTA[HARGA/ CTN_H],'1'!A:A)</f>
        <v/>
      </c>
      <c r="AK163" s="34" t="str">
        <f>IF(Table17[[#This Row],[DISC 3]]="",Table17[[#This Row],[HRG / CTN]],Table17[[#This Row],[HRG / CTN]]-(Table17[[#This Row],[HRG / CTN]]*Table17[[#This Row],[DISC 3]]))</f>
        <v/>
      </c>
      <c r="AL163" s="36" t="str">
        <f ca="1">INDEX(NOTA[TGL_H],'1'!A:A)</f>
        <v/>
      </c>
      <c r="AM163" s="36" t="str">
        <f ca="1">INDEX(NOTA[TGL.NOTA_H],'1'!A:A)</f>
        <v/>
      </c>
      <c r="AN163" s="37"/>
      <c r="AO163" t="str">
        <f>IF(INDEX(NOTA[Column10],A:A)="","",INDEX(NOTA[Column10],A:A))</f>
        <v/>
      </c>
      <c r="AP163" t="str">
        <f ca="1">INDEX(NOTA[NO.NOTA_H],'1'!A:A)</f>
        <v/>
      </c>
      <c r="AQ163">
        <f>INDEX(NOTA[Column10],'1'!A:A)</f>
        <v>0</v>
      </c>
      <c r="AR163" s="38" t="str">
        <f ca="1">INDEX(NOTA[SUPPLIER_H],'1'!A:A)</f>
        <v/>
      </c>
      <c r="AS163" t="str">
        <f>Table17[[#This Row],[NAMA_C]]</f>
        <v>ABJAD D &amp; R 260 KCL</v>
      </c>
      <c r="AT163" t="str">
        <f ca="1">Table17[[#This Row],[SUPPLIER]]</f>
        <v/>
      </c>
      <c r="AU163" t="e">
        <f>SUBSTITUTE(Table17[[#This Row],[CTN]],",",".")</f>
        <v>#VALUE!</v>
      </c>
      <c r="AV163" s="64" t="e">
        <f>Table17[[#This Row],[ISI_C]]</f>
        <v>#VALUE!</v>
      </c>
      <c r="AW163" t="e">
        <f>Table17[[#This Row],[SATUAN_C]]</f>
        <v>#VALUE!</v>
      </c>
      <c r="AX163" t="e">
        <f>Table17[[#This Row],[HARGA CONV2]]</f>
        <v>#VALUE!</v>
      </c>
      <c r="AY163" s="39" t="str">
        <f>SUBSTITUTE(Table17[[#This Row],[DISC 3]],",",".")</f>
        <v/>
      </c>
      <c r="AZ163" s="36" t="str">
        <f ca="1">Table17[[#This Row],[TGL DATANG]]</f>
        <v/>
      </c>
      <c r="BA163" s="36" t="str">
        <f ca="1">Table17[[#This Row],[Column10]]</f>
        <v/>
      </c>
      <c r="BB163" s="37"/>
      <c r="BC163" t="str">
        <f>Table17[[#This Row],[KETERANGAN CONDRO]]</f>
        <v/>
      </c>
      <c r="BD163" t="str">
        <f ca="1">Table17[[#This Row],[Column6]]</f>
        <v/>
      </c>
    </row>
    <row r="164" spans="3:56">
      <c r="C164" t="str">
        <f>INDEX(NOTA[//DB],'1'!A:A)</f>
        <v/>
      </c>
      <c r="D164">
        <f>_xlfn.IFNA(MATCH(Table17[[#This Row],[//db]],[3]!Table2[\\],0),"")</f>
        <v>1</v>
      </c>
      <c r="E164" t="e">
        <f>INDEX([3]!db[NB NOTA],Table17[[#This Row],[//db]])</f>
        <v>#VALUE!</v>
      </c>
      <c r="F164" t="e">
        <f>INDEX([3]!db[NB BM],Table17[[#This Row],[//db]])</f>
        <v>#VALUE!</v>
      </c>
      <c r="G164" t="str">
        <f>IF(Table17[[#This Row],[dbconcat]]="","",INDEX([3]!Table2[NAMA],Table17[[#This Row],[dbconcat]]))</f>
        <v>ABJAD D &amp; R 260 KCL</v>
      </c>
      <c r="H164" t="str">
        <f>INDEX([3]!Table2[KODE BARANG],Table17[[#This Row],[dbconcat]])</f>
        <v>ABJ-DR1</v>
      </c>
      <c r="I164" t="str">
        <f>IF(Table17[[#This Row],[NAMA_3]]="",UPPER(Table17[[#This Row],[NAMA_2]]),Table17[[#This Row],[NAMA_3]])</f>
        <v>ABJAD D &amp; R 260 KCL</v>
      </c>
      <c r="J164">
        <f>INDEX(NOTA[QTY],'1'!A:A)</f>
        <v>0</v>
      </c>
      <c r="K164">
        <f>INDEX(NOTA[STN],'1'!A:A)</f>
        <v>0</v>
      </c>
      <c r="L164" t="e">
        <f>INDEX([3]!db[QTY B],Table17[[#This Row],[//db]])</f>
        <v>#VALUE!</v>
      </c>
      <c r="M164" t="e">
        <f>INDEX([3]!db[STN B],Table17[[#This Row],[//db]])</f>
        <v>#VALUE!</v>
      </c>
      <c r="N164" t="e">
        <f>IF(Table17[[#This Row],[SATUAN NOTA]]=Table17[[#This Row],[SATUAN DB]],"", MATCH(CONCATENATE(Table17[[#This Row],[SATUAN NOTA]],Table17[[#This Row],[SATUAN DB]]),Table2[4],0))</f>
        <v>#VALUE!</v>
      </c>
      <c r="O164" t="e" cm="1">
        <f t="array" ref="O164">IF(Table17[[#This Row],[//CONV]]="","",INDEX(Table2[3],Table17[[#This Row],[//CONV]]))</f>
        <v>#VALUE!</v>
      </c>
      <c r="P164" t="e">
        <f>IF(Table17[[#This Row],[//CONV]]="",Table17[[#This Row],[ISI DB]],Table17[[#This Row],[ISI NOTA]]*Table17[[#This Row],[CONV VAR]])</f>
        <v>#VALUE!</v>
      </c>
      <c r="Q164" t="e" cm="1">
        <f t="array" ref="Q164">IF(Table17[[#This Row],[//CONV]]="",Table17[[#This Row],[SATUAN DB]],INDEX(Table2[2],Table17[[#This Row],[//CONV]]))</f>
        <v>#VALUE!</v>
      </c>
      <c r="R164" cm="1">
        <f t="array" ref="R164">IF(Table17[[#This Row],[dbconcat]]="","",INDEX([3]!Table2[ISI],Table17[[#This Row],[dbconcat]]))</f>
        <v>20</v>
      </c>
      <c r="S164" t="str" cm="1">
        <f t="array" ref="S164">IF(Table17[[#This Row],[dbconcat]]="","",INDEX([3]!Table2[[SATUAN ]],Table17[[#This Row],[dbconcat]]))</f>
        <v>LSN</v>
      </c>
      <c r="T164" t="e">
        <f>IF(Table17[[#This Row],[SATUAN S]]="","",IF(_xlfn.NUMBERVALUE(Table17[[#This Row],[ISI DB]])=_xlfn.NUMBERVALUE(Table17[[#This Row],[ISI S]]),"",1))</f>
        <v>#VALUE!</v>
      </c>
      <c r="U164" t="e">
        <f>IF(Table17[[#This Row],[SATUAN S]]="","",IF(Table17[[#This Row],[SATUAN DB]]=Table17[[#This Row],[SATUAN S]],"",1))</f>
        <v>#VALUE!</v>
      </c>
      <c r="V164" t="e">
        <f>IF(Table17[[#This Row],[CEK STN S]]="","",MATCH(CONCATENATE(Table17[[#This Row],[SATUAN CONV]],Table17[[#This Row],[SATUAN S]]),Table2[4],0))</f>
        <v>#VALUE!</v>
      </c>
      <c r="X164" t="e" cm="1">
        <f t="array" ref="X164">IF(Table17[[#This Row],[CONV2_//]]="","",INDEX(Table2[3],Table17[[#This Row],[CONV2_//]]))</f>
        <v>#VALUE!</v>
      </c>
      <c r="Y164" t="e">
        <f>IF(Table17[[#This Row],[CEK STN S]]="",Table17[[#This Row],[ISI NOTA]],Table17[[#This Row],[ISI NOTA]]*Table17[[#This Row],[CONV2 VAR]])</f>
        <v>#VALUE!</v>
      </c>
      <c r="Z164" t="e">
        <f>IF(Table17[[#This Row],[CEK STN S]]="",Table17[[#This Row],[SATUAN NOTA]],Table17[[#This Row],[SATUAN S]])</f>
        <v>#VALUE!</v>
      </c>
      <c r="AA164" s="32" t="e">
        <f>IF(Table17[[#This Row],[CEK ISI S]]="",Table17[[#This Row],[ISI DB]],Table17[[#This Row],[ISI S]])</f>
        <v>#VALUE!</v>
      </c>
      <c r="AB164" t="e">
        <f>IF(Table17[[#This Row],[CEK STN S]]="",Table17[[#This Row],[SATUAN DB]],Table17[[#This Row],[SATUAN S]])</f>
        <v>#VALUE!</v>
      </c>
      <c r="AC164" t="e">
        <f>Table17[[#This Row],[ISI NOTA CONV]]/Table17[[#This Row],[ISI_C]]</f>
        <v>#VALUE!</v>
      </c>
      <c r="AD164">
        <f>INDEX(NOTA[HARGA SATUAN],'1'!A:A)</f>
        <v>0</v>
      </c>
      <c r="AE164" t="e">
        <f>IF(Table17[[#This Row],[//CONV]]="",Table17[[#This Row],[HARGA NOTA]],Table17[[#This Row],[HARGA NOTA]]/Table17[[#This Row],[CONV VAR]])</f>
        <v>#VALUE!</v>
      </c>
      <c r="AF164" t="e">
        <f>IF(Table17[[#This Row],[CEK STN S]]="",Table17[[#This Row],[HARGA CONV]],Table17[[#This Row],[HARGA CONV]]/Table17[[#This Row],[CONV2 VAR]])</f>
        <v>#VALUE!</v>
      </c>
      <c r="AG164" s="33" t="str">
        <f>IF(INDEX(NOTA[Column6],'1'!A:A)=0,"",INDEX(NOTA[Column6],'1'!A:A))</f>
        <v/>
      </c>
      <c r="AH164" s="33" t="str">
        <f>IF(INDEX(NOTA[Column7],'1'!A:A)=0,"",INDEX(NOTA[Column7],'1'!A:A))</f>
        <v/>
      </c>
      <c r="AI164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4" s="34" t="str">
        <f>INDEX(NOTA[HARGA/ CTN_H],'1'!A:A)</f>
        <v/>
      </c>
      <c r="AK164" s="34" t="str">
        <f>IF(Table17[[#This Row],[DISC 3]]="",Table17[[#This Row],[HRG / CTN]],Table17[[#This Row],[HRG / CTN]]-(Table17[[#This Row],[HRG / CTN]]*Table17[[#This Row],[DISC 3]]))</f>
        <v/>
      </c>
      <c r="AL164" s="36" t="str">
        <f ca="1">INDEX(NOTA[TGL_H],'1'!A:A)</f>
        <v/>
      </c>
      <c r="AM164" s="36" t="str">
        <f ca="1">INDEX(NOTA[TGL.NOTA_H],'1'!A:A)</f>
        <v/>
      </c>
      <c r="AN164" s="37"/>
      <c r="AO164" t="str">
        <f>IF(INDEX(NOTA[Column10],A:A)="","",INDEX(NOTA[Column10],A:A))</f>
        <v/>
      </c>
      <c r="AP164" t="str">
        <f ca="1">INDEX(NOTA[NO.NOTA_H],'1'!A:A)</f>
        <v/>
      </c>
      <c r="AQ164">
        <f>INDEX(NOTA[Column10],'1'!A:A)</f>
        <v>0</v>
      </c>
      <c r="AR164" s="38" t="str">
        <f ca="1">INDEX(NOTA[SUPPLIER_H],'1'!A:A)</f>
        <v/>
      </c>
      <c r="AS164" t="str">
        <f>Table17[[#This Row],[NAMA_C]]</f>
        <v>ABJAD D &amp; R 260 KCL</v>
      </c>
      <c r="AT164" t="str">
        <f ca="1">Table17[[#This Row],[SUPPLIER]]</f>
        <v/>
      </c>
      <c r="AU164" t="e">
        <f>SUBSTITUTE(Table17[[#This Row],[CTN]],",",".")</f>
        <v>#VALUE!</v>
      </c>
      <c r="AV164" s="64" t="e">
        <f>Table17[[#This Row],[ISI_C]]</f>
        <v>#VALUE!</v>
      </c>
      <c r="AW164" t="e">
        <f>Table17[[#This Row],[SATUAN_C]]</f>
        <v>#VALUE!</v>
      </c>
      <c r="AX164" t="e">
        <f>Table17[[#This Row],[HARGA CONV2]]</f>
        <v>#VALUE!</v>
      </c>
      <c r="AY164" s="39" t="str">
        <f>SUBSTITUTE(Table17[[#This Row],[DISC 3]],",",".")</f>
        <v/>
      </c>
      <c r="AZ164" s="36" t="str">
        <f ca="1">Table17[[#This Row],[TGL DATANG]]</f>
        <v/>
      </c>
      <c r="BA164" s="36" t="str">
        <f ca="1">Table17[[#This Row],[Column10]]</f>
        <v/>
      </c>
      <c r="BB164" s="37"/>
      <c r="BC164" t="str">
        <f>Table17[[#This Row],[KETERANGAN CONDRO]]</f>
        <v/>
      </c>
      <c r="BD164" t="str">
        <f ca="1">Table17[[#This Row],[Column6]]</f>
        <v/>
      </c>
    </row>
    <row r="165" spans="3:56">
      <c r="C165" t="str">
        <f>INDEX(NOTA[//DB],'1'!A:A)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INDEX(NOTA[QTY],'1'!A:A)</f>
        <v>0</v>
      </c>
      <c r="K165">
        <f>INDEX(NOTA[STN],'1'!A:A)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t="e">
        <f>IF(Table17[[#This Row],[CEK STN S]]="",Table17[[#This Row],[ISI NOTA]],Table17[[#This Row],[ISI NOTA]]*Table17[[#This Row],[CONV2 VAR]])</f>
        <v>#VALUE!</v>
      </c>
      <c r="Z165" t="e">
        <f>IF(Table17[[#This Row],[CEK STN S]]="",Table17[[#This Row],[SATUAN NOTA]],Table17[[#This Row],[SATUAN S]])</f>
        <v>#VALUE!</v>
      </c>
      <c r="AA165" s="32" t="e">
        <f>IF(Table17[[#This Row],[CEK ISI S]]="",Table17[[#This Row],[ISI DB]],Table17[[#This Row],[ISI S]])</f>
        <v>#VALUE!</v>
      </c>
      <c r="AB165" t="e">
        <f>IF(Table17[[#This Row],[CEK STN S]]="",Table17[[#This Row],[SATUAN DB]],Table17[[#This Row],[SATUAN S]])</f>
        <v>#VALUE!</v>
      </c>
      <c r="AC165" t="e">
        <f>Table17[[#This Row],[ISI NOTA CONV]]/Table17[[#This Row],[ISI_C]]</f>
        <v>#VALUE!</v>
      </c>
      <c r="AD165">
        <f>INDEX(NOTA[HARGA SATUAN],'1'!A:A)</f>
        <v>0</v>
      </c>
      <c r="AE165" t="e">
        <f>IF(Table17[[#This Row],[//CONV]]="",Table17[[#This Row],[HARGA NOTA]],Table17[[#This Row],[HARGA NOTA]]/Table17[[#This Row],[CONV VAR]])</f>
        <v>#VALUE!</v>
      </c>
      <c r="AF165" t="e">
        <f>IF(Table17[[#This Row],[CEK STN S]]="",Table17[[#This Row],[HARGA CONV]],Table17[[#This Row],[HARGA CONV]]/Table17[[#This Row],[CONV2 VAR]])</f>
        <v>#VALUE!</v>
      </c>
      <c r="AG165" s="33" t="str">
        <f>IF(INDEX(NOTA[Column6],'1'!A:A)=0,"",INDEX(NOTA[Column6],'1'!A:A))</f>
        <v/>
      </c>
      <c r="AH165" s="33" t="str">
        <f>IF(INDEX(NOTA[Column7],'1'!A:A)=0,"",INDEX(NOTA[Column7],'1'!A:A))</f>
        <v/>
      </c>
      <c r="AI165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5" s="34" t="str">
        <f>INDEX(NOTA[HARGA/ CTN_H],'1'!A:A)</f>
        <v/>
      </c>
      <c r="AK165" s="34" t="str">
        <f>IF(Table17[[#This Row],[DISC 3]]="",Table17[[#This Row],[HRG / CTN]],Table17[[#This Row],[HRG / CTN]]-(Table17[[#This Row],[HRG / CTN]]*Table17[[#This Row],[DISC 3]]))</f>
        <v/>
      </c>
      <c r="AL165" s="36" t="str">
        <f ca="1">INDEX(NOTA[TGL_H],'1'!A:A)</f>
        <v/>
      </c>
      <c r="AM165" s="36" t="str">
        <f ca="1">INDEX(NOTA[TGL.NOTA_H],'1'!A:A)</f>
        <v/>
      </c>
      <c r="AN165" s="37"/>
      <c r="AO165" t="str">
        <f>IF(INDEX(NOTA[Column10],A:A)="","",INDEX(NOTA[Column10],A:A))</f>
        <v/>
      </c>
      <c r="AP165" t="str">
        <f ca="1">INDEX(NOTA[NO.NOTA_H],'1'!A:A)</f>
        <v/>
      </c>
      <c r="AQ165">
        <f>INDEX(NOTA[Column10],'1'!A:A)</f>
        <v>0</v>
      </c>
      <c r="AR165" s="38" t="str">
        <f ca="1">INDEX(NOTA[SUPPLIER_H],'1'!A:A)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4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39" t="str">
        <f>SUBSTITUTE(Table17[[#This Row],[DISC 3]],",",".")</f>
        <v/>
      </c>
      <c r="AZ165" s="36" t="str">
        <f ca="1">Table17[[#This Row],[TGL DATANG]]</f>
        <v/>
      </c>
      <c r="BA165" s="36" t="str">
        <f ca="1">Table17[[#This Row],[Column10]]</f>
        <v/>
      </c>
      <c r="BB165" s="37"/>
      <c r="BC165" t="str">
        <f>Table17[[#This Row],[KETERANGAN CONDRO]]</f>
        <v/>
      </c>
      <c r="BD165" t="str">
        <f ca="1">Table17[[#This Row],[Column6]]</f>
        <v/>
      </c>
    </row>
    <row r="166" spans="3:56">
      <c r="C166" t="str">
        <f>INDEX(NOTA[//DB],'1'!A:A)</f>
        <v/>
      </c>
      <c r="D166">
        <f>_xlfn.IFNA(MATCH(Table17[[#This Row],[//db]],[3]!Table2[\\],0),"")</f>
        <v>1</v>
      </c>
      <c r="E166" t="e">
        <f>INDEX([3]!db[NB NOTA],Table17[[#This Row],[//db]])</f>
        <v>#VALUE!</v>
      </c>
      <c r="F166" t="e">
        <f>INDEX([3]!db[NB BM],Table17[[#This Row],[//db]])</f>
        <v>#VALUE!</v>
      </c>
      <c r="G166" t="str">
        <f>IF(Table17[[#This Row],[dbconcat]]="","",INDEX([3]!Table2[NAMA],Table17[[#This Row],[dbconcat]]))</f>
        <v>ABJAD D &amp; R 260 KCL</v>
      </c>
      <c r="H166" t="str">
        <f>INDEX([3]!Table2[KODE BARANG],Table17[[#This Row],[dbconcat]])</f>
        <v>ABJ-DR1</v>
      </c>
      <c r="I166" t="str">
        <f>IF(Table17[[#This Row],[NAMA_3]]="",UPPER(Table17[[#This Row],[NAMA_2]]),Table17[[#This Row],[NAMA_3]])</f>
        <v>ABJAD D &amp; R 260 KCL</v>
      </c>
      <c r="J166">
        <f>INDEX(NOTA[QTY],'1'!A:A)</f>
        <v>0</v>
      </c>
      <c r="K166">
        <f>INDEX(NOTA[STN],'1'!A:A)</f>
        <v>0</v>
      </c>
      <c r="L166" t="e">
        <f>INDEX([3]!db[QTY B],Table17[[#This Row],[//db]])</f>
        <v>#VALUE!</v>
      </c>
      <c r="M166" t="e">
        <f>INDEX([3]!db[STN B],Table17[[#This Row],[//db]])</f>
        <v>#VALUE!</v>
      </c>
      <c r="N166" t="e">
        <f>IF(Table17[[#This Row],[SATUAN NOTA]]=Table17[[#This Row],[SATUAN DB]],"", MATCH(CONCATENATE(Table17[[#This Row],[SATUAN NOTA]],Table17[[#This Row],[SATUAN DB]]),Table2[4],0))</f>
        <v>#VALUE!</v>
      </c>
      <c r="O166" t="e" cm="1">
        <f t="array" ref="O166">IF(Table17[[#This Row],[//CONV]]="","",INDEX(Table2[3],Table17[[#This Row],[//CONV]]))</f>
        <v>#VALUE!</v>
      </c>
      <c r="P166" t="e">
        <f>IF(Table17[[#This Row],[//CONV]]="",Table17[[#This Row],[ISI DB]],Table17[[#This Row],[ISI NOTA]]*Table17[[#This Row],[CONV VAR]])</f>
        <v>#VALUE!</v>
      </c>
      <c r="Q166" t="e" cm="1">
        <f t="array" ref="Q166">IF(Table17[[#This Row],[//CONV]]="",Table17[[#This Row],[SATUAN DB]],INDEX(Table2[2],Table17[[#This Row],[//CONV]]))</f>
        <v>#VALUE!</v>
      </c>
      <c r="R166" cm="1">
        <f t="array" ref="R166">IF(Table17[[#This Row],[dbconcat]]="","",INDEX([3]!Table2[ISI],Table17[[#This Row],[dbconcat]]))</f>
        <v>20</v>
      </c>
      <c r="S166" t="str" cm="1">
        <f t="array" ref="S166">IF(Table17[[#This Row],[dbconcat]]="","",INDEX([3]!Table2[[SATUAN ]],Table17[[#This Row],[dbconcat]]))</f>
        <v>LSN</v>
      </c>
      <c r="T166" t="e">
        <f>IF(Table17[[#This Row],[SATUAN S]]="","",IF(_xlfn.NUMBERVALUE(Table17[[#This Row],[ISI DB]])=_xlfn.NUMBERVALUE(Table17[[#This Row],[ISI S]]),"",1))</f>
        <v>#VALUE!</v>
      </c>
      <c r="U166" t="e">
        <f>IF(Table17[[#This Row],[SATUAN S]]="","",IF(Table17[[#This Row],[SATUAN DB]]=Table17[[#This Row],[SATUAN S]],"",1))</f>
        <v>#VALUE!</v>
      </c>
      <c r="V166" t="e">
        <f>IF(Table17[[#This Row],[CEK STN S]]="","",MATCH(CONCATENATE(Table17[[#This Row],[SATUAN CONV]],Table17[[#This Row],[SATUAN S]]),Table2[4],0))</f>
        <v>#VALUE!</v>
      </c>
      <c r="X166" t="e" cm="1">
        <f t="array" ref="X166">IF(Table17[[#This Row],[CONV2_//]]="","",INDEX(Table2[3],Table17[[#This Row],[CONV2_//]]))</f>
        <v>#VALUE!</v>
      </c>
      <c r="Y166" t="e">
        <f>IF(Table17[[#This Row],[CEK STN S]]="",Table17[[#This Row],[ISI NOTA]],Table17[[#This Row],[ISI NOTA]]*Table17[[#This Row],[CONV2 VAR]])</f>
        <v>#VALUE!</v>
      </c>
      <c r="Z166" t="e">
        <f>IF(Table17[[#This Row],[CEK STN S]]="",Table17[[#This Row],[SATUAN NOTA]],Table17[[#This Row],[SATUAN S]])</f>
        <v>#VALUE!</v>
      </c>
      <c r="AA166" s="32" t="e">
        <f>IF(Table17[[#This Row],[CEK ISI S]]="",Table17[[#This Row],[ISI DB]],Table17[[#This Row],[ISI S]])</f>
        <v>#VALUE!</v>
      </c>
      <c r="AB166" t="e">
        <f>IF(Table17[[#This Row],[CEK STN S]]="",Table17[[#This Row],[SATUAN DB]],Table17[[#This Row],[SATUAN S]])</f>
        <v>#VALUE!</v>
      </c>
      <c r="AC166" t="e">
        <f>Table17[[#This Row],[ISI NOTA CONV]]/Table17[[#This Row],[ISI_C]]</f>
        <v>#VALUE!</v>
      </c>
      <c r="AD166">
        <f>INDEX(NOTA[HARGA SATUAN],'1'!A:A)</f>
        <v>0</v>
      </c>
      <c r="AE166" t="e">
        <f>IF(Table17[[#This Row],[//CONV]]="",Table17[[#This Row],[HARGA NOTA]],Table17[[#This Row],[HARGA NOTA]]/Table17[[#This Row],[CONV VAR]])</f>
        <v>#VALUE!</v>
      </c>
      <c r="AF166" t="e">
        <f>IF(Table17[[#This Row],[CEK STN S]]="",Table17[[#This Row],[HARGA CONV]],Table17[[#This Row],[HARGA CONV]]/Table17[[#This Row],[CONV2 VAR]])</f>
        <v>#VALUE!</v>
      </c>
      <c r="AG166" s="33" t="str">
        <f>IF(INDEX(NOTA[Column6],'1'!A:A)=0,"",INDEX(NOTA[Column6],'1'!A:A))</f>
        <v/>
      </c>
      <c r="AH166" s="33" t="str">
        <f>IF(INDEX(NOTA[Column7],'1'!A:A)=0,"",INDEX(NOTA[Column7],'1'!A:A))</f>
        <v/>
      </c>
      <c r="AI166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6" s="34" t="str">
        <f>INDEX(NOTA[HARGA/ CTN_H],'1'!A:A)</f>
        <v/>
      </c>
      <c r="AK166" s="34" t="str">
        <f>IF(Table17[[#This Row],[DISC 3]]="",Table17[[#This Row],[HRG / CTN]],Table17[[#This Row],[HRG / CTN]]-(Table17[[#This Row],[HRG / CTN]]*Table17[[#This Row],[DISC 3]]))</f>
        <v/>
      </c>
      <c r="AL166" s="36" t="str">
        <f ca="1">INDEX(NOTA[TGL_H],'1'!A:A)</f>
        <v/>
      </c>
      <c r="AM166" s="36" t="str">
        <f ca="1">INDEX(NOTA[TGL.NOTA_H],'1'!A:A)</f>
        <v/>
      </c>
      <c r="AN166" s="37"/>
      <c r="AO166" t="str">
        <f>IF(INDEX(NOTA[Column10],A:A)="","",INDEX(NOTA[Column10],A:A))</f>
        <v/>
      </c>
      <c r="AP166" t="str">
        <f ca="1">INDEX(NOTA[NO.NOTA_H],'1'!A:A)</f>
        <v/>
      </c>
      <c r="AQ166">
        <f>INDEX(NOTA[Column10],'1'!A:A)</f>
        <v>0</v>
      </c>
      <c r="AR166" s="38" t="str">
        <f ca="1">INDEX(NOTA[SUPPLIER_H],'1'!A:A)</f>
        <v/>
      </c>
      <c r="AS166" t="str">
        <f>Table17[[#This Row],[NAMA_C]]</f>
        <v>ABJAD D &amp; R 260 KCL</v>
      </c>
      <c r="AT166" t="str">
        <f ca="1">Table17[[#This Row],[SUPPLIER]]</f>
        <v/>
      </c>
      <c r="AU166" t="e">
        <f>SUBSTITUTE(Table17[[#This Row],[CTN]],",",".")</f>
        <v>#VALUE!</v>
      </c>
      <c r="AV166" s="64" t="e">
        <f>Table17[[#This Row],[ISI_C]]</f>
        <v>#VALUE!</v>
      </c>
      <c r="AW166" t="e">
        <f>Table17[[#This Row],[SATUAN_C]]</f>
        <v>#VALUE!</v>
      </c>
      <c r="AX166" t="e">
        <f>Table17[[#This Row],[HARGA CONV2]]</f>
        <v>#VALUE!</v>
      </c>
      <c r="AY166" s="39" t="str">
        <f>SUBSTITUTE(Table17[[#This Row],[DISC 3]],",",".")</f>
        <v/>
      </c>
      <c r="AZ166" s="36" t="str">
        <f ca="1">Table17[[#This Row],[TGL DATANG]]</f>
        <v/>
      </c>
      <c r="BA166" s="36" t="str">
        <f ca="1">Table17[[#This Row],[Column10]]</f>
        <v/>
      </c>
      <c r="BB166" s="37"/>
      <c r="BC166" t="str">
        <f>Table17[[#This Row],[KETERANGAN CONDRO]]</f>
        <v/>
      </c>
      <c r="BD166" t="str">
        <f ca="1">Table17[[#This Row],[Column6]]</f>
        <v/>
      </c>
    </row>
    <row r="167" spans="3:56">
      <c r="C167" t="str">
        <f>INDEX(NOTA[//DB],'1'!A:A)</f>
        <v/>
      </c>
      <c r="D167">
        <f>_xlfn.IFNA(MATCH(Table17[[#This Row],[//db]],[3]!Table2[\\],0),"")</f>
        <v>1</v>
      </c>
      <c r="E167" t="e">
        <f>INDEX([3]!db[NB NOTA],Table17[[#This Row],[//db]])</f>
        <v>#VALUE!</v>
      </c>
      <c r="F167" t="e">
        <f>INDEX([3]!db[NB BM],Table17[[#This Row],[//db]])</f>
        <v>#VALUE!</v>
      </c>
      <c r="G167" t="str">
        <f>IF(Table17[[#This Row],[dbconcat]]="","",INDEX([3]!Table2[NAMA],Table17[[#This Row],[dbconcat]]))</f>
        <v>ABJAD D &amp; R 260 KCL</v>
      </c>
      <c r="H167" t="str">
        <f>INDEX([3]!Table2[KODE BARANG],Table17[[#This Row],[dbconcat]])</f>
        <v>ABJ-DR1</v>
      </c>
      <c r="I167" t="str">
        <f>IF(Table17[[#This Row],[NAMA_3]]="",UPPER(Table17[[#This Row],[NAMA_2]]),Table17[[#This Row],[NAMA_3]])</f>
        <v>ABJAD D &amp; R 260 KCL</v>
      </c>
      <c r="J167">
        <f>INDEX(NOTA[QTY],'1'!A:A)</f>
        <v>0</v>
      </c>
      <c r="K167">
        <f>INDEX(NOTA[STN],'1'!A:A)</f>
        <v>0</v>
      </c>
      <c r="L167" t="e">
        <f>INDEX([3]!db[QTY B],Table17[[#This Row],[//db]])</f>
        <v>#VALUE!</v>
      </c>
      <c r="M167" t="e">
        <f>INDEX([3]!db[STN B],Table17[[#This Row],[//db]])</f>
        <v>#VALUE!</v>
      </c>
      <c r="N167" t="e">
        <f>IF(Table17[[#This Row],[SATUAN NOTA]]=Table17[[#This Row],[SATUAN DB]],"", MATCH(CONCATENATE(Table17[[#This Row],[SATUAN NOTA]],Table17[[#This Row],[SATUAN DB]]),Table2[4],0))</f>
        <v>#VALUE!</v>
      </c>
      <c r="O167" t="e" cm="1">
        <f t="array" ref="O167">IF(Table17[[#This Row],[//CONV]]="","",INDEX(Table2[3],Table17[[#This Row],[//CONV]]))</f>
        <v>#VALUE!</v>
      </c>
      <c r="P167" t="e">
        <f>IF(Table17[[#This Row],[//CONV]]="",Table17[[#This Row],[ISI DB]],Table17[[#This Row],[ISI NOTA]]*Table17[[#This Row],[CONV VAR]])</f>
        <v>#VALUE!</v>
      </c>
      <c r="Q167" t="e" cm="1">
        <f t="array" ref="Q167">IF(Table17[[#This Row],[//CONV]]="",Table17[[#This Row],[SATUAN DB]],INDEX(Table2[2],Table17[[#This Row],[//CONV]]))</f>
        <v>#VALUE!</v>
      </c>
      <c r="R167" cm="1">
        <f t="array" ref="R167">IF(Table17[[#This Row],[dbconcat]]="","",INDEX([3]!Table2[ISI],Table17[[#This Row],[dbconcat]]))</f>
        <v>20</v>
      </c>
      <c r="S167" t="str" cm="1">
        <f t="array" ref="S167">IF(Table17[[#This Row],[dbconcat]]="","",INDEX([3]!Table2[[SATUAN ]],Table17[[#This Row],[dbconcat]]))</f>
        <v>LSN</v>
      </c>
      <c r="T167" t="e">
        <f>IF(Table17[[#This Row],[SATUAN S]]="","",IF(_xlfn.NUMBERVALUE(Table17[[#This Row],[ISI DB]])=_xlfn.NUMBERVALUE(Table17[[#This Row],[ISI S]]),"",1))</f>
        <v>#VALUE!</v>
      </c>
      <c r="U167" t="e">
        <f>IF(Table17[[#This Row],[SATUAN S]]="","",IF(Table17[[#This Row],[SATUAN DB]]=Table17[[#This Row],[SATUAN S]],"",1))</f>
        <v>#VALUE!</v>
      </c>
      <c r="V167" t="e">
        <f>IF(Table17[[#This Row],[CEK STN S]]="","",MATCH(CONCATENATE(Table17[[#This Row],[SATUAN CONV]],Table17[[#This Row],[SATUAN S]]),Table2[4],0))</f>
        <v>#VALUE!</v>
      </c>
      <c r="X167" t="e" cm="1">
        <f t="array" ref="X167">IF(Table17[[#This Row],[CONV2_//]]="","",INDEX(Table2[3],Table17[[#This Row],[CONV2_//]]))</f>
        <v>#VALUE!</v>
      </c>
      <c r="Y167" t="e">
        <f>IF(Table17[[#This Row],[CEK STN S]]="",Table17[[#This Row],[ISI NOTA]],Table17[[#This Row],[ISI NOTA]]*Table17[[#This Row],[CONV2 VAR]])</f>
        <v>#VALUE!</v>
      </c>
      <c r="Z167" t="e">
        <f>IF(Table17[[#This Row],[CEK STN S]]="",Table17[[#This Row],[SATUAN NOTA]],Table17[[#This Row],[SATUAN S]])</f>
        <v>#VALUE!</v>
      </c>
      <c r="AA167" s="32" t="e">
        <f>IF(Table17[[#This Row],[CEK ISI S]]="",Table17[[#This Row],[ISI DB]],Table17[[#This Row],[ISI S]])</f>
        <v>#VALUE!</v>
      </c>
      <c r="AB167" t="e">
        <f>IF(Table17[[#This Row],[CEK STN S]]="",Table17[[#This Row],[SATUAN DB]],Table17[[#This Row],[SATUAN S]])</f>
        <v>#VALUE!</v>
      </c>
      <c r="AC167" t="e">
        <f>Table17[[#This Row],[ISI NOTA CONV]]/Table17[[#This Row],[ISI_C]]</f>
        <v>#VALUE!</v>
      </c>
      <c r="AD167">
        <f>INDEX(NOTA[HARGA SATUAN],'1'!A:A)</f>
        <v>0</v>
      </c>
      <c r="AE167" t="e">
        <f>IF(Table17[[#This Row],[//CONV]]="",Table17[[#This Row],[HARGA NOTA]],Table17[[#This Row],[HARGA NOTA]]/Table17[[#This Row],[CONV VAR]])</f>
        <v>#VALUE!</v>
      </c>
      <c r="AF167" t="e">
        <f>IF(Table17[[#This Row],[CEK STN S]]="",Table17[[#This Row],[HARGA CONV]],Table17[[#This Row],[HARGA CONV]]/Table17[[#This Row],[CONV2 VAR]])</f>
        <v>#VALUE!</v>
      </c>
      <c r="AG167" s="33" t="str">
        <f>IF(INDEX(NOTA[Column6],'1'!A:A)=0,"",INDEX(NOTA[Column6],'1'!A:A))</f>
        <v/>
      </c>
      <c r="AH167" s="33" t="str">
        <f>IF(INDEX(NOTA[Column7],'1'!A:A)=0,"",INDEX(NOTA[Column7],'1'!A:A))</f>
        <v/>
      </c>
      <c r="AI167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7" s="34" t="str">
        <f>INDEX(NOTA[HARGA/ CTN_H],'1'!A:A)</f>
        <v/>
      </c>
      <c r="AK167" s="34" t="str">
        <f>IF(Table17[[#This Row],[DISC 3]]="",Table17[[#This Row],[HRG / CTN]],Table17[[#This Row],[HRG / CTN]]-(Table17[[#This Row],[HRG / CTN]]*Table17[[#This Row],[DISC 3]]))</f>
        <v/>
      </c>
      <c r="AL167" s="36" t="str">
        <f ca="1">INDEX(NOTA[TGL_H],'1'!A:A)</f>
        <v/>
      </c>
      <c r="AM167" s="36" t="str">
        <f ca="1">INDEX(NOTA[TGL.NOTA_H],'1'!A:A)</f>
        <v/>
      </c>
      <c r="AN167" s="37"/>
      <c r="AO167" t="str">
        <f>IF(INDEX(NOTA[Column10],A:A)="","",INDEX(NOTA[Column10],A:A))</f>
        <v/>
      </c>
      <c r="AP167" t="str">
        <f ca="1">INDEX(NOTA[NO.NOTA_H],'1'!A:A)</f>
        <v/>
      </c>
      <c r="AQ167">
        <f>INDEX(NOTA[Column10],'1'!A:A)</f>
        <v>0</v>
      </c>
      <c r="AR167" s="38" t="str">
        <f ca="1">INDEX(NOTA[SUPPLIER_H],'1'!A:A)</f>
        <v/>
      </c>
      <c r="AS167" t="str">
        <f>Table17[[#This Row],[NAMA_C]]</f>
        <v>ABJAD D &amp; R 260 KCL</v>
      </c>
      <c r="AT167" t="str">
        <f ca="1">Table17[[#This Row],[SUPPLIER]]</f>
        <v/>
      </c>
      <c r="AU167" t="e">
        <f>SUBSTITUTE(Table17[[#This Row],[CTN]],",",".")</f>
        <v>#VALUE!</v>
      </c>
      <c r="AV167" s="64" t="e">
        <f>Table17[[#This Row],[ISI_C]]</f>
        <v>#VALUE!</v>
      </c>
      <c r="AW167" t="e">
        <f>Table17[[#This Row],[SATUAN_C]]</f>
        <v>#VALUE!</v>
      </c>
      <c r="AX167" t="e">
        <f>Table17[[#This Row],[HARGA CONV2]]</f>
        <v>#VALUE!</v>
      </c>
      <c r="AY167" s="39" t="str">
        <f>SUBSTITUTE(Table17[[#This Row],[DISC 3]],",",".")</f>
        <v/>
      </c>
      <c r="AZ167" s="36" t="str">
        <f ca="1">Table17[[#This Row],[TGL DATANG]]</f>
        <v/>
      </c>
      <c r="BA167" s="36" t="str">
        <f ca="1">Table17[[#This Row],[Column10]]</f>
        <v/>
      </c>
      <c r="BB167" s="37"/>
      <c r="BC167" t="str">
        <f>Table17[[#This Row],[KETERANGAN CONDRO]]</f>
        <v/>
      </c>
      <c r="BD167" t="str">
        <f ca="1">Table17[[#This Row],[Column6]]</f>
        <v/>
      </c>
    </row>
    <row r="168" spans="3:56">
      <c r="C168" t="str">
        <f>INDEX(NOTA[//DB],'1'!A:A)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INDEX(NOTA[QTY],'1'!A:A)</f>
        <v>0</v>
      </c>
      <c r="K168">
        <f>INDEX(NOTA[STN],'1'!A:A)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t="e">
        <f>IF(Table17[[#This Row],[CEK STN S]]="",Table17[[#This Row],[ISI NOTA]],Table17[[#This Row],[ISI NOTA]]*Table17[[#This Row],[CONV2 VAR]])</f>
        <v>#VALUE!</v>
      </c>
      <c r="Z168" t="e">
        <f>IF(Table17[[#This Row],[CEK STN S]]="",Table17[[#This Row],[SATUAN NOTA]],Table17[[#This Row],[SATUAN S]])</f>
        <v>#VALUE!</v>
      </c>
      <c r="AA168" s="32" t="e">
        <f>IF(Table17[[#This Row],[CEK ISI S]]="",Table17[[#This Row],[ISI DB]],Table17[[#This Row],[ISI S]])</f>
        <v>#VALUE!</v>
      </c>
      <c r="AB168" t="e">
        <f>IF(Table17[[#This Row],[CEK STN S]]="",Table17[[#This Row],[SATUAN DB]],Table17[[#This Row],[SATUAN S]])</f>
        <v>#VALUE!</v>
      </c>
      <c r="AC168" t="e">
        <f>Table17[[#This Row],[ISI NOTA CONV]]/Table17[[#This Row],[ISI_C]]</f>
        <v>#VALUE!</v>
      </c>
      <c r="AD168">
        <f>INDEX(NOTA[HARGA SATUAN],'1'!A:A)</f>
        <v>0</v>
      </c>
      <c r="AE168" t="e">
        <f>IF(Table17[[#This Row],[//CONV]]="",Table17[[#This Row],[HARGA NOTA]],Table17[[#This Row],[HARGA NOTA]]/Table17[[#This Row],[CONV VAR]])</f>
        <v>#VALUE!</v>
      </c>
      <c r="AF168" t="e">
        <f>IF(Table17[[#This Row],[CEK STN S]]="",Table17[[#This Row],[HARGA CONV]],Table17[[#This Row],[HARGA CONV]]/Table17[[#This Row],[CONV2 VAR]])</f>
        <v>#VALUE!</v>
      </c>
      <c r="AG168" s="33" t="str">
        <f>IF(INDEX(NOTA[Column6],'1'!A:A)=0,"",INDEX(NOTA[Column6],'1'!A:A))</f>
        <v/>
      </c>
      <c r="AH168" s="33" t="str">
        <f>IF(INDEX(NOTA[Column7],'1'!A:A)=0,"",INDEX(NOTA[Column7],'1'!A:A))</f>
        <v/>
      </c>
      <c r="AI168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8" s="34" t="str">
        <f>INDEX(NOTA[HARGA/ CTN_H],'1'!A:A)</f>
        <v/>
      </c>
      <c r="AK168" s="34" t="str">
        <f>IF(Table17[[#This Row],[DISC 3]]="",Table17[[#This Row],[HRG / CTN]],Table17[[#This Row],[HRG / CTN]]-(Table17[[#This Row],[HRG / CTN]]*Table17[[#This Row],[DISC 3]]))</f>
        <v/>
      </c>
      <c r="AL168" s="36" t="str">
        <f ca="1">INDEX(NOTA[TGL_H],'1'!A:A)</f>
        <v/>
      </c>
      <c r="AM168" s="36" t="str">
        <f ca="1">INDEX(NOTA[TGL.NOTA_H],'1'!A:A)</f>
        <v/>
      </c>
      <c r="AN168" s="37"/>
      <c r="AO168" t="str">
        <f>IF(INDEX(NOTA[Column10],A:A)="","",INDEX(NOTA[Column10],A:A))</f>
        <v/>
      </c>
      <c r="AP168" t="str">
        <f ca="1">INDEX(NOTA[NO.NOTA_H],'1'!A:A)</f>
        <v/>
      </c>
      <c r="AQ168">
        <f>INDEX(NOTA[Column10],'1'!A:A)</f>
        <v>0</v>
      </c>
      <c r="AR168" s="38" t="str">
        <f ca="1">INDEX(NOTA[SUPPLIER_H],'1'!A:A)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4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39" t="str">
        <f>SUBSTITUTE(Table17[[#This Row],[DISC 3]],",",".")</f>
        <v/>
      </c>
      <c r="AZ168" s="36" t="str">
        <f ca="1">Table17[[#This Row],[TGL DATANG]]</f>
        <v/>
      </c>
      <c r="BA168" s="36" t="str">
        <f ca="1">Table17[[#This Row],[Column10]]</f>
        <v/>
      </c>
      <c r="BB168" s="37"/>
      <c r="BC168" t="str">
        <f>Table17[[#This Row],[KETERANGAN CONDRO]]</f>
        <v/>
      </c>
      <c r="BD168" t="str">
        <f ca="1">Table17[[#This Row],[Column6]]</f>
        <v/>
      </c>
    </row>
    <row r="169" spans="3:56">
      <c r="C169" t="str">
        <f>INDEX(NOTA[//DB],'1'!A:A)</f>
        <v/>
      </c>
      <c r="D169">
        <f>_xlfn.IFNA(MATCH(Table17[[#This Row],[//db]],[3]!Table2[\\],0),"")</f>
        <v>1</v>
      </c>
      <c r="E169" t="e">
        <f>INDEX([3]!db[NB NOTA],Table17[[#This Row],[//db]])</f>
        <v>#VALUE!</v>
      </c>
      <c r="F169" t="e">
        <f>INDEX([3]!db[NB BM],Table17[[#This Row],[//db]])</f>
        <v>#VALUE!</v>
      </c>
      <c r="G169" t="str">
        <f>IF(Table17[[#This Row],[dbconcat]]="","",INDEX([3]!Table2[NAMA],Table17[[#This Row],[dbconcat]]))</f>
        <v>ABJAD D &amp; R 260 KCL</v>
      </c>
      <c r="H169" t="str">
        <f>INDEX([3]!Table2[KODE BARANG],Table17[[#This Row],[dbconcat]])</f>
        <v>ABJ-DR1</v>
      </c>
      <c r="I169" t="str">
        <f>IF(Table17[[#This Row],[NAMA_3]]="",UPPER(Table17[[#This Row],[NAMA_2]]),Table17[[#This Row],[NAMA_3]])</f>
        <v>ABJAD D &amp; R 260 KCL</v>
      </c>
      <c r="J169">
        <f>INDEX(NOTA[QTY],'1'!A:A)</f>
        <v>0</v>
      </c>
      <c r="K169">
        <f>INDEX(NOTA[STN],'1'!A:A)</f>
        <v>0</v>
      </c>
      <c r="L169" t="e">
        <f>INDEX([3]!db[QTY B],Table17[[#This Row],[//db]])</f>
        <v>#VALUE!</v>
      </c>
      <c r="M169" t="e">
        <f>INDEX([3]!db[STN B],Table17[[#This Row],[//db]])</f>
        <v>#VALUE!</v>
      </c>
      <c r="N169" t="e">
        <f>IF(Table17[[#This Row],[SATUAN NOTA]]=Table17[[#This Row],[SATUAN DB]],"", MATCH(CONCATENATE(Table17[[#This Row],[SATUAN NOTA]],Table17[[#This Row],[SATUAN DB]]),Table2[4],0))</f>
        <v>#VALUE!</v>
      </c>
      <c r="O169" t="e" cm="1">
        <f t="array" ref="O169">IF(Table17[[#This Row],[//CONV]]="","",INDEX(Table2[3],Table17[[#This Row],[//CONV]]))</f>
        <v>#VALUE!</v>
      </c>
      <c r="P169" t="e">
        <f>IF(Table17[[#This Row],[//CONV]]="",Table17[[#This Row],[ISI DB]],Table17[[#This Row],[ISI NOTA]]*Table17[[#This Row],[CONV VAR]])</f>
        <v>#VALUE!</v>
      </c>
      <c r="Q169" t="e" cm="1">
        <f t="array" ref="Q169">IF(Table17[[#This Row],[//CONV]]="",Table17[[#This Row],[SATUAN DB]],INDEX(Table2[2],Table17[[#This Row],[//CONV]]))</f>
        <v>#VALUE!</v>
      </c>
      <c r="R169" cm="1">
        <f t="array" ref="R169">IF(Table17[[#This Row],[dbconcat]]="","",INDEX([3]!Table2[ISI],Table17[[#This Row],[dbconcat]]))</f>
        <v>20</v>
      </c>
      <c r="S169" t="str" cm="1">
        <f t="array" ref="S169">IF(Table17[[#This Row],[dbconcat]]="","",INDEX([3]!Table2[[SATUAN ]],Table17[[#This Row],[dbconcat]]))</f>
        <v>LSN</v>
      </c>
      <c r="T169" t="e">
        <f>IF(Table17[[#This Row],[SATUAN S]]="","",IF(_xlfn.NUMBERVALUE(Table17[[#This Row],[ISI DB]])=_xlfn.NUMBERVALUE(Table17[[#This Row],[ISI S]]),"",1))</f>
        <v>#VALUE!</v>
      </c>
      <c r="U169" t="e">
        <f>IF(Table17[[#This Row],[SATUAN S]]="","",IF(Table17[[#This Row],[SATUAN DB]]=Table17[[#This Row],[SATUAN S]],"",1))</f>
        <v>#VALUE!</v>
      </c>
      <c r="V169" t="e">
        <f>IF(Table17[[#This Row],[CEK STN S]]="","",MATCH(CONCATENATE(Table17[[#This Row],[SATUAN CONV]],Table17[[#This Row],[SATUAN S]]),Table2[4],0))</f>
        <v>#VALUE!</v>
      </c>
      <c r="X169" t="e" cm="1">
        <f t="array" ref="X169">IF(Table17[[#This Row],[CONV2_//]]="","",INDEX(Table2[3],Table17[[#This Row],[CONV2_//]]))</f>
        <v>#VALUE!</v>
      </c>
      <c r="Y169" t="e">
        <f>IF(Table17[[#This Row],[CEK STN S]]="",Table17[[#This Row],[ISI NOTA]],Table17[[#This Row],[ISI NOTA]]*Table17[[#This Row],[CONV2 VAR]])</f>
        <v>#VALUE!</v>
      </c>
      <c r="Z169" t="e">
        <f>IF(Table17[[#This Row],[CEK STN S]]="",Table17[[#This Row],[SATUAN NOTA]],Table17[[#This Row],[SATUAN S]])</f>
        <v>#VALUE!</v>
      </c>
      <c r="AA169" s="32" t="e">
        <f>IF(Table17[[#This Row],[CEK ISI S]]="",Table17[[#This Row],[ISI DB]],Table17[[#This Row],[ISI S]])</f>
        <v>#VALUE!</v>
      </c>
      <c r="AB169" t="e">
        <f>IF(Table17[[#This Row],[CEK STN S]]="",Table17[[#This Row],[SATUAN DB]],Table17[[#This Row],[SATUAN S]])</f>
        <v>#VALUE!</v>
      </c>
      <c r="AC169" t="e">
        <f>Table17[[#This Row],[ISI NOTA CONV]]/Table17[[#This Row],[ISI_C]]</f>
        <v>#VALUE!</v>
      </c>
      <c r="AD169">
        <f>INDEX(NOTA[HARGA SATUAN],'1'!A:A)</f>
        <v>0</v>
      </c>
      <c r="AE169" t="e">
        <f>IF(Table17[[#This Row],[//CONV]]="",Table17[[#This Row],[HARGA NOTA]],Table17[[#This Row],[HARGA NOTA]]/Table17[[#This Row],[CONV VAR]])</f>
        <v>#VALUE!</v>
      </c>
      <c r="AF169" t="e">
        <f>IF(Table17[[#This Row],[CEK STN S]]="",Table17[[#This Row],[HARGA CONV]],Table17[[#This Row],[HARGA CONV]]/Table17[[#This Row],[CONV2 VAR]])</f>
        <v>#VALUE!</v>
      </c>
      <c r="AG169" s="33" t="str">
        <f>IF(INDEX(NOTA[Column6],'1'!A:A)=0,"",INDEX(NOTA[Column6],'1'!A:A))</f>
        <v/>
      </c>
      <c r="AH169" s="33" t="str">
        <f>IF(INDEX(NOTA[Column7],'1'!A:A)=0,"",INDEX(NOTA[Column7],'1'!A:A))</f>
        <v/>
      </c>
      <c r="AI169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69" s="34" t="str">
        <f>INDEX(NOTA[HARGA/ CTN_H],'1'!A:A)</f>
        <v/>
      </c>
      <c r="AK169" s="34" t="str">
        <f>IF(Table17[[#This Row],[DISC 3]]="",Table17[[#This Row],[HRG / CTN]],Table17[[#This Row],[HRG / CTN]]-(Table17[[#This Row],[HRG / CTN]]*Table17[[#This Row],[DISC 3]]))</f>
        <v/>
      </c>
      <c r="AL169" s="36" t="str">
        <f ca="1">INDEX(NOTA[TGL_H],'1'!A:A)</f>
        <v/>
      </c>
      <c r="AM169" s="36" t="str">
        <f ca="1">INDEX(NOTA[TGL.NOTA_H],'1'!A:A)</f>
        <v/>
      </c>
      <c r="AN169" s="37"/>
      <c r="AO169" t="str">
        <f>IF(INDEX(NOTA[Column10],A:A)="","",INDEX(NOTA[Column10],A:A))</f>
        <v/>
      </c>
      <c r="AP169" t="str">
        <f ca="1">INDEX(NOTA[NO.NOTA_H],'1'!A:A)</f>
        <v/>
      </c>
      <c r="AQ169">
        <f>INDEX(NOTA[Column10],'1'!A:A)</f>
        <v>0</v>
      </c>
      <c r="AR169" s="38" t="str">
        <f ca="1">INDEX(NOTA[SUPPLIER_H],'1'!A:A)</f>
        <v/>
      </c>
      <c r="AS169" t="str">
        <f>Table17[[#This Row],[NAMA_C]]</f>
        <v>ABJAD D &amp; R 260 KCL</v>
      </c>
      <c r="AT169" t="str">
        <f ca="1">Table17[[#This Row],[SUPPLIER]]</f>
        <v/>
      </c>
      <c r="AU169" t="e">
        <f>SUBSTITUTE(Table17[[#This Row],[CTN]],",",".")</f>
        <v>#VALUE!</v>
      </c>
      <c r="AV169" s="64" t="e">
        <f>Table17[[#This Row],[ISI_C]]</f>
        <v>#VALUE!</v>
      </c>
      <c r="AW169" t="e">
        <f>Table17[[#This Row],[SATUAN_C]]</f>
        <v>#VALUE!</v>
      </c>
      <c r="AX169" t="e">
        <f>Table17[[#This Row],[HARGA CONV2]]</f>
        <v>#VALUE!</v>
      </c>
      <c r="AY169" s="39" t="str">
        <f>SUBSTITUTE(Table17[[#This Row],[DISC 3]],",",".")</f>
        <v/>
      </c>
      <c r="AZ169" s="36" t="str">
        <f ca="1">Table17[[#This Row],[TGL DATANG]]</f>
        <v/>
      </c>
      <c r="BA169" s="36" t="str">
        <f ca="1">Table17[[#This Row],[Column10]]</f>
        <v/>
      </c>
      <c r="BB169" s="37"/>
      <c r="BC169" t="str">
        <f>Table17[[#This Row],[KETERANGAN CONDRO]]</f>
        <v/>
      </c>
      <c r="BD169" t="str">
        <f ca="1">Table17[[#This Row],[Column6]]</f>
        <v/>
      </c>
    </row>
    <row r="170" spans="3:56">
      <c r="C170" t="str">
        <f>INDEX(NOTA[//DB],'1'!A:A)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INDEX(NOTA[QTY],'1'!A:A)</f>
        <v>0</v>
      </c>
      <c r="K170">
        <f>INDEX(NOTA[STN],'1'!A:A)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t="e">
        <f>IF(Table17[[#This Row],[CEK STN S]]="",Table17[[#This Row],[ISI NOTA]],Table17[[#This Row],[ISI NOTA]]*Table17[[#This Row],[CONV2 VAR]])</f>
        <v>#VALUE!</v>
      </c>
      <c r="Z170" t="e">
        <f>IF(Table17[[#This Row],[CEK STN S]]="",Table17[[#This Row],[SATUAN NOTA]],Table17[[#This Row],[SATUAN S]])</f>
        <v>#VALUE!</v>
      </c>
      <c r="AA170" s="32" t="e">
        <f>IF(Table17[[#This Row],[CEK ISI S]]="",Table17[[#This Row],[ISI DB]],Table17[[#This Row],[ISI S]])</f>
        <v>#VALUE!</v>
      </c>
      <c r="AB170" t="e">
        <f>IF(Table17[[#This Row],[CEK STN S]]="",Table17[[#This Row],[SATUAN DB]],Table17[[#This Row],[SATUAN S]])</f>
        <v>#VALUE!</v>
      </c>
      <c r="AC170" t="e">
        <f>Table17[[#This Row],[ISI NOTA CONV]]/Table17[[#This Row],[ISI_C]]</f>
        <v>#VALUE!</v>
      </c>
      <c r="AD170">
        <f>INDEX(NOTA[HARGA SATUAN],'1'!A:A)</f>
        <v>0</v>
      </c>
      <c r="AE170" t="e">
        <f>IF(Table17[[#This Row],[//CONV]]="",Table17[[#This Row],[HARGA NOTA]],Table17[[#This Row],[HARGA NOTA]]/Table17[[#This Row],[CONV VAR]])</f>
        <v>#VALUE!</v>
      </c>
      <c r="AF170" t="e">
        <f>IF(Table17[[#This Row],[CEK STN S]]="",Table17[[#This Row],[HARGA CONV]],Table17[[#This Row],[HARGA CONV]]/Table17[[#This Row],[CONV2 VAR]])</f>
        <v>#VALUE!</v>
      </c>
      <c r="AG170" s="33" t="str">
        <f>IF(INDEX(NOTA[Column6],'1'!A:A)=0,"",INDEX(NOTA[Column6],'1'!A:A))</f>
        <v/>
      </c>
      <c r="AH170" s="33" t="str">
        <f>IF(INDEX(NOTA[Column7],'1'!A:A)=0,"",INDEX(NOTA[Column7],'1'!A:A))</f>
        <v/>
      </c>
      <c r="AI170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0" s="34" t="str">
        <f>INDEX(NOTA[HARGA/ CTN_H],'1'!A:A)</f>
        <v/>
      </c>
      <c r="AK170" s="34" t="str">
        <f>IF(Table17[[#This Row],[DISC 3]]="",Table17[[#This Row],[HRG / CTN]],Table17[[#This Row],[HRG / CTN]]-(Table17[[#This Row],[HRG / CTN]]*Table17[[#This Row],[DISC 3]]))</f>
        <v/>
      </c>
      <c r="AL170" s="36" t="str">
        <f ca="1">INDEX(NOTA[TGL_H],'1'!A:A)</f>
        <v/>
      </c>
      <c r="AM170" s="36" t="str">
        <f ca="1">INDEX(NOTA[TGL.NOTA_H],'1'!A:A)</f>
        <v/>
      </c>
      <c r="AN170" s="37"/>
      <c r="AO170" t="str">
        <f>IF(INDEX(NOTA[Column10],A:A)="","",INDEX(NOTA[Column10],A:A))</f>
        <v/>
      </c>
      <c r="AP170" t="str">
        <f ca="1">INDEX(NOTA[NO.NOTA_H],'1'!A:A)</f>
        <v/>
      </c>
      <c r="AQ170">
        <f>INDEX(NOTA[Column10],'1'!A:A)</f>
        <v>0</v>
      </c>
      <c r="AR170" s="38" t="str">
        <f ca="1">INDEX(NOTA[SUPPLIER_H],'1'!A:A)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4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39" t="str">
        <f>SUBSTITUTE(Table17[[#This Row],[DISC 3]],",",".")</f>
        <v/>
      </c>
      <c r="AZ170" s="36" t="str">
        <f ca="1">Table17[[#This Row],[TGL DATANG]]</f>
        <v/>
      </c>
      <c r="BA170" s="36" t="str">
        <f ca="1">Table17[[#This Row],[Column10]]</f>
        <v/>
      </c>
      <c r="BB170" s="37"/>
      <c r="BC170" t="str">
        <f>Table17[[#This Row],[KETERANGAN CONDRO]]</f>
        <v/>
      </c>
      <c r="BD170" t="str">
        <f ca="1">Table17[[#This Row],[Column6]]</f>
        <v/>
      </c>
    </row>
    <row r="171" spans="3:56">
      <c r="C171" t="str">
        <f>INDEX(NOTA[//DB],'1'!A:A)</f>
        <v/>
      </c>
      <c r="D171">
        <f>_xlfn.IFNA(MATCH(Table17[[#This Row],[//db]],[3]!Table2[\\],0),"")</f>
        <v>1</v>
      </c>
      <c r="E171" t="e">
        <f>INDEX([3]!db[NB NOTA],Table17[[#This Row],[//db]])</f>
        <v>#VALUE!</v>
      </c>
      <c r="F171" t="e">
        <f>INDEX([3]!db[NB BM],Table17[[#This Row],[//db]])</f>
        <v>#VALUE!</v>
      </c>
      <c r="G171" t="str">
        <f>IF(Table17[[#This Row],[dbconcat]]="","",INDEX([3]!Table2[NAMA],Table17[[#This Row],[dbconcat]]))</f>
        <v>ABJAD D &amp; R 260 KCL</v>
      </c>
      <c r="H171" t="str">
        <f>INDEX([3]!Table2[KODE BARANG],Table17[[#This Row],[dbconcat]])</f>
        <v>ABJ-DR1</v>
      </c>
      <c r="I171" t="str">
        <f>IF(Table17[[#This Row],[NAMA_3]]="",UPPER(Table17[[#This Row],[NAMA_2]]),Table17[[#This Row],[NAMA_3]])</f>
        <v>ABJAD D &amp; R 260 KCL</v>
      </c>
      <c r="J171">
        <f>INDEX(NOTA[QTY],'1'!A:A)</f>
        <v>0</v>
      </c>
      <c r="K171">
        <f>INDEX(NOTA[STN],'1'!A:A)</f>
        <v>0</v>
      </c>
      <c r="L171" t="e">
        <f>INDEX([3]!db[QTY B],Table17[[#This Row],[//db]])</f>
        <v>#VALUE!</v>
      </c>
      <c r="M171" t="e">
        <f>INDEX([3]!db[STN B],Table17[[#This Row],[//db]])</f>
        <v>#VALUE!</v>
      </c>
      <c r="N171" t="e">
        <f>IF(Table17[[#This Row],[SATUAN NOTA]]=Table17[[#This Row],[SATUAN DB]],"", MATCH(CONCATENATE(Table17[[#This Row],[SATUAN NOTA]],Table17[[#This Row],[SATUAN DB]]),Table2[4],0))</f>
        <v>#VALUE!</v>
      </c>
      <c r="O171" t="e" cm="1">
        <f t="array" ref="O171">IF(Table17[[#This Row],[//CONV]]="","",INDEX(Table2[3],Table17[[#This Row],[//CONV]]))</f>
        <v>#VALUE!</v>
      </c>
      <c r="P171" t="e">
        <f>IF(Table17[[#This Row],[//CONV]]="",Table17[[#This Row],[ISI DB]],Table17[[#This Row],[ISI NOTA]]*Table17[[#This Row],[CONV VAR]])</f>
        <v>#VALUE!</v>
      </c>
      <c r="Q171" t="e" cm="1">
        <f t="array" ref="Q171">IF(Table17[[#This Row],[//CONV]]="",Table17[[#This Row],[SATUAN DB]],INDEX(Table2[2],Table17[[#This Row],[//CONV]]))</f>
        <v>#VALUE!</v>
      </c>
      <c r="R171" cm="1">
        <f t="array" ref="R171">IF(Table17[[#This Row],[dbconcat]]="","",INDEX([3]!Table2[ISI],Table17[[#This Row],[dbconcat]]))</f>
        <v>20</v>
      </c>
      <c r="S171" t="str" cm="1">
        <f t="array" ref="S171">IF(Table17[[#This Row],[dbconcat]]="","",INDEX([3]!Table2[[SATUAN ]],Table17[[#This Row],[dbconcat]]))</f>
        <v>LSN</v>
      </c>
      <c r="T171" t="e">
        <f>IF(Table17[[#This Row],[SATUAN S]]="","",IF(_xlfn.NUMBERVALUE(Table17[[#This Row],[ISI DB]])=_xlfn.NUMBERVALUE(Table17[[#This Row],[ISI S]]),"",1))</f>
        <v>#VALUE!</v>
      </c>
      <c r="U171" t="e">
        <f>IF(Table17[[#This Row],[SATUAN S]]="","",IF(Table17[[#This Row],[SATUAN DB]]=Table17[[#This Row],[SATUAN S]],"",1))</f>
        <v>#VALUE!</v>
      </c>
      <c r="V171" t="e">
        <f>IF(Table17[[#This Row],[CEK STN S]]="","",MATCH(CONCATENATE(Table17[[#This Row],[SATUAN CONV]],Table17[[#This Row],[SATUAN S]]),Table2[4],0))</f>
        <v>#VALUE!</v>
      </c>
      <c r="X171" t="e" cm="1">
        <f t="array" ref="X171">IF(Table17[[#This Row],[CONV2_//]]="","",INDEX(Table2[3],Table17[[#This Row],[CONV2_//]]))</f>
        <v>#VALUE!</v>
      </c>
      <c r="Y171" t="e">
        <f>IF(Table17[[#This Row],[CEK STN S]]="",Table17[[#This Row],[ISI NOTA]],Table17[[#This Row],[ISI NOTA]]*Table17[[#This Row],[CONV2 VAR]])</f>
        <v>#VALUE!</v>
      </c>
      <c r="Z171" t="e">
        <f>IF(Table17[[#This Row],[CEK STN S]]="",Table17[[#This Row],[SATUAN NOTA]],Table17[[#This Row],[SATUAN S]])</f>
        <v>#VALUE!</v>
      </c>
      <c r="AA171" s="32" t="e">
        <f>IF(Table17[[#This Row],[CEK ISI S]]="",Table17[[#This Row],[ISI DB]],Table17[[#This Row],[ISI S]])</f>
        <v>#VALUE!</v>
      </c>
      <c r="AB171" t="e">
        <f>IF(Table17[[#This Row],[CEK STN S]]="",Table17[[#This Row],[SATUAN DB]],Table17[[#This Row],[SATUAN S]])</f>
        <v>#VALUE!</v>
      </c>
      <c r="AC171" t="e">
        <f>Table17[[#This Row],[ISI NOTA CONV]]/Table17[[#This Row],[ISI_C]]</f>
        <v>#VALUE!</v>
      </c>
      <c r="AD171">
        <f>INDEX(NOTA[HARGA SATUAN],'1'!A:A)</f>
        <v>0</v>
      </c>
      <c r="AE171" t="e">
        <f>IF(Table17[[#This Row],[//CONV]]="",Table17[[#This Row],[HARGA NOTA]],Table17[[#This Row],[HARGA NOTA]]/Table17[[#This Row],[CONV VAR]])</f>
        <v>#VALUE!</v>
      </c>
      <c r="AF171" t="e">
        <f>IF(Table17[[#This Row],[CEK STN S]]="",Table17[[#This Row],[HARGA CONV]],Table17[[#This Row],[HARGA CONV]]/Table17[[#This Row],[CONV2 VAR]])</f>
        <v>#VALUE!</v>
      </c>
      <c r="AG171" s="33" t="str">
        <f>IF(INDEX(NOTA[Column6],'1'!A:A)=0,"",INDEX(NOTA[Column6],'1'!A:A))</f>
        <v/>
      </c>
      <c r="AH171" s="33" t="str">
        <f>IF(INDEX(NOTA[Column7],'1'!A:A)=0,"",INDEX(NOTA[Column7],'1'!A:A))</f>
        <v/>
      </c>
      <c r="AI171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1" s="34" t="str">
        <f>INDEX(NOTA[HARGA/ CTN_H],'1'!A:A)</f>
        <v/>
      </c>
      <c r="AK171" s="34" t="str">
        <f>IF(Table17[[#This Row],[DISC 3]]="",Table17[[#This Row],[HRG / CTN]],Table17[[#This Row],[HRG / CTN]]-(Table17[[#This Row],[HRG / CTN]]*Table17[[#This Row],[DISC 3]]))</f>
        <v/>
      </c>
      <c r="AL171" s="36" t="str">
        <f ca="1">INDEX(NOTA[TGL_H],'1'!A:A)</f>
        <v/>
      </c>
      <c r="AM171" s="36" t="str">
        <f ca="1">INDEX(NOTA[TGL.NOTA_H],'1'!A:A)</f>
        <v/>
      </c>
      <c r="AN171" s="37"/>
      <c r="AO171" t="str">
        <f>IF(INDEX(NOTA[Column10],A:A)="","",INDEX(NOTA[Column10],A:A))</f>
        <v/>
      </c>
      <c r="AP171" t="str">
        <f ca="1">INDEX(NOTA[NO.NOTA_H],'1'!A:A)</f>
        <v/>
      </c>
      <c r="AQ171">
        <f>INDEX(NOTA[Column10],'1'!A:A)</f>
        <v>0</v>
      </c>
      <c r="AR171" s="38" t="str">
        <f ca="1">INDEX(NOTA[SUPPLIER_H],'1'!A:A)</f>
        <v/>
      </c>
      <c r="AS171" t="str">
        <f>Table17[[#This Row],[NAMA_C]]</f>
        <v>ABJAD D &amp; R 260 KCL</v>
      </c>
      <c r="AT171" t="str">
        <f ca="1">Table17[[#This Row],[SUPPLIER]]</f>
        <v/>
      </c>
      <c r="AU171" t="e">
        <f>SUBSTITUTE(Table17[[#This Row],[CTN]],",",".")</f>
        <v>#VALUE!</v>
      </c>
      <c r="AV171" s="64" t="e">
        <f>Table17[[#This Row],[ISI_C]]</f>
        <v>#VALUE!</v>
      </c>
      <c r="AW171" t="e">
        <f>Table17[[#This Row],[SATUAN_C]]</f>
        <v>#VALUE!</v>
      </c>
      <c r="AX171" t="e">
        <f>Table17[[#This Row],[HARGA CONV2]]</f>
        <v>#VALUE!</v>
      </c>
      <c r="AY171" s="39" t="str">
        <f>SUBSTITUTE(Table17[[#This Row],[DISC 3]],",",".")</f>
        <v/>
      </c>
      <c r="AZ171" s="36" t="str">
        <f ca="1">Table17[[#This Row],[TGL DATANG]]</f>
        <v/>
      </c>
      <c r="BA171" s="36" t="str">
        <f ca="1">Table17[[#This Row],[Column10]]</f>
        <v/>
      </c>
      <c r="BB171" s="37"/>
      <c r="BC171" t="str">
        <f>Table17[[#This Row],[KETERANGAN CONDRO]]</f>
        <v/>
      </c>
      <c r="BD171" t="str">
        <f ca="1">Table17[[#This Row],[Column6]]</f>
        <v/>
      </c>
    </row>
    <row r="172" spans="3:56">
      <c r="C172" t="str">
        <f>INDEX(NOTA[//DB],'1'!A:A)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INDEX(NOTA[QTY],'1'!A:A)</f>
        <v>0</v>
      </c>
      <c r="K172">
        <f>INDEX(NOTA[STN],'1'!A:A)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t="e">
        <f>IF(Table17[[#This Row],[CEK STN S]]="",Table17[[#This Row],[ISI NOTA]],Table17[[#This Row],[ISI NOTA]]*Table17[[#This Row],[CONV2 VAR]])</f>
        <v>#VALUE!</v>
      </c>
      <c r="Z172" t="e">
        <f>IF(Table17[[#This Row],[CEK STN S]]="",Table17[[#This Row],[SATUAN NOTA]],Table17[[#This Row],[SATUAN S]])</f>
        <v>#VALUE!</v>
      </c>
      <c r="AA172" s="32" t="e">
        <f>IF(Table17[[#This Row],[CEK ISI S]]="",Table17[[#This Row],[ISI DB]],Table17[[#This Row],[ISI S]])</f>
        <v>#VALUE!</v>
      </c>
      <c r="AB172" t="e">
        <f>IF(Table17[[#This Row],[CEK STN S]]="",Table17[[#This Row],[SATUAN DB]],Table17[[#This Row],[SATUAN S]])</f>
        <v>#VALUE!</v>
      </c>
      <c r="AC172" t="e">
        <f>Table17[[#This Row],[ISI NOTA CONV]]/Table17[[#This Row],[ISI_C]]</f>
        <v>#VALUE!</v>
      </c>
      <c r="AD172">
        <f>INDEX(NOTA[HARGA SATUAN],'1'!A:A)</f>
        <v>0</v>
      </c>
      <c r="AE172" t="e">
        <f>IF(Table17[[#This Row],[//CONV]]="",Table17[[#This Row],[HARGA NOTA]],Table17[[#This Row],[HARGA NOTA]]/Table17[[#This Row],[CONV VAR]])</f>
        <v>#VALUE!</v>
      </c>
      <c r="AF172" t="e">
        <f>IF(Table17[[#This Row],[CEK STN S]]="",Table17[[#This Row],[HARGA CONV]],Table17[[#This Row],[HARGA CONV]]/Table17[[#This Row],[CONV2 VAR]])</f>
        <v>#VALUE!</v>
      </c>
      <c r="AG172" s="33" t="str">
        <f>IF(INDEX(NOTA[Column6],'1'!A:A)=0,"",INDEX(NOTA[Column6],'1'!A:A))</f>
        <v/>
      </c>
      <c r="AH172" s="33" t="str">
        <f>IF(INDEX(NOTA[Column7],'1'!A:A)=0,"",INDEX(NOTA[Column7],'1'!A:A))</f>
        <v/>
      </c>
      <c r="AI172" s="3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J172" s="34" t="str">
        <f>INDEX(NOTA[HARGA/ CTN_H],'1'!A:A)</f>
        <v/>
      </c>
      <c r="AK172" s="34" t="str">
        <f>IF(Table17[[#This Row],[DISC 3]]="",Table17[[#This Row],[HRG / CTN]],Table17[[#This Row],[HRG / CTN]]-(Table17[[#This Row],[HRG / CTN]]*Table17[[#This Row],[DISC 3]]))</f>
        <v/>
      </c>
      <c r="AL172" s="36" t="str">
        <f ca="1">INDEX(NOTA[TGL_H],'1'!A:A)</f>
        <v/>
      </c>
      <c r="AM172" s="36" t="str">
        <f ca="1">INDEX(NOTA[TGL.NOTA_H],'1'!A:A)</f>
        <v/>
      </c>
      <c r="AN172" s="37"/>
      <c r="AO172" t="str">
        <f>IF(INDEX(NOTA[Column10],A:A)="","",INDEX(NOTA[Column10],A:A))</f>
        <v/>
      </c>
      <c r="AP172" t="str">
        <f ca="1">INDEX(NOTA[NO.NOTA_H],'1'!A:A)</f>
        <v/>
      </c>
      <c r="AQ172">
        <f>INDEX(NOTA[Column10],'1'!A:A)</f>
        <v>0</v>
      </c>
      <c r="AR172" s="38" t="str">
        <f ca="1">INDEX(NOTA[SUPPLIER_H],'1'!A:A)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4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39" t="str">
        <f>SUBSTITUTE(Table17[[#This Row],[DISC 3]],",",".")</f>
        <v/>
      </c>
      <c r="AZ172" s="36" t="str">
        <f ca="1">Table17[[#This Row],[TGL DATANG]]</f>
        <v/>
      </c>
      <c r="BA172" s="36" t="str">
        <f ca="1">Table17[[#This Row],[Column10]]</f>
        <v/>
      </c>
      <c r="BB172" s="37"/>
      <c r="BC172" t="str">
        <f>Table17[[#This Row],[KETERANGAN CONDRO]]</f>
        <v/>
      </c>
      <c r="BD172" t="str">
        <f ca="1">Table17[[#This Row],[Column6]]</f>
        <v/>
      </c>
    </row>
  </sheetData>
  <phoneticPr fontId="5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topLeftCell="A25" workbookViewId="0">
      <selection activeCell="D43" sqref="D43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112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98</v>
      </c>
      <c r="B62" t="s">
        <v>145</v>
      </c>
      <c r="C62">
        <v>1</v>
      </c>
      <c r="D62" t="str">
        <f>CONCATENATE(Table2[[#This Row],[1]],Table2[[#This Row],[2]])</f>
        <v>PAKDISP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5C1-EEA4-486C-BA3D-C8B599F6B596}">
  <dimension ref="A1:F15"/>
  <sheetViews>
    <sheetView workbookViewId="0">
      <selection activeCell="C19" sqref="C19"/>
    </sheetView>
  </sheetViews>
  <sheetFormatPr defaultRowHeight="15"/>
  <cols>
    <col min="1" max="1" width="17.140625" style="61" customWidth="1"/>
    <col min="2" max="2" width="13" customWidth="1"/>
    <col min="3" max="3" width="16.85546875" customWidth="1"/>
  </cols>
  <sheetData>
    <row r="1" spans="1:6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>
      <c r="A2" s="61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>
      <c r="A3" s="61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>
      <c r="A4" s="61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>
      <c r="A5" s="61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>
      <c r="A6" s="61">
        <v>4.7</v>
      </c>
      <c r="B6">
        <v>4700</v>
      </c>
      <c r="C6">
        <f>_xlfn.NUMBERVALUE(Table3[[#This Row],[2]])</f>
        <v>4700</v>
      </c>
      <c r="D6">
        <v>500</v>
      </c>
      <c r="E6" t="s">
        <v>147</v>
      </c>
      <c r="F6" t="str">
        <f>CONCATENATE(Table3[[#This Row],[Column2]]," ",Table3[[#This Row],[Column3]])</f>
        <v>500 ROL</v>
      </c>
    </row>
    <row r="7" spans="1:6">
      <c r="A7" s="61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>
      <c r="A8" s="61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>
      <c r="A9" s="61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>
      <c r="A10" s="61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>
      <c r="A11" s="61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>
      <c r="A12" s="61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>
      <c r="A13" s="61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>
      <c r="A14" s="61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>
      <c r="A15" s="61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A013-7860-48D4-9CBC-4BBCAA9A4E55}">
  <dimension ref="B1:J86"/>
  <sheetViews>
    <sheetView topLeftCell="C34" workbookViewId="0">
      <selection activeCell="D51" sqref="D51"/>
    </sheetView>
  </sheetViews>
  <sheetFormatPr defaultRowHeight="15"/>
  <cols>
    <col min="2" max="3" width="9.140625" style="67"/>
    <col min="4" max="4" width="36.28515625" customWidth="1"/>
    <col min="5" max="5" width="13.7109375" customWidth="1"/>
    <col min="6" max="7" width="11" customWidth="1"/>
    <col min="8" max="8" width="10.42578125" style="37" customWidth="1"/>
  </cols>
  <sheetData>
    <row r="1" spans="2:10" ht="15.75" thickBot="1">
      <c r="B1" s="63" t="s">
        <v>158</v>
      </c>
      <c r="C1" s="63" t="s">
        <v>162</v>
      </c>
      <c r="D1" t="s">
        <v>159</v>
      </c>
      <c r="E1" t="s">
        <v>123</v>
      </c>
      <c r="F1" t="s">
        <v>160</v>
      </c>
      <c r="G1" t="s">
        <v>9</v>
      </c>
      <c r="H1" s="37" t="s">
        <v>161</v>
      </c>
      <c r="I1" t="s">
        <v>27</v>
      </c>
      <c r="J1" t="s">
        <v>28</v>
      </c>
    </row>
    <row r="2" spans="2:10" ht="15.75" thickBot="1">
      <c r="B2" s="67">
        <f t="shared" ref="B2:B33" si="0">ROW()-1</f>
        <v>1</v>
      </c>
      <c r="C2" s="69">
        <v>24090016</v>
      </c>
      <c r="D2" s="68" t="s">
        <v>157</v>
      </c>
      <c r="E2" s="69">
        <v>8</v>
      </c>
      <c r="F2" s="70">
        <v>36</v>
      </c>
      <c r="G2" s="71" t="s">
        <v>50</v>
      </c>
      <c r="H2" s="81">
        <v>45537</v>
      </c>
    </row>
    <row r="3" spans="2:10" ht="15.75" thickBot="1">
      <c r="B3" s="67">
        <f t="shared" si="0"/>
        <v>2</v>
      </c>
      <c r="C3" s="69">
        <v>24082456</v>
      </c>
      <c r="D3" s="68" t="s">
        <v>157</v>
      </c>
      <c r="E3" s="69">
        <v>5</v>
      </c>
      <c r="F3" s="70">
        <v>36</v>
      </c>
      <c r="G3" s="71" t="s">
        <v>50</v>
      </c>
      <c r="H3" s="81">
        <v>45537</v>
      </c>
    </row>
    <row r="4" spans="2:10" ht="27" thickBot="1">
      <c r="B4" s="67">
        <f t="shared" si="0"/>
        <v>3</v>
      </c>
      <c r="C4" s="69">
        <v>24082456</v>
      </c>
      <c r="D4" s="68" t="s">
        <v>213</v>
      </c>
      <c r="E4" s="69">
        <v>2</v>
      </c>
      <c r="F4" s="70">
        <v>48</v>
      </c>
      <c r="G4" s="71" t="s">
        <v>50</v>
      </c>
      <c r="H4" s="81">
        <v>45537</v>
      </c>
    </row>
    <row r="5" spans="2:10" ht="15.75" thickBot="1">
      <c r="B5" s="67">
        <f t="shared" si="0"/>
        <v>4</v>
      </c>
      <c r="C5" s="69">
        <v>24082456</v>
      </c>
      <c r="D5" s="68" t="s">
        <v>214</v>
      </c>
      <c r="E5" s="69">
        <v>1</v>
      </c>
      <c r="F5" s="70">
        <v>48</v>
      </c>
      <c r="G5" s="71" t="s">
        <v>50</v>
      </c>
      <c r="H5" s="81">
        <v>45537</v>
      </c>
    </row>
    <row r="6" spans="2:10" ht="27" thickBot="1">
      <c r="B6" s="67">
        <f t="shared" si="0"/>
        <v>5</v>
      </c>
      <c r="C6" s="69">
        <v>24082456</v>
      </c>
      <c r="D6" s="68" t="s">
        <v>215</v>
      </c>
      <c r="E6" s="69">
        <v>2</v>
      </c>
      <c r="F6" s="70">
        <v>24</v>
      </c>
      <c r="G6" s="71" t="s">
        <v>50</v>
      </c>
      <c r="H6" s="81">
        <v>45537</v>
      </c>
    </row>
    <row r="7" spans="2:10" ht="27" thickBot="1">
      <c r="B7" s="67">
        <f t="shared" si="0"/>
        <v>6</v>
      </c>
      <c r="C7" s="69">
        <v>24082456</v>
      </c>
      <c r="D7" s="68" t="s">
        <v>216</v>
      </c>
      <c r="E7" s="69">
        <v>2</v>
      </c>
      <c r="F7" s="70">
        <v>12</v>
      </c>
      <c r="G7" s="71" t="s">
        <v>50</v>
      </c>
      <c r="H7" s="81">
        <v>45537</v>
      </c>
    </row>
    <row r="8" spans="2:10" ht="27" thickBot="1">
      <c r="B8" s="67">
        <f t="shared" si="0"/>
        <v>7</v>
      </c>
      <c r="C8" s="69">
        <v>24082456</v>
      </c>
      <c r="D8" s="68" t="s">
        <v>217</v>
      </c>
      <c r="E8" s="69">
        <v>1</v>
      </c>
      <c r="F8" s="70">
        <v>24</v>
      </c>
      <c r="G8" s="71" t="s">
        <v>50</v>
      </c>
      <c r="H8" s="81">
        <v>45537</v>
      </c>
    </row>
    <row r="9" spans="2:10" ht="27" thickBot="1">
      <c r="B9" s="67">
        <f t="shared" si="0"/>
        <v>8</v>
      </c>
      <c r="C9" s="69">
        <v>24082456</v>
      </c>
      <c r="D9" s="68" t="s">
        <v>218</v>
      </c>
      <c r="E9" s="69">
        <v>1</v>
      </c>
      <c r="F9" s="70">
        <v>16</v>
      </c>
      <c r="G9" s="71" t="s">
        <v>50</v>
      </c>
      <c r="H9" s="81">
        <v>45537</v>
      </c>
    </row>
    <row r="10" spans="2:10" ht="27" thickBot="1">
      <c r="B10" s="67">
        <f t="shared" si="0"/>
        <v>9</v>
      </c>
      <c r="C10" s="69">
        <v>24082456</v>
      </c>
      <c r="D10" s="68" t="s">
        <v>219</v>
      </c>
      <c r="E10" s="69">
        <v>1</v>
      </c>
      <c r="F10" s="70">
        <v>12</v>
      </c>
      <c r="G10" s="71" t="s">
        <v>50</v>
      </c>
      <c r="H10" s="81">
        <v>45537</v>
      </c>
    </row>
    <row r="11" spans="2:10" ht="15.75" thickBot="1">
      <c r="B11" s="67">
        <f t="shared" si="0"/>
        <v>10</v>
      </c>
      <c r="C11" s="69">
        <v>24082456</v>
      </c>
      <c r="D11" s="68" t="s">
        <v>157</v>
      </c>
      <c r="E11" s="69">
        <v>5</v>
      </c>
      <c r="F11" s="70">
        <v>36</v>
      </c>
      <c r="G11" s="71" t="s">
        <v>50</v>
      </c>
      <c r="H11" s="81">
        <v>45537</v>
      </c>
    </row>
    <row r="12" spans="2:10" ht="27" thickBot="1">
      <c r="B12" s="67">
        <f t="shared" si="0"/>
        <v>11</v>
      </c>
      <c r="C12" s="69" t="s">
        <v>226</v>
      </c>
      <c r="D12" s="68" t="s">
        <v>220</v>
      </c>
      <c r="E12" s="69">
        <v>3</v>
      </c>
      <c r="F12" s="70">
        <v>30</v>
      </c>
      <c r="G12" s="71" t="s">
        <v>74</v>
      </c>
      <c r="H12" s="81">
        <v>45537</v>
      </c>
    </row>
    <row r="13" spans="2:10" ht="27" thickBot="1">
      <c r="B13" s="67">
        <f t="shared" si="0"/>
        <v>12</v>
      </c>
      <c r="C13" s="69" t="s">
        <v>226</v>
      </c>
      <c r="D13" s="68" t="s">
        <v>221</v>
      </c>
      <c r="E13" s="69">
        <v>1</v>
      </c>
      <c r="F13" s="70">
        <v>30</v>
      </c>
      <c r="G13" s="71" t="s">
        <v>74</v>
      </c>
      <c r="H13" s="81">
        <v>45537</v>
      </c>
    </row>
    <row r="14" spans="2:10" ht="27" thickBot="1">
      <c r="B14" s="67">
        <f t="shared" si="0"/>
        <v>13</v>
      </c>
      <c r="C14" s="69" t="s">
        <v>227</v>
      </c>
      <c r="D14" s="68" t="s">
        <v>156</v>
      </c>
      <c r="E14" s="69">
        <v>1</v>
      </c>
      <c r="F14" s="70">
        <v>12</v>
      </c>
      <c r="G14" s="71" t="s">
        <v>50</v>
      </c>
      <c r="H14" s="81">
        <v>45537</v>
      </c>
    </row>
    <row r="15" spans="2:10" ht="27" thickBot="1">
      <c r="B15" s="67">
        <f t="shared" si="0"/>
        <v>14</v>
      </c>
      <c r="C15" s="69" t="s">
        <v>227</v>
      </c>
      <c r="D15" s="68" t="s">
        <v>222</v>
      </c>
      <c r="E15" s="69">
        <v>1</v>
      </c>
      <c r="F15" s="70">
        <v>12</v>
      </c>
      <c r="G15" s="71" t="s">
        <v>50</v>
      </c>
      <c r="H15" s="81">
        <v>45537</v>
      </c>
    </row>
    <row r="16" spans="2:10" ht="27" thickBot="1">
      <c r="B16" s="67">
        <f t="shared" si="0"/>
        <v>15</v>
      </c>
      <c r="C16" s="69" t="s">
        <v>227</v>
      </c>
      <c r="D16" s="68" t="s">
        <v>223</v>
      </c>
      <c r="E16" s="69">
        <v>1</v>
      </c>
      <c r="F16" s="70">
        <v>12</v>
      </c>
      <c r="G16" s="71" t="s">
        <v>50</v>
      </c>
      <c r="H16" s="81">
        <v>45537</v>
      </c>
    </row>
    <row r="17" spans="2:8" ht="27" thickBot="1">
      <c r="B17" s="67">
        <f t="shared" si="0"/>
        <v>16</v>
      </c>
      <c r="C17" s="69" t="s">
        <v>228</v>
      </c>
      <c r="D17" s="68" t="s">
        <v>224</v>
      </c>
      <c r="E17" s="69">
        <v>4</v>
      </c>
      <c r="F17" s="70">
        <v>144</v>
      </c>
      <c r="G17" s="71" t="s">
        <v>51</v>
      </c>
      <c r="H17" s="81">
        <v>45537</v>
      </c>
    </row>
    <row r="18" spans="2:8" ht="27" thickBot="1">
      <c r="B18" s="67">
        <f t="shared" si="0"/>
        <v>17</v>
      </c>
      <c r="C18" s="69" t="s">
        <v>228</v>
      </c>
      <c r="D18" s="68" t="s">
        <v>225</v>
      </c>
      <c r="E18" s="69">
        <v>2</v>
      </c>
      <c r="F18" s="70">
        <v>72</v>
      </c>
      <c r="G18" s="71" t="s">
        <v>51</v>
      </c>
      <c r="H18" s="81">
        <v>45537</v>
      </c>
    </row>
    <row r="19" spans="2:8" ht="27" thickBot="1">
      <c r="B19" s="67">
        <f t="shared" si="0"/>
        <v>18</v>
      </c>
      <c r="C19" s="69" t="s">
        <v>280</v>
      </c>
      <c r="D19" s="68" t="s">
        <v>248</v>
      </c>
      <c r="E19" s="69">
        <v>3</v>
      </c>
      <c r="F19" s="70">
        <v>144</v>
      </c>
      <c r="G19" s="71" t="s">
        <v>50</v>
      </c>
      <c r="H19" s="81">
        <v>45539</v>
      </c>
    </row>
    <row r="20" spans="2:8" ht="27" thickBot="1">
      <c r="B20" s="67">
        <f t="shared" si="0"/>
        <v>19</v>
      </c>
      <c r="C20" s="69" t="s">
        <v>280</v>
      </c>
      <c r="D20" s="68" t="s">
        <v>249</v>
      </c>
      <c r="E20" s="69">
        <v>1</v>
      </c>
      <c r="F20" s="70">
        <v>100</v>
      </c>
      <c r="G20" s="71" t="s">
        <v>98</v>
      </c>
      <c r="H20" s="81">
        <v>45539</v>
      </c>
    </row>
    <row r="21" spans="2:8" ht="27" thickBot="1">
      <c r="B21" s="67">
        <f t="shared" si="0"/>
        <v>20</v>
      </c>
      <c r="C21" s="69" t="s">
        <v>280</v>
      </c>
      <c r="D21" s="68" t="s">
        <v>250</v>
      </c>
      <c r="E21" s="69">
        <v>1</v>
      </c>
      <c r="F21" s="70">
        <v>144</v>
      </c>
      <c r="G21" s="71" t="s">
        <v>50</v>
      </c>
      <c r="H21" s="81">
        <v>45539</v>
      </c>
    </row>
    <row r="22" spans="2:8" ht="27" thickBot="1">
      <c r="B22" s="67">
        <f t="shared" si="0"/>
        <v>21</v>
      </c>
      <c r="C22" s="69" t="s">
        <v>280</v>
      </c>
      <c r="D22" s="68" t="s">
        <v>251</v>
      </c>
      <c r="E22" s="69">
        <v>1</v>
      </c>
      <c r="F22" s="70">
        <v>72</v>
      </c>
      <c r="G22" s="71" t="s">
        <v>50</v>
      </c>
      <c r="H22" s="81">
        <v>45539</v>
      </c>
    </row>
    <row r="23" spans="2:8" ht="27" thickBot="1">
      <c r="B23" s="67">
        <f t="shared" si="0"/>
        <v>22</v>
      </c>
      <c r="C23" s="69">
        <v>24090122</v>
      </c>
      <c r="D23" s="68" t="s">
        <v>216</v>
      </c>
      <c r="E23" s="69">
        <v>1</v>
      </c>
      <c r="F23" s="70">
        <v>12</v>
      </c>
      <c r="G23" s="71" t="s">
        <v>50</v>
      </c>
      <c r="H23" s="81">
        <v>45539</v>
      </c>
    </row>
    <row r="24" spans="2:8" ht="27" thickBot="1">
      <c r="B24" s="67">
        <f t="shared" si="0"/>
        <v>23</v>
      </c>
      <c r="C24" s="69">
        <v>24090122</v>
      </c>
      <c r="D24" s="68" t="s">
        <v>217</v>
      </c>
      <c r="E24" s="69">
        <v>1</v>
      </c>
      <c r="F24" s="70">
        <v>24</v>
      </c>
      <c r="G24" s="71" t="s">
        <v>50</v>
      </c>
      <c r="H24" s="81">
        <v>45539</v>
      </c>
    </row>
    <row r="25" spans="2:8" ht="15.75" thickBot="1">
      <c r="B25" s="67">
        <f t="shared" si="0"/>
        <v>24</v>
      </c>
      <c r="C25" s="69">
        <v>24090122</v>
      </c>
      <c r="D25" s="68" t="s">
        <v>252</v>
      </c>
      <c r="E25" s="69">
        <v>1</v>
      </c>
      <c r="F25" s="70">
        <v>10</v>
      </c>
      <c r="G25" s="71" t="s">
        <v>50</v>
      </c>
      <c r="H25" s="81">
        <v>45539</v>
      </c>
    </row>
    <row r="26" spans="2:8" ht="15.75" thickBot="1">
      <c r="B26" s="67">
        <f t="shared" si="0"/>
        <v>25</v>
      </c>
      <c r="C26" s="69">
        <v>24090122</v>
      </c>
      <c r="D26" s="68" t="s">
        <v>253</v>
      </c>
      <c r="E26" s="69">
        <v>1</v>
      </c>
      <c r="F26" s="70">
        <v>8</v>
      </c>
      <c r="G26" s="71" t="s">
        <v>50</v>
      </c>
      <c r="H26" s="81">
        <v>45539</v>
      </c>
    </row>
    <row r="27" spans="2:8" ht="15.75" thickBot="1">
      <c r="B27" s="67">
        <f t="shared" si="0"/>
        <v>26</v>
      </c>
      <c r="C27" s="69">
        <v>24090122</v>
      </c>
      <c r="D27" s="68" t="s">
        <v>254</v>
      </c>
      <c r="E27" s="69">
        <v>1</v>
      </c>
      <c r="F27" s="70">
        <v>18</v>
      </c>
      <c r="G27" s="71" t="s">
        <v>50</v>
      </c>
      <c r="H27" s="81">
        <v>45539</v>
      </c>
    </row>
    <row r="28" spans="2:8" ht="15.75" thickBot="1">
      <c r="B28" s="67">
        <f t="shared" si="0"/>
        <v>27</v>
      </c>
      <c r="C28" s="69">
        <v>24090122</v>
      </c>
      <c r="D28" s="68" t="s">
        <v>255</v>
      </c>
      <c r="E28" s="69">
        <v>1</v>
      </c>
      <c r="F28" s="70">
        <v>500</v>
      </c>
      <c r="G28" s="71" t="s">
        <v>99</v>
      </c>
      <c r="H28" s="81">
        <v>45539</v>
      </c>
    </row>
    <row r="29" spans="2:8" ht="15.75" thickBot="1">
      <c r="B29" s="67">
        <f t="shared" si="0"/>
        <v>28</v>
      </c>
      <c r="C29" s="69">
        <v>24090122</v>
      </c>
      <c r="D29" s="68" t="s">
        <v>256</v>
      </c>
      <c r="E29" s="69">
        <v>1</v>
      </c>
      <c r="F29" s="70">
        <v>30</v>
      </c>
      <c r="G29" s="71" t="s">
        <v>50</v>
      </c>
      <c r="H29" s="81">
        <v>45539</v>
      </c>
    </row>
    <row r="30" spans="2:8" ht="15.75" thickBot="1">
      <c r="B30" s="67">
        <f t="shared" si="0"/>
        <v>29</v>
      </c>
      <c r="C30" s="69">
        <v>24090122</v>
      </c>
      <c r="D30" s="68" t="s">
        <v>257</v>
      </c>
      <c r="E30" s="69">
        <v>1</v>
      </c>
      <c r="F30" s="70">
        <v>36</v>
      </c>
      <c r="G30" s="71" t="s">
        <v>50</v>
      </c>
      <c r="H30" s="81">
        <v>45539</v>
      </c>
    </row>
    <row r="31" spans="2:8" ht="27" thickBot="1">
      <c r="B31" s="67">
        <f t="shared" si="0"/>
        <v>30</v>
      </c>
      <c r="C31" s="69" t="s">
        <v>281</v>
      </c>
      <c r="D31" s="68" t="s">
        <v>258</v>
      </c>
      <c r="E31" s="69">
        <v>5</v>
      </c>
      <c r="F31" s="70">
        <v>48</v>
      </c>
      <c r="G31" s="71" t="s">
        <v>50</v>
      </c>
      <c r="H31" s="81">
        <v>45539</v>
      </c>
    </row>
    <row r="32" spans="2:8" ht="27" thickBot="1">
      <c r="B32" s="67">
        <f t="shared" si="0"/>
        <v>31</v>
      </c>
      <c r="C32" s="69" t="s">
        <v>281</v>
      </c>
      <c r="D32" s="68" t="s">
        <v>259</v>
      </c>
      <c r="E32" s="69">
        <v>5</v>
      </c>
      <c r="F32" s="70">
        <v>24</v>
      </c>
      <c r="G32" s="71" t="s">
        <v>50</v>
      </c>
      <c r="H32" s="81">
        <v>45539</v>
      </c>
    </row>
    <row r="33" spans="2:8" ht="27" thickBot="1">
      <c r="B33" s="67">
        <f t="shared" si="0"/>
        <v>32</v>
      </c>
      <c r="C33" s="69" t="s">
        <v>281</v>
      </c>
      <c r="D33" s="68" t="s">
        <v>260</v>
      </c>
      <c r="E33" s="69">
        <v>1</v>
      </c>
      <c r="F33" s="70">
        <v>120</v>
      </c>
      <c r="G33" s="71" t="s">
        <v>51</v>
      </c>
      <c r="H33" s="81">
        <v>45539</v>
      </c>
    </row>
    <row r="34" spans="2:8" ht="27" thickBot="1">
      <c r="B34" s="67">
        <f t="shared" ref="B34:B63" si="1">ROW()-1</f>
        <v>33</v>
      </c>
      <c r="C34" s="69" t="s">
        <v>281</v>
      </c>
      <c r="D34" s="68" t="s">
        <v>261</v>
      </c>
      <c r="E34" s="69">
        <v>1</v>
      </c>
      <c r="F34" s="70">
        <v>24</v>
      </c>
      <c r="G34" s="71" t="s">
        <v>50</v>
      </c>
      <c r="H34" s="81">
        <v>45539</v>
      </c>
    </row>
    <row r="35" spans="2:8" ht="27" thickBot="1">
      <c r="B35" s="67">
        <f t="shared" si="1"/>
        <v>34</v>
      </c>
      <c r="C35" s="69" t="s">
        <v>281</v>
      </c>
      <c r="D35" s="68" t="s">
        <v>262</v>
      </c>
      <c r="E35" s="69">
        <v>1</v>
      </c>
      <c r="F35" s="70">
        <v>40</v>
      </c>
      <c r="G35" s="71" t="s">
        <v>50</v>
      </c>
      <c r="H35" s="81">
        <v>45539</v>
      </c>
    </row>
    <row r="36" spans="2:8" ht="15.75" thickBot="1">
      <c r="B36" s="67">
        <f t="shared" si="1"/>
        <v>35</v>
      </c>
      <c r="C36" s="69">
        <v>24090060</v>
      </c>
      <c r="D36" s="68" t="s">
        <v>263</v>
      </c>
      <c r="E36" s="69">
        <v>2</v>
      </c>
      <c r="F36" s="70">
        <v>6</v>
      </c>
      <c r="G36" s="71" t="s">
        <v>51</v>
      </c>
      <c r="H36" s="81">
        <v>45539</v>
      </c>
    </row>
    <row r="37" spans="2:8" ht="15.75" thickBot="1">
      <c r="B37" s="67">
        <f t="shared" si="1"/>
        <v>36</v>
      </c>
      <c r="C37" s="69">
        <v>24090060</v>
      </c>
      <c r="D37" s="68" t="s">
        <v>264</v>
      </c>
      <c r="E37" s="69">
        <v>1</v>
      </c>
      <c r="F37" s="70">
        <v>6</v>
      </c>
      <c r="G37" s="71" t="s">
        <v>51</v>
      </c>
      <c r="H37" s="81">
        <v>45539</v>
      </c>
    </row>
    <row r="38" spans="2:8" ht="15.75" thickBot="1">
      <c r="B38" s="67">
        <f t="shared" si="1"/>
        <v>37</v>
      </c>
      <c r="C38" s="69">
        <v>24090060</v>
      </c>
      <c r="D38" s="68" t="s">
        <v>265</v>
      </c>
      <c r="E38" s="69">
        <v>1</v>
      </c>
      <c r="F38" s="70">
        <v>96</v>
      </c>
      <c r="G38" s="71" t="s">
        <v>51</v>
      </c>
      <c r="H38" s="81">
        <v>45539</v>
      </c>
    </row>
    <row r="39" spans="2:8" ht="15.75" thickBot="1">
      <c r="B39" s="67">
        <f t="shared" si="1"/>
        <v>38</v>
      </c>
      <c r="C39" s="69">
        <v>24090060</v>
      </c>
      <c r="D39" s="68" t="s">
        <v>266</v>
      </c>
      <c r="E39" s="69">
        <v>1</v>
      </c>
      <c r="F39" s="70">
        <v>80</v>
      </c>
      <c r="G39" s="71" t="s">
        <v>51</v>
      </c>
      <c r="H39" s="81">
        <v>45539</v>
      </c>
    </row>
    <row r="40" spans="2:8" ht="15.75" thickBot="1">
      <c r="B40" s="67">
        <f t="shared" si="1"/>
        <v>39</v>
      </c>
      <c r="C40" s="69">
        <v>24090060</v>
      </c>
      <c r="D40" s="68" t="s">
        <v>267</v>
      </c>
      <c r="E40" s="69">
        <v>4</v>
      </c>
      <c r="F40" s="70">
        <v>20</v>
      </c>
      <c r="G40" s="71" t="s">
        <v>50</v>
      </c>
      <c r="H40" s="81">
        <v>45539</v>
      </c>
    </row>
    <row r="41" spans="2:8" ht="15.75" thickBot="1">
      <c r="B41" s="67">
        <f t="shared" si="1"/>
        <v>40</v>
      </c>
      <c r="C41" s="69">
        <v>24090060</v>
      </c>
      <c r="D41" s="68" t="s">
        <v>268</v>
      </c>
      <c r="E41" s="69">
        <v>3</v>
      </c>
      <c r="F41" s="70">
        <v>120</v>
      </c>
      <c r="G41" s="71" t="s">
        <v>51</v>
      </c>
      <c r="H41" s="81">
        <v>45539</v>
      </c>
    </row>
    <row r="42" spans="2:8" ht="15.75" thickBot="1">
      <c r="B42" s="67">
        <f t="shared" si="1"/>
        <v>41</v>
      </c>
      <c r="C42" s="69">
        <v>24090060</v>
      </c>
      <c r="D42" s="68" t="s">
        <v>269</v>
      </c>
      <c r="E42" s="69">
        <v>1</v>
      </c>
      <c r="F42" s="70">
        <v>80</v>
      </c>
      <c r="G42" s="71" t="s">
        <v>51</v>
      </c>
      <c r="H42" s="81">
        <v>45539</v>
      </c>
    </row>
    <row r="43" spans="2:8" ht="15.75" thickBot="1">
      <c r="B43" s="67">
        <f t="shared" si="1"/>
        <v>42</v>
      </c>
      <c r="C43" s="69">
        <v>24090060</v>
      </c>
      <c r="D43" s="68" t="s">
        <v>270</v>
      </c>
      <c r="E43" s="69">
        <v>1</v>
      </c>
      <c r="F43" s="70">
        <v>144</v>
      </c>
      <c r="G43" s="71" t="s">
        <v>51</v>
      </c>
      <c r="H43" s="81">
        <v>45539</v>
      </c>
    </row>
    <row r="44" spans="2:8" ht="15.75" thickBot="1">
      <c r="B44" s="67">
        <f t="shared" si="1"/>
        <v>43</v>
      </c>
      <c r="C44" s="69">
        <v>24090060</v>
      </c>
      <c r="D44" s="68" t="s">
        <v>253</v>
      </c>
      <c r="E44" s="69">
        <v>1</v>
      </c>
      <c r="F44" s="70">
        <v>8</v>
      </c>
      <c r="G44" s="71" t="s">
        <v>50</v>
      </c>
      <c r="H44" s="81">
        <v>45539</v>
      </c>
    </row>
    <row r="45" spans="2:8" ht="15.75" thickBot="1">
      <c r="B45" s="67">
        <f t="shared" si="1"/>
        <v>44</v>
      </c>
      <c r="C45" s="69">
        <v>24090060</v>
      </c>
      <c r="D45" s="68" t="s">
        <v>271</v>
      </c>
      <c r="E45" s="69">
        <v>2</v>
      </c>
      <c r="F45" s="70">
        <v>20</v>
      </c>
      <c r="G45" s="71" t="s">
        <v>50</v>
      </c>
      <c r="H45" s="81">
        <v>45539</v>
      </c>
    </row>
    <row r="46" spans="2:8" ht="15.75" thickBot="1">
      <c r="B46" s="67">
        <f t="shared" si="1"/>
        <v>45</v>
      </c>
      <c r="C46" s="69">
        <v>24090057</v>
      </c>
      <c r="D46" s="68" t="s">
        <v>272</v>
      </c>
      <c r="E46" s="69">
        <v>2</v>
      </c>
      <c r="F46" s="70">
        <v>25</v>
      </c>
      <c r="G46" s="71" t="s">
        <v>50</v>
      </c>
      <c r="H46" s="81">
        <v>45539</v>
      </c>
    </row>
    <row r="47" spans="2:8" ht="15.75" thickBot="1">
      <c r="B47" s="67">
        <f t="shared" si="1"/>
        <v>46</v>
      </c>
      <c r="C47" s="69">
        <v>24090057</v>
      </c>
      <c r="D47" s="68" t="s">
        <v>273</v>
      </c>
      <c r="E47" s="69">
        <v>2</v>
      </c>
      <c r="F47" s="70">
        <v>25</v>
      </c>
      <c r="G47" s="71" t="s">
        <v>50</v>
      </c>
      <c r="H47" s="81">
        <v>45539</v>
      </c>
    </row>
    <row r="48" spans="2:8" ht="15.75" thickBot="1">
      <c r="B48" s="67">
        <f t="shared" si="1"/>
        <v>47</v>
      </c>
      <c r="C48" s="69">
        <v>24090057</v>
      </c>
      <c r="D48" s="68" t="s">
        <v>274</v>
      </c>
      <c r="E48" s="69">
        <v>2</v>
      </c>
      <c r="F48" s="70">
        <v>10</v>
      </c>
      <c r="G48" s="71" t="s">
        <v>50</v>
      </c>
      <c r="H48" s="81">
        <v>45539</v>
      </c>
    </row>
    <row r="49" spans="2:8" ht="27" thickBot="1">
      <c r="B49" s="67">
        <f t="shared" si="1"/>
        <v>48</v>
      </c>
      <c r="C49" s="69">
        <v>24090057</v>
      </c>
      <c r="D49" s="68" t="s">
        <v>275</v>
      </c>
      <c r="E49" s="69">
        <v>2</v>
      </c>
      <c r="F49" s="70">
        <v>20</v>
      </c>
      <c r="G49" s="71" t="s">
        <v>74</v>
      </c>
      <c r="H49" s="81">
        <v>45539</v>
      </c>
    </row>
    <row r="50" spans="2:8" ht="27" thickBot="1">
      <c r="B50" s="67">
        <f t="shared" si="1"/>
        <v>49</v>
      </c>
      <c r="C50" s="69">
        <v>24090057</v>
      </c>
      <c r="D50" s="68" t="s">
        <v>276</v>
      </c>
      <c r="E50" s="69">
        <v>2</v>
      </c>
      <c r="F50" s="70">
        <v>20</v>
      </c>
      <c r="G50" s="71" t="s">
        <v>74</v>
      </c>
      <c r="H50" s="81">
        <v>45539</v>
      </c>
    </row>
    <row r="51" spans="2:8" ht="27" thickBot="1">
      <c r="B51" s="67">
        <f t="shared" si="1"/>
        <v>50</v>
      </c>
      <c r="C51" s="69">
        <v>24090057</v>
      </c>
      <c r="D51" s="68" t="s">
        <v>277</v>
      </c>
      <c r="E51" s="69">
        <v>1</v>
      </c>
      <c r="F51" s="70">
        <v>20</v>
      </c>
      <c r="G51" s="71" t="s">
        <v>74</v>
      </c>
      <c r="H51" s="81">
        <v>45539</v>
      </c>
    </row>
    <row r="52" spans="2:8" ht="27" thickBot="1">
      <c r="B52" s="67">
        <f t="shared" si="1"/>
        <v>51</v>
      </c>
      <c r="C52" s="69">
        <v>24090057</v>
      </c>
      <c r="D52" s="68" t="s">
        <v>216</v>
      </c>
      <c r="E52" s="69">
        <v>1</v>
      </c>
      <c r="F52" s="70">
        <v>12</v>
      </c>
      <c r="G52" s="71" t="s">
        <v>50</v>
      </c>
      <c r="H52" s="81">
        <v>45539</v>
      </c>
    </row>
    <row r="53" spans="2:8" ht="15.75" thickBot="1">
      <c r="B53" s="67">
        <f t="shared" si="1"/>
        <v>52</v>
      </c>
      <c r="C53" s="69">
        <v>24090057</v>
      </c>
      <c r="D53" s="68" t="s">
        <v>278</v>
      </c>
      <c r="E53" s="69">
        <v>1</v>
      </c>
      <c r="F53" s="70">
        <v>144</v>
      </c>
      <c r="G53" s="71" t="s">
        <v>50</v>
      </c>
      <c r="H53" s="81">
        <v>45539</v>
      </c>
    </row>
    <row r="54" spans="2:8" ht="15.75" thickBot="1">
      <c r="B54" s="67">
        <f t="shared" si="1"/>
        <v>53</v>
      </c>
      <c r="C54" s="69">
        <v>24090057</v>
      </c>
      <c r="D54" s="68" t="s">
        <v>279</v>
      </c>
      <c r="E54" s="69">
        <v>1</v>
      </c>
      <c r="F54" s="70">
        <v>20</v>
      </c>
      <c r="G54" s="71" t="s">
        <v>74</v>
      </c>
      <c r="H54" s="81">
        <v>45539</v>
      </c>
    </row>
    <row r="55" spans="2:8" ht="15.75" thickBot="1">
      <c r="B55" s="67">
        <f t="shared" si="1"/>
        <v>54</v>
      </c>
      <c r="C55" s="69">
        <v>24090057</v>
      </c>
      <c r="D55" s="68" t="s">
        <v>252</v>
      </c>
      <c r="E55" s="69">
        <v>1</v>
      </c>
      <c r="F55" s="70">
        <v>10</v>
      </c>
      <c r="G55" s="71" t="s">
        <v>50</v>
      </c>
      <c r="H55" s="81">
        <v>45539</v>
      </c>
    </row>
    <row r="56" spans="2:8" ht="15.75" thickBot="1">
      <c r="B56" s="67">
        <f t="shared" si="1"/>
        <v>55</v>
      </c>
      <c r="C56" s="79"/>
      <c r="D56" s="17" t="s">
        <v>196</v>
      </c>
      <c r="E56" s="5">
        <v>3</v>
      </c>
      <c r="F56" s="73"/>
      <c r="G56" s="80"/>
      <c r="H56" s="84">
        <v>45537</v>
      </c>
    </row>
    <row r="57" spans="2:8" ht="15.75" thickBot="1">
      <c r="B57" s="67">
        <f t="shared" si="1"/>
        <v>56</v>
      </c>
      <c r="C57" s="69"/>
      <c r="D57" s="17" t="s">
        <v>198</v>
      </c>
      <c r="E57" s="5">
        <v>2</v>
      </c>
      <c r="F57" s="70"/>
      <c r="G57" s="71"/>
      <c r="H57" s="84">
        <v>45537</v>
      </c>
    </row>
    <row r="58" spans="2:8" ht="15.75" thickBot="1">
      <c r="B58" s="67">
        <f t="shared" si="1"/>
        <v>57</v>
      </c>
      <c r="C58" s="69"/>
      <c r="D58" s="17" t="s">
        <v>201</v>
      </c>
      <c r="E58" s="5">
        <v>5</v>
      </c>
      <c r="F58" s="70"/>
      <c r="G58" s="71"/>
      <c r="H58" s="84">
        <v>45537</v>
      </c>
    </row>
    <row r="59" spans="2:8" ht="15.75" thickBot="1">
      <c r="B59" s="67">
        <f t="shared" si="1"/>
        <v>58</v>
      </c>
      <c r="C59" s="69"/>
      <c r="D59" s="17" t="s">
        <v>202</v>
      </c>
      <c r="E59" s="5">
        <v>2</v>
      </c>
      <c r="F59" s="70"/>
      <c r="G59" s="71"/>
      <c r="H59" s="84">
        <v>45537</v>
      </c>
    </row>
    <row r="60" spans="2:8" ht="15.75" thickBot="1">
      <c r="B60" s="67">
        <f t="shared" si="1"/>
        <v>59</v>
      </c>
      <c r="C60" s="69"/>
      <c r="D60" s="68"/>
      <c r="E60" s="69"/>
      <c r="F60" s="70"/>
      <c r="G60" s="71"/>
      <c r="H60" s="69"/>
    </row>
    <row r="61" spans="2:8" ht="15.75" thickBot="1">
      <c r="B61" s="67">
        <f t="shared" si="1"/>
        <v>60</v>
      </c>
      <c r="C61" s="74"/>
      <c r="D61" s="74"/>
      <c r="E61" s="76"/>
      <c r="F61" s="70"/>
      <c r="G61" s="71"/>
      <c r="H61" s="77"/>
    </row>
    <row r="62" spans="2:8" ht="15.75" thickBot="1">
      <c r="B62" s="67">
        <f t="shared" si="1"/>
        <v>61</v>
      </c>
      <c r="C62" s="69"/>
      <c r="D62" s="68"/>
      <c r="E62" s="69"/>
      <c r="F62" s="70"/>
      <c r="G62" s="71"/>
      <c r="H62" s="69"/>
    </row>
    <row r="63" spans="2:8" ht="15.75" thickBot="1">
      <c r="B63" s="67">
        <f t="shared" si="1"/>
        <v>62</v>
      </c>
      <c r="C63" s="69"/>
      <c r="D63" s="68"/>
      <c r="E63" s="69"/>
      <c r="F63" s="70"/>
      <c r="G63" s="71"/>
      <c r="H63" s="69"/>
    </row>
    <row r="64" spans="2:8" ht="15.75" thickBot="1">
      <c r="B64" s="67">
        <f t="shared" ref="B64:B86" si="2">ROW()-1</f>
        <v>63</v>
      </c>
      <c r="C64" s="69"/>
      <c r="D64" s="68"/>
      <c r="E64" s="69"/>
      <c r="F64" s="70"/>
      <c r="G64" s="71"/>
      <c r="H64" s="69"/>
    </row>
    <row r="65" spans="2:8" ht="15.75" thickBot="1">
      <c r="B65" s="67">
        <f t="shared" si="2"/>
        <v>64</v>
      </c>
      <c r="C65" s="69"/>
      <c r="D65" s="68"/>
      <c r="E65" s="69"/>
      <c r="F65" s="70"/>
      <c r="G65" s="71"/>
      <c r="H65" s="69"/>
    </row>
    <row r="66" spans="2:8" ht="15.75" thickBot="1">
      <c r="B66" s="67">
        <f t="shared" si="2"/>
        <v>65</v>
      </c>
      <c r="C66" s="69"/>
      <c r="D66" s="68"/>
      <c r="E66" s="69"/>
      <c r="F66" s="70"/>
      <c r="G66" s="71"/>
      <c r="H66" s="69"/>
    </row>
    <row r="67" spans="2:8" ht="15.75" thickBot="1">
      <c r="B67" s="67">
        <f t="shared" si="2"/>
        <v>66</v>
      </c>
      <c r="C67" s="69"/>
      <c r="D67" s="68"/>
      <c r="E67" s="69"/>
      <c r="F67" s="70"/>
      <c r="G67" s="71"/>
      <c r="H67" s="69"/>
    </row>
    <row r="68" spans="2:8" ht="15.75" thickBot="1">
      <c r="B68" s="67">
        <f t="shared" si="2"/>
        <v>67</v>
      </c>
      <c r="C68" s="69"/>
      <c r="D68" s="68"/>
      <c r="E68" s="69"/>
      <c r="F68" s="70"/>
      <c r="G68" s="71"/>
      <c r="H68" s="69"/>
    </row>
    <row r="69" spans="2:8" ht="15.75" thickBot="1">
      <c r="B69" s="67">
        <f t="shared" si="2"/>
        <v>68</v>
      </c>
      <c r="C69" s="69"/>
      <c r="D69" s="68"/>
      <c r="E69" s="69"/>
      <c r="F69" s="70"/>
      <c r="G69" s="71"/>
      <c r="H69" s="69"/>
    </row>
    <row r="70" spans="2:8" ht="15.75" thickBot="1">
      <c r="B70" s="67">
        <f t="shared" si="2"/>
        <v>69</v>
      </c>
      <c r="C70" s="69"/>
      <c r="D70" s="68"/>
      <c r="E70" s="69"/>
      <c r="F70" s="70"/>
      <c r="G70" s="71"/>
      <c r="H70" s="69"/>
    </row>
    <row r="71" spans="2:8" ht="15.75" thickBot="1">
      <c r="B71" s="67">
        <f t="shared" si="2"/>
        <v>70</v>
      </c>
      <c r="C71" s="69"/>
      <c r="D71" s="68"/>
      <c r="E71" s="69"/>
      <c r="F71" s="70"/>
      <c r="G71" s="71"/>
      <c r="H71" s="69"/>
    </row>
    <row r="72" spans="2:8" ht="15.75" thickBot="1">
      <c r="B72" s="67">
        <f t="shared" si="2"/>
        <v>71</v>
      </c>
      <c r="C72" s="69"/>
      <c r="D72" s="68"/>
      <c r="E72" s="69"/>
      <c r="F72" s="70"/>
      <c r="G72" s="71"/>
      <c r="H72" s="69"/>
    </row>
    <row r="73" spans="2:8" ht="15.75" thickBot="1">
      <c r="B73" s="67">
        <f t="shared" si="2"/>
        <v>72</v>
      </c>
      <c r="C73" s="69"/>
      <c r="D73" s="68"/>
      <c r="E73" s="69"/>
      <c r="F73" s="70"/>
      <c r="G73" s="71"/>
      <c r="H73" s="69"/>
    </row>
    <row r="74" spans="2:8" ht="15.75" thickBot="1">
      <c r="B74" s="67">
        <f t="shared" si="2"/>
        <v>73</v>
      </c>
      <c r="C74" s="69"/>
      <c r="D74" s="68"/>
      <c r="E74" s="69"/>
      <c r="F74" s="70"/>
      <c r="G74" s="71"/>
      <c r="H74" s="69"/>
    </row>
    <row r="75" spans="2:8" ht="15.75" thickBot="1">
      <c r="B75" s="67">
        <f t="shared" si="2"/>
        <v>74</v>
      </c>
      <c r="C75" s="69"/>
      <c r="D75" s="68"/>
      <c r="E75" s="69"/>
      <c r="F75" s="70"/>
      <c r="G75" s="71"/>
      <c r="H75" s="69"/>
    </row>
    <row r="76" spans="2:8" ht="15.75" thickBot="1">
      <c r="B76" s="67">
        <f t="shared" si="2"/>
        <v>75</v>
      </c>
      <c r="C76" s="69"/>
      <c r="D76" s="68"/>
      <c r="E76" s="69"/>
      <c r="F76" s="70"/>
      <c r="G76" s="71"/>
      <c r="H76" s="69"/>
    </row>
    <row r="77" spans="2:8" ht="15.75" thickBot="1">
      <c r="B77" s="67">
        <f t="shared" si="2"/>
        <v>76</v>
      </c>
      <c r="C77" s="69"/>
      <c r="D77" s="68"/>
      <c r="E77" s="69"/>
      <c r="F77" s="70"/>
      <c r="G77" s="71"/>
      <c r="H77" s="69"/>
    </row>
    <row r="78" spans="2:8" ht="15.75" thickBot="1">
      <c r="B78" s="67">
        <f t="shared" si="2"/>
        <v>77</v>
      </c>
      <c r="C78" s="69"/>
      <c r="D78" s="68"/>
      <c r="E78" s="69"/>
      <c r="F78" s="70"/>
      <c r="G78" s="71"/>
      <c r="H78" s="69"/>
    </row>
    <row r="79" spans="2:8" ht="15.75" thickBot="1">
      <c r="B79" s="67">
        <f t="shared" si="2"/>
        <v>78</v>
      </c>
      <c r="C79" s="69"/>
      <c r="D79" s="68"/>
      <c r="E79" s="69"/>
      <c r="F79" s="70"/>
      <c r="G79" s="71"/>
      <c r="H79" s="69"/>
    </row>
    <row r="80" spans="2:8" ht="15.75" thickBot="1">
      <c r="B80" s="67">
        <f t="shared" si="2"/>
        <v>79</v>
      </c>
      <c r="C80" s="69"/>
      <c r="D80" s="68"/>
      <c r="E80" s="69"/>
      <c r="F80" s="70"/>
      <c r="G80" s="71"/>
      <c r="H80" s="69"/>
    </row>
    <row r="81" spans="2:8" ht="15.75" thickBot="1">
      <c r="B81" s="67">
        <f t="shared" si="2"/>
        <v>80</v>
      </c>
      <c r="C81" s="69"/>
      <c r="D81" s="68"/>
      <c r="E81" s="69"/>
      <c r="F81" s="70"/>
      <c r="G81" s="71"/>
      <c r="H81" s="69"/>
    </row>
    <row r="82" spans="2:8" ht="15.75" thickBot="1">
      <c r="B82" s="67">
        <f t="shared" si="2"/>
        <v>81</v>
      </c>
      <c r="C82" s="69"/>
      <c r="D82" s="68"/>
      <c r="E82" s="69"/>
      <c r="F82" s="70"/>
      <c r="G82" s="71"/>
      <c r="H82" s="69"/>
    </row>
    <row r="83" spans="2:8" ht="15.75" thickBot="1">
      <c r="B83" s="67">
        <f t="shared" si="2"/>
        <v>82</v>
      </c>
      <c r="C83" s="69"/>
      <c r="D83" s="68"/>
      <c r="E83" s="69"/>
      <c r="F83" s="70"/>
      <c r="G83" s="71"/>
      <c r="H83" s="69"/>
    </row>
    <row r="84" spans="2:8" ht="15.75" thickBot="1">
      <c r="B84" s="67">
        <f t="shared" si="2"/>
        <v>83</v>
      </c>
      <c r="C84" s="69"/>
      <c r="D84" s="68"/>
      <c r="E84" s="69"/>
      <c r="F84" s="70"/>
      <c r="G84" s="71"/>
      <c r="H84" s="69"/>
    </row>
    <row r="85" spans="2:8" ht="15.75" thickBot="1">
      <c r="B85" s="67">
        <f t="shared" si="2"/>
        <v>84</v>
      </c>
      <c r="C85" s="69"/>
      <c r="D85" s="68"/>
      <c r="E85" s="69"/>
      <c r="F85" s="70"/>
      <c r="G85" s="71"/>
      <c r="H85" s="69"/>
    </row>
    <row r="86" spans="2:8" ht="15.75" thickBot="1">
      <c r="B86" s="67">
        <f t="shared" si="2"/>
        <v>85</v>
      </c>
      <c r="C86" s="74"/>
      <c r="D86" s="75"/>
      <c r="E86" s="76"/>
      <c r="F86" s="70"/>
      <c r="G86" s="71"/>
      <c r="H86" s="77"/>
    </row>
  </sheetData>
  <phoneticPr fontId="5" type="noConversion"/>
  <conditionalFormatting sqref="D60:D1048576 D1">
    <cfRule type="duplicateValues" dxfId="22" priority="13"/>
  </conditionalFormatting>
  <conditionalFormatting sqref="D87:D1048576 D1">
    <cfRule type="duplicateValues" dxfId="21" priority="2539"/>
  </conditionalFormatting>
  <conditionalFormatting sqref="D87:D1048576">
    <cfRule type="duplicateValues" dxfId="20" priority="14"/>
  </conditionalFormatting>
  <conditionalFormatting sqref="D57">
    <cfRule type="duplicateValues" dxfId="19" priority="5"/>
    <cfRule type="duplicateValues" dxfId="18" priority="6"/>
  </conditionalFormatting>
  <conditionalFormatting sqref="D58">
    <cfRule type="duplicateValues" dxfId="17" priority="3"/>
    <cfRule type="duplicateValues" dxfId="16" priority="4"/>
  </conditionalFormatting>
  <conditionalFormatting sqref="D59">
    <cfRule type="duplicateValues" dxfId="15" priority="1"/>
    <cfRule type="duplicateValues" dxfId="14" priority="2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8FE-55D5-4225-9048-DEF16F0C312A}">
  <dimension ref="B2:E86"/>
  <sheetViews>
    <sheetView workbookViewId="0">
      <selection activeCell="B11" sqref="B11"/>
    </sheetView>
  </sheetViews>
  <sheetFormatPr defaultRowHeight="15"/>
  <cols>
    <col min="2" max="2" width="41.5703125" customWidth="1"/>
    <col min="3" max="3" width="11" customWidth="1"/>
  </cols>
  <sheetData>
    <row r="2" spans="2:5">
      <c r="B2" t="s">
        <v>159</v>
      </c>
      <c r="C2" t="s">
        <v>8</v>
      </c>
      <c r="D2" t="s">
        <v>26</v>
      </c>
      <c r="E2" t="s">
        <v>39</v>
      </c>
    </row>
    <row r="3" spans="2:5">
      <c r="B3" t="s">
        <v>251</v>
      </c>
      <c r="C3">
        <f>SUMIF(Table4[NAMA],Table5[[#This Row],[NAMA]],Table4[CTN])</f>
        <v>1</v>
      </c>
      <c r="E3">
        <f>Table5[[#This Row],[C]]-Table5[[#This Row],[Column1]]</f>
        <v>1</v>
      </c>
    </row>
    <row r="4" spans="2:5">
      <c r="B4" t="s">
        <v>250</v>
      </c>
      <c r="C4">
        <f>SUMIF(Table4[NAMA],Table5[[#This Row],[NAMA]],Table4[CTN])</f>
        <v>1</v>
      </c>
      <c r="E4">
        <f>Table5[[#This Row],[C]]-Table5[[#This Row],[Column1]]</f>
        <v>1</v>
      </c>
    </row>
    <row r="5" spans="2:5">
      <c r="B5" s="82" t="s">
        <v>248</v>
      </c>
      <c r="C5">
        <f>SUMIF(Table4[NAMA],Table5[[#This Row],[NAMA]],Table4[CTN])</f>
        <v>3</v>
      </c>
      <c r="E5">
        <f>Table5[[#This Row],[C]]-Table5[[#This Row],[Column1]]</f>
        <v>3</v>
      </c>
    </row>
    <row r="6" spans="2:5">
      <c r="B6" t="s">
        <v>255</v>
      </c>
      <c r="C6">
        <f>SUMIF(Table4[NAMA],Table5[[#This Row],[NAMA]],Table4[CTN])</f>
        <v>1</v>
      </c>
      <c r="E6">
        <f>Table5[[#This Row],[C]]-Table5[[#This Row],[Column1]]</f>
        <v>1</v>
      </c>
    </row>
    <row r="7" spans="2:5">
      <c r="B7" t="s">
        <v>256</v>
      </c>
      <c r="C7">
        <f>SUMIF(Table4[NAMA],Table5[[#This Row],[NAMA]],Table4[CTN])</f>
        <v>1</v>
      </c>
      <c r="E7">
        <f>Table5[[#This Row],[C]]-Table5[[#This Row],[Column1]]</f>
        <v>1</v>
      </c>
    </row>
    <row r="8" spans="2:5" hidden="1">
      <c r="B8" t="s">
        <v>267</v>
      </c>
      <c r="C8">
        <f>SUMIF(Table4[NAMA],Table5[[#This Row],[NAMA]],Table4[CTN])</f>
        <v>4</v>
      </c>
      <c r="D8">
        <v>4</v>
      </c>
      <c r="E8">
        <f>Table5[[#This Row],[C]]-Table5[[#This Row],[Column1]]</f>
        <v>0</v>
      </c>
    </row>
    <row r="9" spans="2:5">
      <c r="B9" s="78" t="s">
        <v>156</v>
      </c>
      <c r="C9">
        <f>SUMIF(Table4[NAMA],Table5[[#This Row],[NAMA]],Table4[CTN])</f>
        <v>1</v>
      </c>
      <c r="E9">
        <f>Table5[[#This Row],[C]]-Table5[[#This Row],[Column1]]</f>
        <v>1</v>
      </c>
    </row>
    <row r="10" spans="2:5">
      <c r="B10" t="s">
        <v>222</v>
      </c>
      <c r="C10">
        <f>SUMIF(Table4[NAMA],Table5[[#This Row],[NAMA]],Table4[CTN])</f>
        <v>1</v>
      </c>
      <c r="E10">
        <f>Table5[[#This Row],[C]]-Table5[[#This Row],[Column1]]</f>
        <v>1</v>
      </c>
    </row>
    <row r="11" spans="2:5">
      <c r="B11" t="s">
        <v>223</v>
      </c>
      <c r="C11">
        <f>SUMIF(Table4[NAMA],Table5[[#This Row],[NAMA]],Table4[CTN])</f>
        <v>1</v>
      </c>
      <c r="E11">
        <f>Table5[[#This Row],[C]]-Table5[[#This Row],[Column1]]</f>
        <v>1</v>
      </c>
    </row>
    <row r="12" spans="2:5">
      <c r="B12" t="s">
        <v>273</v>
      </c>
      <c r="C12">
        <f>SUMIF(Table4[NAMA],Table5[[#This Row],[NAMA]],Table4[CTN])</f>
        <v>2</v>
      </c>
      <c r="E12">
        <f>Table5[[#This Row],[C]]-Table5[[#This Row],[Column1]]</f>
        <v>2</v>
      </c>
    </row>
    <row r="13" spans="2:5">
      <c r="B13" t="s">
        <v>272</v>
      </c>
      <c r="C13">
        <f>SUMIF(Table4[NAMA],Table5[[#This Row],[NAMA]],Table4[CTN])</f>
        <v>2</v>
      </c>
      <c r="E13">
        <f>Table5[[#This Row],[C]]-Table5[[#This Row],[Column1]]</f>
        <v>2</v>
      </c>
    </row>
    <row r="14" spans="2:5">
      <c r="B14" t="s">
        <v>274</v>
      </c>
      <c r="C14">
        <f>SUMIF(Table4[NAMA],Table5[[#This Row],[NAMA]],Table4[CTN])</f>
        <v>2</v>
      </c>
      <c r="E14">
        <f>Table5[[#This Row],[C]]-Table5[[#This Row],[Column1]]</f>
        <v>2</v>
      </c>
    </row>
    <row r="15" spans="2:5" hidden="1">
      <c r="B15" t="s">
        <v>261</v>
      </c>
      <c r="C15">
        <f>SUMIF(Table4[NAMA],Table5[[#This Row],[NAMA]],Table4[CTN])</f>
        <v>1</v>
      </c>
      <c r="D15">
        <v>1</v>
      </c>
      <c r="E15">
        <f>Table5[[#This Row],[C]]-Table5[[#This Row],[Column1]]</f>
        <v>0</v>
      </c>
    </row>
    <row r="16" spans="2:5">
      <c r="B16" s="82" t="s">
        <v>249</v>
      </c>
      <c r="C16">
        <f>SUMIF(Table4[NAMA],Table5[[#This Row],[NAMA]],Table4[CTN])</f>
        <v>1</v>
      </c>
      <c r="E16">
        <f>Table5[[#This Row],[C]]-Table5[[#This Row],[Column1]]</f>
        <v>1</v>
      </c>
    </row>
    <row r="17" spans="2:5" hidden="1">
      <c r="B17" t="s">
        <v>258</v>
      </c>
      <c r="C17">
        <f>SUMIF(Table4[NAMA],Table5[[#This Row],[NAMA]],Table4[CTN])</f>
        <v>5</v>
      </c>
      <c r="D17">
        <v>5</v>
      </c>
      <c r="E17">
        <f>Table5[[#This Row],[C]]-Table5[[#This Row],[Column1]]</f>
        <v>0</v>
      </c>
    </row>
    <row r="18" spans="2:5" ht="15.75" hidden="1" thickBot="1">
      <c r="B18" s="72" t="s">
        <v>259</v>
      </c>
      <c r="C18">
        <f>SUMIF(Table4[NAMA],Table5[[#This Row],[NAMA]],Table4[CTN])</f>
        <v>5</v>
      </c>
      <c r="D18">
        <v>5</v>
      </c>
      <c r="E18">
        <f>Table5[[#This Row],[C]]-Table5[[#This Row],[Column1]]</f>
        <v>0</v>
      </c>
    </row>
    <row r="19" spans="2:5" ht="15.75" hidden="1" thickBot="1">
      <c r="B19" s="72" t="s">
        <v>265</v>
      </c>
      <c r="C19">
        <f>SUMIF(Table4[NAMA],Table5[[#This Row],[NAMA]],Table4[CTN])</f>
        <v>1</v>
      </c>
      <c r="D19">
        <v>1</v>
      </c>
      <c r="E19">
        <f>Table5[[#This Row],[C]]-Table5[[#This Row],[Column1]]</f>
        <v>0</v>
      </c>
    </row>
    <row r="20" spans="2:5" ht="15.75" hidden="1" thickBot="1">
      <c r="B20" s="72" t="s">
        <v>266</v>
      </c>
      <c r="C20">
        <f>SUMIF(Table4[NAMA],Table5[[#This Row],[NAMA]],Table4[CTN])</f>
        <v>1</v>
      </c>
      <c r="D20">
        <v>1</v>
      </c>
      <c r="E20">
        <f>Table5[[#This Row],[C]]-Table5[[#This Row],[Column1]]</f>
        <v>0</v>
      </c>
    </row>
    <row r="21" spans="2:5" ht="15.75" hidden="1" thickBot="1">
      <c r="B21" s="72" t="s">
        <v>278</v>
      </c>
      <c r="C21">
        <f>SUMIF(Table4[NAMA],Table5[[#This Row],[NAMA]],Table4[CTN])</f>
        <v>1</v>
      </c>
      <c r="D21">
        <v>1</v>
      </c>
      <c r="E21">
        <f>Table5[[#This Row],[C]]-Table5[[#This Row],[Column1]]</f>
        <v>0</v>
      </c>
    </row>
    <row r="22" spans="2:5" hidden="1">
      <c r="B22" t="s">
        <v>270</v>
      </c>
      <c r="C22">
        <f>SUMIF(Table4[NAMA],Table5[[#This Row],[NAMA]],Table4[CTN])</f>
        <v>1</v>
      </c>
      <c r="D22">
        <v>1</v>
      </c>
      <c r="E22">
        <f>Table5[[#This Row],[C]]-Table5[[#This Row],[Column1]]</f>
        <v>0</v>
      </c>
    </row>
    <row r="23" spans="2:5">
      <c r="B23" s="78" t="s">
        <v>220</v>
      </c>
      <c r="C23">
        <f>SUMIF(Table4[NAMA],Table5[[#This Row],[NAMA]],Table4[CTN])</f>
        <v>3</v>
      </c>
      <c r="D23">
        <v>2</v>
      </c>
      <c r="E23">
        <f>Table5[[#This Row],[C]]-Table5[[#This Row],[Column1]]</f>
        <v>1</v>
      </c>
    </row>
    <row r="24" spans="2:5" hidden="1">
      <c r="B24" t="s">
        <v>221</v>
      </c>
      <c r="C24">
        <f>SUMIF(Table4[NAMA],Table5[[#This Row],[NAMA]],Table4[CTN])</f>
        <v>1</v>
      </c>
      <c r="D24">
        <v>1</v>
      </c>
      <c r="E24">
        <f>Table5[[#This Row],[C]]-Table5[[#This Row],[Column1]]</f>
        <v>0</v>
      </c>
    </row>
    <row r="25" spans="2:5" hidden="1">
      <c r="B25" t="s">
        <v>275</v>
      </c>
      <c r="C25">
        <f>SUMIF(Table4[NAMA],Table5[[#This Row],[NAMA]],Table4[CTN])</f>
        <v>2</v>
      </c>
      <c r="D25">
        <v>2</v>
      </c>
      <c r="E25">
        <f>Table5[[#This Row],[C]]-Table5[[#This Row],[Column1]]</f>
        <v>0</v>
      </c>
    </row>
    <row r="26" spans="2:5" hidden="1">
      <c r="B26" t="s">
        <v>276</v>
      </c>
      <c r="C26">
        <f>SUMIF(Table4[NAMA],Table5[[#This Row],[NAMA]],Table4[CTN])</f>
        <v>2</v>
      </c>
      <c r="D26">
        <v>2</v>
      </c>
      <c r="E26">
        <f>Table5[[#This Row],[C]]-Table5[[#This Row],[Column1]]</f>
        <v>0</v>
      </c>
    </row>
    <row r="27" spans="2:5" hidden="1">
      <c r="B27" t="s">
        <v>277</v>
      </c>
      <c r="C27">
        <f>SUMIF(Table4[NAMA],Table5[[#This Row],[NAMA]],Table4[CTN])</f>
        <v>1</v>
      </c>
      <c r="D27">
        <v>1</v>
      </c>
      <c r="E27">
        <f>Table5[[#This Row],[C]]-Table5[[#This Row],[Column1]]</f>
        <v>0</v>
      </c>
    </row>
    <row r="28" spans="2:5" hidden="1">
      <c r="B28" t="s">
        <v>279</v>
      </c>
      <c r="C28">
        <f>SUMIF(Table4[NAMA],Table5[[#This Row],[NAMA]],Table4[CTN])</f>
        <v>1</v>
      </c>
      <c r="D28">
        <v>1</v>
      </c>
      <c r="E28">
        <f>Table5[[#This Row],[C]]-Table5[[#This Row],[Column1]]</f>
        <v>0</v>
      </c>
    </row>
    <row r="29" spans="2:5">
      <c r="B29" t="s">
        <v>252</v>
      </c>
      <c r="C29">
        <f>SUMIF(Table4[NAMA],Table5[[#This Row],[NAMA]],Table4[CTN])</f>
        <v>2</v>
      </c>
      <c r="D29">
        <v>2</v>
      </c>
      <c r="E29">
        <f>Table5[[#This Row],[C]]-Table5[[#This Row],[Column1]]</f>
        <v>0</v>
      </c>
    </row>
    <row r="30" spans="2:5" hidden="1">
      <c r="B30" t="s">
        <v>253</v>
      </c>
      <c r="C30">
        <f>SUMIF(Table4[NAMA],Table5[[#This Row],[NAMA]],Table4[CTN])</f>
        <v>2</v>
      </c>
      <c r="D30">
        <v>2</v>
      </c>
      <c r="E30">
        <f>Table5[[#This Row],[C]]-Table5[[#This Row],[Column1]]</f>
        <v>0</v>
      </c>
    </row>
    <row r="31" spans="2:5" hidden="1">
      <c r="B31" s="82" t="s">
        <v>224</v>
      </c>
      <c r="C31">
        <f>SUMIF(Table4[NAMA],Table5[[#This Row],[NAMA]],Table4[CTN])</f>
        <v>4</v>
      </c>
      <c r="D31">
        <v>4</v>
      </c>
      <c r="E31">
        <f>Table5[[#This Row],[C]]-Table5[[#This Row],[Column1]]</f>
        <v>0</v>
      </c>
    </row>
    <row r="32" spans="2:5" hidden="1">
      <c r="B32" s="82" t="s">
        <v>225</v>
      </c>
      <c r="C32">
        <f>SUMIF(Table4[NAMA],Table5[[#This Row],[NAMA]],Table4[CTN])</f>
        <v>2</v>
      </c>
      <c r="D32">
        <v>2</v>
      </c>
      <c r="E32">
        <f>Table5[[#This Row],[C]]-Table5[[#This Row],[Column1]]</f>
        <v>0</v>
      </c>
    </row>
    <row r="33" spans="2:5" hidden="1">
      <c r="B33" t="s">
        <v>213</v>
      </c>
      <c r="C33">
        <f>SUMIF(Table4[NAMA],Table5[[#This Row],[NAMA]],Table4[CTN])</f>
        <v>2</v>
      </c>
      <c r="D33">
        <v>2</v>
      </c>
      <c r="E33">
        <f>Table5[[#This Row],[C]]-Table5[[#This Row],[Column1]]</f>
        <v>0</v>
      </c>
    </row>
    <row r="34" spans="2:5">
      <c r="B34" t="s">
        <v>215</v>
      </c>
      <c r="C34">
        <f>SUMIF(Table4[NAMA],Table5[[#This Row],[NAMA]],Table4[CTN])</f>
        <v>2</v>
      </c>
      <c r="E34">
        <f>Table5[[#This Row],[C]]-Table5[[#This Row],[Column1]]</f>
        <v>2</v>
      </c>
    </row>
    <row r="35" spans="2:5" hidden="1">
      <c r="B35" t="s">
        <v>216</v>
      </c>
      <c r="C35">
        <f>SUMIF(Table4[NAMA],Table5[[#This Row],[NAMA]],Table4[CTN])</f>
        <v>4</v>
      </c>
      <c r="D35">
        <v>4</v>
      </c>
      <c r="E35">
        <f>Table5[[#This Row],[C]]-Table5[[#This Row],[Column1]]</f>
        <v>0</v>
      </c>
    </row>
    <row r="36" spans="2:5" hidden="1">
      <c r="B36" t="s">
        <v>217</v>
      </c>
      <c r="C36">
        <f>SUMIF(Table4[NAMA],Table5[[#This Row],[NAMA]],Table4[CTN])</f>
        <v>2</v>
      </c>
      <c r="D36">
        <v>2</v>
      </c>
      <c r="E36">
        <f>Table5[[#This Row],[C]]-Table5[[#This Row],[Column1]]</f>
        <v>0</v>
      </c>
    </row>
    <row r="37" spans="2:5" hidden="1">
      <c r="B37" s="78" t="s">
        <v>218</v>
      </c>
      <c r="C37">
        <f>SUMIF(Table4[NAMA],Table5[[#This Row],[NAMA]],Table4[CTN])</f>
        <v>1</v>
      </c>
      <c r="D37">
        <v>1</v>
      </c>
      <c r="E37">
        <f>Table5[[#This Row],[C]]-Table5[[#This Row],[Column1]]</f>
        <v>0</v>
      </c>
    </row>
    <row r="38" spans="2:5">
      <c r="B38" t="s">
        <v>219</v>
      </c>
      <c r="C38">
        <f>SUMIF(Table4[NAMA],Table5[[#This Row],[NAMA]],Table4[CTN])</f>
        <v>1</v>
      </c>
      <c r="E38">
        <f>Table5[[#This Row],[C]]-Table5[[#This Row],[Column1]]</f>
        <v>1</v>
      </c>
    </row>
    <row r="39" spans="2:5" hidden="1">
      <c r="B39" t="s">
        <v>214</v>
      </c>
      <c r="C39">
        <f>SUMIF(Table4[NAMA],Table5[[#This Row],[NAMA]],Table4[CTN])</f>
        <v>1</v>
      </c>
      <c r="D39">
        <v>1</v>
      </c>
      <c r="E39">
        <f>Table5[[#This Row],[C]]-Table5[[#This Row],[Column1]]</f>
        <v>0</v>
      </c>
    </row>
    <row r="40" spans="2:5" hidden="1">
      <c r="B40" t="s">
        <v>269</v>
      </c>
      <c r="C40">
        <f>SUMIF(Table4[NAMA],Table5[[#This Row],[NAMA]],Table4[CTN])</f>
        <v>1</v>
      </c>
      <c r="D40">
        <v>1</v>
      </c>
      <c r="E40">
        <f>Table5[[#This Row],[C]]-Table5[[#This Row],[Column1]]</f>
        <v>0</v>
      </c>
    </row>
    <row r="41" spans="2:5">
      <c r="B41" t="s">
        <v>262</v>
      </c>
      <c r="C41">
        <f>SUMIF(Table4[NAMA],Table5[[#This Row],[NAMA]],Table4[CTN])</f>
        <v>1</v>
      </c>
      <c r="E41">
        <f>Table5[[#This Row],[C]]-Table5[[#This Row],[Column1]]</f>
        <v>1</v>
      </c>
    </row>
    <row r="42" spans="2:5">
      <c r="B42" t="s">
        <v>254</v>
      </c>
      <c r="C42">
        <f>SUMIF(Table4[NAMA],Table5[[#This Row],[NAMA]],Table4[CTN])</f>
        <v>1</v>
      </c>
      <c r="E42">
        <f>Table5[[#This Row],[C]]-Table5[[#This Row],[Column1]]</f>
        <v>1</v>
      </c>
    </row>
    <row r="43" spans="2:5" hidden="1">
      <c r="B43" t="s">
        <v>260</v>
      </c>
      <c r="C43">
        <f>SUMIF(Table4[NAMA],Table5[[#This Row],[NAMA]],Table4[CTN])</f>
        <v>1</v>
      </c>
      <c r="D43">
        <v>1</v>
      </c>
      <c r="E43">
        <f>Table5[[#This Row],[C]]-Table5[[#This Row],[Column1]]</f>
        <v>0</v>
      </c>
    </row>
    <row r="44" spans="2:5" hidden="1">
      <c r="B44" t="s">
        <v>271</v>
      </c>
      <c r="C44">
        <f>SUMIF(Table4[NAMA],Table5[[#This Row],[NAMA]],Table4[CTN])</f>
        <v>2</v>
      </c>
      <c r="D44">
        <v>2</v>
      </c>
      <c r="E44">
        <f>Table5[[#This Row],[C]]-Table5[[#This Row],[Column1]]</f>
        <v>0</v>
      </c>
    </row>
    <row r="45" spans="2:5" hidden="1">
      <c r="B45" t="s">
        <v>264</v>
      </c>
      <c r="C45">
        <f>SUMIF(Table4[NAMA],Table5[[#This Row],[NAMA]],Table4[CTN])</f>
        <v>1</v>
      </c>
      <c r="D45">
        <v>1</v>
      </c>
      <c r="E45">
        <f>Table5[[#This Row],[C]]-Table5[[#This Row],[Column1]]</f>
        <v>0</v>
      </c>
    </row>
    <row r="46" spans="2:5" hidden="1">
      <c r="B46" t="s">
        <v>263</v>
      </c>
      <c r="C46">
        <f>SUMIF(Table4[NAMA],Table5[[#This Row],[NAMA]],Table4[CTN])</f>
        <v>2</v>
      </c>
      <c r="D46">
        <v>2</v>
      </c>
      <c r="E46">
        <f>Table5[[#This Row],[C]]-Table5[[#This Row],[Column1]]</f>
        <v>0</v>
      </c>
    </row>
    <row r="47" spans="2:5" hidden="1">
      <c r="B47" t="s">
        <v>268</v>
      </c>
      <c r="C47">
        <f>SUMIF(Table4[NAMA],Table5[[#This Row],[NAMA]],Table4[CTN])</f>
        <v>3</v>
      </c>
      <c r="D47">
        <v>3</v>
      </c>
      <c r="E47">
        <f>Table5[[#This Row],[C]]-Table5[[#This Row],[Column1]]</f>
        <v>0</v>
      </c>
    </row>
    <row r="48" spans="2:5" hidden="1">
      <c r="B48" t="s">
        <v>157</v>
      </c>
      <c r="C48">
        <f>SUMIF(Table4[NAMA],Table5[[#This Row],[NAMA]],Table4[CTN])</f>
        <v>18</v>
      </c>
      <c r="D48">
        <v>18</v>
      </c>
      <c r="E48">
        <f>Table5[[#This Row],[C]]-Table5[[#This Row],[Column1]]</f>
        <v>0</v>
      </c>
    </row>
    <row r="49" spans="2:5">
      <c r="B49" t="s">
        <v>257</v>
      </c>
      <c r="C49">
        <f>SUMIF(Table4[NAMA],Table5[[#This Row],[NAMA]],Table4[CTN])</f>
        <v>1</v>
      </c>
      <c r="E49">
        <f>Table5[[#This Row],[C]]-Table5[[#This Row],[Column1]]</f>
        <v>1</v>
      </c>
    </row>
    <row r="50" spans="2:5" hidden="1">
      <c r="B50" s="78"/>
      <c r="C50">
        <f>SUMIF(Table4[NAMA],Table5[[#This Row],[NAMA]],Table4[CTN])</f>
        <v>0</v>
      </c>
      <c r="E50">
        <f>Table5[[#This Row],[C]]-Table5[[#This Row],[Column1]]</f>
        <v>0</v>
      </c>
    </row>
    <row r="51" spans="2:5" hidden="1">
      <c r="C51">
        <f>SUMIF(Table4[NAMA],Table5[[#This Row],[NAMA]],Table4[CTN])</f>
        <v>0</v>
      </c>
      <c r="E51">
        <f>Table5[[#This Row],[C]]-Table5[[#This Row],[Column1]]</f>
        <v>0</v>
      </c>
    </row>
    <row r="52" spans="2:5" hidden="1">
      <c r="C52">
        <f>SUMIF(Table4[NAMA],Table5[[#This Row],[NAMA]],Table4[CTN])</f>
        <v>0</v>
      </c>
      <c r="E52">
        <f>Table5[[#This Row],[C]]-Table5[[#This Row],[Column1]]</f>
        <v>0</v>
      </c>
    </row>
    <row r="53" spans="2:5" hidden="1">
      <c r="C53">
        <f>SUMIF(Table4[NAMA],Table5[[#This Row],[NAMA]],Table4[CTN])</f>
        <v>0</v>
      </c>
      <c r="E53">
        <f>Table5[[#This Row],[C]]-Table5[[#This Row],[Column1]]</f>
        <v>0</v>
      </c>
    </row>
    <row r="54" spans="2:5" hidden="1">
      <c r="C54">
        <f>SUMIF(Table4[NAMA],Table5[[#This Row],[NAMA]],Table4[CTN])</f>
        <v>0</v>
      </c>
      <c r="E54">
        <f>Table5[[#This Row],[C]]-Table5[[#This Row],[Column1]]</f>
        <v>0</v>
      </c>
    </row>
    <row r="55" spans="2:5" hidden="1">
      <c r="C55">
        <f>SUMIF(Table4[NAMA],Table5[[#This Row],[NAMA]],Table4[CTN])</f>
        <v>0</v>
      </c>
      <c r="E55">
        <f>Table5[[#This Row],[C]]-Table5[[#This Row],[Column1]]</f>
        <v>0</v>
      </c>
    </row>
    <row r="56" spans="2:5" ht="15.75" hidden="1" thickBot="1">
      <c r="B56" s="72"/>
      <c r="C56">
        <f>SUMIF(Table4[NAMA],Table5[[#This Row],[NAMA]],Table4[CTN])</f>
        <v>0</v>
      </c>
      <c r="E56">
        <f>Table5[[#This Row],[C]]-Table5[[#This Row],[Column1]]</f>
        <v>0</v>
      </c>
    </row>
    <row r="57" spans="2:5" ht="15.75" hidden="1" thickBot="1">
      <c r="B57" s="72"/>
      <c r="C57">
        <f>SUMIF(Table4[NAMA],Table5[[#This Row],[NAMA]],Table4[CTN])</f>
        <v>0</v>
      </c>
      <c r="E57">
        <f>Table5[[#This Row],[C]]-Table5[[#This Row],[Column1]]</f>
        <v>0</v>
      </c>
    </row>
    <row r="58" spans="2:5" ht="15.75" hidden="1" thickBot="1">
      <c r="B58" s="72"/>
      <c r="C58">
        <f>SUMIF(Table4[NAMA],Table5[[#This Row],[NAMA]],Table4[CTN])</f>
        <v>0</v>
      </c>
      <c r="E58">
        <f>Table5[[#This Row],[C]]-Table5[[#This Row],[Column1]]</f>
        <v>0</v>
      </c>
    </row>
    <row r="59" spans="2:5" ht="15.75" hidden="1" thickBot="1">
      <c r="B59" s="72"/>
      <c r="C59">
        <f>SUMIF(Table4[NAMA],Table5[[#This Row],[NAMA]],Table4[CTN])</f>
        <v>0</v>
      </c>
      <c r="E59">
        <f>Table5[[#This Row],[C]]-Table5[[#This Row],[Column1]]</f>
        <v>0</v>
      </c>
    </row>
    <row r="60" spans="2:5" ht="15.75" hidden="1" thickBot="1">
      <c r="B60" s="72"/>
      <c r="C60">
        <f>SUMIF(Table4[NAMA],Table5[[#This Row],[NAMA]],Table4[CTN])</f>
        <v>0</v>
      </c>
      <c r="E60">
        <f>Table5[[#This Row],[C]]-Table5[[#This Row],[Column1]]</f>
        <v>0</v>
      </c>
    </row>
    <row r="61" spans="2:5" ht="15.75" hidden="1" thickBot="1">
      <c r="B61" s="72"/>
      <c r="C61">
        <f>SUMIF(Table4[NAMA],Table5[[#This Row],[NAMA]],Table4[CTN])</f>
        <v>0</v>
      </c>
      <c r="E61">
        <f>Table5[[#This Row],[C]]-Table5[[#This Row],[Column1]]</f>
        <v>0</v>
      </c>
    </row>
    <row r="62" spans="2:5" hidden="1">
      <c r="B62" s="75"/>
      <c r="C62">
        <f>SUMIF(Table4[NAMA],Table5[[#This Row],[NAMA]],Table4[CTN])</f>
        <v>0</v>
      </c>
      <c r="E62">
        <f>Table5[[#This Row],[C]]-Table5[[#This Row],[Column1]]</f>
        <v>0</v>
      </c>
    </row>
    <row r="63" spans="2:5" hidden="1">
      <c r="B63" s="82"/>
      <c r="C63" s="83">
        <f>SUMIF(Table4[NAMA],Table5[[#This Row],[NAMA]],Table4[CTN])</f>
        <v>0</v>
      </c>
      <c r="E63" s="83">
        <f>Table5[[#This Row],[C]]-Table5[[#This Row],[Column1]]</f>
        <v>0</v>
      </c>
    </row>
    <row r="64" spans="2:5" hidden="1">
      <c r="B64" s="82"/>
      <c r="C64" s="83">
        <f>SUMIF(Table4[NAMA],Table5[[#This Row],[NAMA]],Table4[CTN])</f>
        <v>0</v>
      </c>
      <c r="E64" s="83">
        <f>Table5[[#This Row],[C]]-Table5[[#This Row],[Column1]]</f>
        <v>0</v>
      </c>
    </row>
    <row r="65" spans="2:5" hidden="1">
      <c r="B65" s="82"/>
      <c r="C65" s="83">
        <f>SUMIF(Table4[NAMA],Table5[[#This Row],[NAMA]],Table4[CTN])</f>
        <v>0</v>
      </c>
      <c r="E65" s="83">
        <f>Table5[[#This Row],[C]]-Table5[[#This Row],[Column1]]</f>
        <v>0</v>
      </c>
    </row>
    <row r="66" spans="2:5" hidden="1">
      <c r="B66" s="82"/>
      <c r="C66" s="83">
        <f>SUMIF(Table4[NAMA],Table5[[#This Row],[NAMA]],Table4[CTN])</f>
        <v>0</v>
      </c>
      <c r="E66" s="83">
        <f>Table5[[#This Row],[C]]-Table5[[#This Row],[Column1]]</f>
        <v>0</v>
      </c>
    </row>
    <row r="67" spans="2:5" hidden="1">
      <c r="B67" s="82"/>
      <c r="C67" s="83">
        <f>SUMIF(Table4[NAMA],Table5[[#This Row],[NAMA]],Table4[CTN])</f>
        <v>0</v>
      </c>
      <c r="E67" s="83">
        <f>Table5[[#This Row],[C]]-Table5[[#This Row],[Column1]]</f>
        <v>0</v>
      </c>
    </row>
    <row r="68" spans="2:5" hidden="1">
      <c r="B68" s="82"/>
      <c r="C68" s="83">
        <f>SUMIF(Table4[NAMA],Table5[[#This Row],[NAMA]],Table4[CTN])</f>
        <v>0</v>
      </c>
      <c r="E68" s="83">
        <f>Table5[[#This Row],[C]]-Table5[[#This Row],[Column1]]</f>
        <v>0</v>
      </c>
    </row>
    <row r="69" spans="2:5" hidden="1">
      <c r="B69" s="82"/>
      <c r="C69" s="83">
        <f>SUMIF(Table4[NAMA],Table5[[#This Row],[NAMA]],Table4[CTN])</f>
        <v>0</v>
      </c>
      <c r="E69" s="83">
        <f>Table5[[#This Row],[C]]-Table5[[#This Row],[Column1]]</f>
        <v>0</v>
      </c>
    </row>
    <row r="70" spans="2:5" hidden="1">
      <c r="B70" s="82"/>
      <c r="C70" s="83">
        <f>SUMIF(Table4[NAMA],Table5[[#This Row],[NAMA]],Table4[CTN])</f>
        <v>0</v>
      </c>
      <c r="E70" s="83">
        <f>Table5[[#This Row],[C]]-Table5[[#This Row],[Column1]]</f>
        <v>0</v>
      </c>
    </row>
    <row r="71" spans="2:5" hidden="1">
      <c r="B71" s="82"/>
      <c r="C71" s="83">
        <f>SUMIF(Table4[NAMA],Table5[[#This Row],[NAMA]],Table4[CTN])</f>
        <v>0</v>
      </c>
      <c r="E71" s="83">
        <f>Table5[[#This Row],[C]]-Table5[[#This Row],[Column1]]</f>
        <v>0</v>
      </c>
    </row>
    <row r="72" spans="2:5" hidden="1">
      <c r="B72" s="82"/>
      <c r="C72" s="83">
        <f>SUMIF(Table4[NAMA],Table5[[#This Row],[NAMA]],Table4[CTN])</f>
        <v>0</v>
      </c>
      <c r="E72" s="83">
        <f>Table5[[#This Row],[C]]-Table5[[#This Row],[Column1]]</f>
        <v>0</v>
      </c>
    </row>
    <row r="73" spans="2:5" hidden="1">
      <c r="B73" s="82"/>
      <c r="C73" s="83">
        <f>SUMIF(Table4[NAMA],Table5[[#This Row],[NAMA]],Table4[CTN])</f>
        <v>0</v>
      </c>
      <c r="E73" s="83">
        <f>Table5[[#This Row],[C]]-Table5[[#This Row],[Column1]]</f>
        <v>0</v>
      </c>
    </row>
    <row r="74" spans="2:5" hidden="1">
      <c r="B74" s="82"/>
      <c r="C74" s="83">
        <f>SUMIF(Table4[NAMA],Table5[[#This Row],[NAMA]],Table4[CTN])</f>
        <v>0</v>
      </c>
      <c r="E74" s="83">
        <f>Table5[[#This Row],[C]]-Table5[[#This Row],[Column1]]</f>
        <v>0</v>
      </c>
    </row>
    <row r="75" spans="2:5" hidden="1">
      <c r="B75" s="82"/>
      <c r="C75" s="83">
        <f>SUMIF(Table4[NAMA],Table5[[#This Row],[NAMA]],Table4[CTN])</f>
        <v>0</v>
      </c>
      <c r="E75" s="83">
        <f>Table5[[#This Row],[C]]-Table5[[#This Row],[Column1]]</f>
        <v>0</v>
      </c>
    </row>
    <row r="76" spans="2:5" hidden="1">
      <c r="B76" s="82"/>
      <c r="C76" s="83">
        <f>SUMIF(Table4[NAMA],Table5[[#This Row],[NAMA]],Table4[CTN])</f>
        <v>0</v>
      </c>
      <c r="E76" s="83">
        <f>Table5[[#This Row],[C]]-Table5[[#This Row],[Column1]]</f>
        <v>0</v>
      </c>
    </row>
    <row r="77" spans="2:5" hidden="1">
      <c r="B77" s="82"/>
      <c r="C77" s="83">
        <f>SUMIF(Table4[NAMA],Table5[[#This Row],[NAMA]],Table4[CTN])</f>
        <v>0</v>
      </c>
      <c r="E77" s="83">
        <f>Table5[[#This Row],[C]]-Table5[[#This Row],[Column1]]</f>
        <v>0</v>
      </c>
    </row>
    <row r="78" spans="2:5" hidden="1">
      <c r="B78" s="82"/>
      <c r="C78" s="83">
        <f>SUMIF(Table4[NAMA],Table5[[#This Row],[NAMA]],Table4[CTN])</f>
        <v>0</v>
      </c>
      <c r="E78" s="83">
        <f>Table5[[#This Row],[C]]-Table5[[#This Row],[Column1]]</f>
        <v>0</v>
      </c>
    </row>
    <row r="79" spans="2:5" hidden="1">
      <c r="B79" s="82"/>
      <c r="C79" s="83">
        <f>SUMIF(Table4[NAMA],Table5[[#This Row],[NAMA]],Table4[CTN])</f>
        <v>0</v>
      </c>
      <c r="E79" s="83">
        <f>Table5[[#This Row],[C]]-Table5[[#This Row],[Column1]]</f>
        <v>0</v>
      </c>
    </row>
    <row r="80" spans="2:5" hidden="1">
      <c r="B80" s="82"/>
      <c r="C80" s="83">
        <f>SUMIF(Table4[NAMA],Table5[[#This Row],[NAMA]],Table4[CTN])</f>
        <v>0</v>
      </c>
      <c r="E80" s="83">
        <f>Table5[[#This Row],[C]]-Table5[[#This Row],[Column1]]</f>
        <v>0</v>
      </c>
    </row>
    <row r="81" spans="2:5" hidden="1">
      <c r="B81" s="82"/>
      <c r="C81" s="83">
        <f>SUMIF(Table4[NAMA],Table5[[#This Row],[NAMA]],Table4[CTN])</f>
        <v>0</v>
      </c>
      <c r="E81" s="83">
        <f>Table5[[#This Row],[C]]-Table5[[#This Row],[Column1]]</f>
        <v>0</v>
      </c>
    </row>
    <row r="82" spans="2:5" hidden="1">
      <c r="B82" s="82"/>
      <c r="C82" s="83">
        <f>SUMIF(Table4[NAMA],Table5[[#This Row],[NAMA]],Table4[CTN])</f>
        <v>0</v>
      </c>
      <c r="E82" s="83">
        <f>Table5[[#This Row],[C]]-Table5[[#This Row],[Column1]]</f>
        <v>0</v>
      </c>
    </row>
    <row r="83" spans="2:5">
      <c r="B83" t="s">
        <v>196</v>
      </c>
      <c r="C83" s="83">
        <f>SUMIF(Table4[NAMA],Table5[[#This Row],[NAMA]],Table4[CTN])</f>
        <v>3</v>
      </c>
      <c r="E83" s="83">
        <f>Table5[[#This Row],[C]]-Table5[[#This Row],[Column1]]</f>
        <v>3</v>
      </c>
    </row>
    <row r="84" spans="2:5">
      <c r="B84" t="s">
        <v>198</v>
      </c>
      <c r="C84" s="83">
        <f>SUMIF(Table4[NAMA],Table5[[#This Row],[NAMA]],Table4[CTN])</f>
        <v>2</v>
      </c>
      <c r="E84" s="83">
        <f>Table5[[#This Row],[C]]-Table5[[#This Row],[Column1]]</f>
        <v>2</v>
      </c>
    </row>
    <row r="85" spans="2:5">
      <c r="B85" t="s">
        <v>201</v>
      </c>
      <c r="C85" s="83">
        <f>SUMIF(Table4[NAMA],Table5[[#This Row],[NAMA]],Table4[CTN])</f>
        <v>5</v>
      </c>
      <c r="D85">
        <v>1</v>
      </c>
      <c r="E85" s="83">
        <f>Table5[[#This Row],[C]]-Table5[[#This Row],[Column1]]</f>
        <v>4</v>
      </c>
    </row>
    <row r="86" spans="2:5">
      <c r="B86" t="s">
        <v>202</v>
      </c>
      <c r="C86" s="83">
        <f>SUMIF(Table4[NAMA],Table5[[#This Row],[NAMA]],Table4[CTN])</f>
        <v>2</v>
      </c>
      <c r="E86" s="83">
        <f>Table5[[#This Row],[C]]-Table5[[#This Row],[Column1]]</f>
        <v>2</v>
      </c>
    </row>
  </sheetData>
  <phoneticPr fontId="5" type="noConversion"/>
  <conditionalFormatting sqref="B1:B17 B22:B1048576">
    <cfRule type="duplicateValues" dxfId="13" priority="1"/>
  </conditionalFormatting>
  <conditionalFormatting sqref="B56:B82">
    <cfRule type="duplicateValues" dxfId="12" priority="2"/>
  </conditionalFormatting>
  <conditionalFormatting sqref="B83:B1048576 B1:B17 B22:B55">
    <cfRule type="duplicateValues" dxfId="11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NOTA</vt:lpstr>
      <vt:lpstr>1</vt:lpstr>
      <vt:lpstr>2</vt:lpstr>
      <vt:lpstr>3</vt:lpstr>
      <vt:lpstr>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2024-09-07T09:23:34Z</dcterms:modified>
</cp:coreProperties>
</file>