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DIC" sheetId="2" r:id="rId2"/>
  </sheets>
  <externalReferences>
    <externalReference r:id="rId3"/>
    <externalReference r:id="rId4"/>
  </externalReferences>
  <calcPr calcId="152511"/>
  <pivotCaches>
    <pivotCache cacheId="15" r:id="rId5"/>
  </pivotCaches>
</workbook>
</file>

<file path=xl/calcChain.xml><?xml version="1.0" encoding="utf-8"?>
<calcChain xmlns="http://schemas.openxmlformats.org/spreadsheetml/2006/main">
  <c r="M2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E328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88" i="1"/>
  <c r="E289" i="1"/>
  <c r="E290" i="1"/>
  <c r="E291" i="1"/>
  <c r="E292" i="1"/>
  <c r="E293" i="1"/>
  <c r="E294" i="1"/>
  <c r="E295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96" i="1"/>
  <c r="E297" i="1"/>
  <c r="E298" i="1"/>
  <c r="E299" i="1"/>
  <c r="E300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15" i="1"/>
  <c r="E216" i="1"/>
  <c r="E217" i="1"/>
  <c r="E218" i="1"/>
  <c r="E219" i="1"/>
  <c r="E234" i="1"/>
  <c r="E235" i="1"/>
  <c r="E236" i="1"/>
  <c r="E237" i="1"/>
  <c r="E121" i="1"/>
  <c r="E122" i="1"/>
  <c r="E123" i="1"/>
  <c r="E124" i="1"/>
  <c r="E125" i="1"/>
  <c r="E126" i="1"/>
  <c r="E127" i="1"/>
  <c r="E128" i="1"/>
  <c r="E258" i="1"/>
  <c r="E259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38" i="1"/>
  <c r="E239" i="1"/>
  <c r="E240" i="1"/>
  <c r="E241" i="1"/>
  <c r="E242" i="1"/>
  <c r="E243" i="1"/>
  <c r="E302" i="1"/>
  <c r="E303" i="1"/>
  <c r="E321" i="1"/>
  <c r="E322" i="1"/>
  <c r="E323" i="1"/>
  <c r="E314" i="1"/>
  <c r="E315" i="1"/>
  <c r="E316" i="1"/>
  <c r="E317" i="1"/>
  <c r="E318" i="1"/>
  <c r="E319" i="1"/>
  <c r="E320" i="1"/>
  <c r="E260" i="1"/>
  <c r="E261" i="1"/>
  <c r="E262" i="1"/>
  <c r="E263" i="1"/>
  <c r="E264" i="1"/>
  <c r="E265" i="1"/>
  <c r="E266" i="1"/>
  <c r="E267" i="1"/>
  <c r="E268" i="1"/>
  <c r="E312" i="1"/>
  <c r="E313" i="1"/>
  <c r="E304" i="1"/>
  <c r="E305" i="1"/>
  <c r="E306" i="1"/>
  <c r="E307" i="1"/>
  <c r="E308" i="1"/>
  <c r="E309" i="1"/>
  <c r="E310" i="1"/>
  <c r="E311" i="1"/>
  <c r="E324" i="1"/>
  <c r="E325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6" i="1"/>
  <c r="E287" i="1"/>
  <c r="E281" i="1"/>
  <c r="E282" i="1"/>
  <c r="E283" i="1"/>
  <c r="E326" i="1"/>
  <c r="E327" i="1"/>
  <c r="E284" i="1"/>
  <c r="E285" i="1"/>
  <c r="E301" i="1"/>
  <c r="W301" i="1" l="1"/>
  <c r="V301" i="1"/>
  <c r="AD301" i="1" s="1"/>
  <c r="N301" i="1"/>
  <c r="M301" i="1"/>
  <c r="J301" i="1"/>
  <c r="W284" i="1"/>
  <c r="AE284" i="1" s="1"/>
  <c r="V284" i="1"/>
  <c r="AD284" i="1" s="1"/>
  <c r="J284" i="1"/>
  <c r="N284" i="1"/>
  <c r="M284" i="1"/>
  <c r="W326" i="1"/>
  <c r="AE326" i="1" s="1"/>
  <c r="V326" i="1"/>
  <c r="AD326" i="1" s="1"/>
  <c r="J326" i="1"/>
  <c r="N326" i="1"/>
  <c r="M326" i="1"/>
  <c r="W282" i="1"/>
  <c r="AE282" i="1" s="1"/>
  <c r="V282" i="1"/>
  <c r="AD282" i="1" s="1"/>
  <c r="J282" i="1"/>
  <c r="N282" i="1"/>
  <c r="M282" i="1"/>
  <c r="W287" i="1"/>
  <c r="V287" i="1"/>
  <c r="AD287" i="1" s="1"/>
  <c r="N287" i="1"/>
  <c r="M287" i="1"/>
  <c r="J287" i="1"/>
  <c r="W280" i="1"/>
  <c r="AE280" i="1" s="1"/>
  <c r="V280" i="1"/>
  <c r="AD280" i="1" s="1"/>
  <c r="J280" i="1"/>
  <c r="N280" i="1"/>
  <c r="M280" i="1"/>
  <c r="W278" i="1"/>
  <c r="AE278" i="1" s="1"/>
  <c r="V278" i="1"/>
  <c r="AD278" i="1" s="1"/>
  <c r="J278" i="1"/>
  <c r="N278" i="1"/>
  <c r="M278" i="1"/>
  <c r="W276" i="1"/>
  <c r="AE276" i="1" s="1"/>
  <c r="V276" i="1"/>
  <c r="AD276" i="1" s="1"/>
  <c r="J276" i="1"/>
  <c r="N276" i="1"/>
  <c r="M276" i="1"/>
  <c r="W274" i="1"/>
  <c r="V274" i="1"/>
  <c r="AD274" i="1" s="1"/>
  <c r="J274" i="1"/>
  <c r="N274" i="1"/>
  <c r="M274" i="1"/>
  <c r="W272" i="1"/>
  <c r="AE272" i="1" s="1"/>
  <c r="V272" i="1"/>
  <c r="AD272" i="1" s="1"/>
  <c r="J272" i="1"/>
  <c r="N272" i="1"/>
  <c r="M272" i="1"/>
  <c r="W270" i="1"/>
  <c r="AE270" i="1" s="1"/>
  <c r="V270" i="1"/>
  <c r="AD270" i="1" s="1"/>
  <c r="J270" i="1"/>
  <c r="N270" i="1"/>
  <c r="M270" i="1"/>
  <c r="W325" i="1"/>
  <c r="AE325" i="1" s="1"/>
  <c r="V325" i="1"/>
  <c r="AD325" i="1" s="1"/>
  <c r="N325" i="1"/>
  <c r="M325" i="1"/>
  <c r="J325" i="1"/>
  <c r="W311" i="1"/>
  <c r="V311" i="1"/>
  <c r="AD311" i="1" s="1"/>
  <c r="N311" i="1"/>
  <c r="M311" i="1"/>
  <c r="J311" i="1"/>
  <c r="W309" i="1"/>
  <c r="AE309" i="1" s="1"/>
  <c r="V309" i="1"/>
  <c r="AD309" i="1" s="1"/>
  <c r="N309" i="1"/>
  <c r="M309" i="1"/>
  <c r="J309" i="1"/>
  <c r="W307" i="1"/>
  <c r="AE307" i="1" s="1"/>
  <c r="V307" i="1"/>
  <c r="AD307" i="1" s="1"/>
  <c r="N307" i="1"/>
  <c r="M307" i="1"/>
  <c r="J307" i="1"/>
  <c r="W305" i="1"/>
  <c r="AE305" i="1" s="1"/>
  <c r="V305" i="1"/>
  <c r="AD305" i="1" s="1"/>
  <c r="N305" i="1"/>
  <c r="M305" i="1"/>
  <c r="J305" i="1"/>
  <c r="W313" i="1"/>
  <c r="V313" i="1"/>
  <c r="AD313" i="1" s="1"/>
  <c r="N313" i="1"/>
  <c r="M313" i="1"/>
  <c r="J313" i="1"/>
  <c r="W268" i="1"/>
  <c r="AE268" i="1" s="1"/>
  <c r="V268" i="1"/>
  <c r="AD268" i="1" s="1"/>
  <c r="J268" i="1"/>
  <c r="N268" i="1"/>
  <c r="M268" i="1"/>
  <c r="W266" i="1"/>
  <c r="AE266" i="1" s="1"/>
  <c r="V266" i="1"/>
  <c r="AD266" i="1" s="1"/>
  <c r="J266" i="1"/>
  <c r="N266" i="1"/>
  <c r="M266" i="1"/>
  <c r="W264" i="1"/>
  <c r="AE264" i="1" s="1"/>
  <c r="V264" i="1"/>
  <c r="AD264" i="1" s="1"/>
  <c r="J264" i="1"/>
  <c r="N264" i="1"/>
  <c r="M264" i="1"/>
  <c r="W262" i="1"/>
  <c r="V262" i="1"/>
  <c r="AD262" i="1" s="1"/>
  <c r="J262" i="1"/>
  <c r="N262" i="1"/>
  <c r="M262" i="1"/>
  <c r="W260" i="1"/>
  <c r="AE260" i="1" s="1"/>
  <c r="V260" i="1"/>
  <c r="AD260" i="1" s="1"/>
  <c r="J260" i="1"/>
  <c r="N260" i="1"/>
  <c r="M260" i="1"/>
  <c r="W319" i="1"/>
  <c r="AE319" i="1" s="1"/>
  <c r="V319" i="1"/>
  <c r="AD319" i="1" s="1"/>
  <c r="N319" i="1"/>
  <c r="M319" i="1"/>
  <c r="J319" i="1"/>
  <c r="W317" i="1"/>
  <c r="AE317" i="1" s="1"/>
  <c r="V317" i="1"/>
  <c r="AD317" i="1" s="1"/>
  <c r="N317" i="1"/>
  <c r="M317" i="1"/>
  <c r="J317" i="1"/>
  <c r="W315" i="1"/>
  <c r="V315" i="1"/>
  <c r="AD315" i="1" s="1"/>
  <c r="N315" i="1"/>
  <c r="M315" i="1"/>
  <c r="J315" i="1"/>
  <c r="W323" i="1"/>
  <c r="AE323" i="1" s="1"/>
  <c r="V323" i="1"/>
  <c r="AD323" i="1" s="1"/>
  <c r="N323" i="1"/>
  <c r="M323" i="1"/>
  <c r="J323" i="1"/>
  <c r="W321" i="1"/>
  <c r="AE321" i="1" s="1"/>
  <c r="V321" i="1"/>
  <c r="AD321" i="1" s="1"/>
  <c r="N321" i="1"/>
  <c r="M321" i="1"/>
  <c r="J321" i="1"/>
  <c r="W302" i="1"/>
  <c r="AE302" i="1" s="1"/>
  <c r="V302" i="1"/>
  <c r="AD302" i="1" s="1"/>
  <c r="J302" i="1"/>
  <c r="N302" i="1"/>
  <c r="M302" i="1"/>
  <c r="W242" i="1"/>
  <c r="AE242" i="1" s="1"/>
  <c r="V242" i="1"/>
  <c r="AD242" i="1" s="1"/>
  <c r="J242" i="1"/>
  <c r="N242" i="1"/>
  <c r="M242" i="1"/>
  <c r="W240" i="1"/>
  <c r="AE240" i="1" s="1"/>
  <c r="V240" i="1"/>
  <c r="AD240" i="1" s="1"/>
  <c r="J240" i="1"/>
  <c r="N240" i="1"/>
  <c r="M240" i="1"/>
  <c r="W238" i="1"/>
  <c r="AE238" i="1" s="1"/>
  <c r="V238" i="1"/>
  <c r="AD238" i="1" s="1"/>
  <c r="J238" i="1"/>
  <c r="N238" i="1"/>
  <c r="M238" i="1"/>
  <c r="W256" i="1"/>
  <c r="AE256" i="1" s="1"/>
  <c r="V256" i="1"/>
  <c r="AD256" i="1" s="1"/>
  <c r="J256" i="1"/>
  <c r="N256" i="1"/>
  <c r="M256" i="1"/>
  <c r="W254" i="1"/>
  <c r="AE254" i="1" s="1"/>
  <c r="V254" i="1"/>
  <c r="AD254" i="1" s="1"/>
  <c r="J254" i="1"/>
  <c r="N254" i="1"/>
  <c r="M254" i="1"/>
  <c r="W252" i="1"/>
  <c r="AE252" i="1" s="1"/>
  <c r="V252" i="1"/>
  <c r="AD252" i="1" s="1"/>
  <c r="J252" i="1"/>
  <c r="N252" i="1"/>
  <c r="M252" i="1"/>
  <c r="W250" i="1"/>
  <c r="V250" i="1"/>
  <c r="AD250" i="1" s="1"/>
  <c r="J250" i="1"/>
  <c r="N250" i="1"/>
  <c r="M250" i="1"/>
  <c r="W248" i="1"/>
  <c r="AE248" i="1" s="1"/>
  <c r="V248" i="1"/>
  <c r="AD248" i="1" s="1"/>
  <c r="J248" i="1"/>
  <c r="N248" i="1"/>
  <c r="M248" i="1"/>
  <c r="W246" i="1"/>
  <c r="AE246" i="1" s="1"/>
  <c r="V246" i="1"/>
  <c r="AD246" i="1" s="1"/>
  <c r="J246" i="1"/>
  <c r="N246" i="1"/>
  <c r="M246" i="1"/>
  <c r="W244" i="1"/>
  <c r="AE244" i="1" s="1"/>
  <c r="V244" i="1"/>
  <c r="AD244" i="1" s="1"/>
  <c r="J244" i="1"/>
  <c r="N244" i="1"/>
  <c r="M244" i="1"/>
  <c r="W258" i="1"/>
  <c r="AE258" i="1" s="1"/>
  <c r="V258" i="1"/>
  <c r="AD258" i="1" s="1"/>
  <c r="J258" i="1"/>
  <c r="N258" i="1"/>
  <c r="M258" i="1"/>
  <c r="W127" i="1"/>
  <c r="AE127" i="1" s="1"/>
  <c r="V127" i="1"/>
  <c r="AD127" i="1" s="1"/>
  <c r="N127" i="1"/>
  <c r="M127" i="1"/>
  <c r="J127" i="1"/>
  <c r="W125" i="1"/>
  <c r="AE125" i="1" s="1"/>
  <c r="V125" i="1"/>
  <c r="AD125" i="1" s="1"/>
  <c r="N125" i="1"/>
  <c r="M125" i="1"/>
  <c r="J125" i="1"/>
  <c r="W123" i="1"/>
  <c r="AE123" i="1" s="1"/>
  <c r="V123" i="1"/>
  <c r="AD123" i="1" s="1"/>
  <c r="N123" i="1"/>
  <c r="M123" i="1"/>
  <c r="J123" i="1"/>
  <c r="W121" i="1"/>
  <c r="AE121" i="1" s="1"/>
  <c r="V121" i="1"/>
  <c r="AD121" i="1" s="1"/>
  <c r="N121" i="1"/>
  <c r="M121" i="1"/>
  <c r="J121" i="1"/>
  <c r="W236" i="1"/>
  <c r="AE236" i="1" s="1"/>
  <c r="V236" i="1"/>
  <c r="AD236" i="1" s="1"/>
  <c r="J236" i="1"/>
  <c r="N236" i="1"/>
  <c r="M236" i="1"/>
  <c r="W234" i="1"/>
  <c r="AE234" i="1" s="1"/>
  <c r="V234" i="1"/>
  <c r="AD234" i="1" s="1"/>
  <c r="J234" i="1"/>
  <c r="N234" i="1"/>
  <c r="M234" i="1"/>
  <c r="W218" i="1"/>
  <c r="AE218" i="1" s="1"/>
  <c r="V218" i="1"/>
  <c r="AD218" i="1" s="1"/>
  <c r="J218" i="1"/>
  <c r="N218" i="1"/>
  <c r="M218" i="1"/>
  <c r="W216" i="1"/>
  <c r="AE216" i="1" s="1"/>
  <c r="V216" i="1"/>
  <c r="AD216" i="1" s="1"/>
  <c r="J216" i="1"/>
  <c r="N216" i="1"/>
  <c r="M216" i="1"/>
  <c r="W233" i="1"/>
  <c r="AE233" i="1" s="1"/>
  <c r="V233" i="1"/>
  <c r="AD233" i="1" s="1"/>
  <c r="N233" i="1"/>
  <c r="M233" i="1"/>
  <c r="J233" i="1"/>
  <c r="W231" i="1"/>
  <c r="AE231" i="1" s="1"/>
  <c r="V231" i="1"/>
  <c r="AD231" i="1" s="1"/>
  <c r="N231" i="1"/>
  <c r="M231" i="1"/>
  <c r="J231" i="1"/>
  <c r="W229" i="1"/>
  <c r="AE229" i="1" s="1"/>
  <c r="V229" i="1"/>
  <c r="AD229" i="1" s="1"/>
  <c r="N229" i="1"/>
  <c r="M229" i="1"/>
  <c r="J229" i="1"/>
  <c r="W227" i="1"/>
  <c r="AE227" i="1" s="1"/>
  <c r="V227" i="1"/>
  <c r="AD227" i="1" s="1"/>
  <c r="N227" i="1"/>
  <c r="M227" i="1"/>
  <c r="J227" i="1"/>
  <c r="W225" i="1"/>
  <c r="AE225" i="1" s="1"/>
  <c r="V225" i="1"/>
  <c r="AD225" i="1" s="1"/>
  <c r="N225" i="1"/>
  <c r="M225" i="1"/>
  <c r="J225" i="1"/>
  <c r="W223" i="1"/>
  <c r="AE223" i="1" s="1"/>
  <c r="V223" i="1"/>
  <c r="AD223" i="1" s="1"/>
  <c r="N223" i="1"/>
  <c r="M223" i="1"/>
  <c r="J223" i="1"/>
  <c r="W221" i="1"/>
  <c r="AE221" i="1" s="1"/>
  <c r="V221" i="1"/>
  <c r="AD221" i="1" s="1"/>
  <c r="N221" i="1"/>
  <c r="M221" i="1"/>
  <c r="J221" i="1"/>
  <c r="W300" i="1"/>
  <c r="AE300" i="1" s="1"/>
  <c r="V300" i="1"/>
  <c r="AD300" i="1" s="1"/>
  <c r="J300" i="1"/>
  <c r="N300" i="1"/>
  <c r="M300" i="1"/>
  <c r="W298" i="1"/>
  <c r="AE298" i="1" s="1"/>
  <c r="V298" i="1"/>
  <c r="AD298" i="1" s="1"/>
  <c r="J298" i="1"/>
  <c r="N298" i="1"/>
  <c r="M298" i="1"/>
  <c r="W296" i="1"/>
  <c r="AE296" i="1" s="1"/>
  <c r="V296" i="1"/>
  <c r="AD296" i="1" s="1"/>
  <c r="J296" i="1"/>
  <c r="N296" i="1"/>
  <c r="M296" i="1"/>
  <c r="W213" i="1"/>
  <c r="AE213" i="1" s="1"/>
  <c r="V213" i="1"/>
  <c r="AD213" i="1" s="1"/>
  <c r="N213" i="1"/>
  <c r="M213" i="1"/>
  <c r="J213" i="1"/>
  <c r="W211" i="1"/>
  <c r="V211" i="1"/>
  <c r="AD211" i="1" s="1"/>
  <c r="N211" i="1"/>
  <c r="M211" i="1"/>
  <c r="J211" i="1"/>
  <c r="W209" i="1"/>
  <c r="AE209" i="1" s="1"/>
  <c r="V209" i="1"/>
  <c r="AD209" i="1" s="1"/>
  <c r="N209" i="1"/>
  <c r="M209" i="1"/>
  <c r="J209" i="1"/>
  <c r="W207" i="1"/>
  <c r="AE207" i="1" s="1"/>
  <c r="V207" i="1"/>
  <c r="AD207" i="1" s="1"/>
  <c r="N207" i="1"/>
  <c r="M207" i="1"/>
  <c r="J207" i="1"/>
  <c r="W205" i="1"/>
  <c r="AE205" i="1" s="1"/>
  <c r="V205" i="1"/>
  <c r="AD205" i="1" s="1"/>
  <c r="N205" i="1"/>
  <c r="M205" i="1"/>
  <c r="J205" i="1"/>
  <c r="W203" i="1"/>
  <c r="AE203" i="1" s="1"/>
  <c r="V203" i="1"/>
  <c r="AD203" i="1" s="1"/>
  <c r="N203" i="1"/>
  <c r="M203" i="1"/>
  <c r="J203" i="1"/>
  <c r="W201" i="1"/>
  <c r="AE201" i="1" s="1"/>
  <c r="V201" i="1"/>
  <c r="AD201" i="1" s="1"/>
  <c r="N201" i="1"/>
  <c r="M201" i="1"/>
  <c r="J201" i="1"/>
  <c r="W199" i="1"/>
  <c r="AE199" i="1" s="1"/>
  <c r="V199" i="1"/>
  <c r="AD199" i="1" s="1"/>
  <c r="N199" i="1"/>
  <c r="M199" i="1"/>
  <c r="J199" i="1"/>
  <c r="W197" i="1"/>
  <c r="AE197" i="1" s="1"/>
  <c r="V197" i="1"/>
  <c r="AD197" i="1" s="1"/>
  <c r="N197" i="1"/>
  <c r="M197" i="1"/>
  <c r="J197" i="1"/>
  <c r="W195" i="1"/>
  <c r="AE195" i="1" s="1"/>
  <c r="V195" i="1"/>
  <c r="AD195" i="1" s="1"/>
  <c r="N195" i="1"/>
  <c r="M195" i="1"/>
  <c r="J195" i="1"/>
  <c r="W193" i="1"/>
  <c r="AE193" i="1" s="1"/>
  <c r="V193" i="1"/>
  <c r="AD193" i="1" s="1"/>
  <c r="N193" i="1"/>
  <c r="M193" i="1"/>
  <c r="J193" i="1"/>
  <c r="W191" i="1"/>
  <c r="AE191" i="1" s="1"/>
  <c r="V191" i="1"/>
  <c r="AD191" i="1" s="1"/>
  <c r="N191" i="1"/>
  <c r="M191" i="1"/>
  <c r="J191" i="1"/>
  <c r="W189" i="1"/>
  <c r="AE189" i="1" s="1"/>
  <c r="V189" i="1"/>
  <c r="AD189" i="1" s="1"/>
  <c r="N189" i="1"/>
  <c r="M189" i="1"/>
  <c r="J189" i="1"/>
  <c r="W187" i="1"/>
  <c r="AE187" i="1" s="1"/>
  <c r="V187" i="1"/>
  <c r="AD187" i="1" s="1"/>
  <c r="N187" i="1"/>
  <c r="M187" i="1"/>
  <c r="J187" i="1"/>
  <c r="W185" i="1"/>
  <c r="AE185" i="1" s="1"/>
  <c r="V185" i="1"/>
  <c r="AD185" i="1" s="1"/>
  <c r="N185" i="1"/>
  <c r="M185" i="1"/>
  <c r="J185" i="1"/>
  <c r="W183" i="1"/>
  <c r="AE183" i="1" s="1"/>
  <c r="V183" i="1"/>
  <c r="AD183" i="1" s="1"/>
  <c r="N183" i="1"/>
  <c r="M183" i="1"/>
  <c r="J183" i="1"/>
  <c r="W181" i="1"/>
  <c r="AE181" i="1" s="1"/>
  <c r="V181" i="1"/>
  <c r="AD181" i="1" s="1"/>
  <c r="N181" i="1"/>
  <c r="M181" i="1"/>
  <c r="J181" i="1"/>
  <c r="W179" i="1"/>
  <c r="AE179" i="1" s="1"/>
  <c r="V179" i="1"/>
  <c r="AD179" i="1" s="1"/>
  <c r="N179" i="1"/>
  <c r="M179" i="1"/>
  <c r="J179" i="1"/>
  <c r="W177" i="1"/>
  <c r="AE177" i="1" s="1"/>
  <c r="V177" i="1"/>
  <c r="AD177" i="1" s="1"/>
  <c r="N177" i="1"/>
  <c r="M177" i="1"/>
  <c r="J177" i="1"/>
  <c r="W175" i="1"/>
  <c r="AE175" i="1" s="1"/>
  <c r="V175" i="1"/>
  <c r="AD175" i="1" s="1"/>
  <c r="N175" i="1"/>
  <c r="M175" i="1"/>
  <c r="J175" i="1"/>
  <c r="W173" i="1"/>
  <c r="AE173" i="1" s="1"/>
  <c r="V173" i="1"/>
  <c r="AD173" i="1" s="1"/>
  <c r="N173" i="1"/>
  <c r="M173" i="1"/>
  <c r="J173" i="1"/>
  <c r="W171" i="1"/>
  <c r="AE171" i="1" s="1"/>
  <c r="V171" i="1"/>
  <c r="AD171" i="1" s="1"/>
  <c r="N171" i="1"/>
  <c r="M171" i="1"/>
  <c r="J171" i="1"/>
  <c r="W169" i="1"/>
  <c r="AE169" i="1" s="1"/>
  <c r="V169" i="1"/>
  <c r="AD169" i="1" s="1"/>
  <c r="N169" i="1"/>
  <c r="M169" i="1"/>
  <c r="J169" i="1"/>
  <c r="W167" i="1"/>
  <c r="AE167" i="1" s="1"/>
  <c r="V167" i="1"/>
  <c r="AD167" i="1" s="1"/>
  <c r="N167" i="1"/>
  <c r="M167" i="1"/>
  <c r="J167" i="1"/>
  <c r="W165" i="1"/>
  <c r="AE165" i="1" s="1"/>
  <c r="V165" i="1"/>
  <c r="AD165" i="1" s="1"/>
  <c r="N165" i="1"/>
  <c r="M165" i="1"/>
  <c r="J165" i="1"/>
  <c r="W163" i="1"/>
  <c r="AE163" i="1" s="1"/>
  <c r="V163" i="1"/>
  <c r="AD163" i="1" s="1"/>
  <c r="N163" i="1"/>
  <c r="M163" i="1"/>
  <c r="J163" i="1"/>
  <c r="W161" i="1"/>
  <c r="AE161" i="1" s="1"/>
  <c r="V161" i="1"/>
  <c r="AD161" i="1" s="1"/>
  <c r="N161" i="1"/>
  <c r="M161" i="1"/>
  <c r="J161" i="1"/>
  <c r="W159" i="1"/>
  <c r="V159" i="1"/>
  <c r="AD159" i="1" s="1"/>
  <c r="N159" i="1"/>
  <c r="M159" i="1"/>
  <c r="J159" i="1"/>
  <c r="W157" i="1"/>
  <c r="AE157" i="1" s="1"/>
  <c r="V157" i="1"/>
  <c r="AD157" i="1" s="1"/>
  <c r="N157" i="1"/>
  <c r="M157" i="1"/>
  <c r="J157" i="1"/>
  <c r="W155" i="1"/>
  <c r="AE155" i="1" s="1"/>
  <c r="V155" i="1"/>
  <c r="AD155" i="1" s="1"/>
  <c r="N155" i="1"/>
  <c r="M155" i="1"/>
  <c r="J155" i="1"/>
  <c r="W153" i="1"/>
  <c r="AE153" i="1" s="1"/>
  <c r="V153" i="1"/>
  <c r="AD153" i="1" s="1"/>
  <c r="N153" i="1"/>
  <c r="M153" i="1"/>
  <c r="J153" i="1"/>
  <c r="W151" i="1"/>
  <c r="AE151" i="1" s="1"/>
  <c r="V151" i="1"/>
  <c r="AD151" i="1" s="1"/>
  <c r="N151" i="1"/>
  <c r="M151" i="1"/>
  <c r="J151" i="1"/>
  <c r="W149" i="1"/>
  <c r="AE149" i="1" s="1"/>
  <c r="V149" i="1"/>
  <c r="AD149" i="1" s="1"/>
  <c r="N149" i="1"/>
  <c r="M149" i="1"/>
  <c r="J149" i="1"/>
  <c r="W147" i="1"/>
  <c r="AE147" i="1" s="1"/>
  <c r="V147" i="1"/>
  <c r="AD147" i="1" s="1"/>
  <c r="N147" i="1"/>
  <c r="M147" i="1"/>
  <c r="J147" i="1"/>
  <c r="W145" i="1"/>
  <c r="AE145" i="1" s="1"/>
  <c r="V145" i="1"/>
  <c r="AD145" i="1" s="1"/>
  <c r="N145" i="1"/>
  <c r="M145" i="1"/>
  <c r="J145" i="1"/>
  <c r="W143" i="1"/>
  <c r="AE143" i="1" s="1"/>
  <c r="V143" i="1"/>
  <c r="AD143" i="1" s="1"/>
  <c r="N143" i="1"/>
  <c r="M143" i="1"/>
  <c r="J143" i="1"/>
  <c r="W141" i="1"/>
  <c r="AE141" i="1" s="1"/>
  <c r="V141" i="1"/>
  <c r="AD141" i="1" s="1"/>
  <c r="N141" i="1"/>
  <c r="J141" i="1"/>
  <c r="L141" i="1" s="1"/>
  <c r="AB141" i="1" s="1"/>
  <c r="W139" i="1"/>
  <c r="AE139" i="1" s="1"/>
  <c r="V139" i="1"/>
  <c r="AD139" i="1" s="1"/>
  <c r="S139" i="1"/>
  <c r="N139" i="1"/>
  <c r="M139" i="1"/>
  <c r="J139" i="1"/>
  <c r="W137" i="1"/>
  <c r="AE137" i="1" s="1"/>
  <c r="V137" i="1"/>
  <c r="AD137" i="1" s="1"/>
  <c r="N137" i="1"/>
  <c r="M137" i="1"/>
  <c r="J137" i="1"/>
  <c r="K137" i="1" s="1"/>
  <c r="W135" i="1"/>
  <c r="AE135" i="1" s="1"/>
  <c r="V135" i="1"/>
  <c r="AD135" i="1" s="1"/>
  <c r="N135" i="1"/>
  <c r="M135" i="1"/>
  <c r="J135" i="1"/>
  <c r="W133" i="1"/>
  <c r="AE133" i="1" s="1"/>
  <c r="V133" i="1"/>
  <c r="AD133" i="1" s="1"/>
  <c r="N133" i="1"/>
  <c r="M133" i="1"/>
  <c r="J133" i="1"/>
  <c r="K133" i="1" s="1"/>
  <c r="W131" i="1"/>
  <c r="AE131" i="1" s="1"/>
  <c r="V131" i="1"/>
  <c r="AD131" i="1" s="1"/>
  <c r="N131" i="1"/>
  <c r="M131" i="1"/>
  <c r="J131" i="1"/>
  <c r="W129" i="1"/>
  <c r="AE129" i="1" s="1"/>
  <c r="V129" i="1"/>
  <c r="AD129" i="1" s="1"/>
  <c r="N129" i="1"/>
  <c r="M129" i="1"/>
  <c r="J129" i="1"/>
  <c r="K129" i="1" s="1"/>
  <c r="W294" i="1"/>
  <c r="AE294" i="1" s="1"/>
  <c r="V294" i="1"/>
  <c r="AD294" i="1" s="1"/>
  <c r="J294" i="1"/>
  <c r="N294" i="1"/>
  <c r="M294" i="1"/>
  <c r="W292" i="1"/>
  <c r="AE292" i="1" s="1"/>
  <c r="V292" i="1"/>
  <c r="AD292" i="1" s="1"/>
  <c r="J292" i="1"/>
  <c r="N292" i="1"/>
  <c r="M292" i="1"/>
  <c r="W290" i="1"/>
  <c r="AE290" i="1" s="1"/>
  <c r="V290" i="1"/>
  <c r="AD290" i="1" s="1"/>
  <c r="J290" i="1"/>
  <c r="N290" i="1"/>
  <c r="M290" i="1"/>
  <c r="W288" i="1"/>
  <c r="AE288" i="1" s="1"/>
  <c r="V288" i="1"/>
  <c r="AD288" i="1" s="1"/>
  <c r="J288" i="1"/>
  <c r="N288" i="1"/>
  <c r="M288" i="1"/>
  <c r="W119" i="1"/>
  <c r="AE119" i="1" s="1"/>
  <c r="V119" i="1"/>
  <c r="AD119" i="1" s="1"/>
  <c r="N119" i="1"/>
  <c r="M119" i="1"/>
  <c r="J119" i="1"/>
  <c r="W117" i="1"/>
  <c r="AE117" i="1" s="1"/>
  <c r="V117" i="1"/>
  <c r="AD117" i="1" s="1"/>
  <c r="N117" i="1"/>
  <c r="M117" i="1"/>
  <c r="J117" i="1"/>
  <c r="W115" i="1"/>
  <c r="AE115" i="1" s="1"/>
  <c r="V115" i="1"/>
  <c r="AD115" i="1" s="1"/>
  <c r="N115" i="1"/>
  <c r="M115" i="1"/>
  <c r="J115" i="1"/>
  <c r="W113" i="1"/>
  <c r="AE113" i="1" s="1"/>
  <c r="V113" i="1"/>
  <c r="AD113" i="1" s="1"/>
  <c r="N113" i="1"/>
  <c r="M113" i="1"/>
  <c r="J113" i="1"/>
  <c r="W111" i="1"/>
  <c r="AE111" i="1" s="1"/>
  <c r="V111" i="1"/>
  <c r="AD111" i="1" s="1"/>
  <c r="N111" i="1"/>
  <c r="M111" i="1"/>
  <c r="J111" i="1"/>
  <c r="W109" i="1"/>
  <c r="AE109" i="1" s="1"/>
  <c r="V109" i="1"/>
  <c r="AD109" i="1" s="1"/>
  <c r="N109" i="1"/>
  <c r="M109" i="1"/>
  <c r="J109" i="1"/>
  <c r="W107" i="1"/>
  <c r="AE107" i="1" s="1"/>
  <c r="V107" i="1"/>
  <c r="AD107" i="1" s="1"/>
  <c r="N107" i="1"/>
  <c r="M107" i="1"/>
  <c r="J107" i="1"/>
  <c r="W105" i="1"/>
  <c r="AE105" i="1" s="1"/>
  <c r="V105" i="1"/>
  <c r="AD105" i="1" s="1"/>
  <c r="N105" i="1"/>
  <c r="M105" i="1"/>
  <c r="J105" i="1"/>
  <c r="W103" i="1"/>
  <c r="AE103" i="1" s="1"/>
  <c r="V103" i="1"/>
  <c r="AD103" i="1" s="1"/>
  <c r="N103" i="1"/>
  <c r="M103" i="1"/>
  <c r="J103" i="1"/>
  <c r="W101" i="1"/>
  <c r="AE101" i="1" s="1"/>
  <c r="V101" i="1"/>
  <c r="AD101" i="1" s="1"/>
  <c r="N101" i="1"/>
  <c r="M101" i="1"/>
  <c r="J101" i="1"/>
  <c r="W99" i="1"/>
  <c r="AE99" i="1" s="1"/>
  <c r="V99" i="1"/>
  <c r="AD99" i="1" s="1"/>
  <c r="N99" i="1"/>
  <c r="M99" i="1"/>
  <c r="J99" i="1"/>
  <c r="W97" i="1"/>
  <c r="AE97" i="1" s="1"/>
  <c r="V97" i="1"/>
  <c r="AD97" i="1" s="1"/>
  <c r="N97" i="1"/>
  <c r="M97" i="1"/>
  <c r="J97" i="1"/>
  <c r="W95" i="1"/>
  <c r="AE95" i="1" s="1"/>
  <c r="V95" i="1"/>
  <c r="AD95" i="1" s="1"/>
  <c r="N95" i="1"/>
  <c r="M95" i="1"/>
  <c r="J95" i="1"/>
  <c r="W93" i="1"/>
  <c r="AE93" i="1" s="1"/>
  <c r="V93" i="1"/>
  <c r="AD93" i="1" s="1"/>
  <c r="N93" i="1"/>
  <c r="M93" i="1"/>
  <c r="J93" i="1"/>
  <c r="W91" i="1"/>
  <c r="AE91" i="1" s="1"/>
  <c r="V91" i="1"/>
  <c r="AD91" i="1" s="1"/>
  <c r="N91" i="1"/>
  <c r="M91" i="1"/>
  <c r="J91" i="1"/>
  <c r="W89" i="1"/>
  <c r="AE89" i="1" s="1"/>
  <c r="V89" i="1"/>
  <c r="AD89" i="1" s="1"/>
  <c r="N89" i="1"/>
  <c r="M89" i="1"/>
  <c r="J89" i="1"/>
  <c r="W87" i="1"/>
  <c r="AE87" i="1" s="1"/>
  <c r="V87" i="1"/>
  <c r="AD87" i="1" s="1"/>
  <c r="N87" i="1"/>
  <c r="M87" i="1"/>
  <c r="J87" i="1"/>
  <c r="W85" i="1"/>
  <c r="AE85" i="1" s="1"/>
  <c r="V85" i="1"/>
  <c r="AD85" i="1" s="1"/>
  <c r="N85" i="1"/>
  <c r="M85" i="1"/>
  <c r="J85" i="1"/>
  <c r="W83" i="1"/>
  <c r="AE83" i="1" s="1"/>
  <c r="V83" i="1"/>
  <c r="AD83" i="1" s="1"/>
  <c r="N83" i="1"/>
  <c r="M83" i="1"/>
  <c r="J83" i="1"/>
  <c r="W81" i="1"/>
  <c r="AE81" i="1" s="1"/>
  <c r="V81" i="1"/>
  <c r="AD81" i="1" s="1"/>
  <c r="N81" i="1"/>
  <c r="M81" i="1"/>
  <c r="J81" i="1"/>
  <c r="W79" i="1"/>
  <c r="AE79" i="1" s="1"/>
  <c r="V79" i="1"/>
  <c r="AD79" i="1" s="1"/>
  <c r="N79" i="1"/>
  <c r="M79" i="1"/>
  <c r="J79" i="1"/>
  <c r="W77" i="1"/>
  <c r="AE77" i="1" s="1"/>
  <c r="V77" i="1"/>
  <c r="AD77" i="1" s="1"/>
  <c r="N77" i="1"/>
  <c r="M77" i="1"/>
  <c r="J77" i="1"/>
  <c r="W75" i="1"/>
  <c r="AE75" i="1" s="1"/>
  <c r="V75" i="1"/>
  <c r="AD75" i="1" s="1"/>
  <c r="N75" i="1"/>
  <c r="M75" i="1"/>
  <c r="J75" i="1"/>
  <c r="W73" i="1"/>
  <c r="AE73" i="1" s="1"/>
  <c r="V73" i="1"/>
  <c r="AD73" i="1" s="1"/>
  <c r="N73" i="1"/>
  <c r="M73" i="1"/>
  <c r="J73" i="1"/>
  <c r="W71" i="1"/>
  <c r="AE71" i="1" s="1"/>
  <c r="V71" i="1"/>
  <c r="AD71" i="1" s="1"/>
  <c r="N71" i="1"/>
  <c r="M71" i="1"/>
  <c r="J71" i="1"/>
  <c r="W69" i="1"/>
  <c r="AE69" i="1" s="1"/>
  <c r="V69" i="1"/>
  <c r="AD69" i="1" s="1"/>
  <c r="N69" i="1"/>
  <c r="M69" i="1"/>
  <c r="J69" i="1"/>
  <c r="K69" i="1" s="1"/>
  <c r="W67" i="1"/>
  <c r="AE67" i="1" s="1"/>
  <c r="V67" i="1"/>
  <c r="AD67" i="1" s="1"/>
  <c r="N67" i="1"/>
  <c r="M67" i="1"/>
  <c r="J67" i="1"/>
  <c r="W65" i="1"/>
  <c r="AE65" i="1" s="1"/>
  <c r="V65" i="1"/>
  <c r="AD65" i="1" s="1"/>
  <c r="N65" i="1"/>
  <c r="M65" i="1"/>
  <c r="J65" i="1"/>
  <c r="W63" i="1"/>
  <c r="AE63" i="1" s="1"/>
  <c r="V63" i="1"/>
  <c r="AD63" i="1" s="1"/>
  <c r="N63" i="1"/>
  <c r="M63" i="1"/>
  <c r="J63" i="1"/>
  <c r="W61" i="1"/>
  <c r="AE61" i="1" s="1"/>
  <c r="V61" i="1"/>
  <c r="AD61" i="1" s="1"/>
  <c r="N61" i="1"/>
  <c r="M61" i="1"/>
  <c r="J61" i="1"/>
  <c r="W59" i="1"/>
  <c r="AE59" i="1" s="1"/>
  <c r="V59" i="1"/>
  <c r="AD59" i="1" s="1"/>
  <c r="N59" i="1"/>
  <c r="M59" i="1"/>
  <c r="J59" i="1"/>
  <c r="W57" i="1"/>
  <c r="AE57" i="1" s="1"/>
  <c r="V57" i="1"/>
  <c r="AD57" i="1" s="1"/>
  <c r="N57" i="1"/>
  <c r="M57" i="1"/>
  <c r="J57" i="1"/>
  <c r="W55" i="1"/>
  <c r="AE55" i="1" s="1"/>
  <c r="V55" i="1"/>
  <c r="AD55" i="1" s="1"/>
  <c r="N55" i="1"/>
  <c r="M55" i="1"/>
  <c r="J55" i="1"/>
  <c r="W53" i="1"/>
  <c r="AE53" i="1" s="1"/>
  <c r="V53" i="1"/>
  <c r="AD53" i="1" s="1"/>
  <c r="N53" i="1"/>
  <c r="M53" i="1"/>
  <c r="J53" i="1"/>
  <c r="W51" i="1"/>
  <c r="AE51" i="1" s="1"/>
  <c r="V51" i="1"/>
  <c r="AD51" i="1" s="1"/>
  <c r="N51" i="1"/>
  <c r="M51" i="1"/>
  <c r="J51" i="1"/>
  <c r="W49" i="1"/>
  <c r="AE49" i="1" s="1"/>
  <c r="V49" i="1"/>
  <c r="AD49" i="1" s="1"/>
  <c r="N49" i="1"/>
  <c r="M49" i="1"/>
  <c r="J49" i="1"/>
  <c r="K49" i="1" s="1"/>
  <c r="W47" i="1"/>
  <c r="AE47" i="1" s="1"/>
  <c r="V47" i="1"/>
  <c r="AD47" i="1" s="1"/>
  <c r="N47" i="1"/>
  <c r="M47" i="1"/>
  <c r="J47" i="1"/>
  <c r="W45" i="1"/>
  <c r="AE45" i="1" s="1"/>
  <c r="V45" i="1"/>
  <c r="AD45" i="1" s="1"/>
  <c r="N45" i="1"/>
  <c r="M45" i="1"/>
  <c r="J45" i="1"/>
  <c r="K45" i="1" s="1"/>
  <c r="W43" i="1"/>
  <c r="AE43" i="1" s="1"/>
  <c r="V43" i="1"/>
  <c r="AD43" i="1" s="1"/>
  <c r="N43" i="1"/>
  <c r="M43" i="1"/>
  <c r="J43" i="1"/>
  <c r="W41" i="1"/>
  <c r="AE41" i="1" s="1"/>
  <c r="V41" i="1"/>
  <c r="AD41" i="1" s="1"/>
  <c r="N41" i="1"/>
  <c r="M41" i="1"/>
  <c r="J41" i="1"/>
  <c r="L41" i="1" s="1"/>
  <c r="AB41" i="1" s="1"/>
  <c r="W39" i="1"/>
  <c r="AE39" i="1" s="1"/>
  <c r="V39" i="1"/>
  <c r="AD39" i="1" s="1"/>
  <c r="N39" i="1"/>
  <c r="M39" i="1"/>
  <c r="J39" i="1"/>
  <c r="W37" i="1"/>
  <c r="AE37" i="1" s="1"/>
  <c r="V37" i="1"/>
  <c r="AD37" i="1" s="1"/>
  <c r="N37" i="1"/>
  <c r="M37" i="1"/>
  <c r="J37" i="1"/>
  <c r="W35" i="1"/>
  <c r="AE35" i="1" s="1"/>
  <c r="V35" i="1"/>
  <c r="AD35" i="1" s="1"/>
  <c r="N35" i="1"/>
  <c r="M35" i="1"/>
  <c r="J35" i="1"/>
  <c r="W33" i="1"/>
  <c r="AE33" i="1" s="1"/>
  <c r="V33" i="1"/>
  <c r="AD33" i="1" s="1"/>
  <c r="N33" i="1"/>
  <c r="M33" i="1"/>
  <c r="J33" i="1"/>
  <c r="K33" i="1" s="1"/>
  <c r="W31" i="1"/>
  <c r="AE31" i="1" s="1"/>
  <c r="V31" i="1"/>
  <c r="AD31" i="1" s="1"/>
  <c r="N31" i="1"/>
  <c r="M31" i="1"/>
  <c r="J31" i="1"/>
  <c r="W29" i="1"/>
  <c r="AE29" i="1" s="1"/>
  <c r="V29" i="1"/>
  <c r="AD29" i="1" s="1"/>
  <c r="N29" i="1"/>
  <c r="M29" i="1"/>
  <c r="J29" i="1"/>
  <c r="W27" i="1"/>
  <c r="AE27" i="1" s="1"/>
  <c r="V27" i="1"/>
  <c r="AD27" i="1" s="1"/>
  <c r="N27" i="1"/>
  <c r="M27" i="1"/>
  <c r="J27" i="1"/>
  <c r="W25" i="1"/>
  <c r="AE25" i="1" s="1"/>
  <c r="V25" i="1"/>
  <c r="AD25" i="1" s="1"/>
  <c r="N25" i="1"/>
  <c r="M25" i="1"/>
  <c r="J25" i="1"/>
  <c r="W23" i="1"/>
  <c r="AE23" i="1" s="1"/>
  <c r="V23" i="1"/>
  <c r="AD23" i="1" s="1"/>
  <c r="N23" i="1"/>
  <c r="M23" i="1"/>
  <c r="J23" i="1"/>
  <c r="W21" i="1"/>
  <c r="AE21" i="1" s="1"/>
  <c r="V21" i="1"/>
  <c r="AD21" i="1" s="1"/>
  <c r="N21" i="1"/>
  <c r="M21" i="1"/>
  <c r="J21" i="1"/>
  <c r="W19" i="1"/>
  <c r="AE19" i="1" s="1"/>
  <c r="V19" i="1"/>
  <c r="AD19" i="1" s="1"/>
  <c r="N19" i="1"/>
  <c r="M19" i="1"/>
  <c r="J19" i="1"/>
  <c r="W17" i="1"/>
  <c r="AE17" i="1" s="1"/>
  <c r="V17" i="1"/>
  <c r="AD17" i="1" s="1"/>
  <c r="N17" i="1"/>
  <c r="M17" i="1"/>
  <c r="J17" i="1"/>
  <c r="W15" i="1"/>
  <c r="AE15" i="1" s="1"/>
  <c r="V15" i="1"/>
  <c r="AD15" i="1" s="1"/>
  <c r="N15" i="1"/>
  <c r="M15" i="1"/>
  <c r="J15" i="1"/>
  <c r="W13" i="1"/>
  <c r="AE13" i="1" s="1"/>
  <c r="V13" i="1"/>
  <c r="AD13" i="1" s="1"/>
  <c r="N13" i="1"/>
  <c r="M13" i="1"/>
  <c r="J13" i="1"/>
  <c r="W11" i="1"/>
  <c r="AE11" i="1" s="1"/>
  <c r="V11" i="1"/>
  <c r="AD11" i="1" s="1"/>
  <c r="N11" i="1"/>
  <c r="M11" i="1"/>
  <c r="J11" i="1"/>
  <c r="W9" i="1"/>
  <c r="AE9" i="1" s="1"/>
  <c r="V9" i="1"/>
  <c r="AD9" i="1" s="1"/>
  <c r="N9" i="1"/>
  <c r="M9" i="1"/>
  <c r="J9" i="1"/>
  <c r="L9" i="1" s="1"/>
  <c r="AB9" i="1" s="1"/>
  <c r="W7" i="1"/>
  <c r="AE7" i="1" s="1"/>
  <c r="V7" i="1"/>
  <c r="AD7" i="1" s="1"/>
  <c r="N7" i="1"/>
  <c r="M7" i="1"/>
  <c r="J7" i="1"/>
  <c r="W5" i="1"/>
  <c r="AE5" i="1" s="1"/>
  <c r="V5" i="1"/>
  <c r="AD5" i="1" s="1"/>
  <c r="N5" i="1"/>
  <c r="M5" i="1"/>
  <c r="J5" i="1"/>
  <c r="W328" i="1"/>
  <c r="AE328" i="1" s="1"/>
  <c r="V328" i="1"/>
  <c r="AD328" i="1" s="1"/>
  <c r="J328" i="1"/>
  <c r="N328" i="1"/>
  <c r="M328" i="1"/>
  <c r="W285" i="1"/>
  <c r="AE285" i="1" s="1"/>
  <c r="V285" i="1"/>
  <c r="AD285" i="1" s="1"/>
  <c r="N285" i="1"/>
  <c r="M285" i="1"/>
  <c r="J285" i="1"/>
  <c r="W327" i="1"/>
  <c r="AE327" i="1" s="1"/>
  <c r="V327" i="1"/>
  <c r="AD327" i="1" s="1"/>
  <c r="N327" i="1"/>
  <c r="M327" i="1"/>
  <c r="J327" i="1"/>
  <c r="W283" i="1"/>
  <c r="AE283" i="1" s="1"/>
  <c r="V283" i="1"/>
  <c r="AD283" i="1" s="1"/>
  <c r="N283" i="1"/>
  <c r="M283" i="1"/>
  <c r="J283" i="1"/>
  <c r="W281" i="1"/>
  <c r="AE281" i="1" s="1"/>
  <c r="V281" i="1"/>
  <c r="AD281" i="1" s="1"/>
  <c r="N281" i="1"/>
  <c r="M281" i="1"/>
  <c r="J281" i="1"/>
  <c r="W286" i="1"/>
  <c r="AE286" i="1" s="1"/>
  <c r="V286" i="1"/>
  <c r="AD286" i="1" s="1"/>
  <c r="J286" i="1"/>
  <c r="N286" i="1"/>
  <c r="M286" i="1"/>
  <c r="W279" i="1"/>
  <c r="AE279" i="1" s="1"/>
  <c r="V279" i="1"/>
  <c r="AD279" i="1" s="1"/>
  <c r="N279" i="1"/>
  <c r="M279" i="1"/>
  <c r="J279" i="1"/>
  <c r="W277" i="1"/>
  <c r="AE277" i="1" s="1"/>
  <c r="V277" i="1"/>
  <c r="AD277" i="1" s="1"/>
  <c r="N277" i="1"/>
  <c r="M277" i="1"/>
  <c r="J277" i="1"/>
  <c r="W275" i="1"/>
  <c r="AE275" i="1" s="1"/>
  <c r="V275" i="1"/>
  <c r="AD275" i="1" s="1"/>
  <c r="N275" i="1"/>
  <c r="M275" i="1"/>
  <c r="J275" i="1"/>
  <c r="W273" i="1"/>
  <c r="AE273" i="1" s="1"/>
  <c r="V273" i="1"/>
  <c r="AD273" i="1" s="1"/>
  <c r="N273" i="1"/>
  <c r="M273" i="1"/>
  <c r="J273" i="1"/>
  <c r="W271" i="1"/>
  <c r="AE271" i="1" s="1"/>
  <c r="V271" i="1"/>
  <c r="AD271" i="1" s="1"/>
  <c r="N271" i="1"/>
  <c r="M271" i="1"/>
  <c r="J271" i="1"/>
  <c r="W269" i="1"/>
  <c r="AE269" i="1" s="1"/>
  <c r="V269" i="1"/>
  <c r="AD269" i="1" s="1"/>
  <c r="N269" i="1"/>
  <c r="M269" i="1"/>
  <c r="J269" i="1"/>
  <c r="W324" i="1"/>
  <c r="AE324" i="1" s="1"/>
  <c r="V324" i="1"/>
  <c r="AD324" i="1" s="1"/>
  <c r="J324" i="1"/>
  <c r="N324" i="1"/>
  <c r="M324" i="1"/>
  <c r="W310" i="1"/>
  <c r="AE310" i="1" s="1"/>
  <c r="V310" i="1"/>
  <c r="AD310" i="1" s="1"/>
  <c r="J310" i="1"/>
  <c r="N310" i="1"/>
  <c r="M310" i="1"/>
  <c r="W308" i="1"/>
  <c r="AE308" i="1" s="1"/>
  <c r="V308" i="1"/>
  <c r="AD308" i="1" s="1"/>
  <c r="J308" i="1"/>
  <c r="N308" i="1"/>
  <c r="M308" i="1"/>
  <c r="W306" i="1"/>
  <c r="AE306" i="1" s="1"/>
  <c r="V306" i="1"/>
  <c r="AD306" i="1" s="1"/>
  <c r="J306" i="1"/>
  <c r="N306" i="1"/>
  <c r="M306" i="1"/>
  <c r="W304" i="1"/>
  <c r="AE304" i="1" s="1"/>
  <c r="V304" i="1"/>
  <c r="AD304" i="1" s="1"/>
  <c r="J304" i="1"/>
  <c r="N304" i="1"/>
  <c r="M304" i="1"/>
  <c r="W312" i="1"/>
  <c r="AE312" i="1" s="1"/>
  <c r="V312" i="1"/>
  <c r="AD312" i="1" s="1"/>
  <c r="J312" i="1"/>
  <c r="N312" i="1"/>
  <c r="M312" i="1"/>
  <c r="W267" i="1"/>
  <c r="AE267" i="1" s="1"/>
  <c r="V267" i="1"/>
  <c r="AD267" i="1" s="1"/>
  <c r="N267" i="1"/>
  <c r="M267" i="1"/>
  <c r="J267" i="1"/>
  <c r="W265" i="1"/>
  <c r="AE265" i="1" s="1"/>
  <c r="V265" i="1"/>
  <c r="AD265" i="1" s="1"/>
  <c r="N265" i="1"/>
  <c r="M265" i="1"/>
  <c r="J265" i="1"/>
  <c r="W263" i="1"/>
  <c r="AE263" i="1" s="1"/>
  <c r="V263" i="1"/>
  <c r="AD263" i="1" s="1"/>
  <c r="N263" i="1"/>
  <c r="M263" i="1"/>
  <c r="J263" i="1"/>
  <c r="W261" i="1"/>
  <c r="AE261" i="1" s="1"/>
  <c r="V261" i="1"/>
  <c r="AD261" i="1" s="1"/>
  <c r="N261" i="1"/>
  <c r="M261" i="1"/>
  <c r="J261" i="1"/>
  <c r="W320" i="1"/>
  <c r="AE320" i="1" s="1"/>
  <c r="V320" i="1"/>
  <c r="AD320" i="1" s="1"/>
  <c r="J320" i="1"/>
  <c r="N320" i="1"/>
  <c r="M320" i="1"/>
  <c r="W318" i="1"/>
  <c r="AE318" i="1" s="1"/>
  <c r="V318" i="1"/>
  <c r="AD318" i="1" s="1"/>
  <c r="J318" i="1"/>
  <c r="N318" i="1"/>
  <c r="M318" i="1"/>
  <c r="W316" i="1"/>
  <c r="AE316" i="1" s="1"/>
  <c r="V316" i="1"/>
  <c r="AD316" i="1" s="1"/>
  <c r="J316" i="1"/>
  <c r="N316" i="1"/>
  <c r="M316" i="1"/>
  <c r="W314" i="1"/>
  <c r="AE314" i="1" s="1"/>
  <c r="V314" i="1"/>
  <c r="AD314" i="1" s="1"/>
  <c r="J314" i="1"/>
  <c r="N314" i="1"/>
  <c r="M314" i="1"/>
  <c r="W322" i="1"/>
  <c r="AE322" i="1" s="1"/>
  <c r="V322" i="1"/>
  <c r="AD322" i="1" s="1"/>
  <c r="J322" i="1"/>
  <c r="N322" i="1"/>
  <c r="M322" i="1"/>
  <c r="W303" i="1"/>
  <c r="AE303" i="1" s="1"/>
  <c r="V303" i="1"/>
  <c r="AD303" i="1" s="1"/>
  <c r="N303" i="1"/>
  <c r="M303" i="1"/>
  <c r="J303" i="1"/>
  <c r="W243" i="1"/>
  <c r="AE243" i="1" s="1"/>
  <c r="V243" i="1"/>
  <c r="AD243" i="1" s="1"/>
  <c r="N243" i="1"/>
  <c r="M243" i="1"/>
  <c r="J243" i="1"/>
  <c r="W241" i="1"/>
  <c r="AE241" i="1" s="1"/>
  <c r="V241" i="1"/>
  <c r="AD241" i="1" s="1"/>
  <c r="N241" i="1"/>
  <c r="M241" i="1"/>
  <c r="J241" i="1"/>
  <c r="W239" i="1"/>
  <c r="AE239" i="1" s="1"/>
  <c r="V239" i="1"/>
  <c r="AD239" i="1" s="1"/>
  <c r="N239" i="1"/>
  <c r="M239" i="1"/>
  <c r="J239" i="1"/>
  <c r="W257" i="1"/>
  <c r="AE257" i="1" s="1"/>
  <c r="V257" i="1"/>
  <c r="AD257" i="1" s="1"/>
  <c r="S257" i="1"/>
  <c r="N257" i="1"/>
  <c r="M257" i="1"/>
  <c r="J257" i="1"/>
  <c r="W255" i="1"/>
  <c r="AE255" i="1" s="1"/>
  <c r="V255" i="1"/>
  <c r="AD255" i="1" s="1"/>
  <c r="N255" i="1"/>
  <c r="M255" i="1"/>
  <c r="J255" i="1"/>
  <c r="W253" i="1"/>
  <c r="AE253" i="1" s="1"/>
  <c r="V253" i="1"/>
  <c r="AD253" i="1" s="1"/>
  <c r="N253" i="1"/>
  <c r="M253" i="1"/>
  <c r="J253" i="1"/>
  <c r="W251" i="1"/>
  <c r="AE251" i="1" s="1"/>
  <c r="V251" i="1"/>
  <c r="AD251" i="1" s="1"/>
  <c r="N251" i="1"/>
  <c r="M251" i="1"/>
  <c r="J251" i="1"/>
  <c r="W249" i="1"/>
  <c r="V249" i="1"/>
  <c r="AD249" i="1" s="1"/>
  <c r="N249" i="1"/>
  <c r="M249" i="1"/>
  <c r="J249" i="1"/>
  <c r="W247" i="1"/>
  <c r="AE247" i="1" s="1"/>
  <c r="V247" i="1"/>
  <c r="AD247" i="1" s="1"/>
  <c r="N247" i="1"/>
  <c r="M247" i="1"/>
  <c r="J247" i="1"/>
  <c r="W245" i="1"/>
  <c r="AE245" i="1" s="1"/>
  <c r="V245" i="1"/>
  <c r="AD245" i="1" s="1"/>
  <c r="N245" i="1"/>
  <c r="M245" i="1"/>
  <c r="J245" i="1"/>
  <c r="W259" i="1"/>
  <c r="AE259" i="1" s="1"/>
  <c r="V259" i="1"/>
  <c r="AD259" i="1" s="1"/>
  <c r="N259" i="1"/>
  <c r="M259" i="1"/>
  <c r="J259" i="1"/>
  <c r="W128" i="1"/>
  <c r="AE128" i="1" s="1"/>
  <c r="V128" i="1"/>
  <c r="AD128" i="1" s="1"/>
  <c r="J128" i="1"/>
  <c r="N128" i="1"/>
  <c r="M128" i="1"/>
  <c r="W126" i="1"/>
  <c r="AE126" i="1" s="1"/>
  <c r="V126" i="1"/>
  <c r="AD126" i="1" s="1"/>
  <c r="J126" i="1"/>
  <c r="N126" i="1"/>
  <c r="M126" i="1"/>
  <c r="V124" i="1"/>
  <c r="AD124" i="1" s="1"/>
  <c r="W124" i="1"/>
  <c r="AE124" i="1" s="1"/>
  <c r="J124" i="1"/>
  <c r="N124" i="1"/>
  <c r="M124" i="1"/>
  <c r="W122" i="1"/>
  <c r="AE122" i="1" s="1"/>
  <c r="V122" i="1"/>
  <c r="AD122" i="1" s="1"/>
  <c r="J122" i="1"/>
  <c r="N122" i="1"/>
  <c r="M122" i="1"/>
  <c r="W237" i="1"/>
  <c r="AE237" i="1" s="1"/>
  <c r="V237" i="1"/>
  <c r="AD237" i="1" s="1"/>
  <c r="N237" i="1"/>
  <c r="M237" i="1"/>
  <c r="J237" i="1"/>
  <c r="W235" i="1"/>
  <c r="AE235" i="1" s="1"/>
  <c r="V235" i="1"/>
  <c r="AD235" i="1" s="1"/>
  <c r="N235" i="1"/>
  <c r="M235" i="1"/>
  <c r="J235" i="1"/>
  <c r="W219" i="1"/>
  <c r="AE219" i="1" s="1"/>
  <c r="V219" i="1"/>
  <c r="AD219" i="1" s="1"/>
  <c r="N219" i="1"/>
  <c r="M219" i="1"/>
  <c r="J219" i="1"/>
  <c r="W217" i="1"/>
  <c r="AE217" i="1" s="1"/>
  <c r="V217" i="1"/>
  <c r="AD217" i="1" s="1"/>
  <c r="N217" i="1"/>
  <c r="M217" i="1"/>
  <c r="J217" i="1"/>
  <c r="W215" i="1"/>
  <c r="AE215" i="1" s="1"/>
  <c r="V215" i="1"/>
  <c r="AD215" i="1" s="1"/>
  <c r="N215" i="1"/>
  <c r="M215" i="1"/>
  <c r="J215" i="1"/>
  <c r="W232" i="1"/>
  <c r="AE232" i="1" s="1"/>
  <c r="V232" i="1"/>
  <c r="AD232" i="1" s="1"/>
  <c r="J232" i="1"/>
  <c r="N232" i="1"/>
  <c r="M232" i="1"/>
  <c r="W230" i="1"/>
  <c r="AE230" i="1" s="1"/>
  <c r="V230" i="1"/>
  <c r="AD230" i="1" s="1"/>
  <c r="J230" i="1"/>
  <c r="N230" i="1"/>
  <c r="M230" i="1"/>
  <c r="W228" i="1"/>
  <c r="AE228" i="1" s="1"/>
  <c r="V228" i="1"/>
  <c r="AD228" i="1" s="1"/>
  <c r="J228" i="1"/>
  <c r="N228" i="1"/>
  <c r="M228" i="1"/>
  <c r="W226" i="1"/>
  <c r="AE226" i="1" s="1"/>
  <c r="V226" i="1"/>
  <c r="AD226" i="1" s="1"/>
  <c r="J226" i="1"/>
  <c r="N226" i="1"/>
  <c r="M226" i="1"/>
  <c r="W224" i="1"/>
  <c r="AE224" i="1" s="1"/>
  <c r="V224" i="1"/>
  <c r="AD224" i="1" s="1"/>
  <c r="J224" i="1"/>
  <c r="N224" i="1"/>
  <c r="M224" i="1"/>
  <c r="W222" i="1"/>
  <c r="AE222" i="1" s="1"/>
  <c r="V222" i="1"/>
  <c r="AD222" i="1" s="1"/>
  <c r="J222" i="1"/>
  <c r="N222" i="1"/>
  <c r="M222" i="1"/>
  <c r="W220" i="1"/>
  <c r="AE220" i="1" s="1"/>
  <c r="V220" i="1"/>
  <c r="AD220" i="1" s="1"/>
  <c r="J220" i="1"/>
  <c r="N220" i="1"/>
  <c r="M220" i="1"/>
  <c r="W299" i="1"/>
  <c r="AE299" i="1" s="1"/>
  <c r="V299" i="1"/>
  <c r="AD299" i="1" s="1"/>
  <c r="N299" i="1"/>
  <c r="M299" i="1"/>
  <c r="J299" i="1"/>
  <c r="W297" i="1"/>
  <c r="AE297" i="1" s="1"/>
  <c r="V297" i="1"/>
  <c r="AD297" i="1" s="1"/>
  <c r="N297" i="1"/>
  <c r="M297" i="1"/>
  <c r="J297" i="1"/>
  <c r="W214" i="1"/>
  <c r="AE214" i="1" s="1"/>
  <c r="V214" i="1"/>
  <c r="AD214" i="1" s="1"/>
  <c r="J214" i="1"/>
  <c r="N214" i="1"/>
  <c r="M214" i="1"/>
  <c r="W212" i="1"/>
  <c r="AE212" i="1" s="1"/>
  <c r="V212" i="1"/>
  <c r="AD212" i="1" s="1"/>
  <c r="J212" i="1"/>
  <c r="N212" i="1"/>
  <c r="M212" i="1"/>
  <c r="W210" i="1"/>
  <c r="AE210" i="1" s="1"/>
  <c r="V210" i="1"/>
  <c r="AD210" i="1" s="1"/>
  <c r="J210" i="1"/>
  <c r="N210" i="1"/>
  <c r="M210" i="1"/>
  <c r="W208" i="1"/>
  <c r="AE208" i="1" s="1"/>
  <c r="V208" i="1"/>
  <c r="AD208" i="1" s="1"/>
  <c r="J208" i="1"/>
  <c r="N208" i="1"/>
  <c r="M208" i="1"/>
  <c r="W206" i="1"/>
  <c r="AE206" i="1" s="1"/>
  <c r="V206" i="1"/>
  <c r="AD206" i="1" s="1"/>
  <c r="J206" i="1"/>
  <c r="N206" i="1"/>
  <c r="M206" i="1"/>
  <c r="W204" i="1"/>
  <c r="AE204" i="1" s="1"/>
  <c r="V204" i="1"/>
  <c r="AD204" i="1" s="1"/>
  <c r="J204" i="1"/>
  <c r="N204" i="1"/>
  <c r="M204" i="1"/>
  <c r="W202" i="1"/>
  <c r="AE202" i="1" s="1"/>
  <c r="V202" i="1"/>
  <c r="AD202" i="1" s="1"/>
  <c r="J202" i="1"/>
  <c r="N202" i="1"/>
  <c r="M202" i="1"/>
  <c r="W200" i="1"/>
  <c r="AE200" i="1" s="1"/>
  <c r="V200" i="1"/>
  <c r="AD200" i="1" s="1"/>
  <c r="J200" i="1"/>
  <c r="N200" i="1"/>
  <c r="M200" i="1"/>
  <c r="W198" i="1"/>
  <c r="AE198" i="1" s="1"/>
  <c r="V198" i="1"/>
  <c r="AD198" i="1" s="1"/>
  <c r="J198" i="1"/>
  <c r="N198" i="1"/>
  <c r="M198" i="1"/>
  <c r="W196" i="1"/>
  <c r="AE196" i="1" s="1"/>
  <c r="V196" i="1"/>
  <c r="AD196" i="1" s="1"/>
  <c r="J196" i="1"/>
  <c r="N196" i="1"/>
  <c r="M196" i="1"/>
  <c r="W194" i="1"/>
  <c r="AE194" i="1" s="1"/>
  <c r="V194" i="1"/>
  <c r="AD194" i="1" s="1"/>
  <c r="J194" i="1"/>
  <c r="N194" i="1"/>
  <c r="M194" i="1"/>
  <c r="W192" i="1"/>
  <c r="AE192" i="1" s="1"/>
  <c r="V192" i="1"/>
  <c r="AD192" i="1" s="1"/>
  <c r="J192" i="1"/>
  <c r="N192" i="1"/>
  <c r="M192" i="1"/>
  <c r="W190" i="1"/>
  <c r="AE190" i="1" s="1"/>
  <c r="V190" i="1"/>
  <c r="AD190" i="1" s="1"/>
  <c r="J190" i="1"/>
  <c r="N190" i="1"/>
  <c r="M190" i="1"/>
  <c r="W188" i="1"/>
  <c r="AE188" i="1" s="1"/>
  <c r="V188" i="1"/>
  <c r="AD188" i="1" s="1"/>
  <c r="J188" i="1"/>
  <c r="N188" i="1"/>
  <c r="M188" i="1"/>
  <c r="W186" i="1"/>
  <c r="AE186" i="1" s="1"/>
  <c r="V186" i="1"/>
  <c r="AD186" i="1" s="1"/>
  <c r="J186" i="1"/>
  <c r="N186" i="1"/>
  <c r="M186" i="1"/>
  <c r="W184" i="1"/>
  <c r="AE184" i="1" s="1"/>
  <c r="V184" i="1"/>
  <c r="AD184" i="1" s="1"/>
  <c r="J184" i="1"/>
  <c r="N184" i="1"/>
  <c r="M184" i="1"/>
  <c r="W182" i="1"/>
  <c r="AE182" i="1" s="1"/>
  <c r="V182" i="1"/>
  <c r="AD182" i="1" s="1"/>
  <c r="J182" i="1"/>
  <c r="N182" i="1"/>
  <c r="M182" i="1"/>
  <c r="W180" i="1"/>
  <c r="AE180" i="1" s="1"/>
  <c r="V180" i="1"/>
  <c r="AD180" i="1" s="1"/>
  <c r="J180" i="1"/>
  <c r="N180" i="1"/>
  <c r="M180" i="1"/>
  <c r="W178" i="1"/>
  <c r="AE178" i="1" s="1"/>
  <c r="V178" i="1"/>
  <c r="AD178" i="1" s="1"/>
  <c r="J178" i="1"/>
  <c r="N178" i="1"/>
  <c r="M178" i="1"/>
  <c r="W176" i="1"/>
  <c r="AE176" i="1" s="1"/>
  <c r="V176" i="1"/>
  <c r="AD176" i="1" s="1"/>
  <c r="J176" i="1"/>
  <c r="N176" i="1"/>
  <c r="M176" i="1"/>
  <c r="W174" i="1"/>
  <c r="AE174" i="1" s="1"/>
  <c r="V174" i="1"/>
  <c r="AD174" i="1" s="1"/>
  <c r="J174" i="1"/>
  <c r="N174" i="1"/>
  <c r="M174" i="1"/>
  <c r="V172" i="1"/>
  <c r="AD172" i="1" s="1"/>
  <c r="W172" i="1"/>
  <c r="AE172" i="1" s="1"/>
  <c r="J172" i="1"/>
  <c r="N172" i="1"/>
  <c r="M172" i="1"/>
  <c r="W170" i="1"/>
  <c r="AE170" i="1" s="1"/>
  <c r="V170" i="1"/>
  <c r="AD170" i="1" s="1"/>
  <c r="J170" i="1"/>
  <c r="N170" i="1"/>
  <c r="M170" i="1"/>
  <c r="W168" i="1"/>
  <c r="AE168" i="1" s="1"/>
  <c r="V168" i="1"/>
  <c r="AD168" i="1" s="1"/>
  <c r="J168" i="1"/>
  <c r="N168" i="1"/>
  <c r="M168" i="1"/>
  <c r="W166" i="1"/>
  <c r="AE166" i="1" s="1"/>
  <c r="V166" i="1"/>
  <c r="AD166" i="1" s="1"/>
  <c r="J166" i="1"/>
  <c r="N166" i="1"/>
  <c r="M166" i="1"/>
  <c r="V164" i="1"/>
  <c r="AD164" i="1" s="1"/>
  <c r="W164" i="1"/>
  <c r="AE164" i="1" s="1"/>
  <c r="J164" i="1"/>
  <c r="N164" i="1"/>
  <c r="M164" i="1"/>
  <c r="W162" i="1"/>
  <c r="AE162" i="1" s="1"/>
  <c r="V162" i="1"/>
  <c r="AD162" i="1" s="1"/>
  <c r="J162" i="1"/>
  <c r="N162" i="1"/>
  <c r="M162" i="1"/>
  <c r="W160" i="1"/>
  <c r="AE160" i="1" s="1"/>
  <c r="V160" i="1"/>
  <c r="AD160" i="1" s="1"/>
  <c r="J160" i="1"/>
  <c r="N160" i="1"/>
  <c r="M160" i="1"/>
  <c r="W158" i="1"/>
  <c r="AE158" i="1" s="1"/>
  <c r="V158" i="1"/>
  <c r="AD158" i="1" s="1"/>
  <c r="J158" i="1"/>
  <c r="N158" i="1"/>
  <c r="M158" i="1"/>
  <c r="V156" i="1"/>
  <c r="AD156" i="1" s="1"/>
  <c r="W156" i="1"/>
  <c r="AE156" i="1" s="1"/>
  <c r="J156" i="1"/>
  <c r="N156" i="1"/>
  <c r="M156" i="1"/>
  <c r="W154" i="1"/>
  <c r="AE154" i="1" s="1"/>
  <c r="V154" i="1"/>
  <c r="AD154" i="1" s="1"/>
  <c r="J154" i="1"/>
  <c r="N154" i="1"/>
  <c r="M154" i="1"/>
  <c r="W152" i="1"/>
  <c r="AE152" i="1" s="1"/>
  <c r="V152" i="1"/>
  <c r="AD152" i="1" s="1"/>
  <c r="J152" i="1"/>
  <c r="N152" i="1"/>
  <c r="M152" i="1"/>
  <c r="W150" i="1"/>
  <c r="AE150" i="1" s="1"/>
  <c r="V150" i="1"/>
  <c r="AD150" i="1" s="1"/>
  <c r="J150" i="1"/>
  <c r="N150" i="1"/>
  <c r="M150" i="1"/>
  <c r="V148" i="1"/>
  <c r="AD148" i="1" s="1"/>
  <c r="W148" i="1"/>
  <c r="AE148" i="1" s="1"/>
  <c r="J148" i="1"/>
  <c r="N148" i="1"/>
  <c r="M148" i="1"/>
  <c r="W146" i="1"/>
  <c r="AE146" i="1" s="1"/>
  <c r="V146" i="1"/>
  <c r="AD146" i="1" s="1"/>
  <c r="J146" i="1"/>
  <c r="N146" i="1"/>
  <c r="M146" i="1"/>
  <c r="W144" i="1"/>
  <c r="AE144" i="1" s="1"/>
  <c r="V144" i="1"/>
  <c r="AD144" i="1" s="1"/>
  <c r="J144" i="1"/>
  <c r="N144" i="1"/>
  <c r="M144" i="1"/>
  <c r="W142" i="1"/>
  <c r="AE142" i="1" s="1"/>
  <c r="V142" i="1"/>
  <c r="AD142" i="1" s="1"/>
  <c r="J142" i="1"/>
  <c r="N142" i="1"/>
  <c r="V140" i="1"/>
  <c r="AD140" i="1" s="1"/>
  <c r="W140" i="1"/>
  <c r="AE140" i="1" s="1"/>
  <c r="J140" i="1"/>
  <c r="N140" i="1"/>
  <c r="M140" i="1"/>
  <c r="W138" i="1"/>
  <c r="AE138" i="1" s="1"/>
  <c r="V138" i="1"/>
  <c r="AD138" i="1" s="1"/>
  <c r="J138" i="1"/>
  <c r="S138" i="1"/>
  <c r="N138" i="1"/>
  <c r="M138" i="1"/>
  <c r="W136" i="1"/>
  <c r="AE136" i="1" s="1"/>
  <c r="V136" i="1"/>
  <c r="AD136" i="1" s="1"/>
  <c r="J136" i="1"/>
  <c r="N136" i="1"/>
  <c r="M136" i="1"/>
  <c r="W134" i="1"/>
  <c r="AE134" i="1" s="1"/>
  <c r="V134" i="1"/>
  <c r="AD134" i="1" s="1"/>
  <c r="J134" i="1"/>
  <c r="N134" i="1"/>
  <c r="M134" i="1"/>
  <c r="V132" i="1"/>
  <c r="AD132" i="1" s="1"/>
  <c r="W132" i="1"/>
  <c r="AE132" i="1" s="1"/>
  <c r="J132" i="1"/>
  <c r="L132" i="1" s="1"/>
  <c r="AB132" i="1" s="1"/>
  <c r="N132" i="1"/>
  <c r="M132" i="1"/>
  <c r="W130" i="1"/>
  <c r="AE130" i="1" s="1"/>
  <c r="V130" i="1"/>
  <c r="AD130" i="1" s="1"/>
  <c r="J130" i="1"/>
  <c r="N130" i="1"/>
  <c r="M130" i="1"/>
  <c r="W295" i="1"/>
  <c r="AE295" i="1" s="1"/>
  <c r="V295" i="1"/>
  <c r="AD295" i="1" s="1"/>
  <c r="N295" i="1"/>
  <c r="M295" i="1"/>
  <c r="J295" i="1"/>
  <c r="W293" i="1"/>
  <c r="AE293" i="1" s="1"/>
  <c r="V293" i="1"/>
  <c r="AD293" i="1" s="1"/>
  <c r="N293" i="1"/>
  <c r="M293" i="1"/>
  <c r="J293" i="1"/>
  <c r="W291" i="1"/>
  <c r="AE291" i="1" s="1"/>
  <c r="V291" i="1"/>
  <c r="AD291" i="1" s="1"/>
  <c r="N291" i="1"/>
  <c r="M291" i="1"/>
  <c r="J291" i="1"/>
  <c r="W289" i="1"/>
  <c r="AE289" i="1" s="1"/>
  <c r="V289" i="1"/>
  <c r="AD289" i="1" s="1"/>
  <c r="N289" i="1"/>
  <c r="M289" i="1"/>
  <c r="J289" i="1"/>
  <c r="W120" i="1"/>
  <c r="AE120" i="1" s="1"/>
  <c r="V120" i="1"/>
  <c r="AD120" i="1" s="1"/>
  <c r="J120" i="1"/>
  <c r="N120" i="1"/>
  <c r="M120" i="1"/>
  <c r="W118" i="1"/>
  <c r="AE118" i="1" s="1"/>
  <c r="V118" i="1"/>
  <c r="AD118" i="1" s="1"/>
  <c r="J118" i="1"/>
  <c r="N118" i="1"/>
  <c r="M118" i="1"/>
  <c r="V116" i="1"/>
  <c r="AD116" i="1" s="1"/>
  <c r="W116" i="1"/>
  <c r="AE116" i="1" s="1"/>
  <c r="J116" i="1"/>
  <c r="N116" i="1"/>
  <c r="M116" i="1"/>
  <c r="W114" i="1"/>
  <c r="V114" i="1"/>
  <c r="AD114" i="1" s="1"/>
  <c r="J114" i="1"/>
  <c r="N114" i="1"/>
  <c r="M114" i="1"/>
  <c r="W112" i="1"/>
  <c r="AE112" i="1" s="1"/>
  <c r="V112" i="1"/>
  <c r="AD112" i="1" s="1"/>
  <c r="J112" i="1"/>
  <c r="N112" i="1"/>
  <c r="M112" i="1"/>
  <c r="W110" i="1"/>
  <c r="AE110" i="1" s="1"/>
  <c r="V110" i="1"/>
  <c r="AD110" i="1" s="1"/>
  <c r="J110" i="1"/>
  <c r="N110" i="1"/>
  <c r="M110" i="1"/>
  <c r="V108" i="1"/>
  <c r="AD108" i="1" s="1"/>
  <c r="W108" i="1"/>
  <c r="AE108" i="1" s="1"/>
  <c r="J108" i="1"/>
  <c r="N108" i="1"/>
  <c r="M108" i="1"/>
  <c r="W106" i="1"/>
  <c r="AE106" i="1" s="1"/>
  <c r="V106" i="1"/>
  <c r="AD106" i="1" s="1"/>
  <c r="J106" i="1"/>
  <c r="N106" i="1"/>
  <c r="M106" i="1"/>
  <c r="V104" i="1"/>
  <c r="AD104" i="1" s="1"/>
  <c r="W104" i="1"/>
  <c r="AE104" i="1" s="1"/>
  <c r="J104" i="1"/>
  <c r="N104" i="1"/>
  <c r="M104" i="1"/>
  <c r="W102" i="1"/>
  <c r="AE102" i="1" s="1"/>
  <c r="V102" i="1"/>
  <c r="AD102" i="1" s="1"/>
  <c r="J102" i="1"/>
  <c r="N102" i="1"/>
  <c r="M102" i="1"/>
  <c r="V100" i="1"/>
  <c r="AD100" i="1" s="1"/>
  <c r="W100" i="1"/>
  <c r="AE100" i="1" s="1"/>
  <c r="J100" i="1"/>
  <c r="N100" i="1"/>
  <c r="M100" i="1"/>
  <c r="W98" i="1"/>
  <c r="AE98" i="1" s="1"/>
  <c r="V98" i="1"/>
  <c r="AD98" i="1" s="1"/>
  <c r="J98" i="1"/>
  <c r="N98" i="1"/>
  <c r="M98" i="1"/>
  <c r="V96" i="1"/>
  <c r="AD96" i="1" s="1"/>
  <c r="W96" i="1"/>
  <c r="AE96" i="1" s="1"/>
  <c r="J96" i="1"/>
  <c r="N96" i="1"/>
  <c r="M96" i="1"/>
  <c r="W94" i="1"/>
  <c r="AE94" i="1" s="1"/>
  <c r="V94" i="1"/>
  <c r="AD94" i="1" s="1"/>
  <c r="J94" i="1"/>
  <c r="N94" i="1"/>
  <c r="M94" i="1"/>
  <c r="V92" i="1"/>
  <c r="AD92" i="1" s="1"/>
  <c r="W92" i="1"/>
  <c r="AE92" i="1" s="1"/>
  <c r="J92" i="1"/>
  <c r="N92" i="1"/>
  <c r="M92" i="1"/>
  <c r="W90" i="1"/>
  <c r="AE90" i="1" s="1"/>
  <c r="V90" i="1"/>
  <c r="AD90" i="1" s="1"/>
  <c r="J90" i="1"/>
  <c r="N90" i="1"/>
  <c r="M90" i="1"/>
  <c r="V88" i="1"/>
  <c r="AD88" i="1" s="1"/>
  <c r="W88" i="1"/>
  <c r="AE88" i="1" s="1"/>
  <c r="J88" i="1"/>
  <c r="N88" i="1"/>
  <c r="M88" i="1"/>
  <c r="W86" i="1"/>
  <c r="AE86" i="1" s="1"/>
  <c r="V86" i="1"/>
  <c r="AD86" i="1" s="1"/>
  <c r="J86" i="1"/>
  <c r="N86" i="1"/>
  <c r="M86" i="1"/>
  <c r="V84" i="1"/>
  <c r="AD84" i="1" s="1"/>
  <c r="W84" i="1"/>
  <c r="AE84" i="1" s="1"/>
  <c r="J84" i="1"/>
  <c r="N84" i="1"/>
  <c r="M84" i="1"/>
  <c r="W82" i="1"/>
  <c r="AE82" i="1" s="1"/>
  <c r="V82" i="1"/>
  <c r="AD82" i="1" s="1"/>
  <c r="J82" i="1"/>
  <c r="N82" i="1"/>
  <c r="M82" i="1"/>
  <c r="V80" i="1"/>
  <c r="AD80" i="1" s="1"/>
  <c r="W80" i="1"/>
  <c r="AE80" i="1" s="1"/>
  <c r="J80" i="1"/>
  <c r="N80" i="1"/>
  <c r="M80" i="1"/>
  <c r="W78" i="1"/>
  <c r="AE78" i="1" s="1"/>
  <c r="V78" i="1"/>
  <c r="AD78" i="1" s="1"/>
  <c r="J78" i="1"/>
  <c r="N78" i="1"/>
  <c r="M78" i="1"/>
  <c r="V76" i="1"/>
  <c r="AD76" i="1" s="1"/>
  <c r="W76" i="1"/>
  <c r="AE76" i="1" s="1"/>
  <c r="J76" i="1"/>
  <c r="N76" i="1"/>
  <c r="M76" i="1"/>
  <c r="W74" i="1"/>
  <c r="AE74" i="1" s="1"/>
  <c r="V74" i="1"/>
  <c r="AD74" i="1" s="1"/>
  <c r="J74" i="1"/>
  <c r="N74" i="1"/>
  <c r="M74" i="1"/>
  <c r="V72" i="1"/>
  <c r="AD72" i="1" s="1"/>
  <c r="W72" i="1"/>
  <c r="AE72" i="1" s="1"/>
  <c r="J72" i="1"/>
  <c r="N72" i="1"/>
  <c r="M72" i="1"/>
  <c r="W70" i="1"/>
  <c r="AE70" i="1" s="1"/>
  <c r="V70" i="1"/>
  <c r="AD70" i="1" s="1"/>
  <c r="J70" i="1"/>
  <c r="N70" i="1"/>
  <c r="M70" i="1"/>
  <c r="V68" i="1"/>
  <c r="AD68" i="1" s="1"/>
  <c r="W68" i="1"/>
  <c r="AE68" i="1" s="1"/>
  <c r="J68" i="1"/>
  <c r="L68" i="1" s="1"/>
  <c r="AB68" i="1" s="1"/>
  <c r="N68" i="1"/>
  <c r="M68" i="1"/>
  <c r="W66" i="1"/>
  <c r="AE66" i="1" s="1"/>
  <c r="V66" i="1"/>
  <c r="AD66" i="1" s="1"/>
  <c r="J66" i="1"/>
  <c r="N66" i="1"/>
  <c r="M66" i="1"/>
  <c r="V64" i="1"/>
  <c r="AD64" i="1" s="1"/>
  <c r="W64" i="1"/>
  <c r="AE64" i="1" s="1"/>
  <c r="J64" i="1"/>
  <c r="M64" i="1"/>
  <c r="N64" i="1"/>
  <c r="W62" i="1"/>
  <c r="AE62" i="1" s="1"/>
  <c r="V62" i="1"/>
  <c r="AD62" i="1" s="1"/>
  <c r="J62" i="1"/>
  <c r="N62" i="1"/>
  <c r="M62" i="1"/>
  <c r="V60" i="1"/>
  <c r="AD60" i="1" s="1"/>
  <c r="W60" i="1"/>
  <c r="AE60" i="1" s="1"/>
  <c r="J60" i="1"/>
  <c r="N60" i="1"/>
  <c r="M60" i="1"/>
  <c r="W58" i="1"/>
  <c r="AE58" i="1" s="1"/>
  <c r="V58" i="1"/>
  <c r="AD58" i="1" s="1"/>
  <c r="J58" i="1"/>
  <c r="N58" i="1"/>
  <c r="M58" i="1"/>
  <c r="V56" i="1"/>
  <c r="AD56" i="1" s="1"/>
  <c r="W56" i="1"/>
  <c r="AE56" i="1" s="1"/>
  <c r="J56" i="1"/>
  <c r="N56" i="1"/>
  <c r="M56" i="1"/>
  <c r="W54" i="1"/>
  <c r="AE54" i="1" s="1"/>
  <c r="V54" i="1"/>
  <c r="AD54" i="1" s="1"/>
  <c r="J54" i="1"/>
  <c r="N54" i="1"/>
  <c r="M54" i="1"/>
  <c r="V52" i="1"/>
  <c r="AD52" i="1" s="1"/>
  <c r="W52" i="1"/>
  <c r="AE52" i="1" s="1"/>
  <c r="J52" i="1"/>
  <c r="N52" i="1"/>
  <c r="M52" i="1"/>
  <c r="W50" i="1"/>
  <c r="AE50" i="1" s="1"/>
  <c r="V50" i="1"/>
  <c r="AD50" i="1" s="1"/>
  <c r="J50" i="1"/>
  <c r="N50" i="1"/>
  <c r="M50" i="1"/>
  <c r="V48" i="1"/>
  <c r="AD48" i="1" s="1"/>
  <c r="W48" i="1"/>
  <c r="AE48" i="1" s="1"/>
  <c r="J48" i="1"/>
  <c r="N48" i="1"/>
  <c r="M48" i="1"/>
  <c r="W46" i="1"/>
  <c r="AE46" i="1" s="1"/>
  <c r="V46" i="1"/>
  <c r="AD46" i="1" s="1"/>
  <c r="J46" i="1"/>
  <c r="N46" i="1"/>
  <c r="M46" i="1"/>
  <c r="V44" i="1"/>
  <c r="AD44" i="1" s="1"/>
  <c r="W44" i="1"/>
  <c r="AE44" i="1" s="1"/>
  <c r="J44" i="1"/>
  <c r="M44" i="1"/>
  <c r="N44" i="1"/>
  <c r="W42" i="1"/>
  <c r="AE42" i="1" s="1"/>
  <c r="V42" i="1"/>
  <c r="AD42" i="1" s="1"/>
  <c r="J42" i="1"/>
  <c r="N42" i="1"/>
  <c r="M42" i="1"/>
  <c r="V40" i="1"/>
  <c r="AD40" i="1" s="1"/>
  <c r="W40" i="1"/>
  <c r="AE40" i="1" s="1"/>
  <c r="J40" i="1"/>
  <c r="N40" i="1"/>
  <c r="M40" i="1"/>
  <c r="W38" i="1"/>
  <c r="AE38" i="1" s="1"/>
  <c r="V38" i="1"/>
  <c r="AD38" i="1" s="1"/>
  <c r="J38" i="1"/>
  <c r="N38" i="1"/>
  <c r="M38" i="1"/>
  <c r="V36" i="1"/>
  <c r="AD36" i="1" s="1"/>
  <c r="W36" i="1"/>
  <c r="AE36" i="1" s="1"/>
  <c r="J36" i="1"/>
  <c r="M36" i="1"/>
  <c r="N36" i="1"/>
  <c r="W34" i="1"/>
  <c r="AE34" i="1" s="1"/>
  <c r="V34" i="1"/>
  <c r="AD34" i="1" s="1"/>
  <c r="J34" i="1"/>
  <c r="N34" i="1"/>
  <c r="M34" i="1"/>
  <c r="V32" i="1"/>
  <c r="AD32" i="1" s="1"/>
  <c r="W32" i="1"/>
  <c r="AE32" i="1" s="1"/>
  <c r="J32" i="1"/>
  <c r="N32" i="1"/>
  <c r="M32" i="1"/>
  <c r="W30" i="1"/>
  <c r="AE30" i="1" s="1"/>
  <c r="V30" i="1"/>
  <c r="AD30" i="1" s="1"/>
  <c r="J30" i="1"/>
  <c r="N30" i="1"/>
  <c r="M30" i="1"/>
  <c r="V28" i="1"/>
  <c r="AD28" i="1" s="1"/>
  <c r="W28" i="1"/>
  <c r="AE28" i="1" s="1"/>
  <c r="J28" i="1"/>
  <c r="M28" i="1"/>
  <c r="N28" i="1"/>
  <c r="W26" i="1"/>
  <c r="AE26" i="1" s="1"/>
  <c r="V26" i="1"/>
  <c r="AD26" i="1" s="1"/>
  <c r="J26" i="1"/>
  <c r="N26" i="1"/>
  <c r="M26" i="1"/>
  <c r="V24" i="1"/>
  <c r="AD24" i="1" s="1"/>
  <c r="W24" i="1"/>
  <c r="AE24" i="1" s="1"/>
  <c r="J24" i="1"/>
  <c r="N24" i="1"/>
  <c r="M24" i="1"/>
  <c r="W22" i="1"/>
  <c r="AE22" i="1" s="1"/>
  <c r="V22" i="1"/>
  <c r="AD22" i="1" s="1"/>
  <c r="J22" i="1"/>
  <c r="N22" i="1"/>
  <c r="M22" i="1"/>
  <c r="V20" i="1"/>
  <c r="AD20" i="1" s="1"/>
  <c r="W20" i="1"/>
  <c r="AE20" i="1" s="1"/>
  <c r="J20" i="1"/>
  <c r="M20" i="1"/>
  <c r="N20" i="1"/>
  <c r="W18" i="1"/>
  <c r="AE18" i="1" s="1"/>
  <c r="V18" i="1"/>
  <c r="AD18" i="1" s="1"/>
  <c r="J18" i="1"/>
  <c r="N18" i="1"/>
  <c r="M18" i="1"/>
  <c r="V16" i="1"/>
  <c r="AD16" i="1" s="1"/>
  <c r="W16" i="1"/>
  <c r="AE16" i="1" s="1"/>
  <c r="J16" i="1"/>
  <c r="N16" i="1"/>
  <c r="M16" i="1"/>
  <c r="W14" i="1"/>
  <c r="AE14" i="1" s="1"/>
  <c r="V14" i="1"/>
  <c r="AD14" i="1" s="1"/>
  <c r="J14" i="1"/>
  <c r="N14" i="1"/>
  <c r="M14" i="1"/>
  <c r="V12" i="1"/>
  <c r="AD12" i="1" s="1"/>
  <c r="W12" i="1"/>
  <c r="AE12" i="1" s="1"/>
  <c r="J12" i="1"/>
  <c r="N12" i="1"/>
  <c r="M12" i="1"/>
  <c r="W10" i="1"/>
  <c r="AE10" i="1" s="1"/>
  <c r="V10" i="1"/>
  <c r="AD10" i="1" s="1"/>
  <c r="J10" i="1"/>
  <c r="N10" i="1"/>
  <c r="M10" i="1"/>
  <c r="V8" i="1"/>
  <c r="AD8" i="1" s="1"/>
  <c r="W8" i="1"/>
  <c r="AE8" i="1" s="1"/>
  <c r="J8" i="1"/>
  <c r="N8" i="1"/>
  <c r="M8" i="1"/>
  <c r="W6" i="1"/>
  <c r="AE6" i="1" s="1"/>
  <c r="V6" i="1"/>
  <c r="AD6" i="1" s="1"/>
  <c r="J6" i="1"/>
  <c r="N6" i="1"/>
  <c r="M6" i="1"/>
  <c r="L129" i="1"/>
  <c r="AB129" i="1" s="1"/>
  <c r="AE301" i="1"/>
  <c r="AE287" i="1"/>
  <c r="AE274" i="1"/>
  <c r="AE311" i="1"/>
  <c r="AE313" i="1"/>
  <c r="AE262" i="1"/>
  <c r="AE315" i="1"/>
  <c r="AE250" i="1"/>
  <c r="AE211" i="1"/>
  <c r="AE159" i="1"/>
  <c r="AE249" i="1"/>
  <c r="AE114" i="1"/>
  <c r="L137" i="1" l="1"/>
  <c r="AB137" i="1" s="1"/>
  <c r="L45" i="1"/>
  <c r="AB45" i="1" s="1"/>
  <c r="L133" i="1"/>
  <c r="AB133" i="1" s="1"/>
  <c r="K132" i="1"/>
  <c r="L5" i="1"/>
  <c r="AB5" i="1" s="1"/>
  <c r="K5" i="1"/>
  <c r="K141" i="1"/>
  <c r="L69" i="1"/>
  <c r="AB69" i="1" s="1"/>
  <c r="K41" i="1"/>
  <c r="L33" i="1"/>
  <c r="AB33" i="1" s="1"/>
  <c r="L49" i="1"/>
  <c r="AB49" i="1" s="1"/>
  <c r="K68" i="1"/>
  <c r="K9" i="1"/>
  <c r="L8" i="1"/>
  <c r="AB8" i="1" s="1"/>
  <c r="K8" i="1"/>
  <c r="L24" i="1"/>
  <c r="AB24" i="1" s="1"/>
  <c r="K24" i="1"/>
  <c r="L32" i="1"/>
  <c r="AB32" i="1" s="1"/>
  <c r="K32" i="1"/>
  <c r="L46" i="1"/>
  <c r="AB46" i="1" s="1"/>
  <c r="K46" i="1"/>
  <c r="L124" i="1"/>
  <c r="AB124" i="1" s="1"/>
  <c r="K124" i="1"/>
  <c r="L7" i="1"/>
  <c r="AB7" i="1" s="1"/>
  <c r="K7" i="1"/>
  <c r="L143" i="1"/>
  <c r="AB143" i="1" s="1"/>
  <c r="K143" i="1"/>
  <c r="L12" i="1"/>
  <c r="AB12" i="1" s="1"/>
  <c r="K12" i="1"/>
  <c r="L20" i="1"/>
  <c r="AB20" i="1" s="1"/>
  <c r="K20" i="1"/>
  <c r="L38" i="1"/>
  <c r="AB38" i="1" s="1"/>
  <c r="K38" i="1"/>
  <c r="L42" i="1"/>
  <c r="AB42" i="1" s="1"/>
  <c r="K42" i="1"/>
  <c r="L130" i="1"/>
  <c r="AB130" i="1" s="1"/>
  <c r="K130" i="1"/>
  <c r="L23" i="1"/>
  <c r="AB23" i="1" s="1"/>
  <c r="K23" i="1"/>
  <c r="L39" i="1"/>
  <c r="AB39" i="1" s="1"/>
  <c r="K39" i="1"/>
  <c r="L55" i="1"/>
  <c r="AB55" i="1" s="1"/>
  <c r="K55" i="1"/>
  <c r="L71" i="1"/>
  <c r="AB71" i="1" s="1"/>
  <c r="K71" i="1"/>
  <c r="L135" i="1"/>
  <c r="AB135" i="1" s="1"/>
  <c r="K135" i="1"/>
  <c r="L22" i="1"/>
  <c r="AB22" i="1" s="1"/>
  <c r="K22" i="1"/>
  <c r="L30" i="1"/>
  <c r="AB30" i="1" s="1"/>
  <c r="K30" i="1"/>
  <c r="L40" i="1"/>
  <c r="AB40" i="1" s="1"/>
  <c r="K40" i="1"/>
  <c r="L48" i="1"/>
  <c r="AB48" i="1" s="1"/>
  <c r="K48" i="1"/>
  <c r="L134" i="1"/>
  <c r="AB134" i="1" s="1"/>
  <c r="K134" i="1"/>
  <c r="L142" i="1"/>
  <c r="AB142" i="1" s="1"/>
  <c r="K142" i="1"/>
  <c r="L126" i="1"/>
  <c r="AB126" i="1" s="1"/>
  <c r="K126" i="1"/>
  <c r="L11" i="1"/>
  <c r="AB11" i="1" s="1"/>
  <c r="K11" i="1"/>
  <c r="L67" i="1"/>
  <c r="AB67" i="1" s="1"/>
  <c r="K67" i="1"/>
  <c r="L115" i="1"/>
  <c r="AB115" i="1" s="1"/>
  <c r="K115" i="1"/>
  <c r="L139" i="1"/>
  <c r="AB139" i="1" s="1"/>
  <c r="K139" i="1"/>
  <c r="K224" i="1" l="1"/>
  <c r="L224" i="1" s="1"/>
  <c r="AB224" i="1" s="1"/>
  <c r="K179" i="1"/>
  <c r="L179" i="1" s="1"/>
  <c r="AB179" i="1" s="1"/>
  <c r="K240" i="1"/>
  <c r="L240" i="1" s="1"/>
  <c r="AB240" i="1" s="1"/>
  <c r="K242" i="1"/>
  <c r="L242" i="1" s="1"/>
  <c r="AB242" i="1" s="1"/>
  <c r="K171" i="1"/>
  <c r="L171" i="1" s="1"/>
  <c r="AB171" i="1" s="1"/>
  <c r="K192" i="1"/>
  <c r="L192" i="1" s="1"/>
  <c r="AB192" i="1" s="1"/>
  <c r="K194" i="1"/>
  <c r="L194" i="1" s="1"/>
  <c r="AB194" i="1" s="1"/>
  <c r="K243" i="1"/>
  <c r="L243" i="1" s="1"/>
  <c r="AB243" i="1" s="1"/>
  <c r="K155" i="1"/>
  <c r="L155" i="1" s="1"/>
  <c r="AB155" i="1" s="1"/>
  <c r="K178" i="1"/>
  <c r="L178" i="1" s="1"/>
  <c r="AB178" i="1" s="1"/>
  <c r="K180" i="1"/>
  <c r="L180" i="1" s="1"/>
  <c r="AB180" i="1" s="1"/>
  <c r="K258" i="1"/>
  <c r="L258" i="1" s="1"/>
  <c r="AB258" i="1" s="1"/>
  <c r="K190" i="1"/>
  <c r="L190" i="1" s="1"/>
  <c r="AB190" i="1" s="1"/>
  <c r="K151" i="1"/>
  <c r="L151" i="1" s="1"/>
  <c r="AB151" i="1" s="1"/>
  <c r="K221" i="1"/>
  <c r="L221" i="1" s="1"/>
  <c r="AB221" i="1" s="1"/>
  <c r="K181" i="1"/>
  <c r="L181" i="1" s="1"/>
  <c r="AB181" i="1" s="1"/>
  <c r="K184" i="1"/>
  <c r="L184" i="1" s="1"/>
  <c r="AB184" i="1" s="1"/>
  <c r="K187" i="1"/>
  <c r="L187" i="1" s="1"/>
  <c r="AB187" i="1" s="1"/>
  <c r="K256" i="1"/>
  <c r="L256" i="1" s="1"/>
  <c r="AB256" i="1" s="1"/>
  <c r="K196" i="1"/>
  <c r="L196" i="1" s="1"/>
  <c r="AB196" i="1" s="1"/>
  <c r="K230" i="1"/>
  <c r="L230" i="1" s="1"/>
  <c r="AB230" i="1" s="1"/>
  <c r="K222" i="1"/>
  <c r="L222" i="1" s="1"/>
  <c r="AB222" i="1" s="1"/>
  <c r="K172" i="1"/>
  <c r="L172" i="1" s="1"/>
  <c r="AB172" i="1" s="1"/>
  <c r="K195" i="1"/>
  <c r="L195" i="1" s="1"/>
  <c r="AB195" i="1" s="1"/>
  <c r="K188" i="1"/>
  <c r="L188" i="1" s="1"/>
  <c r="AB188" i="1" s="1"/>
  <c r="K237" i="1"/>
  <c r="L237" i="1" s="1"/>
  <c r="AB237" i="1" s="1"/>
  <c r="K241" i="1"/>
  <c r="L241" i="1" s="1"/>
  <c r="AB241" i="1" s="1"/>
  <c r="K175" i="1"/>
  <c r="L175" i="1" s="1"/>
  <c r="AB175" i="1" s="1"/>
  <c r="K138" i="1"/>
  <c r="L138" i="1" s="1"/>
  <c r="AB138" i="1" s="1"/>
  <c r="K185" i="1"/>
  <c r="L185" i="1" s="1"/>
  <c r="AB185" i="1" s="1"/>
  <c r="K203" i="1"/>
  <c r="L203" i="1" s="1"/>
  <c r="AB203" i="1" s="1"/>
  <c r="K167" i="1"/>
  <c r="L167" i="1" s="1"/>
  <c r="AB167" i="1" s="1"/>
  <c r="K191" i="1"/>
  <c r="L191" i="1" s="1"/>
  <c r="AB191" i="1" s="1"/>
  <c r="K234" i="1"/>
  <c r="L234" i="1" s="1"/>
  <c r="AB234" i="1" s="1"/>
  <c r="K156" i="1"/>
  <c r="L156" i="1" s="1"/>
  <c r="AB156" i="1" s="1"/>
  <c r="K131" i="1"/>
  <c r="L131" i="1" s="1"/>
  <c r="AB131" i="1" s="1"/>
  <c r="K251" i="1"/>
  <c r="L251" i="1" s="1"/>
  <c r="AB251" i="1" s="1"/>
  <c r="K246" i="1"/>
  <c r="L246" i="1" s="1"/>
  <c r="AB246" i="1" s="1"/>
  <c r="K235" i="1"/>
  <c r="L235" i="1" s="1"/>
  <c r="AB235" i="1" s="1"/>
  <c r="K157" i="1"/>
  <c r="L157" i="1" s="1"/>
  <c r="AB157" i="1" s="1"/>
  <c r="K112" i="1"/>
  <c r="L112" i="1" s="1"/>
  <c r="AB112" i="1" s="1"/>
  <c r="K212" i="1"/>
  <c r="L212" i="1" s="1"/>
  <c r="AB212" i="1" s="1"/>
  <c r="K233" i="1"/>
  <c r="L233" i="1" s="1"/>
  <c r="AB233" i="1" s="1"/>
  <c r="K202" i="1"/>
  <c r="L202" i="1" s="1"/>
  <c r="AB202" i="1" s="1"/>
  <c r="K154" i="1"/>
  <c r="L154" i="1" s="1"/>
  <c r="AB154" i="1" s="1"/>
  <c r="K260" i="1"/>
  <c r="L260" i="1" s="1"/>
  <c r="AB260" i="1" s="1"/>
  <c r="K261" i="1"/>
  <c r="L261" i="1" s="1"/>
  <c r="AB261" i="1" s="1"/>
  <c r="K176" i="1"/>
  <c r="L176" i="1" s="1"/>
  <c r="AB176" i="1" s="1"/>
  <c r="K232" i="1"/>
  <c r="L232" i="1" s="1"/>
  <c r="AB232" i="1" s="1"/>
  <c r="K168" i="1"/>
  <c r="L168" i="1" s="1"/>
  <c r="AB168" i="1" s="1"/>
  <c r="K248" i="1"/>
  <c r="L248" i="1" s="1"/>
  <c r="AB248" i="1" s="1"/>
  <c r="K245" i="1"/>
  <c r="L245" i="1" s="1"/>
  <c r="AB245" i="1" s="1"/>
  <c r="K183" i="1"/>
  <c r="L183" i="1" s="1"/>
  <c r="AB183" i="1" s="1"/>
  <c r="K169" i="1"/>
  <c r="L169" i="1" s="1"/>
  <c r="AB169" i="1" s="1"/>
  <c r="K217" i="1"/>
  <c r="L217" i="1" s="1"/>
  <c r="AB217" i="1" s="1"/>
  <c r="K182" i="1"/>
  <c r="L182" i="1" s="1"/>
  <c r="AB182" i="1" s="1"/>
  <c r="K173" i="1"/>
  <c r="L173" i="1" s="1"/>
  <c r="AB173" i="1" s="1"/>
  <c r="K225" i="1"/>
  <c r="L225" i="1" s="1"/>
  <c r="AB225" i="1" s="1"/>
  <c r="K170" i="1"/>
  <c r="L170" i="1" s="1"/>
  <c r="AB170" i="1" s="1"/>
  <c r="K229" i="1"/>
  <c r="L229" i="1" s="1"/>
  <c r="AB229" i="1" s="1"/>
  <c r="K43" i="1"/>
  <c r="L43" i="1" s="1"/>
  <c r="AB43" i="1" s="1"/>
  <c r="K17" i="1"/>
  <c r="L17" i="1" s="1"/>
  <c r="AB17" i="1" s="1"/>
  <c r="K19" i="1"/>
  <c r="L19" i="1" s="1"/>
  <c r="AB19" i="1" s="1"/>
  <c r="K16" i="1"/>
  <c r="L16" i="1" s="1"/>
  <c r="AB16" i="1" s="1"/>
  <c r="K37" i="1"/>
  <c r="L37" i="1" s="1"/>
  <c r="AB37" i="1" s="1"/>
  <c r="K21" i="1"/>
  <c r="L21" i="1" s="1"/>
  <c r="AB21" i="1" s="1"/>
  <c r="K35" i="1"/>
  <c r="L35" i="1" s="1"/>
  <c r="AB35" i="1" s="1"/>
  <c r="K6" i="1"/>
  <c r="L6" i="1" s="1"/>
  <c r="AB6" i="1" s="1"/>
  <c r="K36" i="1"/>
  <c r="L36" i="1" s="1"/>
  <c r="AB36" i="1" s="1"/>
  <c r="K18" i="1"/>
  <c r="L18" i="1" s="1"/>
  <c r="AB18" i="1" s="1"/>
  <c r="K34" i="1"/>
  <c r="L34" i="1" s="1"/>
  <c r="AB34" i="1" s="1"/>
  <c r="K31" i="1"/>
  <c r="L31" i="1" s="1"/>
  <c r="AB31" i="1" s="1"/>
  <c r="K10" i="1"/>
  <c r="L10" i="1" s="1"/>
  <c r="AB10" i="1" s="1"/>
  <c r="K53" i="1"/>
  <c r="L53" i="1" s="1"/>
  <c r="AB53" i="1" s="1"/>
  <c r="K44" i="1"/>
  <c r="L44" i="1" s="1"/>
  <c r="AB44" i="1" s="1"/>
  <c r="K61" i="1"/>
  <c r="L61" i="1" s="1"/>
  <c r="AB61" i="1" s="1"/>
  <c r="K65" i="1"/>
  <c r="L65" i="1" s="1"/>
  <c r="AB65" i="1" s="1"/>
  <c r="K57" i="1"/>
  <c r="L57" i="1" s="1"/>
  <c r="AB57" i="1" s="1"/>
  <c r="K62" i="1"/>
  <c r="L62" i="1" s="1"/>
  <c r="AB62" i="1" s="1"/>
  <c r="K13" i="1"/>
  <c r="L13" i="1" s="1"/>
  <c r="AB13" i="1" s="1"/>
  <c r="K66" i="1"/>
  <c r="L66" i="1" s="1"/>
  <c r="AB66" i="1" s="1"/>
  <c r="K64" i="1"/>
  <c r="L64" i="1" s="1"/>
  <c r="AB64" i="1" s="1"/>
  <c r="K52" i="1"/>
  <c r="L52" i="1" s="1"/>
  <c r="AB52" i="1" s="1"/>
  <c r="K63" i="1"/>
  <c r="L63" i="1" s="1"/>
  <c r="AB63" i="1" s="1"/>
  <c r="K59" i="1"/>
  <c r="L59" i="1" s="1"/>
  <c r="AB59" i="1" s="1"/>
  <c r="K60" i="1"/>
  <c r="L60" i="1" s="1"/>
  <c r="AB60" i="1" s="1"/>
  <c r="K50" i="1"/>
  <c r="L50" i="1" s="1"/>
  <c r="AB50" i="1" s="1"/>
  <c r="K103" i="1"/>
  <c r="L103" i="1" s="1"/>
  <c r="AB103" i="1" s="1"/>
  <c r="K56" i="1"/>
  <c r="L56" i="1" s="1"/>
  <c r="AB56" i="1" s="1"/>
  <c r="K70" i="1"/>
  <c r="L70" i="1" s="1"/>
  <c r="AB70" i="1" s="1"/>
  <c r="K108" i="1"/>
  <c r="L108" i="1" s="1"/>
  <c r="AB108" i="1" s="1"/>
  <c r="K128" i="1"/>
  <c r="L128" i="1" s="1"/>
  <c r="AB128" i="1" s="1"/>
  <c r="K91" i="1"/>
  <c r="L91" i="1" s="1"/>
  <c r="AB91" i="1" s="1"/>
  <c r="K111" i="1"/>
  <c r="L111" i="1" s="1"/>
  <c r="AB111" i="1" s="1"/>
  <c r="K93" i="1"/>
  <c r="L93" i="1" s="1"/>
  <c r="AB93" i="1" s="1"/>
  <c r="K199" i="1"/>
  <c r="L199" i="1" s="1"/>
  <c r="AB199" i="1" s="1"/>
  <c r="K14" i="1"/>
  <c r="L14" i="1" s="1"/>
  <c r="AB14" i="1" s="1"/>
  <c r="K189" i="1"/>
  <c r="L189" i="1" s="1"/>
  <c r="AB189" i="1" s="1"/>
  <c r="K98" i="1"/>
  <c r="L98" i="1" s="1"/>
  <c r="AB98" i="1" s="1"/>
  <c r="K177" i="1"/>
  <c r="L177" i="1" s="1"/>
  <c r="AB177" i="1" s="1"/>
  <c r="K81" i="1"/>
  <c r="L81" i="1" s="1"/>
  <c r="AB81" i="1" s="1"/>
  <c r="K208" i="1"/>
  <c r="L208" i="1" s="1"/>
  <c r="AB208" i="1" s="1"/>
  <c r="K96" i="1"/>
  <c r="L96" i="1" s="1"/>
  <c r="AB96" i="1" s="1"/>
  <c r="K104" i="1"/>
  <c r="L104" i="1" s="1"/>
  <c r="AB104" i="1" s="1"/>
  <c r="K220" i="1"/>
  <c r="L220" i="1" s="1"/>
  <c r="AB220" i="1" s="1"/>
  <c r="K95" i="1"/>
  <c r="L95" i="1" s="1"/>
  <c r="AB95" i="1" s="1"/>
  <c r="K236" i="1"/>
  <c r="L236" i="1" s="1"/>
  <c r="AB236" i="1" s="1"/>
  <c r="K216" i="1"/>
  <c r="L216" i="1" s="1"/>
  <c r="AB216" i="1" s="1"/>
  <c r="K102" i="1"/>
  <c r="L102" i="1" s="1"/>
  <c r="AB102" i="1" s="1"/>
  <c r="K125" i="1"/>
  <c r="L125" i="1" s="1"/>
  <c r="AB125" i="1" s="1"/>
  <c r="K106" i="1"/>
  <c r="L106" i="1" s="1"/>
  <c r="AB106" i="1" s="1"/>
  <c r="K99" i="1"/>
  <c r="L99" i="1" s="1"/>
  <c r="AB99" i="1" s="1"/>
  <c r="K204" i="1"/>
  <c r="L204" i="1" s="1"/>
  <c r="AB204" i="1" s="1"/>
  <c r="K198" i="1"/>
  <c r="L198" i="1" s="1"/>
  <c r="AB198" i="1" s="1"/>
  <c r="K92" i="1"/>
  <c r="L92" i="1" s="1"/>
  <c r="AB92" i="1" s="1"/>
  <c r="K101" i="1"/>
  <c r="L101" i="1" s="1"/>
  <c r="AB101" i="1" s="1"/>
  <c r="K200" i="1"/>
  <c r="L200" i="1" s="1"/>
  <c r="AB200" i="1" s="1"/>
  <c r="K121" i="1"/>
  <c r="L121" i="1" s="1"/>
  <c r="AB121" i="1" s="1"/>
  <c r="K94" i="1"/>
  <c r="L94" i="1" s="1"/>
  <c r="AB94" i="1" s="1"/>
  <c r="K15" i="1"/>
  <c r="L15" i="1" s="1"/>
  <c r="AB15" i="1" s="1"/>
  <c r="K127" i="1"/>
  <c r="L127" i="1" s="1"/>
  <c r="AB127" i="1" s="1"/>
  <c r="K58" i="1"/>
  <c r="L58" i="1" s="1"/>
  <c r="AB58" i="1" s="1"/>
  <c r="K197" i="1"/>
  <c r="L197" i="1" s="1"/>
  <c r="AB197" i="1" s="1"/>
  <c r="K89" i="1"/>
  <c r="L89" i="1" s="1"/>
  <c r="AB89" i="1" s="1"/>
  <c r="K227" i="1"/>
  <c r="L227" i="1" s="1"/>
  <c r="AB227" i="1" s="1"/>
  <c r="K238" i="1"/>
  <c r="L238" i="1" s="1"/>
  <c r="AB238" i="1" s="1"/>
  <c r="K80" i="1"/>
  <c r="L80" i="1" s="1"/>
  <c r="AB80" i="1" s="1"/>
  <c r="K209" i="1"/>
  <c r="L209" i="1" s="1"/>
  <c r="AB209" i="1" s="1"/>
  <c r="K107" i="1"/>
  <c r="L107" i="1" s="1"/>
  <c r="AB107" i="1" s="1"/>
  <c r="K249" i="1"/>
  <c r="L249" i="1" s="1"/>
  <c r="AB249" i="1" s="1"/>
  <c r="K109" i="1"/>
  <c r="L109" i="1" s="1"/>
  <c r="AB109" i="1" s="1"/>
  <c r="K201" i="1"/>
  <c r="L201" i="1" s="1"/>
  <c r="AB201" i="1" s="1"/>
  <c r="K159" i="1"/>
  <c r="L159" i="1" s="1"/>
  <c r="AB159" i="1" s="1"/>
  <c r="K105" i="1"/>
  <c r="L105" i="1" s="1"/>
  <c r="AB105" i="1" s="1"/>
  <c r="K166" i="1"/>
  <c r="L166" i="1" s="1"/>
  <c r="AB166" i="1" s="1"/>
  <c r="K123" i="1"/>
  <c r="L123" i="1" s="1"/>
  <c r="AB123" i="1" s="1"/>
  <c r="K97" i="1"/>
  <c r="L97" i="1" s="1"/>
  <c r="AB97" i="1" s="1"/>
  <c r="K100" i="1"/>
  <c r="L100" i="1" s="1"/>
  <c r="AB100" i="1" s="1"/>
  <c r="K136" i="1"/>
  <c r="L136" i="1" s="1"/>
  <c r="AB136" i="1" s="1"/>
  <c r="K90" i="1"/>
  <c r="L90" i="1" s="1"/>
  <c r="AB90" i="1" s="1"/>
  <c r="K110" i="1"/>
  <c r="L110" i="1" s="1"/>
  <c r="AB110" i="1" s="1"/>
  <c r="K218" i="1"/>
  <c r="L218" i="1" s="1"/>
  <c r="AB218" i="1" s="1"/>
  <c r="K86" i="1"/>
  <c r="L86" i="1" s="1"/>
  <c r="AB86" i="1" s="1"/>
  <c r="K88" i="1"/>
  <c r="L88" i="1" s="1"/>
  <c r="AB88" i="1" s="1"/>
  <c r="K82" i="1"/>
  <c r="L82" i="1" s="1"/>
  <c r="AB82" i="1" s="1"/>
  <c r="K83" i="1"/>
  <c r="L83" i="1" s="1"/>
  <c r="AB83" i="1" s="1"/>
  <c r="K85" i="1"/>
  <c r="L85" i="1" s="1"/>
  <c r="AB85" i="1" s="1"/>
  <c r="K118" i="1"/>
  <c r="L118" i="1" s="1"/>
  <c r="AB118" i="1" s="1"/>
  <c r="K84" i="1"/>
  <c r="L84" i="1" s="1"/>
  <c r="AB84" i="1" s="1"/>
  <c r="K140" i="1"/>
  <c r="L140" i="1" s="1"/>
  <c r="AB140" i="1" s="1"/>
  <c r="K54" i="1"/>
  <c r="L54" i="1" s="1"/>
  <c r="AB54" i="1" s="1"/>
  <c r="K87" i="1"/>
  <c r="L87" i="1" s="1"/>
  <c r="AB87" i="1" s="1"/>
  <c r="K51" i="1"/>
  <c r="L51" i="1" s="1"/>
  <c r="AB51" i="1" s="1"/>
  <c r="M142" i="1" l="1"/>
  <c r="M141" i="1"/>
  <c r="S34" i="1" l="1"/>
  <c r="S328" i="1" l="1"/>
  <c r="S327" i="1"/>
  <c r="S324" i="1"/>
  <c r="S322" i="1"/>
  <c r="S320" i="1"/>
  <c r="S318" i="1"/>
  <c r="S314" i="1"/>
  <c r="S312" i="1"/>
  <c r="S310" i="1"/>
  <c r="S308" i="1"/>
  <c r="S306" i="1"/>
  <c r="S305" i="1"/>
  <c r="S302" i="1"/>
  <c r="S300" i="1"/>
  <c r="S298" i="1"/>
  <c r="S292" i="1"/>
  <c r="S281" i="1"/>
  <c r="S277" i="1"/>
  <c r="S269" i="1"/>
  <c r="S255" i="1"/>
  <c r="S251" i="1"/>
  <c r="S239" i="1"/>
  <c r="S226" i="1"/>
  <c r="S213" i="1"/>
  <c r="S211" i="1"/>
  <c r="S186" i="1"/>
  <c r="S174" i="1"/>
  <c r="S158" i="1"/>
  <c r="S150" i="1"/>
  <c r="S144" i="1"/>
  <c r="S64" i="1"/>
  <c r="S63" i="1"/>
  <c r="S62" i="1"/>
  <c r="S54" i="1"/>
  <c r="S48" i="1"/>
  <c r="S44" i="1"/>
  <c r="S38" i="1"/>
  <c r="S35" i="1"/>
  <c r="S31" i="1"/>
  <c r="S25" i="1"/>
  <c r="S21" i="1"/>
  <c r="S19" i="1"/>
  <c r="S14" i="1"/>
  <c r="S12" i="1"/>
  <c r="S11" i="1"/>
  <c r="S10" i="1"/>
  <c r="S9" i="1"/>
  <c r="S8" i="1"/>
  <c r="S7" i="1"/>
  <c r="S6" i="1"/>
  <c r="S5" i="1"/>
  <c r="S140" i="1" l="1"/>
  <c r="S180" i="1"/>
  <c r="S90" i="1"/>
  <c r="S182" i="1"/>
  <c r="S92" i="1"/>
  <c r="S94" i="1"/>
  <c r="S184" i="1"/>
  <c r="S100" i="1"/>
  <c r="S191" i="1"/>
  <c r="S194" i="1"/>
  <c r="S102" i="1"/>
  <c r="S202" i="1"/>
  <c r="S110" i="1"/>
  <c r="S205" i="1"/>
  <c r="S217" i="1"/>
  <c r="S121" i="1"/>
  <c r="S219" i="1"/>
  <c r="S126" i="1"/>
  <c r="S224" i="1"/>
  <c r="S129" i="1"/>
  <c r="S229" i="1"/>
  <c r="S230" i="1"/>
  <c r="S130" i="1"/>
  <c r="S136" i="1"/>
  <c r="S237" i="1"/>
  <c r="S304" i="1"/>
  <c r="S315" i="1"/>
  <c r="S178" i="1"/>
  <c r="S88" i="1"/>
  <c r="S99" i="1"/>
  <c r="S190" i="1"/>
  <c r="S104" i="1"/>
  <c r="S196" i="1"/>
  <c r="S108" i="1"/>
  <c r="S200" i="1"/>
  <c r="S119" i="1"/>
  <c r="S214" i="1"/>
  <c r="S215" i="1"/>
  <c r="S124" i="1"/>
  <c r="S221" i="1"/>
  <c r="S228" i="1"/>
  <c r="S131" i="1"/>
  <c r="S232" i="1"/>
  <c r="S234" i="1"/>
  <c r="S133" i="1"/>
  <c r="S135" i="1"/>
  <c r="S236" i="1"/>
  <c r="S326" i="1"/>
  <c r="S142" i="1"/>
  <c r="S141" i="1"/>
  <c r="S143" i="1"/>
  <c r="S146" i="1"/>
  <c r="S165" i="1"/>
  <c r="S307" i="1"/>
  <c r="S309" i="1"/>
  <c r="S311" i="1"/>
  <c r="S313" i="1"/>
  <c r="S316" i="1"/>
  <c r="S145" i="1"/>
  <c r="S148" i="1"/>
  <c r="S57" i="1"/>
  <c r="S51" i="1"/>
  <c r="S59" i="1"/>
  <c r="S65" i="1"/>
  <c r="S149" i="1"/>
  <c r="S151" i="1"/>
  <c r="S153" i="1"/>
  <c r="S317" i="1"/>
  <c r="S319" i="1"/>
  <c r="S321" i="1"/>
  <c r="S323" i="1"/>
  <c r="S325" i="1"/>
  <c r="S13" i="1"/>
  <c r="S15" i="1"/>
  <c r="S16" i="1"/>
  <c r="S56" i="1"/>
  <c r="S193" i="1"/>
  <c r="S297" i="1"/>
  <c r="S299" i="1"/>
  <c r="S301" i="1"/>
  <c r="S303" i="1"/>
  <c r="S60" i="1"/>
  <c r="S223" i="1"/>
  <c r="S231" i="1"/>
  <c r="S61" i="1"/>
  <c r="S17" i="1"/>
  <c r="S18" i="1"/>
  <c r="S20" i="1"/>
  <c r="S22" i="1"/>
  <c r="S23" i="1"/>
  <c r="S24" i="1"/>
  <c r="S26" i="1"/>
  <c r="S27" i="1"/>
  <c r="S28" i="1"/>
  <c r="S29" i="1"/>
  <c r="S30" i="1"/>
  <c r="S32" i="1"/>
  <c r="S33" i="1"/>
  <c r="S36" i="1"/>
  <c r="S37" i="1"/>
  <c r="S240" i="1"/>
  <c r="S241" i="1"/>
  <c r="S242" i="1"/>
  <c r="S243" i="1"/>
  <c r="S244" i="1"/>
  <c r="S245" i="1"/>
  <c r="S246" i="1"/>
  <c r="S249" i="1"/>
  <c r="S250" i="1"/>
  <c r="S252" i="1"/>
  <c r="S253" i="1"/>
  <c r="S254" i="1"/>
  <c r="S259" i="1"/>
  <c r="S260" i="1"/>
  <c r="S261" i="1"/>
  <c r="S262" i="1"/>
  <c r="S263" i="1"/>
  <c r="S264" i="1"/>
  <c r="S265" i="1"/>
  <c r="S266" i="1"/>
  <c r="S267" i="1"/>
  <c r="S268" i="1"/>
  <c r="S270" i="1"/>
  <c r="S271" i="1"/>
  <c r="S272" i="1"/>
  <c r="S274" i="1"/>
  <c r="S275" i="1"/>
  <c r="S276" i="1"/>
  <c r="S278" i="1"/>
  <c r="S279" i="1"/>
  <c r="S280" i="1"/>
  <c r="S282" i="1"/>
  <c r="S283" i="1"/>
  <c r="S284" i="1"/>
  <c r="S285" i="1"/>
  <c r="S286" i="1"/>
  <c r="S287" i="1"/>
  <c r="S288" i="1"/>
  <c r="S289" i="1"/>
  <c r="S290" i="1"/>
  <c r="S291" i="1"/>
  <c r="S293" i="1"/>
  <c r="S294" i="1"/>
  <c r="S295" i="1"/>
  <c r="S296" i="1"/>
  <c r="S235" i="1" l="1"/>
  <c r="S134" i="1"/>
  <c r="S120" i="1"/>
  <c r="S216" i="1"/>
  <c r="S115" i="1"/>
  <c r="S208" i="1"/>
  <c r="S103" i="1"/>
  <c r="S195" i="1"/>
  <c r="S93" i="1"/>
  <c r="S183" i="1"/>
  <c r="S82" i="1"/>
  <c r="S171" i="1"/>
  <c r="S75" i="1"/>
  <c r="S163" i="1"/>
  <c r="S58" i="1"/>
  <c r="S127" i="1"/>
  <c r="S225" i="1"/>
  <c r="S218" i="1"/>
  <c r="S122" i="1"/>
  <c r="S87" i="1"/>
  <c r="S177" i="1"/>
  <c r="S73" i="1"/>
  <c r="S161" i="1"/>
  <c r="S53" i="1"/>
  <c r="S46" i="1"/>
  <c r="S91" i="1"/>
  <c r="S181" i="1"/>
  <c r="S70" i="1"/>
  <c r="S157" i="1"/>
  <c r="S45" i="1"/>
  <c r="S132" i="1"/>
  <c r="S233" i="1"/>
  <c r="S105" i="1"/>
  <c r="S197" i="1"/>
  <c r="S43" i="1"/>
  <c r="S41" i="1"/>
  <c r="S42" i="1"/>
  <c r="S40" i="1"/>
  <c r="S176" i="1"/>
  <c r="S86" i="1"/>
  <c r="S114" i="1"/>
  <c r="S207" i="1"/>
  <c r="S81" i="1"/>
  <c r="S170" i="1"/>
  <c r="S77" i="1"/>
  <c r="S166" i="1"/>
  <c r="S50" i="1"/>
  <c r="K290" i="1"/>
  <c r="L290" i="1" s="1"/>
  <c r="AB290" i="1" s="1"/>
  <c r="K286" i="1"/>
  <c r="L286" i="1" s="1"/>
  <c r="AB286" i="1" s="1"/>
  <c r="K278" i="1"/>
  <c r="L278" i="1" s="1"/>
  <c r="AB278" i="1" s="1"/>
  <c r="K277" i="1"/>
  <c r="L277" i="1" s="1"/>
  <c r="AB277" i="1" s="1"/>
  <c r="K274" i="1"/>
  <c r="L274" i="1" s="1"/>
  <c r="AB274" i="1" s="1"/>
  <c r="K272" i="1"/>
  <c r="L272" i="1" s="1"/>
  <c r="AB272" i="1" s="1"/>
  <c r="K267" i="1"/>
  <c r="L267" i="1" s="1"/>
  <c r="AB267" i="1" s="1"/>
  <c r="K265" i="1"/>
  <c r="L265" i="1" s="1"/>
  <c r="AB265" i="1" s="1"/>
  <c r="K263" i="1"/>
  <c r="L263" i="1" s="1"/>
  <c r="AB263" i="1" s="1"/>
  <c r="K239" i="1"/>
  <c r="L239" i="1" s="1"/>
  <c r="AB239" i="1" s="1"/>
  <c r="S111" i="1"/>
  <c r="S203" i="1"/>
  <c r="K293" i="1"/>
  <c r="L293" i="1" s="1"/>
  <c r="AB293" i="1" s="1"/>
  <c r="K287" i="1"/>
  <c r="L287" i="1" s="1"/>
  <c r="AB287" i="1" s="1"/>
  <c r="K285" i="1"/>
  <c r="L285" i="1" s="1"/>
  <c r="AB285" i="1" s="1"/>
  <c r="K282" i="1"/>
  <c r="L282" i="1" s="1"/>
  <c r="AB282" i="1" s="1"/>
  <c r="K273" i="1"/>
  <c r="L273" i="1" s="1"/>
  <c r="AB273" i="1" s="1"/>
  <c r="K264" i="1"/>
  <c r="L264" i="1" s="1"/>
  <c r="AB264" i="1" s="1"/>
  <c r="S118" i="1"/>
  <c r="S212" i="1"/>
  <c r="S97" i="1"/>
  <c r="S188" i="1"/>
  <c r="S256" i="1"/>
  <c r="S258" i="1"/>
  <c r="S137" i="1"/>
  <c r="S238" i="1"/>
  <c r="S227" i="1"/>
  <c r="S128" i="1"/>
  <c r="S123" i="1"/>
  <c r="S220" i="1"/>
  <c r="S107" i="1"/>
  <c r="S199" i="1"/>
  <c r="S96" i="1"/>
  <c r="S187" i="1"/>
  <c r="S85" i="1"/>
  <c r="S175" i="1"/>
  <c r="S79" i="1"/>
  <c r="S168" i="1"/>
  <c r="S160" i="1"/>
  <c r="S72" i="1"/>
  <c r="S222" i="1"/>
  <c r="S125" i="1"/>
  <c r="S109" i="1"/>
  <c r="S201" i="1"/>
  <c r="S95" i="1"/>
  <c r="S185" i="1"/>
  <c r="S80" i="1"/>
  <c r="S169" i="1"/>
  <c r="S49" i="1"/>
  <c r="S47" i="1"/>
  <c r="S39" i="1"/>
  <c r="S84" i="1"/>
  <c r="S173" i="1"/>
  <c r="S68" i="1"/>
  <c r="S155" i="1"/>
  <c r="S116" i="1"/>
  <c r="S209" i="1"/>
  <c r="S113" i="1"/>
  <c r="S206" i="1"/>
  <c r="S98" i="1"/>
  <c r="S189" i="1"/>
  <c r="S67" i="1"/>
  <c r="S154" i="1"/>
  <c r="S101" i="1"/>
  <c r="S192" i="1"/>
  <c r="S117" i="1"/>
  <c r="S210" i="1"/>
  <c r="S89" i="1"/>
  <c r="S179" i="1"/>
  <c r="S78" i="1"/>
  <c r="S167" i="1"/>
  <c r="S76" i="1"/>
  <c r="S164" i="1"/>
  <c r="S71" i="1"/>
  <c r="S159" i="1"/>
  <c r="S52" i="1"/>
  <c r="K295" i="1"/>
  <c r="L295" i="1" s="1"/>
  <c r="AB295" i="1" s="1"/>
  <c r="K288" i="1"/>
  <c r="L288" i="1" s="1"/>
  <c r="AB288" i="1" s="1"/>
  <c r="K259" i="1"/>
  <c r="L259" i="1" s="1"/>
  <c r="AB259" i="1" s="1"/>
  <c r="K252" i="1"/>
  <c r="L252" i="1" s="1"/>
  <c r="AB252" i="1" s="1"/>
  <c r="S112" i="1"/>
  <c r="S204" i="1"/>
  <c r="S69" i="1"/>
  <c r="S156" i="1"/>
  <c r="S66" i="1"/>
  <c r="S152" i="1"/>
  <c r="K296" i="1"/>
  <c r="L296" i="1" s="1"/>
  <c r="AB296" i="1" s="1"/>
  <c r="K294" i="1"/>
  <c r="L294" i="1" s="1"/>
  <c r="AB294" i="1" s="1"/>
  <c r="K292" i="1"/>
  <c r="L292" i="1" s="1"/>
  <c r="AB292" i="1" s="1"/>
  <c r="K281" i="1"/>
  <c r="L281" i="1" s="1"/>
  <c r="AB281" i="1" s="1"/>
  <c r="K280" i="1"/>
  <c r="L280" i="1" s="1"/>
  <c r="AB280" i="1" s="1"/>
  <c r="K275" i="1"/>
  <c r="L275" i="1" s="1"/>
  <c r="AB275" i="1" s="1"/>
  <c r="K271" i="1"/>
  <c r="L271" i="1" s="1"/>
  <c r="AB271" i="1" s="1"/>
  <c r="K270" i="1"/>
  <c r="L270" i="1" s="1"/>
  <c r="AB270" i="1" s="1"/>
  <c r="K269" i="1"/>
  <c r="L269" i="1" s="1"/>
  <c r="AB269" i="1" s="1"/>
  <c r="K268" i="1"/>
  <c r="L268" i="1" s="1"/>
  <c r="AB268" i="1" s="1"/>
  <c r="K254" i="1"/>
  <c r="L254" i="1" s="1"/>
  <c r="AB254" i="1" s="1"/>
  <c r="S198" i="1"/>
  <c r="S106" i="1"/>
  <c r="S83" i="1"/>
  <c r="S172" i="1"/>
  <c r="S162" i="1"/>
  <c r="S74" i="1"/>
  <c r="S55" i="1"/>
  <c r="K228" i="1" l="1"/>
  <c r="L228" i="1" s="1"/>
  <c r="AB228" i="1" s="1"/>
  <c r="K150" i="1"/>
  <c r="L150" i="1" s="1"/>
  <c r="AB150" i="1" s="1"/>
  <c r="K158" i="1"/>
  <c r="L158" i="1" s="1"/>
  <c r="AB158" i="1" s="1"/>
  <c r="K226" i="1"/>
  <c r="L226" i="1" s="1"/>
  <c r="AB226" i="1" s="1"/>
  <c r="K297" i="1"/>
  <c r="L297" i="1" s="1"/>
  <c r="AB297" i="1" s="1"/>
  <c r="K219" i="1"/>
  <c r="L219" i="1" s="1"/>
  <c r="AB219" i="1" s="1"/>
  <c r="K144" i="1"/>
  <c r="L144" i="1" s="1"/>
  <c r="AB144" i="1" s="1"/>
  <c r="K186" i="1"/>
  <c r="L186" i="1" s="1"/>
  <c r="AB186" i="1" s="1"/>
  <c r="K165" i="1"/>
  <c r="L165" i="1" s="1"/>
  <c r="AB165" i="1" s="1"/>
  <c r="K211" i="1"/>
  <c r="L211" i="1" s="1"/>
  <c r="AB211" i="1" s="1"/>
  <c r="K223" i="1"/>
  <c r="L223" i="1" s="1"/>
  <c r="AB223" i="1" s="1"/>
  <c r="K298" i="1"/>
  <c r="L298" i="1" s="1"/>
  <c r="AB298" i="1" s="1"/>
  <c r="K302" i="1"/>
  <c r="L302" i="1" s="1"/>
  <c r="AB302" i="1" s="1"/>
  <c r="K308" i="1"/>
  <c r="L308" i="1" s="1"/>
  <c r="AB308" i="1" s="1"/>
  <c r="K312" i="1"/>
  <c r="L312" i="1" s="1"/>
  <c r="AB312" i="1" s="1"/>
  <c r="K324" i="1"/>
  <c r="L324" i="1" s="1"/>
  <c r="AB324" i="1" s="1"/>
  <c r="K317" i="1"/>
  <c r="L317" i="1" s="1"/>
  <c r="AB317" i="1" s="1"/>
  <c r="K325" i="1"/>
  <c r="L325" i="1" s="1"/>
  <c r="AB325" i="1" s="1"/>
  <c r="K174" i="1"/>
  <c r="L174" i="1" s="1"/>
  <c r="AB174" i="1" s="1"/>
  <c r="K299" i="1"/>
  <c r="L299" i="1" s="1"/>
  <c r="AB299" i="1" s="1"/>
  <c r="K301" i="1"/>
  <c r="L301" i="1" s="1"/>
  <c r="AB301" i="1" s="1"/>
  <c r="K303" i="1"/>
  <c r="L303" i="1" s="1"/>
  <c r="AB303" i="1" s="1"/>
  <c r="K205" i="1"/>
  <c r="L205" i="1" s="1"/>
  <c r="AB205" i="1" s="1"/>
  <c r="K215" i="1"/>
  <c r="L215" i="1" s="1"/>
  <c r="AB215" i="1" s="1"/>
  <c r="K153" i="1"/>
  <c r="L153" i="1" s="1"/>
  <c r="AB153" i="1" s="1"/>
  <c r="K193" i="1"/>
  <c r="L193" i="1" s="1"/>
  <c r="AB193" i="1" s="1"/>
  <c r="K213" i="1"/>
  <c r="L213" i="1" s="1"/>
  <c r="AB213" i="1" s="1"/>
  <c r="K231" i="1"/>
  <c r="L231" i="1" s="1"/>
  <c r="AB231" i="1" s="1"/>
  <c r="K300" i="1"/>
  <c r="L300" i="1" s="1"/>
  <c r="AB300" i="1" s="1"/>
  <c r="K310" i="1"/>
  <c r="L310" i="1" s="1"/>
  <c r="AB310" i="1" s="1"/>
  <c r="K314" i="1"/>
  <c r="L314" i="1" s="1"/>
  <c r="AB314" i="1" s="1"/>
  <c r="K318" i="1"/>
  <c r="L318" i="1" s="1"/>
  <c r="AB318" i="1" s="1"/>
  <c r="K320" i="1"/>
  <c r="L320" i="1" s="1"/>
  <c r="AB320" i="1" s="1"/>
  <c r="K322" i="1"/>
  <c r="L322" i="1" s="1"/>
  <c r="AB322" i="1" s="1"/>
  <c r="K319" i="1"/>
  <c r="L319" i="1" s="1"/>
  <c r="AB319" i="1" s="1"/>
  <c r="K323" i="1"/>
  <c r="L323" i="1" s="1"/>
  <c r="AB323" i="1" s="1"/>
  <c r="K326" i="1"/>
  <c r="L326" i="1" s="1"/>
  <c r="AB326" i="1" s="1"/>
  <c r="K210" i="1" l="1"/>
  <c r="L210" i="1" s="1"/>
  <c r="AB210" i="1" s="1"/>
  <c r="K206" i="1"/>
  <c r="L206" i="1" s="1"/>
  <c r="AB206" i="1" s="1"/>
  <c r="K214" i="1"/>
  <c r="L214" i="1" s="1"/>
  <c r="AB214" i="1" s="1"/>
  <c r="K72" i="1"/>
  <c r="L72" i="1" s="1"/>
  <c r="AB72" i="1" s="1"/>
  <c r="K149" i="1"/>
  <c r="L149" i="1" s="1"/>
  <c r="AB149" i="1" s="1"/>
  <c r="K207" i="1"/>
  <c r="L207" i="1" s="1"/>
  <c r="AB207" i="1" s="1"/>
  <c r="K74" i="1"/>
  <c r="L74" i="1" s="1"/>
  <c r="AB74" i="1" s="1"/>
  <c r="K119" i="1"/>
  <c r="L119" i="1" s="1"/>
  <c r="AB119" i="1" s="1"/>
  <c r="K160" i="1"/>
  <c r="L160" i="1" s="1"/>
  <c r="AB160" i="1" s="1"/>
  <c r="K146" i="1"/>
  <c r="L146" i="1" s="1"/>
  <c r="AB146" i="1" s="1"/>
  <c r="K114" i="1"/>
  <c r="L114" i="1" s="1"/>
  <c r="AB114" i="1" s="1"/>
  <c r="K162" i="1"/>
  <c r="L162" i="1" s="1"/>
  <c r="AB162" i="1" s="1"/>
  <c r="K164" i="1"/>
  <c r="L164" i="1" s="1"/>
  <c r="AB164" i="1" s="1"/>
  <c r="K161" i="1"/>
  <c r="L161" i="1" s="1"/>
  <c r="AB161" i="1" s="1"/>
  <c r="K147" i="1"/>
  <c r="L147" i="1" s="1"/>
  <c r="AB147" i="1" s="1"/>
  <c r="K148" i="1"/>
  <c r="L148" i="1" s="1"/>
  <c r="AB148" i="1" s="1"/>
  <c r="K163" i="1"/>
  <c r="L163" i="1" s="1"/>
  <c r="AB163" i="1" s="1"/>
  <c r="K145" i="1"/>
  <c r="L145" i="1" s="1"/>
  <c r="AB145" i="1" s="1"/>
  <c r="K73" i="1"/>
  <c r="L73" i="1" s="1"/>
  <c r="AB73" i="1" s="1"/>
  <c r="K113" i="1"/>
  <c r="L113" i="1" s="1"/>
  <c r="AB113" i="1" s="1"/>
  <c r="S147" i="1" l="1"/>
  <c r="S273" i="1"/>
  <c r="K253" i="1" l="1"/>
  <c r="L253" i="1" s="1"/>
  <c r="AB253" i="1" s="1"/>
  <c r="F255" i="1" l="1"/>
  <c r="H255" i="1" s="1"/>
  <c r="G255" i="1" s="1"/>
  <c r="P255" i="1" s="1"/>
  <c r="I255" i="1" l="1"/>
  <c r="AA255" i="1" s="1"/>
  <c r="R255" i="1"/>
  <c r="U255" i="1" s="1"/>
  <c r="O255" i="1"/>
  <c r="K250" i="1" l="1"/>
  <c r="L250" i="1" s="1"/>
  <c r="AB250" i="1" s="1"/>
  <c r="K244" i="1"/>
  <c r="L244" i="1" s="1"/>
  <c r="AB244" i="1" s="1"/>
  <c r="K255" i="1"/>
  <c r="L255" i="1" s="1"/>
  <c r="AB255" i="1" s="1"/>
  <c r="Q255" i="1"/>
  <c r="T255" i="1" s="1"/>
  <c r="AC255" i="1" s="1"/>
  <c r="K247" i="1"/>
  <c r="L247" i="1" s="1"/>
  <c r="AB247" i="1" s="1"/>
  <c r="F256" i="1" l="1"/>
  <c r="H256" i="1" s="1"/>
  <c r="G256" i="1" s="1"/>
  <c r="P256" i="1" l="1"/>
  <c r="R256" i="1" s="1"/>
  <c r="U256" i="1" s="1"/>
  <c r="O256" i="1"/>
  <c r="Q256" i="1" s="1"/>
  <c r="T256" i="1" s="1"/>
  <c r="AC256" i="1" s="1"/>
  <c r="I256" i="1"/>
  <c r="AA256" i="1" s="1"/>
  <c r="S248" i="1" l="1"/>
  <c r="S247" i="1"/>
  <c r="F291" i="1"/>
  <c r="H291" i="1" s="1"/>
  <c r="G291" i="1" s="1"/>
  <c r="F289" i="1"/>
  <c r="H289" i="1" s="1"/>
  <c r="G289" i="1" s="1"/>
  <c r="F284" i="1"/>
  <c r="H284" i="1" s="1"/>
  <c r="G284" i="1" s="1"/>
  <c r="F283" i="1"/>
  <c r="H283" i="1" s="1"/>
  <c r="G283" i="1" s="1"/>
  <c r="F276" i="1"/>
  <c r="H276" i="1" s="1"/>
  <c r="G276" i="1" s="1"/>
  <c r="F266" i="1"/>
  <c r="H266" i="1" s="1"/>
  <c r="G266" i="1" s="1"/>
  <c r="F262" i="1"/>
  <c r="H262" i="1" s="1"/>
  <c r="G262" i="1" s="1"/>
  <c r="F257" i="1"/>
  <c r="H257" i="1" s="1"/>
  <c r="G257" i="1" s="1"/>
  <c r="P257" i="1" l="1"/>
  <c r="R257" i="1" s="1"/>
  <c r="U257" i="1" s="1"/>
  <c r="O257" i="1"/>
  <c r="I257" i="1"/>
  <c r="AA257" i="1" s="1"/>
  <c r="P283" i="1"/>
  <c r="R283" i="1" s="1"/>
  <c r="U283" i="1" s="1"/>
  <c r="O283" i="1"/>
  <c r="I283" i="1"/>
  <c r="AA283" i="1" s="1"/>
  <c r="P284" i="1"/>
  <c r="R284" i="1" s="1"/>
  <c r="U284" i="1" s="1"/>
  <c r="I284" i="1"/>
  <c r="AA284" i="1" s="1"/>
  <c r="O284" i="1"/>
  <c r="P262" i="1"/>
  <c r="R262" i="1" s="1"/>
  <c r="U262" i="1" s="1"/>
  <c r="I262" i="1"/>
  <c r="AA262" i="1" s="1"/>
  <c r="O262" i="1"/>
  <c r="P266" i="1"/>
  <c r="R266" i="1" s="1"/>
  <c r="U266" i="1" s="1"/>
  <c r="I266" i="1"/>
  <c r="AA266" i="1" s="1"/>
  <c r="O266" i="1"/>
  <c r="P276" i="1"/>
  <c r="R276" i="1" s="1"/>
  <c r="U276" i="1" s="1"/>
  <c r="I276" i="1"/>
  <c r="AA276" i="1" s="1"/>
  <c r="O276" i="1"/>
  <c r="P289" i="1"/>
  <c r="R289" i="1" s="1"/>
  <c r="U289" i="1" s="1"/>
  <c r="O289" i="1"/>
  <c r="I289" i="1"/>
  <c r="AA289" i="1" s="1"/>
  <c r="P291" i="1"/>
  <c r="R291" i="1" s="1"/>
  <c r="U291" i="1" s="1"/>
  <c r="O291" i="1"/>
  <c r="I291" i="1"/>
  <c r="AA291" i="1" s="1"/>
  <c r="Z284" i="1"/>
  <c r="AH284" i="1" s="1"/>
  <c r="Z307" i="1"/>
  <c r="AH307" i="1" s="1"/>
  <c r="Y284" i="1"/>
  <c r="AG284" i="1" s="1"/>
  <c r="Y307" i="1"/>
  <c r="AG307" i="1" s="1"/>
  <c r="F309" i="1"/>
  <c r="H309" i="1" s="1"/>
  <c r="G309" i="1" s="1"/>
  <c r="F311" i="1"/>
  <c r="H311" i="1" s="1"/>
  <c r="G311" i="1" s="1"/>
  <c r="F313" i="1"/>
  <c r="H313" i="1" s="1"/>
  <c r="G313" i="1" s="1"/>
  <c r="F321" i="1"/>
  <c r="H321" i="1" s="1"/>
  <c r="G321" i="1" s="1"/>
  <c r="F327" i="1"/>
  <c r="H327" i="1" s="1"/>
  <c r="G327" i="1" s="1"/>
  <c r="F304" i="1"/>
  <c r="H304" i="1" s="1"/>
  <c r="G304" i="1" s="1"/>
  <c r="F306" i="1"/>
  <c r="H306" i="1" s="1"/>
  <c r="G306" i="1" s="1"/>
  <c r="F307" i="1"/>
  <c r="H307" i="1" s="1"/>
  <c r="G307" i="1" s="1"/>
  <c r="F316" i="1"/>
  <c r="H316" i="1" s="1"/>
  <c r="G316" i="1" s="1"/>
  <c r="X307" i="1"/>
  <c r="AF307" i="1" s="1"/>
  <c r="X284" i="1"/>
  <c r="AF284" i="1" s="1"/>
  <c r="P327" i="1" l="1"/>
  <c r="R327" i="1" s="1"/>
  <c r="U327" i="1" s="1"/>
  <c r="O327" i="1"/>
  <c r="I327" i="1"/>
  <c r="AA327" i="1" s="1"/>
  <c r="P321" i="1"/>
  <c r="R321" i="1" s="1"/>
  <c r="U321" i="1" s="1"/>
  <c r="O321" i="1"/>
  <c r="I321" i="1"/>
  <c r="AA321" i="1" s="1"/>
  <c r="K289" i="1"/>
  <c r="L289" i="1" s="1"/>
  <c r="AB289" i="1" s="1"/>
  <c r="Q289" i="1"/>
  <c r="T289" i="1" s="1"/>
  <c r="AC289" i="1" s="1"/>
  <c r="K276" i="1"/>
  <c r="L276" i="1" s="1"/>
  <c r="AB276" i="1" s="1"/>
  <c r="Q276" i="1"/>
  <c r="T276" i="1" s="1"/>
  <c r="AC276" i="1" s="1"/>
  <c r="Q262" i="1"/>
  <c r="T262" i="1" s="1"/>
  <c r="AC262" i="1" s="1"/>
  <c r="K262" i="1"/>
  <c r="L262" i="1" s="1"/>
  <c r="AB262" i="1" s="1"/>
  <c r="Q257" i="1"/>
  <c r="T257" i="1" s="1"/>
  <c r="AC257" i="1" s="1"/>
  <c r="K257" i="1"/>
  <c r="L257" i="1" s="1"/>
  <c r="AB257" i="1" s="1"/>
  <c r="P316" i="1"/>
  <c r="R316" i="1" s="1"/>
  <c r="U316" i="1" s="1"/>
  <c r="I316" i="1"/>
  <c r="AA316" i="1" s="1"/>
  <c r="O316" i="1"/>
  <c r="P307" i="1"/>
  <c r="R307" i="1" s="1"/>
  <c r="U307" i="1" s="1"/>
  <c r="I307" i="1"/>
  <c r="AA307" i="1" s="1"/>
  <c r="O307" i="1"/>
  <c r="P306" i="1"/>
  <c r="R306" i="1" s="1"/>
  <c r="U306" i="1" s="1"/>
  <c r="O306" i="1"/>
  <c r="I306" i="1"/>
  <c r="AA306" i="1" s="1"/>
  <c r="P304" i="1"/>
  <c r="R304" i="1" s="1"/>
  <c r="U304" i="1" s="1"/>
  <c r="O304" i="1"/>
  <c r="I304" i="1"/>
  <c r="AA304" i="1" s="1"/>
  <c r="P313" i="1"/>
  <c r="R313" i="1" s="1"/>
  <c r="U313" i="1" s="1"/>
  <c r="O313" i="1"/>
  <c r="I313" i="1"/>
  <c r="AA313" i="1" s="1"/>
  <c r="P311" i="1"/>
  <c r="R311" i="1" s="1"/>
  <c r="U311" i="1" s="1"/>
  <c r="I311" i="1"/>
  <c r="AA311" i="1" s="1"/>
  <c r="O311" i="1"/>
  <c r="P309" i="1"/>
  <c r="R309" i="1" s="1"/>
  <c r="U309" i="1" s="1"/>
  <c r="O309" i="1"/>
  <c r="I309" i="1"/>
  <c r="AA309" i="1" s="1"/>
  <c r="Q291" i="1"/>
  <c r="T291" i="1" s="1"/>
  <c r="AC291" i="1" s="1"/>
  <c r="K291" i="1"/>
  <c r="L291" i="1" s="1"/>
  <c r="AB291" i="1" s="1"/>
  <c r="K266" i="1"/>
  <c r="L266" i="1" s="1"/>
  <c r="AB266" i="1" s="1"/>
  <c r="Q266" i="1"/>
  <c r="T266" i="1" s="1"/>
  <c r="AC266" i="1" s="1"/>
  <c r="K284" i="1"/>
  <c r="L284" i="1" s="1"/>
  <c r="AB284" i="1" s="1"/>
  <c r="Q284" i="1"/>
  <c r="T284" i="1" s="1"/>
  <c r="AC284" i="1" s="1"/>
  <c r="K283" i="1"/>
  <c r="L283" i="1" s="1"/>
  <c r="AB283" i="1" s="1"/>
  <c r="Q283" i="1"/>
  <c r="T283" i="1" s="1"/>
  <c r="AC283" i="1" s="1"/>
  <c r="Q309" i="1" l="1"/>
  <c r="T309" i="1" s="1"/>
  <c r="AC309" i="1" s="1"/>
  <c r="K309" i="1"/>
  <c r="L309" i="1" s="1"/>
  <c r="AB309" i="1" s="1"/>
  <c r="Q311" i="1"/>
  <c r="T311" i="1" s="1"/>
  <c r="AC311" i="1" s="1"/>
  <c r="K311" i="1"/>
  <c r="L311" i="1" s="1"/>
  <c r="AB311" i="1" s="1"/>
  <c r="K313" i="1"/>
  <c r="L313" i="1" s="1"/>
  <c r="AB313" i="1" s="1"/>
  <c r="Q313" i="1"/>
  <c r="T313" i="1" s="1"/>
  <c r="AC313" i="1" s="1"/>
  <c r="Q306" i="1"/>
  <c r="T306" i="1" s="1"/>
  <c r="AC306" i="1" s="1"/>
  <c r="K306" i="1"/>
  <c r="L306" i="1" s="1"/>
  <c r="AB306" i="1" s="1"/>
  <c r="K307" i="1"/>
  <c r="L307" i="1" s="1"/>
  <c r="AB307" i="1" s="1"/>
  <c r="Q307" i="1"/>
  <c r="T307" i="1" s="1"/>
  <c r="AC307" i="1" s="1"/>
  <c r="K327" i="1"/>
  <c r="L327" i="1" s="1"/>
  <c r="AB327" i="1" s="1"/>
  <c r="Q327" i="1"/>
  <c r="T327" i="1" s="1"/>
  <c r="AC327" i="1" s="1"/>
  <c r="Q304" i="1"/>
  <c r="T304" i="1" s="1"/>
  <c r="AC304" i="1" s="1"/>
  <c r="K304" i="1"/>
  <c r="L304" i="1" s="1"/>
  <c r="AB304" i="1" s="1"/>
  <c r="K316" i="1"/>
  <c r="L316" i="1" s="1"/>
  <c r="AB316" i="1" s="1"/>
  <c r="Q316" i="1"/>
  <c r="T316" i="1" s="1"/>
  <c r="AC316" i="1" s="1"/>
  <c r="Q321" i="1"/>
  <c r="T321" i="1" s="1"/>
  <c r="AC321" i="1" s="1"/>
  <c r="K321" i="1"/>
  <c r="L321" i="1" s="1"/>
  <c r="AB321" i="1" s="1"/>
  <c r="Z266" i="1" l="1"/>
  <c r="AH266" i="1" s="1"/>
  <c r="Z289" i="1"/>
  <c r="AH289" i="1" s="1"/>
  <c r="Z321" i="1" l="1"/>
  <c r="AH321" i="1" s="1"/>
  <c r="Z313" i="1"/>
  <c r="AH313" i="1" s="1"/>
  <c r="Z311" i="1"/>
  <c r="AH311" i="1" s="1"/>
  <c r="Z309" i="1"/>
  <c r="AH309" i="1" s="1"/>
  <c r="Z291" i="1"/>
  <c r="AH291" i="1" s="1"/>
  <c r="Z283" i="1"/>
  <c r="AH283" i="1" s="1"/>
  <c r="Z276" i="1"/>
  <c r="AH276" i="1" s="1"/>
  <c r="Z262" i="1"/>
  <c r="AH262" i="1" s="1"/>
  <c r="Z327" i="1"/>
  <c r="AH327" i="1" s="1"/>
  <c r="Z316" i="1"/>
  <c r="AH316" i="1" s="1"/>
  <c r="Z306" i="1"/>
  <c r="AH306" i="1" s="1"/>
  <c r="Z304" i="1"/>
  <c r="AH304" i="1" s="1"/>
  <c r="Z257" i="1"/>
  <c r="AH257" i="1" s="1"/>
  <c r="Y327" i="1"/>
  <c r="AG327" i="1" s="1"/>
  <c r="Y316" i="1"/>
  <c r="AG316" i="1" s="1"/>
  <c r="Y306" i="1"/>
  <c r="AG306" i="1" s="1"/>
  <c r="Y304" i="1"/>
  <c r="AG304" i="1" s="1"/>
  <c r="Y257" i="1"/>
  <c r="AG257" i="1" s="1"/>
  <c r="Y321" i="1"/>
  <c r="AG321" i="1" s="1"/>
  <c r="Y313" i="1"/>
  <c r="AG313" i="1" s="1"/>
  <c r="Y311" i="1"/>
  <c r="AG311" i="1" s="1"/>
  <c r="Y309" i="1"/>
  <c r="AG309" i="1" s="1"/>
  <c r="Y291" i="1"/>
  <c r="AG291" i="1" s="1"/>
  <c r="Y289" i="1"/>
  <c r="AG289" i="1" s="1"/>
  <c r="Y283" i="1"/>
  <c r="AG283" i="1" s="1"/>
  <c r="Y276" i="1"/>
  <c r="AG276" i="1" s="1"/>
  <c r="Y266" i="1"/>
  <c r="AG266" i="1" s="1"/>
  <c r="Y262" i="1"/>
  <c r="AG262" i="1" s="1"/>
  <c r="X327" i="1"/>
  <c r="AF327" i="1" s="1"/>
  <c r="X311" i="1"/>
  <c r="AF311" i="1" s="1"/>
  <c r="X309" i="1"/>
  <c r="AF309" i="1" s="1"/>
  <c r="X304" i="1"/>
  <c r="AF304" i="1" s="1"/>
  <c r="X289" i="1"/>
  <c r="AF289" i="1" s="1"/>
  <c r="X283" i="1"/>
  <c r="AF283" i="1" s="1"/>
  <c r="X266" i="1"/>
  <c r="AF266" i="1" s="1"/>
  <c r="X262" i="1"/>
  <c r="AF262" i="1" s="1"/>
  <c r="X257" i="1"/>
  <c r="AF257" i="1" s="1"/>
  <c r="X321" i="1"/>
  <c r="AF321" i="1" s="1"/>
  <c r="X316" i="1"/>
  <c r="AF316" i="1" s="1"/>
  <c r="X313" i="1"/>
  <c r="AF313" i="1" s="1"/>
  <c r="X306" i="1"/>
  <c r="AF306" i="1" s="1"/>
  <c r="X291" i="1"/>
  <c r="AF291" i="1" s="1"/>
  <c r="X276" i="1"/>
  <c r="AF276" i="1" s="1"/>
  <c r="Z5" i="1" l="1"/>
  <c r="AH5" i="1" s="1"/>
  <c r="X5" i="1" l="1"/>
  <c r="AF5" i="1" s="1"/>
  <c r="Y5" i="1"/>
  <c r="AG5" i="1" s="1"/>
  <c r="Z6" i="1" l="1"/>
  <c r="AH6" i="1" s="1"/>
  <c r="Z7" i="1"/>
  <c r="AH7" i="1" s="1"/>
  <c r="Z8" i="1"/>
  <c r="AH8" i="1" s="1"/>
  <c r="X8" i="1" l="1"/>
  <c r="AF8" i="1" s="1"/>
  <c r="X7" i="1"/>
  <c r="AF7" i="1" s="1"/>
  <c r="Y6" i="1"/>
  <c r="AG6" i="1" s="1"/>
  <c r="Y8" i="1"/>
  <c r="AG8" i="1" s="1"/>
  <c r="X6" i="1"/>
  <c r="AF6" i="1" s="1"/>
  <c r="Y7" i="1"/>
  <c r="AG7" i="1" s="1"/>
  <c r="Z9" i="1"/>
  <c r="AH9" i="1" s="1"/>
  <c r="Z10" i="1"/>
  <c r="AH10" i="1" s="1"/>
  <c r="Y9" i="1" l="1"/>
  <c r="AG9" i="1" s="1"/>
  <c r="Y10" i="1"/>
  <c r="AG10" i="1" s="1"/>
  <c r="X9" i="1"/>
  <c r="AF9" i="1" s="1"/>
  <c r="X10" i="1"/>
  <c r="AF10" i="1" s="1"/>
  <c r="Z11" i="1"/>
  <c r="AH11" i="1" s="1"/>
  <c r="Z12" i="1"/>
  <c r="AH12" i="1" s="1"/>
  <c r="Z13" i="1"/>
  <c r="AH13" i="1" s="1"/>
  <c r="Y13" i="1" l="1"/>
  <c r="AG13" i="1" s="1"/>
  <c r="Y12" i="1"/>
  <c r="AG12" i="1" s="1"/>
  <c r="X11" i="1"/>
  <c r="AF11" i="1" s="1"/>
  <c r="Y11" i="1"/>
  <c r="AG11" i="1" s="1"/>
  <c r="X13" i="1"/>
  <c r="AF13" i="1" s="1"/>
  <c r="X12" i="1"/>
  <c r="AF12" i="1" s="1"/>
  <c r="Z14" i="1"/>
  <c r="AH14" i="1" s="1"/>
  <c r="Z16" i="1"/>
  <c r="AH16" i="1" s="1"/>
  <c r="Z15" i="1"/>
  <c r="AH15" i="1" s="1"/>
  <c r="X16" i="1" l="1"/>
  <c r="AF16" i="1" s="1"/>
  <c r="Y16" i="1"/>
  <c r="AG16" i="1" s="1"/>
  <c r="X14" i="1"/>
  <c r="AF14" i="1" s="1"/>
  <c r="Y14" i="1"/>
  <c r="AG14" i="1" s="1"/>
  <c r="X15" i="1"/>
  <c r="AF15" i="1" s="1"/>
  <c r="Y15" i="1"/>
  <c r="AG15" i="1" s="1"/>
  <c r="Z17" i="1" l="1"/>
  <c r="AH17" i="1" s="1"/>
  <c r="Z19" i="1"/>
  <c r="AH19" i="1" s="1"/>
  <c r="Z18" i="1"/>
  <c r="AH18" i="1" s="1"/>
  <c r="Y17" i="1" l="1"/>
  <c r="AG17" i="1" s="1"/>
  <c r="X17" i="1"/>
  <c r="AF17" i="1" s="1"/>
  <c r="X19" i="1"/>
  <c r="AF19" i="1" s="1"/>
  <c r="X18" i="1"/>
  <c r="AF18" i="1" s="1"/>
  <c r="Y18" i="1"/>
  <c r="AG18" i="1" s="1"/>
  <c r="Y19" i="1"/>
  <c r="AG19" i="1" s="1"/>
  <c r="Z21" i="1"/>
  <c r="AH21" i="1" s="1"/>
  <c r="Z20" i="1"/>
  <c r="AH20" i="1" s="1"/>
  <c r="X20" i="1" l="1"/>
  <c r="AF20" i="1" s="1"/>
  <c r="Y20" i="1"/>
  <c r="AG20" i="1" s="1"/>
  <c r="Y21" i="1"/>
  <c r="AG21" i="1" s="1"/>
  <c r="X21" i="1"/>
  <c r="AF21" i="1" s="1"/>
  <c r="Z22" i="1"/>
  <c r="AH22" i="1" s="1"/>
  <c r="X22" i="1" l="1"/>
  <c r="AF22" i="1" s="1"/>
  <c r="Y22" i="1"/>
  <c r="AG22" i="1" s="1"/>
  <c r="Z23" i="1"/>
  <c r="AH23" i="1" s="1"/>
  <c r="Z24" i="1"/>
  <c r="AH24" i="1" s="1"/>
  <c r="X23" i="1" l="1"/>
  <c r="AF23" i="1" s="1"/>
  <c r="X24" i="1"/>
  <c r="AF24" i="1" s="1"/>
  <c r="Y24" i="1"/>
  <c r="AG24" i="1" s="1"/>
  <c r="Y23" i="1"/>
  <c r="AG23" i="1" s="1"/>
  <c r="Z25" i="1"/>
  <c r="AH25" i="1" s="1"/>
  <c r="Y25" i="1" l="1"/>
  <c r="AG25" i="1" s="1"/>
  <c r="X25" i="1"/>
  <c r="AF25" i="1" s="1"/>
  <c r="Z26" i="1"/>
  <c r="AH26" i="1" s="1"/>
  <c r="Z27" i="1"/>
  <c r="AH27" i="1" s="1"/>
  <c r="Y26" i="1" l="1"/>
  <c r="AG26" i="1" s="1"/>
  <c r="X27" i="1"/>
  <c r="AF27" i="1" s="1"/>
  <c r="X26" i="1"/>
  <c r="AF26" i="1" s="1"/>
  <c r="Y27" i="1"/>
  <c r="AG27" i="1" s="1"/>
  <c r="Z28" i="1"/>
  <c r="AH28" i="1" s="1"/>
  <c r="Z29" i="1"/>
  <c r="AH29" i="1" s="1"/>
  <c r="X28" i="1" l="1"/>
  <c r="AF28" i="1" s="1"/>
  <c r="Y29" i="1"/>
  <c r="AG29" i="1" s="1"/>
  <c r="Y28" i="1"/>
  <c r="AG28" i="1" s="1"/>
  <c r="X29" i="1"/>
  <c r="AF29" i="1" s="1"/>
  <c r="Z30" i="1" l="1"/>
  <c r="AH30" i="1" s="1"/>
  <c r="Y30" i="1" l="1"/>
  <c r="AG30" i="1" s="1"/>
  <c r="X30" i="1"/>
  <c r="AF30" i="1" s="1"/>
  <c r="Z31" i="1"/>
  <c r="AH31" i="1" s="1"/>
  <c r="Y31" i="1" l="1"/>
  <c r="AG31" i="1" s="1"/>
  <c r="X31" i="1"/>
  <c r="AF31" i="1" s="1"/>
  <c r="Z32" i="1"/>
  <c r="AH32" i="1" s="1"/>
  <c r="Z33" i="1"/>
  <c r="AH33" i="1" s="1"/>
  <c r="Z35" i="1"/>
  <c r="AH35" i="1" s="1"/>
  <c r="Z34" i="1"/>
  <c r="AH34" i="1" s="1"/>
  <c r="Y35" i="1" l="1"/>
  <c r="AG35" i="1" s="1"/>
  <c r="X33" i="1"/>
  <c r="AF33" i="1" s="1"/>
  <c r="X32" i="1"/>
  <c r="AF32" i="1" s="1"/>
  <c r="X35" i="1"/>
  <c r="AF35" i="1" s="1"/>
  <c r="X34" i="1"/>
  <c r="AF34" i="1" s="1"/>
  <c r="Y33" i="1"/>
  <c r="AG33" i="1" s="1"/>
  <c r="Y34" i="1"/>
  <c r="AG34" i="1" s="1"/>
  <c r="Y32" i="1"/>
  <c r="AG32" i="1" s="1"/>
  <c r="Z36" i="1"/>
  <c r="AH36" i="1" s="1"/>
  <c r="Z37" i="1"/>
  <c r="AH37" i="1" s="1"/>
  <c r="Y36" i="1" l="1"/>
  <c r="AG36" i="1" s="1"/>
  <c r="X37" i="1"/>
  <c r="AF37" i="1" s="1"/>
  <c r="X36" i="1"/>
  <c r="AF36" i="1" s="1"/>
  <c r="Y37" i="1"/>
  <c r="AG37" i="1" s="1"/>
  <c r="Z38" i="1"/>
  <c r="AH38" i="1" s="1"/>
  <c r="Y38" i="1" l="1"/>
  <c r="AG38" i="1" s="1"/>
  <c r="X38" i="1"/>
  <c r="AF38" i="1" s="1"/>
  <c r="Z39" i="1"/>
  <c r="AH39" i="1" s="1"/>
  <c r="Z40" i="1"/>
  <c r="AH40" i="1" s="1"/>
  <c r="Z41" i="1"/>
  <c r="AH41" i="1" s="1"/>
  <c r="Y40" i="1" l="1"/>
  <c r="AG40" i="1" s="1"/>
  <c r="X41" i="1"/>
  <c r="AF41" i="1" s="1"/>
  <c r="Y39" i="1"/>
  <c r="AG39" i="1" s="1"/>
  <c r="Y41" i="1"/>
  <c r="AG41" i="1" s="1"/>
  <c r="X40" i="1"/>
  <c r="AF40" i="1" s="1"/>
  <c r="X39" i="1"/>
  <c r="AF39" i="1" s="1"/>
  <c r="Z42" i="1"/>
  <c r="AH42" i="1" s="1"/>
  <c r="Y42" i="1" l="1"/>
  <c r="AG42" i="1" s="1"/>
  <c r="X42" i="1"/>
  <c r="AF42" i="1" s="1"/>
  <c r="Z43" i="1"/>
  <c r="AH43" i="1" s="1"/>
  <c r="Z44" i="1"/>
  <c r="AH44" i="1" s="1"/>
  <c r="Y43" i="1" l="1"/>
  <c r="AG43" i="1" s="1"/>
  <c r="X44" i="1"/>
  <c r="AF44" i="1" s="1"/>
  <c r="Y44" i="1"/>
  <c r="AG44" i="1" s="1"/>
  <c r="X43" i="1"/>
  <c r="AF43" i="1" s="1"/>
  <c r="Z45" i="1"/>
  <c r="AH45" i="1" s="1"/>
  <c r="Z46" i="1"/>
  <c r="AH46" i="1" s="1"/>
  <c r="X46" i="1" l="1"/>
  <c r="AF46" i="1" s="1"/>
  <c r="Y46" i="1"/>
  <c r="AG46" i="1" s="1"/>
  <c r="Y45" i="1"/>
  <c r="AG45" i="1" s="1"/>
  <c r="X45" i="1"/>
  <c r="AF45" i="1" s="1"/>
  <c r="Z47" i="1"/>
  <c r="AH47" i="1" s="1"/>
  <c r="Y47" i="1" l="1"/>
  <c r="AG47" i="1" s="1"/>
  <c r="X47" i="1"/>
  <c r="AF47" i="1" s="1"/>
  <c r="Z48" i="1"/>
  <c r="AH48" i="1" s="1"/>
  <c r="X48" i="1" l="1"/>
  <c r="AF48" i="1" s="1"/>
  <c r="Y48" i="1"/>
  <c r="AG48" i="1" s="1"/>
  <c r="Z49" i="1"/>
  <c r="AH49" i="1" s="1"/>
  <c r="Z50" i="1"/>
  <c r="AH50" i="1" s="1"/>
  <c r="X49" i="1" l="1"/>
  <c r="AF49" i="1" s="1"/>
  <c r="Y50" i="1"/>
  <c r="AG50" i="1" s="1"/>
  <c r="X50" i="1"/>
  <c r="AF50" i="1" s="1"/>
  <c r="Y49" i="1"/>
  <c r="AG49" i="1" s="1"/>
  <c r="Z52" i="1"/>
  <c r="AH52" i="1" s="1"/>
  <c r="Z51" i="1"/>
  <c r="AH51" i="1" s="1"/>
  <c r="Z53" i="1"/>
  <c r="AH53" i="1" s="1"/>
  <c r="X53" i="1" l="1"/>
  <c r="AF53" i="1" s="1"/>
  <c r="Y52" i="1"/>
  <c r="AG52" i="1" s="1"/>
  <c r="X52" i="1"/>
  <c r="AF52" i="1" s="1"/>
  <c r="Y53" i="1"/>
  <c r="AG53" i="1" s="1"/>
  <c r="X51" i="1"/>
  <c r="AF51" i="1" s="1"/>
  <c r="Y51" i="1"/>
  <c r="AG51" i="1" s="1"/>
  <c r="Z54" i="1"/>
  <c r="AH54" i="1" s="1"/>
  <c r="Y54" i="1" l="1"/>
  <c r="AG54" i="1" s="1"/>
  <c r="X54" i="1"/>
  <c r="AF54" i="1" s="1"/>
  <c r="Z55" i="1"/>
  <c r="AH55" i="1" s="1"/>
  <c r="X55" i="1" l="1"/>
  <c r="AF55" i="1" s="1"/>
  <c r="Y55" i="1"/>
  <c r="AG55" i="1" s="1"/>
  <c r="Z56" i="1" l="1"/>
  <c r="AH56" i="1" s="1"/>
  <c r="X56" i="1" l="1"/>
  <c r="AF56" i="1" s="1"/>
  <c r="Y56" i="1"/>
  <c r="AG56" i="1" s="1"/>
  <c r="Z57" i="1" l="1"/>
  <c r="AH57" i="1" s="1"/>
  <c r="Y57" i="1" l="1"/>
  <c r="AG57" i="1" s="1"/>
  <c r="X57" i="1"/>
  <c r="AF57" i="1" s="1"/>
  <c r="Z58" i="1"/>
  <c r="AH58" i="1" s="1"/>
  <c r="Z59" i="1"/>
  <c r="AH59" i="1" s="1"/>
  <c r="X58" i="1" l="1"/>
  <c r="AF58" i="1" s="1"/>
  <c r="Y58" i="1"/>
  <c r="AG58" i="1" s="1"/>
  <c r="Y59" i="1"/>
  <c r="AG59" i="1" s="1"/>
  <c r="X59" i="1"/>
  <c r="AF59" i="1" s="1"/>
  <c r="Z60" i="1"/>
  <c r="AH60" i="1" s="1"/>
  <c r="Z61" i="1"/>
  <c r="AH61" i="1" s="1"/>
  <c r="X61" i="1" l="1"/>
  <c r="AF61" i="1" s="1"/>
  <c r="Y61" i="1"/>
  <c r="AG61" i="1" s="1"/>
  <c r="Y60" i="1"/>
  <c r="AG60" i="1" s="1"/>
  <c r="X60" i="1"/>
  <c r="AF60" i="1" s="1"/>
  <c r="Z62" i="1" l="1"/>
  <c r="AH62" i="1" s="1"/>
  <c r="Z63" i="1"/>
  <c r="AH63" i="1" s="1"/>
  <c r="Z64" i="1"/>
  <c r="AH64" i="1" s="1"/>
  <c r="Y62" i="1" l="1"/>
  <c r="AG62" i="1" s="1"/>
  <c r="X64" i="1"/>
  <c r="AF64" i="1" s="1"/>
  <c r="X62" i="1"/>
  <c r="AF62" i="1" s="1"/>
  <c r="Y63" i="1"/>
  <c r="AG63" i="1" s="1"/>
  <c r="Y64" i="1"/>
  <c r="AG64" i="1" s="1"/>
  <c r="X63" i="1"/>
  <c r="AF63" i="1" s="1"/>
  <c r="X66" i="1" l="1"/>
  <c r="AF66" i="1" s="1"/>
  <c r="Y66" i="1"/>
  <c r="AG66" i="1" s="1"/>
  <c r="Z66" i="1"/>
  <c r="AH66" i="1" s="1"/>
  <c r="Z65" i="1"/>
  <c r="AH65" i="1" s="1"/>
  <c r="Z67" i="1"/>
  <c r="AH67" i="1" s="1"/>
  <c r="Y67" i="1" l="1"/>
  <c r="AG67" i="1" s="1"/>
  <c r="X67" i="1"/>
  <c r="AF67" i="1" s="1"/>
  <c r="X65" i="1"/>
  <c r="AF65" i="1" s="1"/>
  <c r="Y65" i="1"/>
  <c r="AG65" i="1" s="1"/>
  <c r="Z68" i="1" l="1"/>
  <c r="AH68" i="1" s="1"/>
  <c r="Z69" i="1"/>
  <c r="AH69" i="1" s="1"/>
  <c r="Y68" i="1" l="1"/>
  <c r="AG68" i="1" s="1"/>
  <c r="Y69" i="1"/>
  <c r="AG69" i="1" s="1"/>
  <c r="X69" i="1"/>
  <c r="AF69" i="1" s="1"/>
  <c r="X68" i="1"/>
  <c r="AF68" i="1" s="1"/>
  <c r="Z70" i="1" l="1"/>
  <c r="AH70" i="1" s="1"/>
  <c r="X70" i="1" l="1"/>
  <c r="AF70" i="1" s="1"/>
  <c r="Y70" i="1"/>
  <c r="AG70" i="1" s="1"/>
  <c r="Z72" i="1"/>
  <c r="AH72" i="1" s="1"/>
  <c r="Z71" i="1"/>
  <c r="AH71" i="1" s="1"/>
  <c r="Z73" i="1"/>
  <c r="AH73" i="1" s="1"/>
  <c r="X72" i="1" l="1"/>
  <c r="AF72" i="1" s="1"/>
  <c r="X73" i="1"/>
  <c r="AF73" i="1" s="1"/>
  <c r="Y71" i="1"/>
  <c r="AG71" i="1" s="1"/>
  <c r="Y73" i="1"/>
  <c r="AG73" i="1" s="1"/>
  <c r="X71" i="1"/>
  <c r="AF71" i="1" s="1"/>
  <c r="Y72" i="1"/>
  <c r="AG72" i="1" s="1"/>
  <c r="Z74" i="1"/>
  <c r="AH74" i="1" s="1"/>
  <c r="X74" i="1" l="1"/>
  <c r="AF74" i="1" s="1"/>
  <c r="Y74" i="1"/>
  <c r="AG74" i="1" s="1"/>
  <c r="Z75" i="1"/>
  <c r="AH75" i="1" s="1"/>
  <c r="Z78" i="1"/>
  <c r="AH78" i="1" s="1"/>
  <c r="Z77" i="1"/>
  <c r="AH77" i="1" s="1"/>
  <c r="Z76" i="1"/>
  <c r="AH76" i="1" s="1"/>
  <c r="Y75" i="1" l="1"/>
  <c r="AG75" i="1" s="1"/>
  <c r="Y78" i="1"/>
  <c r="AG78" i="1" s="1"/>
  <c r="X76" i="1"/>
  <c r="AF76" i="1" s="1"/>
  <c r="X78" i="1"/>
  <c r="AF78" i="1" s="1"/>
  <c r="Y77" i="1"/>
  <c r="AG77" i="1" s="1"/>
  <c r="X75" i="1"/>
  <c r="AF75" i="1" s="1"/>
  <c r="Y76" i="1"/>
  <c r="AG76" i="1" s="1"/>
  <c r="X77" i="1"/>
  <c r="AF77" i="1" s="1"/>
  <c r="Z79" i="1"/>
  <c r="AH79" i="1" s="1"/>
  <c r="X79" i="1" l="1"/>
  <c r="AF79" i="1" s="1"/>
  <c r="Y79" i="1"/>
  <c r="AG79" i="1" s="1"/>
  <c r="Z81" i="1"/>
  <c r="AH81" i="1" s="1"/>
  <c r="Z80" i="1"/>
  <c r="AH80" i="1" s="1"/>
  <c r="X81" i="1" l="1"/>
  <c r="AF81" i="1" s="1"/>
  <c r="Y80" i="1"/>
  <c r="AG80" i="1" s="1"/>
  <c r="X80" i="1"/>
  <c r="AF80" i="1" s="1"/>
  <c r="Y81" i="1"/>
  <c r="AG81" i="1" s="1"/>
  <c r="Z83" i="1"/>
  <c r="AH83" i="1" s="1"/>
  <c r="Z82" i="1"/>
  <c r="AH82" i="1" s="1"/>
  <c r="Z84" i="1"/>
  <c r="AH84" i="1" s="1"/>
  <c r="Z85" i="1"/>
  <c r="AH85" i="1" s="1"/>
  <c r="Z86" i="1"/>
  <c r="AH86" i="1" s="1"/>
  <c r="Y84" i="1" l="1"/>
  <c r="AG84" i="1" s="1"/>
  <c r="Y85" i="1"/>
  <c r="AG85" i="1" s="1"/>
  <c r="X86" i="1"/>
  <c r="AF86" i="1" s="1"/>
  <c r="Y86" i="1"/>
  <c r="AG86" i="1" s="1"/>
  <c r="X82" i="1"/>
  <c r="AF82" i="1" s="1"/>
  <c r="Y83" i="1"/>
  <c r="AG83" i="1" s="1"/>
  <c r="X85" i="1"/>
  <c r="AF85" i="1" s="1"/>
  <c r="X84" i="1"/>
  <c r="AF84" i="1" s="1"/>
  <c r="Y82" i="1"/>
  <c r="AG82" i="1" s="1"/>
  <c r="X83" i="1"/>
  <c r="AF83" i="1" s="1"/>
  <c r="Z87" i="1"/>
  <c r="AH87" i="1" s="1"/>
  <c r="X87" i="1" l="1"/>
  <c r="AF87" i="1" s="1"/>
  <c r="Y87" i="1"/>
  <c r="AG87" i="1" s="1"/>
  <c r="Z88" i="1"/>
  <c r="AH88" i="1" s="1"/>
  <c r="X88" i="1" l="1"/>
  <c r="AF88" i="1" s="1"/>
  <c r="Y88" i="1"/>
  <c r="AG88" i="1" s="1"/>
  <c r="Z89" i="1"/>
  <c r="AH89" i="1" s="1"/>
  <c r="Z90" i="1"/>
  <c r="AH90" i="1" s="1"/>
  <c r="Y89" i="1" l="1"/>
  <c r="AG89" i="1" s="1"/>
  <c r="X90" i="1"/>
  <c r="AF90" i="1" s="1"/>
  <c r="Y90" i="1"/>
  <c r="AG90" i="1" s="1"/>
  <c r="X89" i="1"/>
  <c r="AF89" i="1" s="1"/>
  <c r="Z91" i="1"/>
  <c r="AH91" i="1" s="1"/>
  <c r="Z92" i="1"/>
  <c r="AH92" i="1" s="1"/>
  <c r="X91" i="1" l="1"/>
  <c r="AF91" i="1" s="1"/>
  <c r="X92" i="1"/>
  <c r="AF92" i="1" s="1"/>
  <c r="Y91" i="1"/>
  <c r="AG91" i="1" s="1"/>
  <c r="Y92" i="1"/>
  <c r="AG92" i="1" s="1"/>
  <c r="Z93" i="1"/>
  <c r="AH93" i="1" s="1"/>
  <c r="Y93" i="1" l="1"/>
  <c r="AG93" i="1" s="1"/>
  <c r="X93" i="1"/>
  <c r="AF93" i="1" s="1"/>
  <c r="Z94" i="1"/>
  <c r="AH94" i="1" s="1"/>
  <c r="Z95" i="1"/>
  <c r="AH95" i="1" s="1"/>
  <c r="Z96" i="1"/>
  <c r="AH96" i="1" s="1"/>
  <c r="Z97" i="1"/>
  <c r="AH97" i="1" s="1"/>
  <c r="X96" i="1" l="1"/>
  <c r="AF96" i="1" s="1"/>
  <c r="X97" i="1"/>
  <c r="AF97" i="1" s="1"/>
  <c r="Y96" i="1"/>
  <c r="AG96" i="1" s="1"/>
  <c r="Y94" i="1"/>
  <c r="AG94" i="1" s="1"/>
  <c r="X95" i="1"/>
  <c r="AF95" i="1" s="1"/>
  <c r="Y95" i="1"/>
  <c r="AG95" i="1" s="1"/>
  <c r="Y97" i="1"/>
  <c r="AG97" i="1" s="1"/>
  <c r="X94" i="1"/>
  <c r="AF94" i="1" s="1"/>
  <c r="Z98" i="1"/>
  <c r="AH98" i="1" s="1"/>
  <c r="Y98" i="1" l="1"/>
  <c r="AG98" i="1" s="1"/>
  <c r="X98" i="1"/>
  <c r="AF98" i="1" s="1"/>
  <c r="Z99" i="1"/>
  <c r="AH99" i="1" s="1"/>
  <c r="Z100" i="1"/>
  <c r="AH100" i="1" s="1"/>
  <c r="Y99" i="1" l="1"/>
  <c r="AG99" i="1" s="1"/>
  <c r="X100" i="1"/>
  <c r="AF100" i="1" s="1"/>
  <c r="Y100" i="1"/>
  <c r="AG100" i="1" s="1"/>
  <c r="X99" i="1"/>
  <c r="AF99" i="1" s="1"/>
  <c r="Z101" i="1"/>
  <c r="AH101" i="1" s="1"/>
  <c r="Z102" i="1"/>
  <c r="AH102" i="1" s="1"/>
  <c r="Z103" i="1"/>
  <c r="AH103" i="1" s="1"/>
  <c r="Y103" i="1" l="1"/>
  <c r="AG103" i="1" s="1"/>
  <c r="Y101" i="1"/>
  <c r="AG101" i="1" s="1"/>
  <c r="X102" i="1"/>
  <c r="AF102" i="1" s="1"/>
  <c r="X103" i="1"/>
  <c r="AF103" i="1" s="1"/>
  <c r="X101" i="1"/>
  <c r="AF101" i="1" s="1"/>
  <c r="Y102" i="1"/>
  <c r="AG102" i="1" s="1"/>
  <c r="Z104" i="1"/>
  <c r="AH104" i="1" s="1"/>
  <c r="Y104" i="1" l="1"/>
  <c r="AG104" i="1" s="1"/>
  <c r="X104" i="1"/>
  <c r="AF104" i="1" s="1"/>
  <c r="Z105" i="1"/>
  <c r="AH105" i="1" s="1"/>
  <c r="X105" i="1" l="1"/>
  <c r="AF105" i="1" s="1"/>
  <c r="Y105" i="1"/>
  <c r="AG105" i="1" s="1"/>
  <c r="Z106" i="1"/>
  <c r="AH106" i="1" s="1"/>
  <c r="Z107" i="1"/>
  <c r="AH107" i="1" s="1"/>
  <c r="Z108" i="1"/>
  <c r="AH108" i="1" s="1"/>
  <c r="X107" i="1" l="1"/>
  <c r="AF107" i="1" s="1"/>
  <c r="Y108" i="1"/>
  <c r="AG108" i="1" s="1"/>
  <c r="Y106" i="1"/>
  <c r="AG106" i="1" s="1"/>
  <c r="X106" i="1"/>
  <c r="AF106" i="1" s="1"/>
  <c r="X108" i="1"/>
  <c r="AF108" i="1" s="1"/>
  <c r="Y107" i="1"/>
  <c r="AG107" i="1" s="1"/>
  <c r="Z109" i="1"/>
  <c r="AH109" i="1" s="1"/>
  <c r="Y109" i="1" l="1"/>
  <c r="AG109" i="1" s="1"/>
  <c r="X109" i="1"/>
  <c r="AF109" i="1" s="1"/>
  <c r="Z110" i="1"/>
  <c r="AH110" i="1" s="1"/>
  <c r="Z111" i="1"/>
  <c r="AH111" i="1" s="1"/>
  <c r="X111" i="1" l="1"/>
  <c r="AF111" i="1" s="1"/>
  <c r="Y110" i="1"/>
  <c r="AG110" i="1" s="1"/>
  <c r="X110" i="1"/>
  <c r="AF110" i="1" s="1"/>
  <c r="Y111" i="1"/>
  <c r="AG111" i="1" s="1"/>
  <c r="Z112" i="1"/>
  <c r="AH112" i="1" s="1"/>
  <c r="Z113" i="1"/>
  <c r="AH113" i="1" s="1"/>
  <c r="Y113" i="1" l="1"/>
  <c r="AG113" i="1" s="1"/>
  <c r="X113" i="1"/>
  <c r="AF113" i="1" s="1"/>
  <c r="Y112" i="1"/>
  <c r="AG112" i="1" s="1"/>
  <c r="X112" i="1"/>
  <c r="AF112" i="1" s="1"/>
  <c r="Z114" i="1"/>
  <c r="AH114" i="1" s="1"/>
  <c r="Z115" i="1"/>
  <c r="AH115" i="1" s="1"/>
  <c r="Y115" i="1" l="1"/>
  <c r="AG115" i="1" s="1"/>
  <c r="X115" i="1"/>
  <c r="AF115" i="1" s="1"/>
  <c r="Y114" i="1"/>
  <c r="AG114" i="1" s="1"/>
  <c r="X114" i="1"/>
  <c r="AF114" i="1" s="1"/>
  <c r="Z116" i="1"/>
  <c r="AH116" i="1" s="1"/>
  <c r="Y116" i="1" l="1"/>
  <c r="AG116" i="1" s="1"/>
  <c r="X116" i="1"/>
  <c r="AF116" i="1" s="1"/>
  <c r="Z117" i="1"/>
  <c r="AH117" i="1" s="1"/>
  <c r="Z118" i="1"/>
  <c r="AH118" i="1" s="1"/>
  <c r="Y117" i="1" l="1"/>
  <c r="AG117" i="1" s="1"/>
  <c r="X117" i="1"/>
  <c r="AF117" i="1" s="1"/>
  <c r="Y118" i="1"/>
  <c r="AG118" i="1" s="1"/>
  <c r="X118" i="1"/>
  <c r="AF118" i="1" s="1"/>
  <c r="Z119" i="1" l="1"/>
  <c r="AH119" i="1" s="1"/>
  <c r="Z120" i="1"/>
  <c r="AH120" i="1" s="1"/>
  <c r="X120" i="1" l="1"/>
  <c r="AF120" i="1" s="1"/>
  <c r="Y119" i="1"/>
  <c r="AG119" i="1" s="1"/>
  <c r="X119" i="1"/>
  <c r="AF119" i="1" s="1"/>
  <c r="Y120" i="1"/>
  <c r="AG120" i="1" s="1"/>
  <c r="Z121" i="1" l="1"/>
  <c r="AH121" i="1" s="1"/>
  <c r="X121" i="1" l="1"/>
  <c r="AF121" i="1" s="1"/>
  <c r="Y121" i="1"/>
  <c r="AG121" i="1" s="1"/>
  <c r="Z122" i="1"/>
  <c r="AH122" i="1" s="1"/>
  <c r="Y122" i="1" l="1"/>
  <c r="AG122" i="1" s="1"/>
  <c r="X122" i="1"/>
  <c r="AF122" i="1" s="1"/>
  <c r="Z123" i="1"/>
  <c r="AH123" i="1" s="1"/>
  <c r="Y123" i="1" l="1"/>
  <c r="AG123" i="1" s="1"/>
  <c r="X123" i="1"/>
  <c r="AF123" i="1" s="1"/>
  <c r="Z124" i="1"/>
  <c r="AH124" i="1" s="1"/>
  <c r="Z125" i="1"/>
  <c r="AH125" i="1" s="1"/>
  <c r="X125" i="1" l="1"/>
  <c r="AF125" i="1" s="1"/>
  <c r="Y124" i="1"/>
  <c r="AG124" i="1" s="1"/>
  <c r="X124" i="1"/>
  <c r="AF124" i="1" s="1"/>
  <c r="Y125" i="1"/>
  <c r="AG125" i="1" s="1"/>
  <c r="Z126" i="1" l="1"/>
  <c r="AH126" i="1" s="1"/>
  <c r="Z127" i="1"/>
  <c r="AH127" i="1" s="1"/>
  <c r="X127" i="1" l="1"/>
  <c r="AF127" i="1" s="1"/>
  <c r="Y126" i="1"/>
  <c r="AG126" i="1" s="1"/>
  <c r="X126" i="1"/>
  <c r="AF126" i="1" s="1"/>
  <c r="Y127" i="1"/>
  <c r="AG127" i="1" s="1"/>
  <c r="Z128" i="1"/>
  <c r="AH128" i="1" s="1"/>
  <c r="Y130" i="1" l="1"/>
  <c r="AG130" i="1" s="1"/>
  <c r="X130" i="1"/>
  <c r="AF130" i="1" s="1"/>
  <c r="Y128" i="1"/>
  <c r="AG128" i="1" s="1"/>
  <c r="X128" i="1"/>
  <c r="AF128" i="1" s="1"/>
  <c r="Z130" i="1"/>
  <c r="AH130" i="1" s="1"/>
  <c r="Z129" i="1"/>
  <c r="AH129" i="1" s="1"/>
  <c r="X129" i="1" l="1"/>
  <c r="AF129" i="1" s="1"/>
  <c r="Y129" i="1"/>
  <c r="AG129" i="1" s="1"/>
  <c r="Z131" i="1"/>
  <c r="AH131" i="1" s="1"/>
  <c r="Z132" i="1"/>
  <c r="AH132" i="1" s="1"/>
  <c r="X132" i="1" l="1"/>
  <c r="AF132" i="1" s="1"/>
  <c r="Y131" i="1"/>
  <c r="AG131" i="1" s="1"/>
  <c r="Y132" i="1"/>
  <c r="AG132" i="1" s="1"/>
  <c r="X131" i="1"/>
  <c r="AF131" i="1" s="1"/>
  <c r="Z133" i="1"/>
  <c r="AH133" i="1" s="1"/>
  <c r="Z134" i="1"/>
  <c r="AH134" i="1" s="1"/>
  <c r="Z135" i="1"/>
  <c r="AH135" i="1" s="1"/>
  <c r="Y133" i="1" l="1"/>
  <c r="AG133" i="1" s="1"/>
  <c r="X135" i="1"/>
  <c r="AF135" i="1" s="1"/>
  <c r="Y135" i="1"/>
  <c r="AG135" i="1" s="1"/>
  <c r="Y134" i="1"/>
  <c r="AG134" i="1" s="1"/>
  <c r="X133" i="1"/>
  <c r="AF133" i="1" s="1"/>
  <c r="X134" i="1"/>
  <c r="AF134" i="1" s="1"/>
  <c r="Z136" i="1"/>
  <c r="AH136" i="1" s="1"/>
  <c r="Z137" i="1"/>
  <c r="AH137" i="1" s="1"/>
  <c r="Y136" i="1" l="1"/>
  <c r="AG136" i="1" s="1"/>
  <c r="X136" i="1"/>
  <c r="AF136" i="1" s="1"/>
  <c r="X137" i="1"/>
  <c r="AF137" i="1" s="1"/>
  <c r="Y137" i="1"/>
  <c r="AG137" i="1" s="1"/>
  <c r="Z138" i="1"/>
  <c r="AH138" i="1" s="1"/>
  <c r="Y138" i="1" l="1"/>
  <c r="AG138" i="1" s="1"/>
  <c r="X138" i="1"/>
  <c r="AF138" i="1" s="1"/>
  <c r="Z139" i="1"/>
  <c r="AH139" i="1" s="1"/>
  <c r="Y139" i="1" l="1"/>
  <c r="AG139" i="1" s="1"/>
  <c r="X139" i="1"/>
  <c r="AF139" i="1" s="1"/>
  <c r="Z140" i="1"/>
  <c r="AH140" i="1" s="1"/>
  <c r="X140" i="1" l="1"/>
  <c r="AF140" i="1" s="1"/>
  <c r="Y140" i="1"/>
  <c r="AG140" i="1" s="1"/>
  <c r="Z259" i="1" l="1"/>
  <c r="AH259" i="1" s="1"/>
  <c r="Z258" i="1"/>
  <c r="AH258" i="1" s="1"/>
  <c r="X258" i="1" l="1"/>
  <c r="AF258" i="1" s="1"/>
  <c r="Y259" i="1"/>
  <c r="AG259" i="1" s="1"/>
  <c r="Y258" i="1"/>
  <c r="AG258" i="1" s="1"/>
  <c r="X259" i="1"/>
  <c r="AF259" i="1" s="1"/>
  <c r="Z260" i="1"/>
  <c r="AH260" i="1" s="1"/>
  <c r="X260" i="1" l="1"/>
  <c r="AF260" i="1" s="1"/>
  <c r="Y260" i="1"/>
  <c r="AG260" i="1" s="1"/>
  <c r="Z261" i="1"/>
  <c r="AH261" i="1" s="1"/>
  <c r="X261" i="1" l="1"/>
  <c r="AF261" i="1" s="1"/>
  <c r="Y261" i="1"/>
  <c r="AG261" i="1" s="1"/>
  <c r="Z263" i="1"/>
  <c r="AH263" i="1" s="1"/>
  <c r="X263" i="1" l="1"/>
  <c r="AF263" i="1" s="1"/>
  <c r="Y263" i="1"/>
  <c r="AG263" i="1" s="1"/>
  <c r="Z264" i="1"/>
  <c r="AH264" i="1" s="1"/>
  <c r="Y264" i="1" l="1"/>
  <c r="AG264" i="1" s="1"/>
  <c r="X264" i="1"/>
  <c r="AF264" i="1" s="1"/>
  <c r="Z265" i="1"/>
  <c r="AH265" i="1" s="1"/>
  <c r="Y265" i="1" l="1"/>
  <c r="AG265" i="1" s="1"/>
  <c r="X265" i="1"/>
  <c r="AF265" i="1" s="1"/>
  <c r="Y267" i="1" l="1"/>
  <c r="AG267" i="1" s="1"/>
  <c r="Y141" i="1"/>
  <c r="AG141" i="1" s="1"/>
  <c r="X267" i="1"/>
  <c r="AF267" i="1" s="1"/>
  <c r="X141" i="1"/>
  <c r="AF141" i="1" s="1"/>
  <c r="Z267" i="1"/>
  <c r="AH267" i="1" s="1"/>
  <c r="Z141" i="1"/>
  <c r="AH141" i="1" s="1"/>
  <c r="Y269" i="1" l="1"/>
  <c r="AG269" i="1" s="1"/>
  <c r="Y143" i="1"/>
  <c r="AG143" i="1" s="1"/>
  <c r="X269" i="1"/>
  <c r="AF269" i="1" s="1"/>
  <c r="X143" i="1"/>
  <c r="AF143" i="1" s="1"/>
  <c r="X268" i="1"/>
  <c r="AF268" i="1" s="1"/>
  <c r="X142" i="1"/>
  <c r="AF142" i="1" s="1"/>
  <c r="Y268" i="1"/>
  <c r="AG268" i="1" s="1"/>
  <c r="Y142" i="1"/>
  <c r="AG142" i="1" s="1"/>
  <c r="Z269" i="1"/>
  <c r="AH269" i="1" s="1"/>
  <c r="Z143" i="1"/>
  <c r="AH143" i="1" s="1"/>
  <c r="Z268" i="1"/>
  <c r="AH268" i="1" s="1"/>
  <c r="Z142" i="1"/>
  <c r="AH142" i="1" s="1"/>
  <c r="Y144" i="1" l="1"/>
  <c r="AG144" i="1" s="1"/>
  <c r="Y270" i="1"/>
  <c r="AG270" i="1" s="1"/>
  <c r="X144" i="1"/>
  <c r="AF144" i="1" s="1"/>
  <c r="X270" i="1"/>
  <c r="AF270" i="1" s="1"/>
  <c r="Z144" i="1"/>
  <c r="AH144" i="1" s="1"/>
  <c r="Z270" i="1"/>
  <c r="AH270" i="1" s="1"/>
  <c r="Y272" i="1" l="1"/>
  <c r="AG272" i="1" s="1"/>
  <c r="Y146" i="1"/>
  <c r="AG146" i="1" s="1"/>
  <c r="X272" i="1"/>
  <c r="AF272" i="1" s="1"/>
  <c r="X146" i="1"/>
  <c r="AF146" i="1" s="1"/>
  <c r="X271" i="1"/>
  <c r="AF271" i="1" s="1"/>
  <c r="X145" i="1"/>
  <c r="AF145" i="1" s="1"/>
  <c r="Y271" i="1"/>
  <c r="AG271" i="1" s="1"/>
  <c r="Y145" i="1"/>
  <c r="AG145" i="1" s="1"/>
  <c r="Z272" i="1"/>
  <c r="AH272" i="1" s="1"/>
  <c r="Z146" i="1"/>
  <c r="AH146" i="1" s="1"/>
  <c r="Z271" i="1"/>
  <c r="AH271" i="1" s="1"/>
  <c r="Z145" i="1"/>
  <c r="AH145" i="1" s="1"/>
  <c r="X274" i="1" l="1"/>
  <c r="AF274" i="1" s="1"/>
  <c r="X148" i="1"/>
  <c r="AF148" i="1" s="1"/>
  <c r="X273" i="1"/>
  <c r="AF273" i="1" s="1"/>
  <c r="X147" i="1"/>
  <c r="AF147" i="1" s="1"/>
  <c r="Y273" i="1"/>
  <c r="AG273" i="1" s="1"/>
  <c r="Y147" i="1"/>
  <c r="AG147" i="1" s="1"/>
  <c r="Y274" i="1"/>
  <c r="AG274" i="1" s="1"/>
  <c r="Y148" i="1"/>
  <c r="AG148" i="1" s="1"/>
  <c r="Z273" i="1"/>
  <c r="AH273" i="1" s="1"/>
  <c r="Z147" i="1"/>
  <c r="AH147" i="1" s="1"/>
  <c r="Z274" i="1"/>
  <c r="AH274" i="1" s="1"/>
  <c r="Z148" i="1"/>
  <c r="AH148" i="1" s="1"/>
  <c r="X275" i="1" l="1"/>
  <c r="AF275" i="1" s="1"/>
  <c r="X149" i="1"/>
  <c r="AF149" i="1" s="1"/>
  <c r="Y275" i="1"/>
  <c r="AG275" i="1" s="1"/>
  <c r="Y149" i="1"/>
  <c r="AG149" i="1" s="1"/>
  <c r="Z275" i="1"/>
  <c r="AH275" i="1" s="1"/>
  <c r="Z149" i="1"/>
  <c r="AH149" i="1" s="1"/>
  <c r="X150" i="1" l="1"/>
  <c r="AF150" i="1" s="1"/>
  <c r="X277" i="1"/>
  <c r="AF277" i="1" s="1"/>
  <c r="Y150" i="1"/>
  <c r="AG150" i="1" s="1"/>
  <c r="Y277" i="1"/>
  <c r="AG277" i="1" s="1"/>
  <c r="Z150" i="1"/>
  <c r="AH150" i="1" s="1"/>
  <c r="Z277" i="1"/>
  <c r="AH277" i="1" s="1"/>
  <c r="X278" i="1" l="1"/>
  <c r="AF278" i="1" s="1"/>
  <c r="X151" i="1"/>
  <c r="AF151" i="1" s="1"/>
  <c r="Y278" i="1"/>
  <c r="AG278" i="1" s="1"/>
  <c r="Y151" i="1"/>
  <c r="AG151" i="1" s="1"/>
  <c r="Z278" i="1"/>
  <c r="AH278" i="1" s="1"/>
  <c r="Z151" i="1"/>
  <c r="AH151" i="1" s="1"/>
  <c r="X153" i="1" l="1"/>
  <c r="AF153" i="1" s="1"/>
  <c r="X280" i="1"/>
  <c r="AF280" i="1" s="1"/>
  <c r="Y153" i="1"/>
  <c r="AG153" i="1" s="1"/>
  <c r="Y280" i="1"/>
  <c r="AG280" i="1" s="1"/>
  <c r="Y279" i="1"/>
  <c r="AG279" i="1" s="1"/>
  <c r="Y152" i="1"/>
  <c r="AG152" i="1" s="1"/>
  <c r="X279" i="1"/>
  <c r="AF279" i="1" s="1"/>
  <c r="X152" i="1"/>
  <c r="AF152" i="1" s="1"/>
  <c r="Z153" i="1"/>
  <c r="AH153" i="1" s="1"/>
  <c r="Z280" i="1"/>
  <c r="AH280" i="1" s="1"/>
  <c r="Z279" i="1"/>
  <c r="AH279" i="1" s="1"/>
  <c r="Z152" i="1"/>
  <c r="AH152" i="1" s="1"/>
  <c r="X282" i="1" l="1"/>
  <c r="AF282" i="1" s="1"/>
  <c r="X155" i="1"/>
  <c r="AF155" i="1" s="1"/>
  <c r="Y282" i="1"/>
  <c r="AG282" i="1" s="1"/>
  <c r="Y155" i="1"/>
  <c r="AG155" i="1" s="1"/>
  <c r="Y281" i="1"/>
  <c r="AG281" i="1" s="1"/>
  <c r="Y154" i="1"/>
  <c r="AG154" i="1" s="1"/>
  <c r="X281" i="1"/>
  <c r="AF281" i="1" s="1"/>
  <c r="X154" i="1"/>
  <c r="AF154" i="1" s="1"/>
  <c r="Z282" i="1"/>
  <c r="AH282" i="1" s="1"/>
  <c r="Z155" i="1"/>
  <c r="AH155" i="1" s="1"/>
  <c r="Z281" i="1"/>
  <c r="AH281" i="1" s="1"/>
  <c r="Z154" i="1"/>
  <c r="AH154" i="1" s="1"/>
  <c r="X285" i="1" l="1"/>
  <c r="AF285" i="1" s="1"/>
  <c r="X156" i="1"/>
  <c r="AF156" i="1" s="1"/>
  <c r="Y285" i="1"/>
  <c r="AG285" i="1" s="1"/>
  <c r="Y156" i="1"/>
  <c r="AG156" i="1" s="1"/>
  <c r="Z285" i="1"/>
  <c r="AH285" i="1" s="1"/>
  <c r="Z156" i="1"/>
  <c r="AH156" i="1" s="1"/>
  <c r="Y286" i="1" l="1"/>
  <c r="AG286" i="1" s="1"/>
  <c r="Y157" i="1"/>
  <c r="AG157" i="1" s="1"/>
  <c r="X286" i="1"/>
  <c r="AF286" i="1" s="1"/>
  <c r="X157" i="1"/>
  <c r="AF157" i="1" s="1"/>
  <c r="Z286" i="1"/>
  <c r="AH286" i="1" s="1"/>
  <c r="Z157" i="1"/>
  <c r="AH157" i="1" s="1"/>
  <c r="Y158" i="1" l="1"/>
  <c r="AG158" i="1" s="1"/>
  <c r="Y287" i="1"/>
  <c r="AG287" i="1" s="1"/>
  <c r="X158" i="1"/>
  <c r="AF158" i="1" s="1"/>
  <c r="X287" i="1"/>
  <c r="AF287" i="1" s="1"/>
  <c r="Z287" i="1"/>
  <c r="AH287" i="1" s="1"/>
  <c r="Z158" i="1"/>
  <c r="AH158" i="1" s="1"/>
  <c r="X288" i="1" l="1"/>
  <c r="AF288" i="1" s="1"/>
  <c r="X159" i="1"/>
  <c r="AF159" i="1" s="1"/>
  <c r="Y288" i="1"/>
  <c r="AG288" i="1" s="1"/>
  <c r="Y159" i="1"/>
  <c r="AG159" i="1" s="1"/>
  <c r="Z288" i="1"/>
  <c r="AH288" i="1" s="1"/>
  <c r="Z159" i="1"/>
  <c r="AH159" i="1" s="1"/>
  <c r="X290" i="1" l="1"/>
  <c r="AF290" i="1" s="1"/>
  <c r="X160" i="1"/>
  <c r="AF160" i="1" s="1"/>
  <c r="Y290" i="1"/>
  <c r="AG290" i="1" s="1"/>
  <c r="Y160" i="1"/>
  <c r="AG160" i="1" s="1"/>
  <c r="Z290" i="1"/>
  <c r="AH290" i="1" s="1"/>
  <c r="Z160" i="1"/>
  <c r="AH160" i="1" s="1"/>
  <c r="Z302" i="1" l="1"/>
  <c r="AH302" i="1" s="1"/>
  <c r="Z301" i="1"/>
  <c r="AH301" i="1" s="1"/>
  <c r="Z299" i="1"/>
  <c r="AH299" i="1" s="1"/>
  <c r="Z298" i="1"/>
  <c r="AH298" i="1" s="1"/>
  <c r="Z296" i="1"/>
  <c r="AH296" i="1" s="1"/>
  <c r="Z294" i="1"/>
  <c r="AH294" i="1" s="1"/>
  <c r="Z295" i="1"/>
  <c r="AH295" i="1" s="1"/>
  <c r="Z293" i="1"/>
  <c r="AH293" i="1" s="1"/>
  <c r="Z292" i="1"/>
  <c r="AH292" i="1" s="1"/>
  <c r="Y293" i="1" l="1"/>
  <c r="AG293" i="1" s="1"/>
  <c r="X292" i="1"/>
  <c r="AF292" i="1" s="1"/>
  <c r="X295" i="1"/>
  <c r="AF295" i="1" s="1"/>
  <c r="Y296" i="1"/>
  <c r="AG296" i="1" s="1"/>
  <c r="X301" i="1"/>
  <c r="AF301" i="1" s="1"/>
  <c r="Y302" i="1"/>
  <c r="AG302" i="1" s="1"/>
  <c r="Y295" i="1"/>
  <c r="AG295" i="1" s="1"/>
  <c r="X296" i="1"/>
  <c r="AF296" i="1" s="1"/>
  <c r="X298" i="1"/>
  <c r="AF298" i="1" s="1"/>
  <c r="X299" i="1"/>
  <c r="AF299" i="1" s="1"/>
  <c r="X302" i="1"/>
  <c r="AF302" i="1" s="1"/>
  <c r="Y292" i="1"/>
  <c r="AG292" i="1" s="1"/>
  <c r="Y294" i="1"/>
  <c r="AG294" i="1" s="1"/>
  <c r="Y299" i="1"/>
  <c r="AG299" i="1" s="1"/>
  <c r="X293" i="1"/>
  <c r="AF293" i="1" s="1"/>
  <c r="X294" i="1"/>
  <c r="AF294" i="1" s="1"/>
  <c r="Y298" i="1"/>
  <c r="AG298" i="1" s="1"/>
  <c r="Y301" i="1"/>
  <c r="AG301" i="1" s="1"/>
  <c r="Z303" i="1"/>
  <c r="AH303" i="1" s="1"/>
  <c r="Z300" i="1"/>
  <c r="AH300" i="1" s="1"/>
  <c r="Z297" i="1"/>
  <c r="AH297" i="1" s="1"/>
  <c r="Y300" i="1" l="1"/>
  <c r="AG300" i="1" s="1"/>
  <c r="X300" i="1"/>
  <c r="AF300" i="1" s="1"/>
  <c r="Y308" i="1"/>
  <c r="AG308" i="1" s="1"/>
  <c r="X297" i="1"/>
  <c r="AF297" i="1" s="1"/>
  <c r="Y297" i="1"/>
  <c r="AG297" i="1" s="1"/>
  <c r="Y303" i="1"/>
  <c r="AG303" i="1" s="1"/>
  <c r="X303" i="1"/>
  <c r="AF303" i="1" s="1"/>
  <c r="X308" i="1"/>
  <c r="AF308" i="1" s="1"/>
  <c r="Z305" i="1"/>
  <c r="AH305" i="1" s="1"/>
  <c r="Z308" i="1"/>
  <c r="AH308" i="1" s="1"/>
  <c r="Z310" i="1"/>
  <c r="AH310" i="1" s="1"/>
  <c r="Y310" i="1" l="1"/>
  <c r="AG310" i="1" s="1"/>
  <c r="X305" i="1"/>
  <c r="AF305" i="1" s="1"/>
  <c r="X310" i="1"/>
  <c r="AF310" i="1" s="1"/>
  <c r="Y305" i="1"/>
  <c r="AG305" i="1" s="1"/>
  <c r="Z312" i="1" l="1"/>
  <c r="AH312" i="1" s="1"/>
  <c r="Z314" i="1"/>
  <c r="AH314" i="1" s="1"/>
  <c r="X314" i="1" l="1"/>
  <c r="AF314" i="1" s="1"/>
  <c r="Y314" i="1"/>
  <c r="AG314" i="1" s="1"/>
  <c r="Y312" i="1"/>
  <c r="AG312" i="1" s="1"/>
  <c r="X312" i="1"/>
  <c r="AF312" i="1" s="1"/>
  <c r="Z315" i="1" l="1"/>
  <c r="AH315" i="1" s="1"/>
  <c r="X315" i="1" l="1"/>
  <c r="AF315" i="1" s="1"/>
  <c r="Y315" i="1"/>
  <c r="AG315" i="1" s="1"/>
  <c r="X161" i="1" l="1"/>
  <c r="AF161" i="1" s="1"/>
  <c r="X317" i="1"/>
  <c r="AF317" i="1" s="1"/>
  <c r="Y161" i="1"/>
  <c r="AG161" i="1" s="1"/>
  <c r="Y317" i="1"/>
  <c r="AG317" i="1" s="1"/>
  <c r="X162" i="1"/>
  <c r="AF162" i="1" s="1"/>
  <c r="X318" i="1"/>
  <c r="AF318" i="1" s="1"/>
  <c r="Y162" i="1"/>
  <c r="AG162" i="1" s="1"/>
  <c r="Y318" i="1"/>
  <c r="AG318" i="1" s="1"/>
  <c r="Z162" i="1"/>
  <c r="AH162" i="1" s="1"/>
  <c r="Z318" i="1"/>
  <c r="AH318" i="1" s="1"/>
  <c r="Z161" i="1"/>
  <c r="AH161" i="1" s="1"/>
  <c r="Z317" i="1"/>
  <c r="AH317" i="1" s="1"/>
  <c r="X319" i="1" l="1"/>
  <c r="AF319" i="1" s="1"/>
  <c r="X163" i="1"/>
  <c r="AF163" i="1" s="1"/>
  <c r="Y319" i="1"/>
  <c r="AG319" i="1" s="1"/>
  <c r="Y163" i="1"/>
  <c r="AG163" i="1" s="1"/>
  <c r="Y320" i="1"/>
  <c r="AG320" i="1" s="1"/>
  <c r="Y164" i="1"/>
  <c r="AG164" i="1" s="1"/>
  <c r="X320" i="1"/>
  <c r="AF320" i="1" s="1"/>
  <c r="X164" i="1"/>
  <c r="AF164" i="1" s="1"/>
  <c r="Z320" i="1"/>
  <c r="AH320" i="1" s="1"/>
  <c r="Z164" i="1"/>
  <c r="AH164" i="1" s="1"/>
  <c r="Z319" i="1"/>
  <c r="AH319" i="1" s="1"/>
  <c r="Z163" i="1"/>
  <c r="AH163" i="1" s="1"/>
  <c r="X322" i="1" l="1"/>
  <c r="AF322" i="1" s="1"/>
  <c r="X165" i="1"/>
  <c r="AF165" i="1" s="1"/>
  <c r="Y322" i="1"/>
  <c r="AG322" i="1" s="1"/>
  <c r="Y165" i="1"/>
  <c r="AG165" i="1" s="1"/>
  <c r="Z165" i="1"/>
  <c r="AH165" i="1" s="1"/>
  <c r="Z322" i="1"/>
  <c r="AH322" i="1" s="1"/>
  <c r="X324" i="1" l="1"/>
  <c r="AF324" i="1" s="1"/>
  <c r="X167" i="1"/>
  <c r="AF167" i="1" s="1"/>
  <c r="Y323" i="1"/>
  <c r="AG323" i="1" s="1"/>
  <c r="Y166" i="1"/>
  <c r="AG166" i="1" s="1"/>
  <c r="Y324" i="1"/>
  <c r="AG324" i="1" s="1"/>
  <c r="Y167" i="1"/>
  <c r="AG167" i="1" s="1"/>
  <c r="X323" i="1"/>
  <c r="AF323" i="1" s="1"/>
  <c r="X166" i="1"/>
  <c r="AF166" i="1" s="1"/>
  <c r="Z324" i="1"/>
  <c r="AH324" i="1" s="1"/>
  <c r="Z167" i="1"/>
  <c r="AH167" i="1" s="1"/>
  <c r="Z323" i="1"/>
  <c r="AH323" i="1" s="1"/>
  <c r="Z166" i="1"/>
  <c r="AH166" i="1" s="1"/>
  <c r="Y325" i="1" l="1"/>
  <c r="AG325" i="1" s="1"/>
  <c r="Y168" i="1"/>
  <c r="AG168" i="1" s="1"/>
  <c r="X325" i="1"/>
  <c r="AF325" i="1" s="1"/>
  <c r="X168" i="1"/>
  <c r="AF168" i="1" s="1"/>
  <c r="Z325" i="1"/>
  <c r="AH325" i="1" s="1"/>
  <c r="Z168" i="1"/>
  <c r="AH168" i="1" s="1"/>
  <c r="X326" i="1" l="1"/>
  <c r="AF326" i="1" s="1"/>
  <c r="X169" i="1"/>
  <c r="AF169" i="1" s="1"/>
  <c r="Y326" i="1"/>
  <c r="AG326" i="1" s="1"/>
  <c r="Y169" i="1"/>
  <c r="AG169" i="1" s="1"/>
  <c r="Z326" i="1"/>
  <c r="AH326" i="1" s="1"/>
  <c r="Z169" i="1"/>
  <c r="AH169" i="1" s="1"/>
  <c r="Z328" i="1"/>
  <c r="AH328" i="1" s="1"/>
  <c r="Y328" i="1" l="1"/>
  <c r="AG328" i="1" s="1"/>
  <c r="X328" i="1"/>
  <c r="AF328" i="1" s="1"/>
  <c r="Z170" i="1" l="1"/>
  <c r="AH170" i="1" s="1"/>
  <c r="Z171" i="1"/>
  <c r="AH171" i="1" s="1"/>
  <c r="Y171" i="1" l="1"/>
  <c r="AG171" i="1" s="1"/>
  <c r="X170" i="1"/>
  <c r="AF170" i="1" s="1"/>
  <c r="Y170" i="1"/>
  <c r="AG170" i="1" s="1"/>
  <c r="X171" i="1"/>
  <c r="AF171" i="1" s="1"/>
  <c r="Z173" i="1"/>
  <c r="AH173" i="1" s="1"/>
  <c r="Z172" i="1"/>
  <c r="AH172" i="1" s="1"/>
  <c r="X173" i="1" l="1"/>
  <c r="AF173" i="1" s="1"/>
  <c r="Y173" i="1"/>
  <c r="AG173" i="1" s="1"/>
  <c r="X172" i="1"/>
  <c r="AF172" i="1" s="1"/>
  <c r="Y172" i="1"/>
  <c r="AG172" i="1" s="1"/>
  <c r="Z174" i="1" l="1"/>
  <c r="AH174" i="1" s="1"/>
  <c r="Z175" i="1"/>
  <c r="AH175" i="1" s="1"/>
  <c r="Y175" i="1" l="1"/>
  <c r="AG175" i="1" s="1"/>
  <c r="X174" i="1"/>
  <c r="AF174" i="1" s="1"/>
  <c r="X175" i="1"/>
  <c r="AF175" i="1" s="1"/>
  <c r="Y174" i="1"/>
  <c r="AG174" i="1" s="1"/>
  <c r="Z176" i="1"/>
  <c r="AH176" i="1" s="1"/>
  <c r="X176" i="1" l="1"/>
  <c r="AF176" i="1" s="1"/>
  <c r="Y176" i="1"/>
  <c r="AG176" i="1" s="1"/>
  <c r="Z177" i="1"/>
  <c r="AH177" i="1" s="1"/>
  <c r="Y177" i="1" l="1"/>
  <c r="AG177" i="1" s="1"/>
  <c r="X177" i="1"/>
  <c r="AF177" i="1" s="1"/>
  <c r="Z182" i="1" l="1"/>
  <c r="AH182" i="1" s="1"/>
  <c r="Z181" i="1"/>
  <c r="AH181" i="1" s="1"/>
  <c r="Z180" i="1"/>
  <c r="AH180" i="1" s="1"/>
  <c r="Z179" i="1"/>
  <c r="AH179" i="1" s="1"/>
  <c r="Z178" i="1"/>
  <c r="AH178" i="1" s="1"/>
  <c r="Z183" i="1"/>
  <c r="AH183" i="1" s="1"/>
  <c r="Y183" i="1" l="1"/>
  <c r="AG183" i="1" s="1"/>
  <c r="Y179" i="1"/>
  <c r="AG179" i="1" s="1"/>
  <c r="X183" i="1"/>
  <c r="AF183" i="1" s="1"/>
  <c r="X180" i="1"/>
  <c r="AF180" i="1" s="1"/>
  <c r="X181" i="1"/>
  <c r="AF181" i="1" s="1"/>
  <c r="X179" i="1"/>
  <c r="AF179" i="1" s="1"/>
  <c r="X178" i="1"/>
  <c r="AF178" i="1" s="1"/>
  <c r="Y180" i="1"/>
  <c r="AG180" i="1" s="1"/>
  <c r="Y181" i="1"/>
  <c r="AG181" i="1" s="1"/>
  <c r="Y182" i="1"/>
  <c r="AG182" i="1" s="1"/>
  <c r="Y178" i="1"/>
  <c r="AG178" i="1" s="1"/>
  <c r="X182" i="1"/>
  <c r="AF182" i="1" s="1"/>
  <c r="Z185" i="1" l="1"/>
  <c r="AH185" i="1" s="1"/>
  <c r="Z184" i="1"/>
  <c r="AH184" i="1" s="1"/>
  <c r="Y185" i="1" l="1"/>
  <c r="AG185" i="1" s="1"/>
  <c r="X185" i="1"/>
  <c r="AF185" i="1" s="1"/>
  <c r="X184" i="1"/>
  <c r="AF184" i="1" s="1"/>
  <c r="Y184" i="1"/>
  <c r="AG184" i="1" s="1"/>
  <c r="Z188" i="1" l="1"/>
  <c r="AH188" i="1" s="1"/>
  <c r="Z187" i="1"/>
  <c r="AH187" i="1" s="1"/>
  <c r="Z186" i="1"/>
  <c r="AH186" i="1" s="1"/>
  <c r="Y186" i="1" l="1"/>
  <c r="AG186" i="1" s="1"/>
  <c r="Y187" i="1"/>
  <c r="AG187" i="1" s="1"/>
  <c r="X188" i="1"/>
  <c r="AF188" i="1" s="1"/>
  <c r="X187" i="1"/>
  <c r="AF187" i="1" s="1"/>
  <c r="Y188" i="1"/>
  <c r="AG188" i="1" s="1"/>
  <c r="X186" i="1"/>
  <c r="AF186" i="1" s="1"/>
  <c r="Z189" i="1"/>
  <c r="AH189" i="1" s="1"/>
  <c r="Z190" i="1"/>
  <c r="AH190" i="1" s="1"/>
  <c r="Y189" i="1" l="1"/>
  <c r="AG189" i="1" s="1"/>
  <c r="Y190" i="1"/>
  <c r="AG190" i="1" s="1"/>
  <c r="X189" i="1"/>
  <c r="AF189" i="1" s="1"/>
  <c r="X190" i="1"/>
  <c r="AF190" i="1" s="1"/>
  <c r="Z191" i="1"/>
  <c r="AH191" i="1" s="1"/>
  <c r="Z192" i="1"/>
  <c r="AH192" i="1" s="1"/>
  <c r="X192" i="1" l="1"/>
  <c r="AF192" i="1" s="1"/>
  <c r="Y192" i="1"/>
  <c r="AG192" i="1" s="1"/>
  <c r="X191" i="1"/>
  <c r="AF191" i="1" s="1"/>
  <c r="Y191" i="1"/>
  <c r="AG191" i="1" s="1"/>
  <c r="Z193" i="1"/>
  <c r="AH193" i="1" s="1"/>
  <c r="Z195" i="1"/>
  <c r="AH195" i="1" s="1"/>
  <c r="X195" i="1" l="1"/>
  <c r="AF195" i="1" s="1"/>
  <c r="Y195" i="1"/>
  <c r="AG195" i="1" s="1"/>
  <c r="Y193" i="1"/>
  <c r="AG193" i="1" s="1"/>
  <c r="X193" i="1"/>
  <c r="AF193" i="1" s="1"/>
  <c r="Z194" i="1"/>
  <c r="AH194" i="1" s="1"/>
  <c r="Z196" i="1"/>
  <c r="AH196" i="1" s="1"/>
  <c r="Z197" i="1"/>
  <c r="AH197" i="1" s="1"/>
  <c r="Z198" i="1"/>
  <c r="AH198" i="1" s="1"/>
  <c r="Y196" i="1" l="1"/>
  <c r="AG196" i="1" s="1"/>
  <c r="X197" i="1"/>
  <c r="AF197" i="1" s="1"/>
  <c r="Y197" i="1"/>
  <c r="AG197" i="1" s="1"/>
  <c r="X194" i="1"/>
  <c r="AF194" i="1" s="1"/>
  <c r="Y198" i="1"/>
  <c r="AG198" i="1" s="1"/>
  <c r="X198" i="1"/>
  <c r="AF198" i="1" s="1"/>
  <c r="X196" i="1"/>
  <c r="AF196" i="1" s="1"/>
  <c r="Y194" i="1"/>
  <c r="AG194" i="1" s="1"/>
  <c r="Z199" i="1"/>
  <c r="AH199" i="1" s="1"/>
  <c r="X199" i="1" l="1"/>
  <c r="AF199" i="1" s="1"/>
  <c r="Y199" i="1"/>
  <c r="AG199" i="1" s="1"/>
  <c r="Z201" i="1"/>
  <c r="AH201" i="1" s="1"/>
  <c r="Z200" i="1"/>
  <c r="AH200" i="1" s="1"/>
  <c r="Y201" i="1" l="1"/>
  <c r="AG201" i="1" s="1"/>
  <c r="X201" i="1"/>
  <c r="AF201" i="1" s="1"/>
  <c r="X200" i="1"/>
  <c r="AF200" i="1" s="1"/>
  <c r="Y200" i="1"/>
  <c r="AG200" i="1" s="1"/>
  <c r="Z202" i="1" l="1"/>
  <c r="AH202" i="1" s="1"/>
  <c r="Z203" i="1"/>
  <c r="AH203" i="1" s="1"/>
  <c r="Y203" i="1" l="1"/>
  <c r="AG203" i="1" s="1"/>
  <c r="Y202" i="1"/>
  <c r="AG202" i="1" s="1"/>
  <c r="X202" i="1"/>
  <c r="AF202" i="1" s="1"/>
  <c r="X203" i="1"/>
  <c r="AF203" i="1" s="1"/>
  <c r="Z204" i="1"/>
  <c r="AH204" i="1" s="1"/>
  <c r="Z206" i="1"/>
  <c r="AH206" i="1" s="1"/>
  <c r="Z207" i="1"/>
  <c r="AH207" i="1" s="1"/>
  <c r="Z205" i="1"/>
  <c r="AH205" i="1" s="1"/>
  <c r="X207" i="1" l="1"/>
  <c r="AF207" i="1" s="1"/>
  <c r="X206" i="1"/>
  <c r="AF206" i="1" s="1"/>
  <c r="Y204" i="1"/>
  <c r="AG204" i="1" s="1"/>
  <c r="X205" i="1"/>
  <c r="AF205" i="1" s="1"/>
  <c r="Y205" i="1"/>
  <c r="AG205" i="1" s="1"/>
  <c r="Y207" i="1"/>
  <c r="AG207" i="1" s="1"/>
  <c r="Y206" i="1"/>
  <c r="AG206" i="1" s="1"/>
  <c r="X204" i="1"/>
  <c r="AF204" i="1" s="1"/>
  <c r="Z208" i="1"/>
  <c r="AH208" i="1" s="1"/>
  <c r="Z209" i="1"/>
  <c r="AH209" i="1" s="1"/>
  <c r="Y208" i="1" l="1"/>
  <c r="AG208" i="1" s="1"/>
  <c r="Y209" i="1"/>
  <c r="AG209" i="1" s="1"/>
  <c r="X209" i="1"/>
  <c r="AF209" i="1" s="1"/>
  <c r="X208" i="1"/>
  <c r="AF208" i="1" s="1"/>
  <c r="Z211" i="1"/>
  <c r="AH211" i="1" s="1"/>
  <c r="Z210" i="1"/>
  <c r="AH210" i="1" s="1"/>
  <c r="X211" i="1" l="1"/>
  <c r="AF211" i="1" s="1"/>
  <c r="Y210" i="1"/>
  <c r="AG210" i="1" s="1"/>
  <c r="X210" i="1"/>
  <c r="AF210" i="1" s="1"/>
  <c r="Y211" i="1"/>
  <c r="AG211" i="1" s="1"/>
  <c r="Z212" i="1"/>
  <c r="AH212" i="1" s="1"/>
  <c r="X212" i="1" l="1"/>
  <c r="AF212" i="1" s="1"/>
  <c r="Y212" i="1"/>
  <c r="AG212" i="1" s="1"/>
  <c r="Z214" i="1"/>
  <c r="AH214" i="1" s="1"/>
  <c r="Z213" i="1"/>
  <c r="AH213" i="1" s="1"/>
  <c r="Y214" i="1" l="1"/>
  <c r="AG214" i="1" s="1"/>
  <c r="Y213" i="1"/>
  <c r="AG213" i="1" s="1"/>
  <c r="X213" i="1"/>
  <c r="AF213" i="1" s="1"/>
  <c r="X214" i="1"/>
  <c r="AF214" i="1" s="1"/>
  <c r="Z215" i="1"/>
  <c r="AH215" i="1" s="1"/>
  <c r="X215" i="1" l="1"/>
  <c r="AF215" i="1" s="1"/>
  <c r="Y215" i="1"/>
  <c r="AG215" i="1" s="1"/>
  <c r="Z216" i="1"/>
  <c r="AH216" i="1" s="1"/>
  <c r="Z218" i="1"/>
  <c r="AH218" i="1" s="1"/>
  <c r="Z217" i="1"/>
  <c r="AH217" i="1" s="1"/>
  <c r="X217" i="1" l="1"/>
  <c r="AF217" i="1" s="1"/>
  <c r="X218" i="1"/>
  <c r="AF218" i="1" s="1"/>
  <c r="Y216" i="1"/>
  <c r="AG216" i="1" s="1"/>
  <c r="Y218" i="1"/>
  <c r="AG218" i="1" s="1"/>
  <c r="Y217" i="1"/>
  <c r="AG217" i="1" s="1"/>
  <c r="X216" i="1"/>
  <c r="AF216" i="1" s="1"/>
  <c r="Z219" i="1"/>
  <c r="AH219" i="1" s="1"/>
  <c r="Y219" i="1" l="1"/>
  <c r="AG219" i="1" s="1"/>
  <c r="X219" i="1"/>
  <c r="AF219" i="1" s="1"/>
  <c r="Z221" i="1"/>
  <c r="AH221" i="1" s="1"/>
  <c r="Z220" i="1"/>
  <c r="AH220" i="1" s="1"/>
  <c r="X220" i="1" l="1"/>
  <c r="AF220" i="1" s="1"/>
  <c r="X221" i="1"/>
  <c r="AF221" i="1" s="1"/>
  <c r="Y220" i="1"/>
  <c r="AG220" i="1" s="1"/>
  <c r="Y221" i="1"/>
  <c r="AG221" i="1" s="1"/>
  <c r="Z223" i="1"/>
  <c r="AH223" i="1" s="1"/>
  <c r="Z222" i="1"/>
  <c r="AH222" i="1" s="1"/>
  <c r="Y223" i="1" l="1"/>
  <c r="AG223" i="1" s="1"/>
  <c r="Y222" i="1"/>
  <c r="AG222" i="1" s="1"/>
  <c r="X222" i="1"/>
  <c r="AF222" i="1" s="1"/>
  <c r="X223" i="1"/>
  <c r="AF223" i="1" s="1"/>
  <c r="Z224" i="1"/>
  <c r="AH224" i="1" s="1"/>
  <c r="Y224" i="1" l="1"/>
  <c r="AG224" i="1" s="1"/>
  <c r="X224" i="1"/>
  <c r="AF224" i="1" s="1"/>
  <c r="Z225" i="1"/>
  <c r="AH225" i="1" s="1"/>
  <c r="Z227" i="1"/>
  <c r="AH227" i="1" s="1"/>
  <c r="Z226" i="1"/>
  <c r="AH226" i="1" s="1"/>
  <c r="Y226" i="1" l="1"/>
  <c r="AG226" i="1" s="1"/>
  <c r="Y225" i="1"/>
  <c r="AG225" i="1" s="1"/>
  <c r="X226" i="1"/>
  <c r="AF226" i="1" s="1"/>
  <c r="X227" i="1"/>
  <c r="AF227" i="1" s="1"/>
  <c r="Y227" i="1"/>
  <c r="AG227" i="1" s="1"/>
  <c r="X225" i="1"/>
  <c r="AF225" i="1" s="1"/>
  <c r="Z229" i="1"/>
  <c r="AH229" i="1" s="1"/>
  <c r="Z228" i="1"/>
  <c r="AH228" i="1" s="1"/>
  <c r="X229" i="1" l="1"/>
  <c r="AF229" i="1" s="1"/>
  <c r="Y228" i="1"/>
  <c r="AG228" i="1" s="1"/>
  <c r="X228" i="1"/>
  <c r="AF228" i="1" s="1"/>
  <c r="Y229" i="1"/>
  <c r="AG229" i="1" s="1"/>
  <c r="Z230" i="1" l="1"/>
  <c r="AH230" i="1" s="1"/>
  <c r="X230" i="1" l="1"/>
  <c r="AF230" i="1" s="1"/>
  <c r="Y230" i="1"/>
  <c r="AG230" i="1" s="1"/>
  <c r="Z231" i="1"/>
  <c r="AH231" i="1" s="1"/>
  <c r="Z232" i="1"/>
  <c r="AH232" i="1" s="1"/>
  <c r="Z233" i="1"/>
  <c r="AH233" i="1" s="1"/>
  <c r="Y233" i="1" l="1"/>
  <c r="AG233" i="1" s="1"/>
  <c r="X233" i="1"/>
  <c r="AF233" i="1" s="1"/>
  <c r="X232" i="1"/>
  <c r="AF232" i="1" s="1"/>
  <c r="Y231" i="1"/>
  <c r="AG231" i="1" s="1"/>
  <c r="Y232" i="1"/>
  <c r="AG232" i="1" s="1"/>
  <c r="X231" i="1"/>
  <c r="AF231" i="1" s="1"/>
  <c r="Z234" i="1"/>
  <c r="AH234" i="1" s="1"/>
  <c r="X234" i="1" l="1"/>
  <c r="AF234" i="1" s="1"/>
  <c r="Y234" i="1"/>
  <c r="AG234" i="1" s="1"/>
  <c r="Z236" i="1"/>
  <c r="AH236" i="1" s="1"/>
  <c r="Z235" i="1"/>
  <c r="AH235" i="1" s="1"/>
  <c r="X235" i="1" l="1"/>
  <c r="AF235" i="1" s="1"/>
  <c r="Y236" i="1"/>
  <c r="AG236" i="1" s="1"/>
  <c r="Y235" i="1"/>
  <c r="AG235" i="1" s="1"/>
  <c r="X236" i="1"/>
  <c r="AF236" i="1" s="1"/>
  <c r="Z237" i="1" l="1"/>
  <c r="AH237" i="1" s="1"/>
  <c r="Z238" i="1"/>
  <c r="AH238" i="1" s="1"/>
  <c r="X237" i="1" l="1"/>
  <c r="AF237" i="1" s="1"/>
  <c r="Y238" i="1"/>
  <c r="AG238" i="1" s="1"/>
  <c r="X238" i="1"/>
  <c r="AF238" i="1" s="1"/>
  <c r="Y237" i="1"/>
  <c r="AG237" i="1" s="1"/>
  <c r="Z239" i="1"/>
  <c r="AH239" i="1" s="1"/>
  <c r="Z240" i="1"/>
  <c r="AH240" i="1" s="1"/>
  <c r="X240" i="1" l="1"/>
  <c r="AF240" i="1" s="1"/>
  <c r="Y240" i="1"/>
  <c r="AG240" i="1" s="1"/>
  <c r="Y239" i="1"/>
  <c r="AG239" i="1" s="1"/>
  <c r="X239" i="1"/>
  <c r="AF239" i="1" s="1"/>
  <c r="Z241" i="1"/>
  <c r="AH241" i="1" s="1"/>
  <c r="Z242" i="1"/>
  <c r="AH242" i="1" s="1"/>
  <c r="Z243" i="1"/>
  <c r="AH243" i="1" s="1"/>
  <c r="X241" i="1" l="1"/>
  <c r="AF241" i="1" s="1"/>
  <c r="X243" i="1"/>
  <c r="AF243" i="1" s="1"/>
  <c r="X242" i="1"/>
  <c r="AF242" i="1" s="1"/>
  <c r="Y241" i="1"/>
  <c r="AG241" i="1" s="1"/>
  <c r="Y242" i="1"/>
  <c r="AG242" i="1" s="1"/>
  <c r="Y243" i="1"/>
  <c r="AG243" i="1" s="1"/>
  <c r="Z246" i="1" l="1"/>
  <c r="AH246" i="1" s="1"/>
  <c r="Z245" i="1"/>
  <c r="AH245" i="1" s="1"/>
  <c r="Z244" i="1"/>
  <c r="AH244" i="1" s="1"/>
  <c r="Y244" i="1" l="1"/>
  <c r="AG244" i="1" s="1"/>
  <c r="X246" i="1"/>
  <c r="AF246" i="1" s="1"/>
  <c r="X244" i="1"/>
  <c r="AF244" i="1" s="1"/>
  <c r="X245" i="1"/>
  <c r="AF245" i="1" s="1"/>
  <c r="Y246" i="1"/>
  <c r="AG246" i="1" s="1"/>
  <c r="Y245" i="1"/>
  <c r="AG245" i="1" s="1"/>
  <c r="Z247" i="1"/>
  <c r="AH247" i="1" s="1"/>
  <c r="Y247" i="1" l="1"/>
  <c r="AG247" i="1" s="1"/>
  <c r="X247" i="1"/>
  <c r="AF247" i="1" s="1"/>
  <c r="Z249" i="1"/>
  <c r="AH249" i="1" s="1"/>
  <c r="Z248" i="1"/>
  <c r="AH248" i="1" s="1"/>
  <c r="X248" i="1" l="1"/>
  <c r="AF248" i="1" s="1"/>
  <c r="Y249" i="1"/>
  <c r="AG249" i="1" s="1"/>
  <c r="Y248" i="1"/>
  <c r="AG248" i="1" s="1"/>
  <c r="X249" i="1"/>
  <c r="AF249" i="1" s="1"/>
  <c r="Z250" i="1"/>
  <c r="AH250" i="1" s="1"/>
  <c r="Y250" i="1" l="1"/>
  <c r="AG250" i="1" s="1"/>
  <c r="X250" i="1"/>
  <c r="AF250" i="1" s="1"/>
  <c r="Z251" i="1"/>
  <c r="AH251" i="1" s="1"/>
  <c r="X251" i="1" l="1"/>
  <c r="AF251" i="1" s="1"/>
  <c r="Y251" i="1"/>
  <c r="AG251" i="1" s="1"/>
  <c r="Z253" i="1"/>
  <c r="AH253" i="1" s="1"/>
  <c r="Z252" i="1"/>
  <c r="AH252" i="1" s="1"/>
  <c r="X253" i="1" l="1"/>
  <c r="AF253" i="1" s="1"/>
  <c r="Y252" i="1"/>
  <c r="AG252" i="1" s="1"/>
  <c r="X252" i="1"/>
  <c r="AF252" i="1" s="1"/>
  <c r="Y253" i="1"/>
  <c r="AG253" i="1" s="1"/>
  <c r="Z254" i="1"/>
  <c r="AH254" i="1" s="1"/>
  <c r="Z256" i="1"/>
  <c r="AH256" i="1" s="1"/>
  <c r="Z255" i="1"/>
  <c r="AH255" i="1" s="1"/>
  <c r="X255" i="1" l="1"/>
  <c r="AF255" i="1" s="1"/>
  <c r="Y255" i="1"/>
  <c r="AG255" i="1" s="1"/>
  <c r="X256" i="1"/>
  <c r="AF256" i="1" s="1"/>
  <c r="Y256" i="1"/>
  <c r="AG256" i="1" s="1"/>
  <c r="Y254" i="1"/>
  <c r="AG254" i="1" s="1"/>
  <c r="X254" i="1"/>
  <c r="AF254" i="1" s="1"/>
  <c r="F80" i="1" l="1"/>
  <c r="H80" i="1" s="1"/>
  <c r="G80" i="1" s="1"/>
  <c r="F56" i="1"/>
  <c r="H56" i="1" s="1"/>
  <c r="G56" i="1" s="1"/>
  <c r="F314" i="1"/>
  <c r="H314" i="1" s="1"/>
  <c r="G314" i="1" s="1"/>
  <c r="F315" i="1"/>
  <c r="H315" i="1" s="1"/>
  <c r="G315" i="1" s="1"/>
  <c r="F90" i="1" l="1"/>
  <c r="H90" i="1" s="1"/>
  <c r="G90" i="1" s="1"/>
  <c r="F238" i="1"/>
  <c r="H238" i="1" s="1"/>
  <c r="G238" i="1" s="1"/>
  <c r="F278" i="1"/>
  <c r="H278" i="1" s="1"/>
  <c r="G278" i="1" s="1"/>
  <c r="F151" i="1"/>
  <c r="H151" i="1" s="1"/>
  <c r="G151" i="1" s="1"/>
  <c r="F69" i="1"/>
  <c r="H69" i="1" s="1"/>
  <c r="G69" i="1" s="1"/>
  <c r="F206" i="1"/>
  <c r="H206" i="1" s="1"/>
  <c r="G206" i="1" s="1"/>
  <c r="F134" i="1"/>
  <c r="H134" i="1" s="1"/>
  <c r="G134" i="1" s="1"/>
  <c r="F188" i="1"/>
  <c r="H188" i="1" s="1"/>
  <c r="G188" i="1" s="1"/>
  <c r="F328" i="1"/>
  <c r="H328" i="1" s="1"/>
  <c r="G328" i="1" s="1"/>
  <c r="F34" i="1"/>
  <c r="H34" i="1" s="1"/>
  <c r="G34" i="1" s="1"/>
  <c r="F110" i="1"/>
  <c r="H110" i="1" s="1"/>
  <c r="G110" i="1" s="1"/>
  <c r="F234" i="1"/>
  <c r="H234" i="1" s="1"/>
  <c r="G234" i="1" s="1"/>
  <c r="F300" i="1"/>
  <c r="H300" i="1" s="1"/>
  <c r="G300" i="1" s="1"/>
  <c r="F33" i="1"/>
  <c r="H33" i="1" s="1"/>
  <c r="G33" i="1" s="1"/>
  <c r="F220" i="1"/>
  <c r="H220" i="1" s="1"/>
  <c r="G220" i="1" s="1"/>
  <c r="O314" i="1"/>
  <c r="Q314" i="1" s="1"/>
  <c r="T314" i="1" s="1"/>
  <c r="AC314" i="1" s="1"/>
  <c r="I314" i="1"/>
  <c r="AA314" i="1" s="1"/>
  <c r="P314" i="1"/>
  <c r="R314" i="1" s="1"/>
  <c r="U314" i="1" s="1"/>
  <c r="F77" i="1"/>
  <c r="H77" i="1" s="1"/>
  <c r="G77" i="1" s="1"/>
  <c r="F219" i="1"/>
  <c r="H219" i="1" s="1"/>
  <c r="G219" i="1" s="1"/>
  <c r="F142" i="1"/>
  <c r="H142" i="1" s="1"/>
  <c r="G142" i="1" s="1"/>
  <c r="F268" i="1"/>
  <c r="H268" i="1" s="1"/>
  <c r="G268" i="1" s="1"/>
  <c r="F112" i="1"/>
  <c r="H112" i="1" s="1"/>
  <c r="G112" i="1" s="1"/>
  <c r="F264" i="1"/>
  <c r="H264" i="1" s="1"/>
  <c r="G264" i="1" s="1"/>
  <c r="F115" i="1"/>
  <c r="H115" i="1" s="1"/>
  <c r="G115" i="1" s="1"/>
  <c r="F212" i="1"/>
  <c r="H212" i="1" s="1"/>
  <c r="G212" i="1" s="1"/>
  <c r="F298" i="1"/>
  <c r="H298" i="1" s="1"/>
  <c r="G298" i="1" s="1"/>
  <c r="F71" i="1"/>
  <c r="H71" i="1" s="1"/>
  <c r="G71" i="1" s="1"/>
  <c r="F31" i="1"/>
  <c r="H31" i="1" s="1"/>
  <c r="G31" i="1" s="1"/>
  <c r="F202" i="1"/>
  <c r="H202" i="1" s="1"/>
  <c r="G202" i="1" s="1"/>
  <c r="F325" i="1"/>
  <c r="H325" i="1" s="1"/>
  <c r="G325" i="1" s="1"/>
  <c r="F168" i="1"/>
  <c r="H168" i="1" s="1"/>
  <c r="G168" i="1" s="1"/>
  <c r="F127" i="1"/>
  <c r="H127" i="1" s="1"/>
  <c r="G127" i="1" s="1"/>
  <c r="F117" i="1"/>
  <c r="H117" i="1" s="1"/>
  <c r="G117" i="1" s="1"/>
  <c r="F53" i="1"/>
  <c r="H53" i="1" s="1"/>
  <c r="G53" i="1" s="1"/>
  <c r="F190" i="1"/>
  <c r="H190" i="1" s="1"/>
  <c r="G190" i="1" s="1"/>
  <c r="F305" i="1"/>
  <c r="H305" i="1" s="1"/>
  <c r="G305" i="1" s="1"/>
  <c r="F130" i="1"/>
  <c r="H130" i="1" s="1"/>
  <c r="G130" i="1" s="1"/>
  <c r="F131" i="1"/>
  <c r="H131" i="1" s="1"/>
  <c r="G131" i="1" s="1"/>
  <c r="F173" i="1"/>
  <c r="H173" i="1" s="1"/>
  <c r="G173" i="1" s="1"/>
  <c r="F155" i="1"/>
  <c r="H155" i="1" s="1"/>
  <c r="G155" i="1" s="1"/>
  <c r="F282" i="1"/>
  <c r="H282" i="1" s="1"/>
  <c r="G282" i="1" s="1"/>
  <c r="F244" i="1"/>
  <c r="H244" i="1" s="1"/>
  <c r="G244" i="1" s="1"/>
  <c r="F248" i="1"/>
  <c r="H248" i="1" s="1"/>
  <c r="G248" i="1" s="1"/>
  <c r="F62" i="1"/>
  <c r="H62" i="1" s="1"/>
  <c r="G62" i="1" s="1"/>
  <c r="F270" i="1"/>
  <c r="H270" i="1" s="1"/>
  <c r="G270" i="1" s="1"/>
  <c r="F144" i="1"/>
  <c r="H144" i="1" s="1"/>
  <c r="G144" i="1" s="1"/>
  <c r="F32" i="1"/>
  <c r="H32" i="1" s="1"/>
  <c r="G32" i="1" s="1"/>
  <c r="F228" i="1"/>
  <c r="H228" i="1" s="1"/>
  <c r="G228" i="1" s="1"/>
  <c r="F67" i="1"/>
  <c r="H67" i="1" s="1"/>
  <c r="G67" i="1" s="1"/>
  <c r="F26" i="1"/>
  <c r="H26" i="1" s="1"/>
  <c r="G26" i="1" s="1"/>
  <c r="F17" i="1"/>
  <c r="H17" i="1" s="1"/>
  <c r="G17" i="1" s="1"/>
  <c r="F122" i="1"/>
  <c r="H122" i="1" s="1"/>
  <c r="G122" i="1" s="1"/>
  <c r="F233" i="1"/>
  <c r="H233" i="1" s="1"/>
  <c r="G233" i="1" s="1"/>
  <c r="F243" i="1"/>
  <c r="H243" i="1" s="1"/>
  <c r="G243" i="1" s="1"/>
  <c r="F99" i="1"/>
  <c r="H99" i="1" s="1"/>
  <c r="G99" i="1" s="1"/>
  <c r="F125" i="1"/>
  <c r="H125" i="1" s="1"/>
  <c r="G125" i="1" s="1"/>
  <c r="F221" i="1"/>
  <c r="H221" i="1" s="1"/>
  <c r="G221" i="1" s="1"/>
  <c r="F30" i="1"/>
  <c r="H30" i="1" s="1"/>
  <c r="G30" i="1" s="1"/>
  <c r="F66" i="1"/>
  <c r="H66" i="1" s="1"/>
  <c r="G66" i="1" s="1"/>
  <c r="F11" i="1"/>
  <c r="H11" i="1" s="1"/>
  <c r="G11" i="1" s="1"/>
  <c r="F81" i="1"/>
  <c r="H81" i="1" s="1"/>
  <c r="G81" i="1" s="1"/>
  <c r="F191" i="1"/>
  <c r="H191" i="1" s="1"/>
  <c r="G191" i="1" s="1"/>
  <c r="F38" i="1"/>
  <c r="H38" i="1" s="1"/>
  <c r="G38" i="1" s="1"/>
  <c r="F89" i="1"/>
  <c r="H89" i="1" s="1"/>
  <c r="G89" i="1" s="1"/>
  <c r="F40" i="1"/>
  <c r="H40" i="1" s="1"/>
  <c r="G40" i="1" s="1"/>
  <c r="F182" i="1"/>
  <c r="H182" i="1" s="1"/>
  <c r="G182" i="1" s="1"/>
  <c r="F158" i="1"/>
  <c r="H158" i="1" s="1"/>
  <c r="G158" i="1" s="1"/>
  <c r="F287" i="1"/>
  <c r="H287" i="1" s="1"/>
  <c r="G287" i="1" s="1"/>
  <c r="F249" i="1"/>
  <c r="H249" i="1" s="1"/>
  <c r="G249" i="1" s="1"/>
  <c r="F51" i="1"/>
  <c r="H51" i="1" s="1"/>
  <c r="G51" i="1" s="1"/>
  <c r="F312" i="1"/>
  <c r="H312" i="1" s="1"/>
  <c r="G312" i="1" s="1"/>
  <c r="F87" i="1"/>
  <c r="H87" i="1" s="1"/>
  <c r="G87" i="1" s="1"/>
  <c r="F224" i="1"/>
  <c r="H224" i="1" s="1"/>
  <c r="G224" i="1" s="1"/>
  <c r="F48" i="1"/>
  <c r="H48" i="1" s="1"/>
  <c r="G48" i="1" s="1"/>
  <c r="F25" i="1"/>
  <c r="H25" i="1" s="1"/>
  <c r="G25" i="1" s="1"/>
  <c r="F59" i="1"/>
  <c r="H59" i="1" s="1"/>
  <c r="G59" i="1" s="1"/>
  <c r="F215" i="1"/>
  <c r="H215" i="1" s="1"/>
  <c r="G215" i="1" s="1"/>
  <c r="F308" i="1"/>
  <c r="H308" i="1" s="1"/>
  <c r="G308" i="1" s="1"/>
  <c r="F111" i="1"/>
  <c r="H111" i="1" s="1"/>
  <c r="G111" i="1" s="1"/>
  <c r="F106" i="1"/>
  <c r="H106" i="1" s="1"/>
  <c r="G106" i="1" s="1"/>
  <c r="F93" i="1"/>
  <c r="H93" i="1" s="1"/>
  <c r="G93" i="1" s="1"/>
  <c r="F7" i="1"/>
  <c r="H7" i="1" s="1"/>
  <c r="G7" i="1" s="1"/>
  <c r="F301" i="1"/>
  <c r="H301" i="1" s="1"/>
  <c r="G301" i="1" s="1"/>
  <c r="F49" i="1"/>
  <c r="H49" i="1" s="1"/>
  <c r="G49" i="1" s="1"/>
  <c r="F210" i="1"/>
  <c r="H210" i="1" s="1"/>
  <c r="G210" i="1" s="1"/>
  <c r="F159" i="1"/>
  <c r="H159" i="1" s="1"/>
  <c r="G159" i="1" s="1"/>
  <c r="F288" i="1"/>
  <c r="H288" i="1" s="1"/>
  <c r="G288" i="1" s="1"/>
  <c r="F199" i="1"/>
  <c r="H199" i="1" s="1"/>
  <c r="G199" i="1" s="1"/>
  <c r="F166" i="1"/>
  <c r="H166" i="1" s="1"/>
  <c r="G166" i="1" s="1"/>
  <c r="F323" i="1"/>
  <c r="H323" i="1" s="1"/>
  <c r="G323" i="1" s="1"/>
  <c r="F20" i="1"/>
  <c r="H20" i="1" s="1"/>
  <c r="G20" i="1" s="1"/>
  <c r="F133" i="1"/>
  <c r="H133" i="1" s="1"/>
  <c r="G133" i="1" s="1"/>
  <c r="F22" i="1"/>
  <c r="H22" i="1" s="1"/>
  <c r="G22" i="1" s="1"/>
  <c r="F187" i="1"/>
  <c r="H187" i="1" s="1"/>
  <c r="G187" i="1" s="1"/>
  <c r="F303" i="1"/>
  <c r="H303" i="1" s="1"/>
  <c r="G303" i="1" s="1"/>
  <c r="F299" i="1"/>
  <c r="H299" i="1" s="1"/>
  <c r="G299" i="1" s="1"/>
  <c r="F265" i="1"/>
  <c r="H265" i="1" s="1"/>
  <c r="G265" i="1" s="1"/>
  <c r="F225" i="1"/>
  <c r="H225" i="1" s="1"/>
  <c r="G225" i="1" s="1"/>
  <c r="F296" i="1"/>
  <c r="H296" i="1" s="1"/>
  <c r="G296" i="1" s="1"/>
  <c r="F5" i="1"/>
  <c r="H5" i="1" s="1"/>
  <c r="G5" i="1" s="1"/>
  <c r="F103" i="1"/>
  <c r="H103" i="1" s="1"/>
  <c r="G103" i="1" s="1"/>
  <c r="F172" i="1"/>
  <c r="H172" i="1" s="1"/>
  <c r="G172" i="1" s="1"/>
  <c r="F153" i="1"/>
  <c r="H153" i="1" s="1"/>
  <c r="G153" i="1" s="1"/>
  <c r="F280" i="1"/>
  <c r="H280" i="1" s="1"/>
  <c r="G280" i="1" s="1"/>
  <c r="F13" i="1"/>
  <c r="H13" i="1" s="1"/>
  <c r="G13" i="1" s="1"/>
  <c r="F18" i="1"/>
  <c r="H18" i="1" s="1"/>
  <c r="G18" i="1" s="1"/>
  <c r="F242" i="1"/>
  <c r="H242" i="1" s="1"/>
  <c r="G242" i="1" s="1"/>
  <c r="F75" i="1"/>
  <c r="H75" i="1" s="1"/>
  <c r="G75" i="1" s="1"/>
  <c r="F47" i="1"/>
  <c r="H47" i="1" s="1"/>
  <c r="G47" i="1" s="1"/>
  <c r="F100" i="1"/>
  <c r="H100" i="1" s="1"/>
  <c r="G100" i="1" s="1"/>
  <c r="F229" i="1"/>
  <c r="H229" i="1" s="1"/>
  <c r="G229" i="1" s="1"/>
  <c r="F286" i="1"/>
  <c r="H286" i="1" s="1"/>
  <c r="G286" i="1" s="1"/>
  <c r="F157" i="1"/>
  <c r="H157" i="1" s="1"/>
  <c r="G157" i="1" s="1"/>
  <c r="F14" i="1"/>
  <c r="H14" i="1" s="1"/>
  <c r="G14" i="1" s="1"/>
  <c r="F19" i="1"/>
  <c r="H19" i="1" s="1"/>
  <c r="G19" i="1" s="1"/>
  <c r="F21" i="1"/>
  <c r="H21" i="1" s="1"/>
  <c r="G21" i="1" s="1"/>
  <c r="F214" i="1"/>
  <c r="H214" i="1" s="1"/>
  <c r="G214" i="1" s="1"/>
  <c r="F252" i="1"/>
  <c r="H252" i="1" s="1"/>
  <c r="G252" i="1" s="1"/>
  <c r="F15" i="1"/>
  <c r="H15" i="1" s="1"/>
  <c r="G15" i="1" s="1"/>
  <c r="F189" i="1"/>
  <c r="H189" i="1" s="1"/>
  <c r="G189" i="1" s="1"/>
  <c r="F97" i="1"/>
  <c r="H97" i="1" s="1"/>
  <c r="G97" i="1" s="1"/>
  <c r="F6" i="1"/>
  <c r="H6" i="1" s="1"/>
  <c r="G6" i="1" s="1"/>
  <c r="F83" i="1"/>
  <c r="H83" i="1" s="1"/>
  <c r="G83" i="1" s="1"/>
  <c r="F29" i="1"/>
  <c r="H29" i="1" s="1"/>
  <c r="G29" i="1" s="1"/>
  <c r="F259" i="1"/>
  <c r="H259" i="1" s="1"/>
  <c r="G259" i="1" s="1"/>
  <c r="F241" i="1"/>
  <c r="H241" i="1" s="1"/>
  <c r="G241" i="1" s="1"/>
  <c r="F281" i="1"/>
  <c r="H281" i="1" s="1"/>
  <c r="G281" i="1" s="1"/>
  <c r="F154" i="1"/>
  <c r="H154" i="1" s="1"/>
  <c r="G154" i="1" s="1"/>
  <c r="I80" i="1"/>
  <c r="AA80" i="1" s="1"/>
  <c r="O80" i="1"/>
  <c r="Q80" i="1" s="1"/>
  <c r="T80" i="1" s="1"/>
  <c r="AC80" i="1" s="1"/>
  <c r="P80" i="1"/>
  <c r="R80" i="1" s="1"/>
  <c r="U80" i="1" s="1"/>
  <c r="F138" i="1"/>
  <c r="H138" i="1" s="1"/>
  <c r="G138" i="1" s="1"/>
  <c r="F64" i="1"/>
  <c r="H64" i="1" s="1"/>
  <c r="G64" i="1" s="1"/>
  <c r="F211" i="1"/>
  <c r="H211" i="1" s="1"/>
  <c r="G211" i="1" s="1"/>
  <c r="F201" i="1"/>
  <c r="H201" i="1" s="1"/>
  <c r="G201" i="1" s="1"/>
  <c r="F128" i="1"/>
  <c r="H128" i="1" s="1"/>
  <c r="G128" i="1" s="1"/>
  <c r="F91" i="1"/>
  <c r="H91" i="1" s="1"/>
  <c r="G91" i="1" s="1"/>
  <c r="F195" i="1"/>
  <c r="H195" i="1" s="1"/>
  <c r="G195" i="1" s="1"/>
  <c r="F177" i="1"/>
  <c r="H177" i="1" s="1"/>
  <c r="G177" i="1" s="1"/>
  <c r="F169" i="1"/>
  <c r="H169" i="1" s="1"/>
  <c r="G169" i="1" s="1"/>
  <c r="F326" i="1"/>
  <c r="H326" i="1" s="1"/>
  <c r="G326" i="1" s="1"/>
  <c r="F94" i="1"/>
  <c r="H94" i="1" s="1"/>
  <c r="G94" i="1" s="1"/>
  <c r="F232" i="1"/>
  <c r="H232" i="1" s="1"/>
  <c r="G232" i="1" s="1"/>
  <c r="F245" i="1"/>
  <c r="H245" i="1" s="1"/>
  <c r="G245" i="1" s="1"/>
  <c r="F92" i="1"/>
  <c r="H92" i="1" s="1"/>
  <c r="G92" i="1" s="1"/>
  <c r="F240" i="1"/>
  <c r="H240" i="1" s="1"/>
  <c r="G240" i="1" s="1"/>
  <c r="F108" i="1"/>
  <c r="H108" i="1" s="1"/>
  <c r="G108" i="1" s="1"/>
  <c r="F43" i="1"/>
  <c r="H43" i="1" s="1"/>
  <c r="G43" i="1" s="1"/>
  <c r="F194" i="1"/>
  <c r="H194" i="1" s="1"/>
  <c r="G194" i="1" s="1"/>
  <c r="F95" i="1"/>
  <c r="H95" i="1" s="1"/>
  <c r="G95" i="1" s="1"/>
  <c r="F39" i="1"/>
  <c r="H39" i="1" s="1"/>
  <c r="G39" i="1" s="1"/>
  <c r="F261" i="1"/>
  <c r="H261" i="1" s="1"/>
  <c r="G261" i="1" s="1"/>
  <c r="F35" i="1"/>
  <c r="H35" i="1" s="1"/>
  <c r="G35" i="1" s="1"/>
  <c r="F197" i="1"/>
  <c r="H197" i="1" s="1"/>
  <c r="G197" i="1" s="1"/>
  <c r="F178" i="1"/>
  <c r="H178" i="1" s="1"/>
  <c r="G178" i="1" s="1"/>
  <c r="F258" i="1"/>
  <c r="H258" i="1" s="1"/>
  <c r="G258" i="1" s="1"/>
  <c r="F105" i="1"/>
  <c r="H105" i="1" s="1"/>
  <c r="G105" i="1" s="1"/>
  <c r="F116" i="1"/>
  <c r="H116" i="1" s="1"/>
  <c r="G116" i="1" s="1"/>
  <c r="F145" i="1"/>
  <c r="H145" i="1" s="1"/>
  <c r="G145" i="1" s="1"/>
  <c r="F271" i="1"/>
  <c r="H271" i="1" s="1"/>
  <c r="G271" i="1" s="1"/>
  <c r="F60" i="1"/>
  <c r="H60" i="1" s="1"/>
  <c r="G60" i="1" s="1"/>
  <c r="F126" i="1"/>
  <c r="H126" i="1" s="1"/>
  <c r="G126" i="1" s="1"/>
  <c r="F192" i="1"/>
  <c r="H192" i="1" s="1"/>
  <c r="G192" i="1" s="1"/>
  <c r="O315" i="1"/>
  <c r="I315" i="1"/>
  <c r="AA315" i="1" s="1"/>
  <c r="P315" i="1"/>
  <c r="R315" i="1" s="1"/>
  <c r="U315" i="1" s="1"/>
  <c r="F10" i="1"/>
  <c r="H10" i="1" s="1"/>
  <c r="G10" i="1" s="1"/>
  <c r="F16" i="1"/>
  <c r="H16" i="1" s="1"/>
  <c r="G16" i="1" s="1"/>
  <c r="F174" i="1"/>
  <c r="H174" i="1" s="1"/>
  <c r="G174" i="1" s="1"/>
  <c r="F162" i="1"/>
  <c r="H162" i="1" s="1"/>
  <c r="G162" i="1" s="1"/>
  <c r="F318" i="1"/>
  <c r="H318" i="1" s="1"/>
  <c r="G318" i="1" s="1"/>
  <c r="F160" i="1"/>
  <c r="H160" i="1" s="1"/>
  <c r="G160" i="1" s="1"/>
  <c r="F290" i="1"/>
  <c r="H290" i="1" s="1"/>
  <c r="G290" i="1" s="1"/>
  <c r="F120" i="1"/>
  <c r="H120" i="1" s="1"/>
  <c r="G120" i="1" s="1"/>
  <c r="F118" i="1"/>
  <c r="H118" i="1" s="1"/>
  <c r="G118" i="1" s="1"/>
  <c r="F28" i="1"/>
  <c r="H28" i="1" s="1"/>
  <c r="G28" i="1" s="1"/>
  <c r="F57" i="1"/>
  <c r="H57" i="1" s="1"/>
  <c r="G57" i="1" s="1"/>
  <c r="F165" i="1"/>
  <c r="H165" i="1" s="1"/>
  <c r="G165" i="1" s="1"/>
  <c r="F322" i="1"/>
  <c r="H322" i="1" s="1"/>
  <c r="G322" i="1" s="1"/>
  <c r="F24" i="1"/>
  <c r="H24" i="1" s="1"/>
  <c r="G24" i="1" s="1"/>
  <c r="F88" i="1"/>
  <c r="H88" i="1" s="1"/>
  <c r="G88" i="1" s="1"/>
  <c r="F277" i="1"/>
  <c r="H277" i="1" s="1"/>
  <c r="G277" i="1" s="1"/>
  <c r="F150" i="1"/>
  <c r="H150" i="1" s="1"/>
  <c r="G150" i="1" s="1"/>
  <c r="F124" i="1"/>
  <c r="H124" i="1" s="1"/>
  <c r="G124" i="1" s="1"/>
  <c r="F237" i="1"/>
  <c r="H237" i="1" s="1"/>
  <c r="G237" i="1" s="1"/>
  <c r="F260" i="1"/>
  <c r="H260" i="1" s="1"/>
  <c r="G260" i="1" s="1"/>
  <c r="F227" i="1"/>
  <c r="H227" i="1" s="1"/>
  <c r="G227" i="1" s="1"/>
  <c r="F279" i="1"/>
  <c r="H279" i="1" s="1"/>
  <c r="G279" i="1" s="1"/>
  <c r="F152" i="1"/>
  <c r="H152" i="1" s="1"/>
  <c r="G152" i="1" s="1"/>
  <c r="F101" i="1"/>
  <c r="H101" i="1" s="1"/>
  <c r="G101" i="1" s="1"/>
  <c r="F171" i="1"/>
  <c r="H171" i="1" s="1"/>
  <c r="G171" i="1" s="1"/>
  <c r="F114" i="1"/>
  <c r="H114" i="1" s="1"/>
  <c r="G114" i="1" s="1"/>
  <c r="F72" i="1"/>
  <c r="H72" i="1" s="1"/>
  <c r="G72" i="1" s="1"/>
  <c r="F113" i="1"/>
  <c r="H113" i="1" s="1"/>
  <c r="G113" i="1" s="1"/>
  <c r="F102" i="1"/>
  <c r="H102" i="1" s="1"/>
  <c r="G102" i="1" s="1"/>
  <c r="F82" i="1"/>
  <c r="H82" i="1" s="1"/>
  <c r="G82" i="1" s="1"/>
  <c r="F209" i="1"/>
  <c r="H209" i="1" s="1"/>
  <c r="G209" i="1" s="1"/>
  <c r="F109" i="1"/>
  <c r="H109" i="1" s="1"/>
  <c r="G109" i="1" s="1"/>
  <c r="F263" i="1"/>
  <c r="H263" i="1" s="1"/>
  <c r="G263" i="1" s="1"/>
  <c r="F186" i="1"/>
  <c r="H186" i="1" s="1"/>
  <c r="G186" i="1" s="1"/>
  <c r="F295" i="1"/>
  <c r="H295" i="1" s="1"/>
  <c r="G295" i="1" s="1"/>
  <c r="F96" i="1"/>
  <c r="H96" i="1" s="1"/>
  <c r="G96" i="1" s="1"/>
  <c r="F239" i="1"/>
  <c r="H239" i="1" s="1"/>
  <c r="G239" i="1" s="1"/>
  <c r="F235" i="1"/>
  <c r="H235" i="1" s="1"/>
  <c r="G235" i="1" s="1"/>
  <c r="F148" i="1"/>
  <c r="H148" i="1" s="1"/>
  <c r="G148" i="1" s="1"/>
  <c r="F274" i="1"/>
  <c r="H274" i="1" s="1"/>
  <c r="G274" i="1" s="1"/>
  <c r="F9" i="1"/>
  <c r="H9" i="1" s="1"/>
  <c r="G9" i="1" s="1"/>
  <c r="F204" i="1"/>
  <c r="H204" i="1" s="1"/>
  <c r="G204" i="1" s="1"/>
  <c r="F184" i="1"/>
  <c r="H184" i="1" s="1"/>
  <c r="G184" i="1" s="1"/>
  <c r="F250" i="1"/>
  <c r="H250" i="1" s="1"/>
  <c r="G250" i="1" s="1"/>
  <c r="F247" i="1"/>
  <c r="G247" i="1" s="1"/>
  <c r="F193" i="1"/>
  <c r="H193" i="1" s="1"/>
  <c r="G193" i="1" s="1"/>
  <c r="F176" i="1"/>
  <c r="H176" i="1" s="1"/>
  <c r="G176" i="1" s="1"/>
  <c r="F167" i="1"/>
  <c r="H167" i="1" s="1"/>
  <c r="G167" i="1" s="1"/>
  <c r="F324" i="1"/>
  <c r="H324" i="1" s="1"/>
  <c r="G324" i="1" s="1"/>
  <c r="F216" i="1"/>
  <c r="H216" i="1" s="1"/>
  <c r="G216" i="1" s="1"/>
  <c r="F297" i="1"/>
  <c r="H297" i="1" s="1"/>
  <c r="G297" i="1" s="1"/>
  <c r="F36" i="1"/>
  <c r="H36" i="1" s="1"/>
  <c r="G36" i="1" s="1"/>
  <c r="F76" i="1"/>
  <c r="H76" i="1" s="1"/>
  <c r="G76" i="1" s="1"/>
  <c r="F226" i="1"/>
  <c r="H226" i="1" s="1"/>
  <c r="G226" i="1" s="1"/>
  <c r="F27" i="1"/>
  <c r="H27" i="1" s="1"/>
  <c r="G27" i="1" s="1"/>
  <c r="F8" i="1"/>
  <c r="H8" i="1" s="1"/>
  <c r="G8" i="1" s="1"/>
  <c r="F217" i="1"/>
  <c r="H217" i="1" s="1"/>
  <c r="G217" i="1" s="1"/>
  <c r="F310" i="1"/>
  <c r="H310" i="1" s="1"/>
  <c r="G310" i="1" s="1"/>
  <c r="F98" i="1"/>
  <c r="H98" i="1" s="1"/>
  <c r="G98" i="1" s="1"/>
  <c r="F132" i="1"/>
  <c r="H132" i="1" s="1"/>
  <c r="G132" i="1" s="1"/>
  <c r="F139" i="1"/>
  <c r="H139" i="1" s="1"/>
  <c r="G139" i="1" s="1"/>
  <c r="F208" i="1"/>
  <c r="H208" i="1" s="1"/>
  <c r="G208" i="1" s="1"/>
  <c r="F285" i="1"/>
  <c r="H285" i="1" s="1"/>
  <c r="G285" i="1" s="1"/>
  <c r="F156" i="1"/>
  <c r="H156" i="1" s="1"/>
  <c r="G156" i="1" s="1"/>
  <c r="F107" i="1"/>
  <c r="H107" i="1" s="1"/>
  <c r="G107" i="1" s="1"/>
  <c r="F198" i="1"/>
  <c r="H198" i="1" s="1"/>
  <c r="G198" i="1" s="1"/>
  <c r="F163" i="1"/>
  <c r="H163" i="1" s="1"/>
  <c r="G163" i="1" s="1"/>
  <c r="F319" i="1"/>
  <c r="H319" i="1" s="1"/>
  <c r="G319" i="1" s="1"/>
  <c r="F251" i="1"/>
  <c r="H251" i="1" s="1"/>
  <c r="G251" i="1" s="1"/>
  <c r="F121" i="1"/>
  <c r="H121" i="1" s="1"/>
  <c r="G121" i="1" s="1"/>
  <c r="F181" i="1"/>
  <c r="H181" i="1" s="1"/>
  <c r="G181" i="1" s="1"/>
  <c r="F269" i="1"/>
  <c r="H269" i="1" s="1"/>
  <c r="G269" i="1" s="1"/>
  <c r="F143" i="1"/>
  <c r="H143" i="1" s="1"/>
  <c r="G143" i="1" s="1"/>
  <c r="F55" i="1"/>
  <c r="H55" i="1" s="1"/>
  <c r="G55" i="1" s="1"/>
  <c r="F70" i="1"/>
  <c r="H70" i="1" s="1"/>
  <c r="G70" i="1" s="1"/>
  <c r="F230" i="1"/>
  <c r="H230" i="1" s="1"/>
  <c r="G230" i="1" s="1"/>
  <c r="F294" i="1"/>
  <c r="H294" i="1" s="1"/>
  <c r="G294" i="1" s="1"/>
  <c r="F86" i="1"/>
  <c r="H86" i="1" s="1"/>
  <c r="G86" i="1" s="1"/>
  <c r="F85" i="1"/>
  <c r="H85" i="1" s="1"/>
  <c r="G85" i="1" s="1"/>
  <c r="F52" i="1"/>
  <c r="H52" i="1" s="1"/>
  <c r="G52" i="1" s="1"/>
  <c r="F218" i="1"/>
  <c r="H218" i="1" s="1"/>
  <c r="G218" i="1" s="1"/>
  <c r="F41" i="1"/>
  <c r="H41" i="1" s="1"/>
  <c r="G41" i="1" s="1"/>
  <c r="F42" i="1"/>
  <c r="H42" i="1" s="1"/>
  <c r="G42" i="1" s="1"/>
  <c r="I56" i="1"/>
  <c r="AA56" i="1" s="1"/>
  <c r="P56" i="1"/>
  <c r="R56" i="1" s="1"/>
  <c r="U56" i="1" s="1"/>
  <c r="O56" i="1"/>
  <c r="Q56" i="1" s="1"/>
  <c r="T56" i="1" s="1"/>
  <c r="AC56" i="1" s="1"/>
  <c r="F205" i="1"/>
  <c r="H205" i="1" s="1"/>
  <c r="G205" i="1" s="1"/>
  <c r="F267" i="1"/>
  <c r="H267" i="1" s="1"/>
  <c r="G267" i="1" s="1"/>
  <c r="F141" i="1"/>
  <c r="H141" i="1" s="1"/>
  <c r="G141" i="1" s="1"/>
  <c r="F79" i="1"/>
  <c r="H79" i="1" s="1"/>
  <c r="G79" i="1" s="1"/>
  <c r="F54" i="1"/>
  <c r="H54" i="1" s="1"/>
  <c r="G54" i="1" s="1"/>
  <c r="F200" i="1"/>
  <c r="H200" i="1" s="1"/>
  <c r="G200" i="1" s="1"/>
  <c r="F37" i="1"/>
  <c r="H37" i="1" s="1"/>
  <c r="G37" i="1" s="1"/>
  <c r="F58" i="1"/>
  <c r="H58" i="1" s="1"/>
  <c r="G58" i="1" s="1"/>
  <c r="F185" i="1"/>
  <c r="H185" i="1" s="1"/>
  <c r="G185" i="1" s="1"/>
  <c r="F292" i="1"/>
  <c r="H292" i="1" s="1"/>
  <c r="G292" i="1" s="1"/>
  <c r="F65" i="1"/>
  <c r="H65" i="1" s="1"/>
  <c r="G65" i="1" s="1"/>
  <c r="F78" i="1"/>
  <c r="H78" i="1" s="1"/>
  <c r="G78" i="1" s="1"/>
  <c r="F45" i="1"/>
  <c r="H45" i="1" s="1"/>
  <c r="G45" i="1" s="1"/>
  <c r="F223" i="1"/>
  <c r="H223" i="1" s="1"/>
  <c r="G223" i="1" s="1"/>
  <c r="F231" i="1"/>
  <c r="H231" i="1" s="1"/>
  <c r="G231" i="1" s="1"/>
  <c r="F146" i="1"/>
  <c r="H146" i="1" s="1"/>
  <c r="G146" i="1" s="1"/>
  <c r="F272" i="1"/>
  <c r="H272" i="1" s="1"/>
  <c r="G272" i="1" s="1"/>
  <c r="F44" i="1"/>
  <c r="H44" i="1" s="1"/>
  <c r="G44" i="1" s="1"/>
  <c r="F63" i="1"/>
  <c r="H63" i="1" s="1"/>
  <c r="G63" i="1" s="1"/>
  <c r="F136" i="1"/>
  <c r="H136" i="1" s="1"/>
  <c r="G136" i="1" s="1"/>
  <c r="F12" i="1"/>
  <c r="H12" i="1" s="1"/>
  <c r="G12" i="1" s="1"/>
  <c r="F203" i="1"/>
  <c r="H203" i="1" s="1"/>
  <c r="G203" i="1" s="1"/>
  <c r="F180" i="1"/>
  <c r="H180" i="1" s="1"/>
  <c r="G180" i="1" s="1"/>
  <c r="F137" i="1"/>
  <c r="H137" i="1" s="1"/>
  <c r="G137" i="1" s="1"/>
  <c r="F179" i="1"/>
  <c r="H179" i="1" s="1"/>
  <c r="G179" i="1" s="1"/>
  <c r="F170" i="1"/>
  <c r="H170" i="1" s="1"/>
  <c r="G170" i="1" s="1"/>
  <c r="F320" i="1"/>
  <c r="H320" i="1" s="1"/>
  <c r="G320" i="1" s="1"/>
  <c r="F164" i="1"/>
  <c r="H164" i="1" s="1"/>
  <c r="G164" i="1" s="1"/>
  <c r="F129" i="1"/>
  <c r="H129" i="1" s="1"/>
  <c r="G129" i="1" s="1"/>
  <c r="F222" i="1"/>
  <c r="H222" i="1" s="1"/>
  <c r="G222" i="1" s="1"/>
  <c r="F73" i="1"/>
  <c r="H73" i="1" s="1"/>
  <c r="G73" i="1" s="1"/>
  <c r="F123" i="1"/>
  <c r="H123" i="1" s="1"/>
  <c r="G123" i="1" s="1"/>
  <c r="F84" i="1"/>
  <c r="H84" i="1" s="1"/>
  <c r="G84" i="1" s="1"/>
  <c r="F213" i="1"/>
  <c r="H213" i="1" s="1"/>
  <c r="G213" i="1" s="1"/>
  <c r="F302" i="1"/>
  <c r="H302" i="1" s="1"/>
  <c r="G302" i="1" s="1"/>
  <c r="F253" i="1"/>
  <c r="H253" i="1" s="1"/>
  <c r="G253" i="1" s="1"/>
  <c r="F207" i="1"/>
  <c r="H207" i="1" s="1"/>
  <c r="G207" i="1" s="1"/>
  <c r="F275" i="1"/>
  <c r="H275" i="1" s="1"/>
  <c r="G275" i="1" s="1"/>
  <c r="F149" i="1"/>
  <c r="H149" i="1" s="1"/>
  <c r="G149" i="1" s="1"/>
  <c r="F119" i="1"/>
  <c r="H119" i="1" s="1"/>
  <c r="G119" i="1" s="1"/>
  <c r="F183" i="1"/>
  <c r="H183" i="1" s="1"/>
  <c r="G183" i="1" s="1"/>
  <c r="F135" i="1"/>
  <c r="H135" i="1" s="1"/>
  <c r="G135" i="1" s="1"/>
  <c r="F61" i="1"/>
  <c r="H61" i="1" s="1"/>
  <c r="G61" i="1" s="1"/>
  <c r="F196" i="1"/>
  <c r="H196" i="1" s="1"/>
  <c r="G196" i="1" s="1"/>
  <c r="F317" i="1"/>
  <c r="H317" i="1" s="1"/>
  <c r="G317" i="1" s="1"/>
  <c r="F161" i="1"/>
  <c r="H161" i="1" s="1"/>
  <c r="G161" i="1" s="1"/>
  <c r="F50" i="1"/>
  <c r="H50" i="1" s="1"/>
  <c r="G50" i="1" s="1"/>
  <c r="F104" i="1"/>
  <c r="H104" i="1" s="1"/>
  <c r="G104" i="1" s="1"/>
  <c r="F175" i="1"/>
  <c r="H175" i="1" s="1"/>
  <c r="G175" i="1" s="1"/>
  <c r="F293" i="1"/>
  <c r="H293" i="1" s="1"/>
  <c r="G293" i="1" s="1"/>
  <c r="F140" i="1"/>
  <c r="H140" i="1" s="1"/>
  <c r="G140" i="1" s="1"/>
  <c r="F23" i="1"/>
  <c r="H23" i="1" s="1"/>
  <c r="G23" i="1" s="1"/>
  <c r="F68" i="1"/>
  <c r="H68" i="1" s="1"/>
  <c r="G68" i="1" s="1"/>
  <c r="F147" i="1"/>
  <c r="H147" i="1" s="1"/>
  <c r="G147" i="1" s="1"/>
  <c r="F273" i="1"/>
  <c r="H273" i="1" s="1"/>
  <c r="G273" i="1" s="1"/>
  <c r="F46" i="1"/>
  <c r="H46" i="1" s="1"/>
  <c r="G46" i="1" s="1"/>
  <c r="F74" i="1"/>
  <c r="H74" i="1" s="1"/>
  <c r="G74" i="1" s="1"/>
  <c r="F236" i="1"/>
  <c r="H236" i="1" s="1"/>
  <c r="G236" i="1" s="1"/>
  <c r="F254" i="1"/>
  <c r="H254" i="1" s="1"/>
  <c r="G254" i="1" s="1"/>
  <c r="F246" i="1"/>
  <c r="H246" i="1" s="1"/>
  <c r="G246" i="1" s="1"/>
  <c r="O246" i="1" l="1"/>
  <c r="Q246" i="1" s="1"/>
  <c r="T246" i="1" s="1"/>
  <c r="AC246" i="1" s="1"/>
  <c r="P246" i="1"/>
  <c r="R246" i="1" s="1"/>
  <c r="U246" i="1" s="1"/>
  <c r="I246" i="1"/>
  <c r="AA246" i="1" s="1"/>
  <c r="P236" i="1"/>
  <c r="R236" i="1" s="1"/>
  <c r="U236" i="1" s="1"/>
  <c r="O236" i="1"/>
  <c r="Q236" i="1" s="1"/>
  <c r="T236" i="1" s="1"/>
  <c r="AC236" i="1" s="1"/>
  <c r="I236" i="1"/>
  <c r="AA236" i="1" s="1"/>
  <c r="P46" i="1"/>
  <c r="R46" i="1" s="1"/>
  <c r="U46" i="1" s="1"/>
  <c r="O46" i="1"/>
  <c r="Q46" i="1" s="1"/>
  <c r="T46" i="1" s="1"/>
  <c r="AC46" i="1" s="1"/>
  <c r="I46" i="1"/>
  <c r="AA46" i="1" s="1"/>
  <c r="O196" i="1"/>
  <c r="Q196" i="1" s="1"/>
  <c r="T196" i="1" s="1"/>
  <c r="AC196" i="1" s="1"/>
  <c r="I196" i="1"/>
  <c r="AA196" i="1" s="1"/>
  <c r="P196" i="1"/>
  <c r="R196" i="1" s="1"/>
  <c r="U196" i="1" s="1"/>
  <c r="O135" i="1"/>
  <c r="Q135" i="1" s="1"/>
  <c r="T135" i="1" s="1"/>
  <c r="AC135" i="1" s="1"/>
  <c r="I135" i="1"/>
  <c r="AA135" i="1" s="1"/>
  <c r="P135" i="1"/>
  <c r="R135" i="1" s="1"/>
  <c r="U135" i="1" s="1"/>
  <c r="P119" i="1"/>
  <c r="R119" i="1" s="1"/>
  <c r="U119" i="1" s="1"/>
  <c r="O119" i="1"/>
  <c r="Q119" i="1" s="1"/>
  <c r="T119" i="1" s="1"/>
  <c r="AC119" i="1" s="1"/>
  <c r="I119" i="1"/>
  <c r="AA119" i="1" s="1"/>
  <c r="I320" i="1"/>
  <c r="AA320" i="1" s="1"/>
  <c r="P320" i="1"/>
  <c r="R320" i="1" s="1"/>
  <c r="U320" i="1" s="1"/>
  <c r="O320" i="1"/>
  <c r="Q320" i="1" s="1"/>
  <c r="T320" i="1" s="1"/>
  <c r="AC320" i="1" s="1"/>
  <c r="O137" i="1"/>
  <c r="Q137" i="1" s="1"/>
  <c r="T137" i="1" s="1"/>
  <c r="AC137" i="1" s="1"/>
  <c r="I137" i="1"/>
  <c r="AA137" i="1" s="1"/>
  <c r="P137" i="1"/>
  <c r="R137" i="1" s="1"/>
  <c r="U137" i="1" s="1"/>
  <c r="I203" i="1"/>
  <c r="AA203" i="1" s="1"/>
  <c r="P203" i="1"/>
  <c r="R203" i="1" s="1"/>
  <c r="U203" i="1" s="1"/>
  <c r="O203" i="1"/>
  <c r="Q203" i="1" s="1"/>
  <c r="T203" i="1" s="1"/>
  <c r="AC203" i="1" s="1"/>
  <c r="O136" i="1"/>
  <c r="Q136" i="1" s="1"/>
  <c r="T136" i="1" s="1"/>
  <c r="AC136" i="1" s="1"/>
  <c r="P136" i="1"/>
  <c r="R136" i="1" s="1"/>
  <c r="U136" i="1" s="1"/>
  <c r="I136" i="1"/>
  <c r="AA136" i="1" s="1"/>
  <c r="O44" i="1"/>
  <c r="Q44" i="1" s="1"/>
  <c r="T44" i="1" s="1"/>
  <c r="AC44" i="1" s="1"/>
  <c r="P44" i="1"/>
  <c r="R44" i="1" s="1"/>
  <c r="U44" i="1" s="1"/>
  <c r="I44" i="1"/>
  <c r="AA44" i="1" s="1"/>
  <c r="O205" i="1"/>
  <c r="Q205" i="1" s="1"/>
  <c r="T205" i="1" s="1"/>
  <c r="AC205" i="1" s="1"/>
  <c r="P205" i="1"/>
  <c r="R205" i="1" s="1"/>
  <c r="U205" i="1" s="1"/>
  <c r="I205" i="1"/>
  <c r="AA205" i="1" s="1"/>
  <c r="I181" i="1"/>
  <c r="AA181" i="1" s="1"/>
  <c r="O181" i="1"/>
  <c r="Q181" i="1" s="1"/>
  <c r="T181" i="1" s="1"/>
  <c r="AC181" i="1" s="1"/>
  <c r="P181" i="1"/>
  <c r="R181" i="1" s="1"/>
  <c r="U181" i="1" s="1"/>
  <c r="O251" i="1"/>
  <c r="Q251" i="1" s="1"/>
  <c r="T251" i="1" s="1"/>
  <c r="AC251" i="1" s="1"/>
  <c r="P251" i="1"/>
  <c r="R251" i="1" s="1"/>
  <c r="U251" i="1" s="1"/>
  <c r="I251" i="1"/>
  <c r="AA251" i="1" s="1"/>
  <c r="I139" i="1"/>
  <c r="AA139" i="1" s="1"/>
  <c r="O139" i="1"/>
  <c r="Q139" i="1" s="1"/>
  <c r="T139" i="1" s="1"/>
  <c r="AC139" i="1" s="1"/>
  <c r="P139" i="1"/>
  <c r="R139" i="1" s="1"/>
  <c r="U139" i="1" s="1"/>
  <c r="P98" i="1"/>
  <c r="R98" i="1" s="1"/>
  <c r="U98" i="1" s="1"/>
  <c r="O98" i="1"/>
  <c r="Q98" i="1" s="1"/>
  <c r="T98" i="1" s="1"/>
  <c r="AC98" i="1" s="1"/>
  <c r="I98" i="1"/>
  <c r="AA98" i="1" s="1"/>
  <c r="P310" i="1"/>
  <c r="R310" i="1" s="1"/>
  <c r="U310" i="1" s="1"/>
  <c r="I310" i="1"/>
  <c r="AA310" i="1" s="1"/>
  <c r="O310" i="1"/>
  <c r="Q310" i="1" s="1"/>
  <c r="T310" i="1" s="1"/>
  <c r="AC310" i="1" s="1"/>
  <c r="P217" i="1"/>
  <c r="R217" i="1" s="1"/>
  <c r="U217" i="1" s="1"/>
  <c r="I217" i="1"/>
  <c r="AA217" i="1" s="1"/>
  <c r="O217" i="1"/>
  <c r="Q217" i="1" s="1"/>
  <c r="T217" i="1" s="1"/>
  <c r="AC217" i="1" s="1"/>
  <c r="P27" i="1"/>
  <c r="R27" i="1" s="1"/>
  <c r="U27" i="1" s="1"/>
  <c r="O27" i="1"/>
  <c r="I27" i="1"/>
  <c r="AA27" i="1" s="1"/>
  <c r="I76" i="1"/>
  <c r="AA76" i="1" s="1"/>
  <c r="O76" i="1"/>
  <c r="P76" i="1"/>
  <c r="R76" i="1" s="1"/>
  <c r="U76" i="1" s="1"/>
  <c r="I297" i="1"/>
  <c r="AA297" i="1" s="1"/>
  <c r="O297" i="1"/>
  <c r="Q297" i="1" s="1"/>
  <c r="T297" i="1" s="1"/>
  <c r="AC297" i="1" s="1"/>
  <c r="P297" i="1"/>
  <c r="R297" i="1" s="1"/>
  <c r="U297" i="1" s="1"/>
  <c r="I324" i="1"/>
  <c r="AA324" i="1" s="1"/>
  <c r="P324" i="1"/>
  <c r="R324" i="1" s="1"/>
  <c r="U324" i="1" s="1"/>
  <c r="O324" i="1"/>
  <c r="Q324" i="1" s="1"/>
  <c r="T324" i="1" s="1"/>
  <c r="AC324" i="1" s="1"/>
  <c r="O96" i="1"/>
  <c r="Q96" i="1" s="1"/>
  <c r="T96" i="1" s="1"/>
  <c r="AC96" i="1" s="1"/>
  <c r="P96" i="1"/>
  <c r="R96" i="1" s="1"/>
  <c r="U96" i="1" s="1"/>
  <c r="I96" i="1"/>
  <c r="AA96" i="1" s="1"/>
  <c r="I186" i="1"/>
  <c r="AA186" i="1" s="1"/>
  <c r="O186" i="1"/>
  <c r="Q186" i="1" s="1"/>
  <c r="T186" i="1" s="1"/>
  <c r="AC186" i="1" s="1"/>
  <c r="P186" i="1"/>
  <c r="R186" i="1" s="1"/>
  <c r="U186" i="1" s="1"/>
  <c r="O263" i="1"/>
  <c r="Q263" i="1" s="1"/>
  <c r="T263" i="1" s="1"/>
  <c r="AC263" i="1" s="1"/>
  <c r="I263" i="1"/>
  <c r="AA263" i="1" s="1"/>
  <c r="P263" i="1"/>
  <c r="R263" i="1" s="1"/>
  <c r="U263" i="1" s="1"/>
  <c r="I82" i="1"/>
  <c r="AA82" i="1" s="1"/>
  <c r="O82" i="1"/>
  <c r="Q82" i="1" s="1"/>
  <c r="T82" i="1" s="1"/>
  <c r="AC82" i="1" s="1"/>
  <c r="P82" i="1"/>
  <c r="R82" i="1" s="1"/>
  <c r="U82" i="1" s="1"/>
  <c r="I113" i="1"/>
  <c r="AA113" i="1" s="1"/>
  <c r="P113" i="1"/>
  <c r="R113" i="1" s="1"/>
  <c r="U113" i="1" s="1"/>
  <c r="O113" i="1"/>
  <c r="Q113" i="1" s="1"/>
  <c r="T113" i="1" s="1"/>
  <c r="AC113" i="1" s="1"/>
  <c r="I114" i="1"/>
  <c r="AA114" i="1" s="1"/>
  <c r="P114" i="1"/>
  <c r="R114" i="1" s="1"/>
  <c r="U114" i="1" s="1"/>
  <c r="O114" i="1"/>
  <c r="Q114" i="1" s="1"/>
  <c r="T114" i="1" s="1"/>
  <c r="AC114" i="1" s="1"/>
  <c r="I101" i="1"/>
  <c r="AA101" i="1" s="1"/>
  <c r="O101" i="1"/>
  <c r="Q101" i="1" s="1"/>
  <c r="T101" i="1" s="1"/>
  <c r="AC101" i="1" s="1"/>
  <c r="P101" i="1"/>
  <c r="R101" i="1" s="1"/>
  <c r="U101" i="1" s="1"/>
  <c r="P227" i="1"/>
  <c r="R227" i="1" s="1"/>
  <c r="U227" i="1" s="1"/>
  <c r="O227" i="1"/>
  <c r="Q227" i="1" s="1"/>
  <c r="T227" i="1" s="1"/>
  <c r="AC227" i="1" s="1"/>
  <c r="I227" i="1"/>
  <c r="AA227" i="1" s="1"/>
  <c r="P277" i="1"/>
  <c r="R277" i="1" s="1"/>
  <c r="U277" i="1" s="1"/>
  <c r="I277" i="1"/>
  <c r="AA277" i="1" s="1"/>
  <c r="O277" i="1"/>
  <c r="Q277" i="1" s="1"/>
  <c r="T277" i="1" s="1"/>
  <c r="AC277" i="1" s="1"/>
  <c r="P24" i="1"/>
  <c r="R24" i="1" s="1"/>
  <c r="U24" i="1" s="1"/>
  <c r="O24" i="1"/>
  <c r="Q24" i="1" s="1"/>
  <c r="T24" i="1" s="1"/>
  <c r="AC24" i="1" s="1"/>
  <c r="I24" i="1"/>
  <c r="AA24" i="1" s="1"/>
  <c r="O160" i="1"/>
  <c r="Q160" i="1" s="1"/>
  <c r="T160" i="1" s="1"/>
  <c r="AC160" i="1" s="1"/>
  <c r="I160" i="1"/>
  <c r="AA160" i="1" s="1"/>
  <c r="P160" i="1"/>
  <c r="R160" i="1" s="1"/>
  <c r="U160" i="1" s="1"/>
  <c r="K315" i="1"/>
  <c r="L315" i="1" s="1"/>
  <c r="AB315" i="1" s="1"/>
  <c r="Q315" i="1"/>
  <c r="T315" i="1" s="1"/>
  <c r="AC315" i="1" s="1"/>
  <c r="P126" i="1"/>
  <c r="R126" i="1" s="1"/>
  <c r="U126" i="1" s="1"/>
  <c r="I126" i="1"/>
  <c r="AA126" i="1" s="1"/>
  <c r="O126" i="1"/>
  <c r="Q126" i="1" s="1"/>
  <c r="T126" i="1" s="1"/>
  <c r="AC126" i="1" s="1"/>
  <c r="P271" i="1"/>
  <c r="R271" i="1" s="1"/>
  <c r="U271" i="1" s="1"/>
  <c r="O271" i="1"/>
  <c r="Q271" i="1" s="1"/>
  <c r="T271" i="1" s="1"/>
  <c r="AC271" i="1" s="1"/>
  <c r="I271" i="1"/>
  <c r="AA271" i="1" s="1"/>
  <c r="P169" i="1"/>
  <c r="R169" i="1" s="1"/>
  <c r="U169" i="1" s="1"/>
  <c r="O169" i="1"/>
  <c r="Q169" i="1" s="1"/>
  <c r="T169" i="1" s="1"/>
  <c r="AC169" i="1" s="1"/>
  <c r="I169" i="1"/>
  <c r="AA169" i="1" s="1"/>
  <c r="I195" i="1"/>
  <c r="AA195" i="1" s="1"/>
  <c r="P195" i="1"/>
  <c r="R195" i="1" s="1"/>
  <c r="U195" i="1" s="1"/>
  <c r="O195" i="1"/>
  <c r="Q195" i="1" s="1"/>
  <c r="T195" i="1" s="1"/>
  <c r="AC195" i="1" s="1"/>
  <c r="O128" i="1"/>
  <c r="Q128" i="1" s="1"/>
  <c r="T128" i="1" s="1"/>
  <c r="AC128" i="1" s="1"/>
  <c r="I128" i="1"/>
  <c r="AA128" i="1" s="1"/>
  <c r="P128" i="1"/>
  <c r="R128" i="1" s="1"/>
  <c r="U128" i="1" s="1"/>
  <c r="P201" i="1"/>
  <c r="R201" i="1" s="1"/>
  <c r="U201" i="1" s="1"/>
  <c r="O201" i="1"/>
  <c r="Q201" i="1" s="1"/>
  <c r="T201" i="1" s="1"/>
  <c r="AC201" i="1" s="1"/>
  <c r="I201" i="1"/>
  <c r="AA201" i="1" s="1"/>
  <c r="P64" i="1"/>
  <c r="R64" i="1" s="1"/>
  <c r="U64" i="1" s="1"/>
  <c r="O64" i="1"/>
  <c r="Q64" i="1" s="1"/>
  <c r="T64" i="1" s="1"/>
  <c r="AC64" i="1" s="1"/>
  <c r="I64" i="1"/>
  <c r="AA64" i="1" s="1"/>
  <c r="P241" i="1"/>
  <c r="R241" i="1" s="1"/>
  <c r="U241" i="1" s="1"/>
  <c r="I241" i="1"/>
  <c r="AA241" i="1" s="1"/>
  <c r="O241" i="1"/>
  <c r="Q241" i="1" s="1"/>
  <c r="T241" i="1" s="1"/>
  <c r="AC241" i="1" s="1"/>
  <c r="P259" i="1"/>
  <c r="R259" i="1" s="1"/>
  <c r="U259" i="1" s="1"/>
  <c r="I259" i="1"/>
  <c r="AA259" i="1" s="1"/>
  <c r="O259" i="1"/>
  <c r="Q259" i="1" s="1"/>
  <c r="T259" i="1" s="1"/>
  <c r="AC259" i="1" s="1"/>
  <c r="P83" i="1"/>
  <c r="R83" i="1" s="1"/>
  <c r="U83" i="1" s="1"/>
  <c r="O83" i="1"/>
  <c r="Q83" i="1" s="1"/>
  <c r="T83" i="1" s="1"/>
  <c r="AC83" i="1" s="1"/>
  <c r="I83" i="1"/>
  <c r="AA83" i="1" s="1"/>
  <c r="O97" i="1"/>
  <c r="Q97" i="1" s="1"/>
  <c r="T97" i="1" s="1"/>
  <c r="AC97" i="1" s="1"/>
  <c r="I97" i="1"/>
  <c r="AA97" i="1" s="1"/>
  <c r="P97" i="1"/>
  <c r="R97" i="1" s="1"/>
  <c r="U97" i="1" s="1"/>
  <c r="P252" i="1"/>
  <c r="R252" i="1" s="1"/>
  <c r="U252" i="1" s="1"/>
  <c r="O252" i="1"/>
  <c r="Q252" i="1" s="1"/>
  <c r="T252" i="1" s="1"/>
  <c r="AC252" i="1" s="1"/>
  <c r="I252" i="1"/>
  <c r="AA252" i="1" s="1"/>
  <c r="P21" i="1"/>
  <c r="R21" i="1" s="1"/>
  <c r="U21" i="1" s="1"/>
  <c r="O21" i="1"/>
  <c r="Q21" i="1" s="1"/>
  <c r="T21" i="1" s="1"/>
  <c r="AC21" i="1" s="1"/>
  <c r="I21" i="1"/>
  <c r="AA21" i="1" s="1"/>
  <c r="I14" i="1"/>
  <c r="AA14" i="1" s="1"/>
  <c r="P14" i="1"/>
  <c r="R14" i="1" s="1"/>
  <c r="U14" i="1" s="1"/>
  <c r="O14" i="1"/>
  <c r="Q14" i="1" s="1"/>
  <c r="T14" i="1" s="1"/>
  <c r="AC14" i="1" s="1"/>
  <c r="P172" i="1"/>
  <c r="R172" i="1" s="1"/>
  <c r="U172" i="1" s="1"/>
  <c r="O172" i="1"/>
  <c r="Q172" i="1" s="1"/>
  <c r="T172" i="1" s="1"/>
  <c r="AC172" i="1" s="1"/>
  <c r="I172" i="1"/>
  <c r="AA172" i="1" s="1"/>
  <c r="I5" i="1"/>
  <c r="AA5" i="1" s="1"/>
  <c r="O5" i="1"/>
  <c r="Q5" i="1" s="1"/>
  <c r="T5" i="1" s="1"/>
  <c r="AC5" i="1" s="1"/>
  <c r="P5" i="1"/>
  <c r="R5" i="1" s="1"/>
  <c r="U5" i="1" s="1"/>
  <c r="I225" i="1"/>
  <c r="AA225" i="1" s="1"/>
  <c r="P225" i="1"/>
  <c r="R225" i="1" s="1"/>
  <c r="U225" i="1" s="1"/>
  <c r="O225" i="1"/>
  <c r="Q225" i="1" s="1"/>
  <c r="T225" i="1" s="1"/>
  <c r="AC225" i="1" s="1"/>
  <c r="O265" i="1"/>
  <c r="Q265" i="1" s="1"/>
  <c r="T265" i="1" s="1"/>
  <c r="AC265" i="1" s="1"/>
  <c r="I265" i="1"/>
  <c r="AA265" i="1" s="1"/>
  <c r="P265" i="1"/>
  <c r="R265" i="1" s="1"/>
  <c r="U265" i="1" s="1"/>
  <c r="O299" i="1"/>
  <c r="Q299" i="1" s="1"/>
  <c r="T299" i="1" s="1"/>
  <c r="AC299" i="1" s="1"/>
  <c r="I299" i="1"/>
  <c r="AA299" i="1" s="1"/>
  <c r="P299" i="1"/>
  <c r="R299" i="1" s="1"/>
  <c r="U299" i="1" s="1"/>
  <c r="P22" i="1"/>
  <c r="R22" i="1" s="1"/>
  <c r="U22" i="1" s="1"/>
  <c r="I22" i="1"/>
  <c r="AA22" i="1" s="1"/>
  <c r="O22" i="1"/>
  <c r="Q22" i="1" s="1"/>
  <c r="T22" i="1" s="1"/>
  <c r="AC22" i="1" s="1"/>
  <c r="P133" i="1"/>
  <c r="R133" i="1" s="1"/>
  <c r="U133" i="1" s="1"/>
  <c r="O133" i="1"/>
  <c r="Q133" i="1" s="1"/>
  <c r="T133" i="1" s="1"/>
  <c r="AC133" i="1" s="1"/>
  <c r="I133" i="1"/>
  <c r="AA133" i="1" s="1"/>
  <c r="O323" i="1"/>
  <c r="Q323" i="1" s="1"/>
  <c r="T323" i="1" s="1"/>
  <c r="AC323" i="1" s="1"/>
  <c r="I323" i="1"/>
  <c r="AA323" i="1" s="1"/>
  <c r="P323" i="1"/>
  <c r="R323" i="1" s="1"/>
  <c r="U323" i="1" s="1"/>
  <c r="O159" i="1"/>
  <c r="Q159" i="1" s="1"/>
  <c r="T159" i="1" s="1"/>
  <c r="AC159" i="1" s="1"/>
  <c r="P159" i="1"/>
  <c r="R159" i="1" s="1"/>
  <c r="U159" i="1" s="1"/>
  <c r="I159" i="1"/>
  <c r="AA159" i="1" s="1"/>
  <c r="P49" i="1"/>
  <c r="R49" i="1" s="1"/>
  <c r="U49" i="1" s="1"/>
  <c r="O49" i="1"/>
  <c r="Q49" i="1" s="1"/>
  <c r="T49" i="1" s="1"/>
  <c r="AC49" i="1" s="1"/>
  <c r="I49" i="1"/>
  <c r="AA49" i="1" s="1"/>
  <c r="O301" i="1"/>
  <c r="Q301" i="1" s="1"/>
  <c r="T301" i="1" s="1"/>
  <c r="AC301" i="1" s="1"/>
  <c r="I301" i="1"/>
  <c r="AA301" i="1" s="1"/>
  <c r="P301" i="1"/>
  <c r="R301" i="1" s="1"/>
  <c r="U301" i="1" s="1"/>
  <c r="O93" i="1"/>
  <c r="Q93" i="1" s="1"/>
  <c r="T93" i="1" s="1"/>
  <c r="AC93" i="1" s="1"/>
  <c r="P93" i="1"/>
  <c r="R93" i="1" s="1"/>
  <c r="U93" i="1" s="1"/>
  <c r="I93" i="1"/>
  <c r="AA93" i="1" s="1"/>
  <c r="O111" i="1"/>
  <c r="Q111" i="1" s="1"/>
  <c r="T111" i="1" s="1"/>
  <c r="AC111" i="1" s="1"/>
  <c r="I111" i="1"/>
  <c r="AA111" i="1" s="1"/>
  <c r="P111" i="1"/>
  <c r="R111" i="1" s="1"/>
  <c r="U111" i="1" s="1"/>
  <c r="P308" i="1"/>
  <c r="R308" i="1" s="1"/>
  <c r="U308" i="1" s="1"/>
  <c r="I308" i="1"/>
  <c r="AA308" i="1" s="1"/>
  <c r="O308" i="1"/>
  <c r="Q308" i="1" s="1"/>
  <c r="T308" i="1" s="1"/>
  <c r="AC308" i="1" s="1"/>
  <c r="P59" i="1"/>
  <c r="R59" i="1" s="1"/>
  <c r="U59" i="1" s="1"/>
  <c r="O59" i="1"/>
  <c r="Q59" i="1" s="1"/>
  <c r="T59" i="1" s="1"/>
  <c r="AC59" i="1" s="1"/>
  <c r="I59" i="1"/>
  <c r="AA59" i="1" s="1"/>
  <c r="O48" i="1"/>
  <c r="Q48" i="1" s="1"/>
  <c r="T48" i="1" s="1"/>
  <c r="AC48" i="1" s="1"/>
  <c r="P48" i="1"/>
  <c r="R48" i="1" s="1"/>
  <c r="U48" i="1" s="1"/>
  <c r="I48" i="1"/>
  <c r="AA48" i="1" s="1"/>
  <c r="P312" i="1"/>
  <c r="R312" i="1" s="1"/>
  <c r="U312" i="1" s="1"/>
  <c r="O312" i="1"/>
  <c r="Q312" i="1" s="1"/>
  <c r="T312" i="1" s="1"/>
  <c r="AC312" i="1" s="1"/>
  <c r="I312" i="1"/>
  <c r="AA312" i="1" s="1"/>
  <c r="I249" i="1"/>
  <c r="AA249" i="1" s="1"/>
  <c r="O249" i="1"/>
  <c r="Q249" i="1" s="1"/>
  <c r="T249" i="1" s="1"/>
  <c r="AC249" i="1" s="1"/>
  <c r="P249" i="1"/>
  <c r="R249" i="1" s="1"/>
  <c r="U249" i="1" s="1"/>
  <c r="P287" i="1"/>
  <c r="R287" i="1" s="1"/>
  <c r="U287" i="1" s="1"/>
  <c r="I287" i="1"/>
  <c r="AA287" i="1" s="1"/>
  <c r="O287" i="1"/>
  <c r="Q287" i="1" s="1"/>
  <c r="T287" i="1" s="1"/>
  <c r="AC287" i="1" s="1"/>
  <c r="P270" i="1"/>
  <c r="R270" i="1" s="1"/>
  <c r="U270" i="1" s="1"/>
  <c r="O270" i="1"/>
  <c r="Q270" i="1" s="1"/>
  <c r="T270" i="1" s="1"/>
  <c r="AC270" i="1" s="1"/>
  <c r="I270" i="1"/>
  <c r="AA270" i="1" s="1"/>
  <c r="I62" i="1"/>
  <c r="AA62" i="1" s="1"/>
  <c r="P62" i="1"/>
  <c r="R62" i="1" s="1"/>
  <c r="U62" i="1" s="1"/>
  <c r="O62" i="1"/>
  <c r="Q62" i="1" s="1"/>
  <c r="T62" i="1" s="1"/>
  <c r="AC62" i="1" s="1"/>
  <c r="P244" i="1"/>
  <c r="R244" i="1" s="1"/>
  <c r="U244" i="1" s="1"/>
  <c r="O244" i="1"/>
  <c r="Q244" i="1" s="1"/>
  <c r="T244" i="1" s="1"/>
  <c r="AC244" i="1" s="1"/>
  <c r="I244" i="1"/>
  <c r="AA244" i="1" s="1"/>
  <c r="I325" i="1"/>
  <c r="AA325" i="1" s="1"/>
  <c r="O325" i="1"/>
  <c r="Q325" i="1" s="1"/>
  <c r="T325" i="1" s="1"/>
  <c r="AC325" i="1" s="1"/>
  <c r="P325" i="1"/>
  <c r="R325" i="1" s="1"/>
  <c r="U325" i="1" s="1"/>
  <c r="I31" i="1"/>
  <c r="AA31" i="1" s="1"/>
  <c r="P31" i="1"/>
  <c r="R31" i="1" s="1"/>
  <c r="U31" i="1" s="1"/>
  <c r="O31" i="1"/>
  <c r="Q31" i="1" s="1"/>
  <c r="T31" i="1" s="1"/>
  <c r="AC31" i="1" s="1"/>
  <c r="I71" i="1"/>
  <c r="AA71" i="1" s="1"/>
  <c r="P71" i="1"/>
  <c r="R71" i="1" s="1"/>
  <c r="U71" i="1" s="1"/>
  <c r="O71" i="1"/>
  <c r="Q71" i="1" s="1"/>
  <c r="T71" i="1" s="1"/>
  <c r="AC71" i="1" s="1"/>
  <c r="P298" i="1"/>
  <c r="R298" i="1" s="1"/>
  <c r="U298" i="1" s="1"/>
  <c r="I298" i="1"/>
  <c r="AA298" i="1" s="1"/>
  <c r="O298" i="1"/>
  <c r="Q298" i="1" s="1"/>
  <c r="T298" i="1" s="1"/>
  <c r="AC298" i="1" s="1"/>
  <c r="P115" i="1"/>
  <c r="R115" i="1" s="1"/>
  <c r="U115" i="1" s="1"/>
  <c r="O115" i="1"/>
  <c r="Q115" i="1" s="1"/>
  <c r="T115" i="1" s="1"/>
  <c r="AC115" i="1" s="1"/>
  <c r="I115" i="1"/>
  <c r="AA115" i="1" s="1"/>
  <c r="P264" i="1"/>
  <c r="R264" i="1" s="1"/>
  <c r="U264" i="1" s="1"/>
  <c r="I264" i="1"/>
  <c r="AA264" i="1" s="1"/>
  <c r="O264" i="1"/>
  <c r="Q264" i="1" s="1"/>
  <c r="T264" i="1" s="1"/>
  <c r="AC264" i="1" s="1"/>
  <c r="O254" i="1"/>
  <c r="Q254" i="1" s="1"/>
  <c r="T254" i="1" s="1"/>
  <c r="AC254" i="1" s="1"/>
  <c r="P254" i="1"/>
  <c r="R254" i="1" s="1"/>
  <c r="U254" i="1" s="1"/>
  <c r="I254" i="1"/>
  <c r="AA254" i="1" s="1"/>
  <c r="O74" i="1"/>
  <c r="Q74" i="1" s="1"/>
  <c r="T74" i="1" s="1"/>
  <c r="AC74" i="1" s="1"/>
  <c r="I74" i="1"/>
  <c r="AA74" i="1" s="1"/>
  <c r="P74" i="1"/>
  <c r="R74" i="1" s="1"/>
  <c r="U74" i="1" s="1"/>
  <c r="P273" i="1"/>
  <c r="R273" i="1" s="1"/>
  <c r="U273" i="1" s="1"/>
  <c r="I273" i="1"/>
  <c r="AA273" i="1" s="1"/>
  <c r="O273" i="1"/>
  <c r="Q273" i="1" s="1"/>
  <c r="T273" i="1" s="1"/>
  <c r="AC273" i="1" s="1"/>
  <c r="P317" i="1"/>
  <c r="R317" i="1" s="1"/>
  <c r="U317" i="1" s="1"/>
  <c r="O317" i="1"/>
  <c r="Q317" i="1" s="1"/>
  <c r="T317" i="1" s="1"/>
  <c r="AC317" i="1" s="1"/>
  <c r="I317" i="1"/>
  <c r="AA317" i="1" s="1"/>
  <c r="I61" i="1"/>
  <c r="AA61" i="1" s="1"/>
  <c r="P61" i="1"/>
  <c r="R61" i="1" s="1"/>
  <c r="U61" i="1" s="1"/>
  <c r="O61" i="1"/>
  <c r="Q61" i="1" s="1"/>
  <c r="T61" i="1" s="1"/>
  <c r="AC61" i="1" s="1"/>
  <c r="P183" i="1"/>
  <c r="R183" i="1" s="1"/>
  <c r="U183" i="1" s="1"/>
  <c r="O183" i="1"/>
  <c r="Q183" i="1" s="1"/>
  <c r="T183" i="1" s="1"/>
  <c r="AC183" i="1" s="1"/>
  <c r="I183" i="1"/>
  <c r="AA183" i="1" s="1"/>
  <c r="O149" i="1"/>
  <c r="Q149" i="1" s="1"/>
  <c r="T149" i="1" s="1"/>
  <c r="AC149" i="1" s="1"/>
  <c r="P149" i="1"/>
  <c r="R149" i="1" s="1"/>
  <c r="U149" i="1" s="1"/>
  <c r="I149" i="1"/>
  <c r="AA149" i="1" s="1"/>
  <c r="O170" i="1"/>
  <c r="Q170" i="1" s="1"/>
  <c r="T170" i="1" s="1"/>
  <c r="AC170" i="1" s="1"/>
  <c r="P170" i="1"/>
  <c r="R170" i="1" s="1"/>
  <c r="U170" i="1" s="1"/>
  <c r="I170" i="1"/>
  <c r="AA170" i="1" s="1"/>
  <c r="O179" i="1"/>
  <c r="Q179" i="1" s="1"/>
  <c r="T179" i="1" s="1"/>
  <c r="AC179" i="1" s="1"/>
  <c r="P179" i="1"/>
  <c r="R179" i="1" s="1"/>
  <c r="U179" i="1" s="1"/>
  <c r="I179" i="1"/>
  <c r="AA179" i="1" s="1"/>
  <c r="O180" i="1"/>
  <c r="Q180" i="1" s="1"/>
  <c r="T180" i="1" s="1"/>
  <c r="AC180" i="1" s="1"/>
  <c r="I180" i="1"/>
  <c r="AA180" i="1" s="1"/>
  <c r="P180" i="1"/>
  <c r="R180" i="1" s="1"/>
  <c r="U180" i="1" s="1"/>
  <c r="I12" i="1"/>
  <c r="AA12" i="1" s="1"/>
  <c r="O12" i="1"/>
  <c r="Q12" i="1" s="1"/>
  <c r="T12" i="1" s="1"/>
  <c r="AC12" i="1" s="1"/>
  <c r="P12" i="1"/>
  <c r="R12" i="1" s="1"/>
  <c r="U12" i="1" s="1"/>
  <c r="P63" i="1"/>
  <c r="R63" i="1" s="1"/>
  <c r="U63" i="1" s="1"/>
  <c r="I63" i="1"/>
  <c r="AA63" i="1" s="1"/>
  <c r="O63" i="1"/>
  <c r="Q63" i="1" s="1"/>
  <c r="T63" i="1" s="1"/>
  <c r="AC63" i="1" s="1"/>
  <c r="I272" i="1"/>
  <c r="AA272" i="1" s="1"/>
  <c r="O272" i="1"/>
  <c r="Q272" i="1" s="1"/>
  <c r="T272" i="1" s="1"/>
  <c r="AC272" i="1" s="1"/>
  <c r="P272" i="1"/>
  <c r="R272" i="1" s="1"/>
  <c r="U272" i="1" s="1"/>
  <c r="O267" i="1"/>
  <c r="Q267" i="1" s="1"/>
  <c r="T267" i="1" s="1"/>
  <c r="AC267" i="1" s="1"/>
  <c r="P267" i="1"/>
  <c r="R267" i="1" s="1"/>
  <c r="U267" i="1" s="1"/>
  <c r="I267" i="1"/>
  <c r="AA267" i="1" s="1"/>
  <c r="O269" i="1"/>
  <c r="Q269" i="1" s="1"/>
  <c r="T269" i="1" s="1"/>
  <c r="AC269" i="1" s="1"/>
  <c r="I269" i="1"/>
  <c r="AA269" i="1" s="1"/>
  <c r="P269" i="1"/>
  <c r="R269" i="1" s="1"/>
  <c r="U269" i="1" s="1"/>
  <c r="P121" i="1"/>
  <c r="R121" i="1" s="1"/>
  <c r="U121" i="1" s="1"/>
  <c r="I121" i="1"/>
  <c r="AA121" i="1" s="1"/>
  <c r="O121" i="1"/>
  <c r="Q121" i="1" s="1"/>
  <c r="T121" i="1" s="1"/>
  <c r="AC121" i="1" s="1"/>
  <c r="P319" i="1"/>
  <c r="R319" i="1" s="1"/>
  <c r="U319" i="1" s="1"/>
  <c r="I319" i="1"/>
  <c r="AA319" i="1" s="1"/>
  <c r="O319" i="1"/>
  <c r="Q319" i="1" s="1"/>
  <c r="T319" i="1" s="1"/>
  <c r="AC319" i="1" s="1"/>
  <c r="O285" i="1"/>
  <c r="Q285" i="1" s="1"/>
  <c r="T285" i="1" s="1"/>
  <c r="AC285" i="1" s="1"/>
  <c r="P285" i="1"/>
  <c r="R285" i="1" s="1"/>
  <c r="U285" i="1" s="1"/>
  <c r="I285" i="1"/>
  <c r="AA285" i="1" s="1"/>
  <c r="O208" i="1"/>
  <c r="Q208" i="1" s="1"/>
  <c r="T208" i="1" s="1"/>
  <c r="AC208" i="1" s="1"/>
  <c r="I208" i="1"/>
  <c r="AA208" i="1" s="1"/>
  <c r="P208" i="1"/>
  <c r="R208" i="1" s="1"/>
  <c r="U208" i="1" s="1"/>
  <c r="O132" i="1"/>
  <c r="Q132" i="1" s="1"/>
  <c r="T132" i="1" s="1"/>
  <c r="AC132" i="1" s="1"/>
  <c r="I132" i="1"/>
  <c r="AA132" i="1" s="1"/>
  <c r="P132" i="1"/>
  <c r="R132" i="1" s="1"/>
  <c r="U132" i="1" s="1"/>
  <c r="P8" i="1"/>
  <c r="R8" i="1" s="1"/>
  <c r="U8" i="1" s="1"/>
  <c r="I8" i="1"/>
  <c r="AA8" i="1" s="1"/>
  <c r="O8" i="1"/>
  <c r="Q8" i="1" s="1"/>
  <c r="T8" i="1" s="1"/>
  <c r="AC8" i="1" s="1"/>
  <c r="P36" i="1"/>
  <c r="R36" i="1" s="1"/>
  <c r="U36" i="1" s="1"/>
  <c r="I36" i="1"/>
  <c r="AA36" i="1" s="1"/>
  <c r="O36" i="1"/>
  <c r="Q36" i="1" s="1"/>
  <c r="T36" i="1" s="1"/>
  <c r="AC36" i="1" s="1"/>
  <c r="P216" i="1"/>
  <c r="R216" i="1" s="1"/>
  <c r="U216" i="1" s="1"/>
  <c r="O216" i="1"/>
  <c r="Q216" i="1" s="1"/>
  <c r="T216" i="1" s="1"/>
  <c r="AC216" i="1" s="1"/>
  <c r="I216" i="1"/>
  <c r="AA216" i="1" s="1"/>
  <c r="I148" i="1"/>
  <c r="AA148" i="1" s="1"/>
  <c r="O148" i="1"/>
  <c r="Q148" i="1" s="1"/>
  <c r="T148" i="1" s="1"/>
  <c r="AC148" i="1" s="1"/>
  <c r="P148" i="1"/>
  <c r="R148" i="1" s="1"/>
  <c r="U148" i="1" s="1"/>
  <c r="P235" i="1"/>
  <c r="R235" i="1" s="1"/>
  <c r="U235" i="1" s="1"/>
  <c r="O235" i="1"/>
  <c r="Q235" i="1" s="1"/>
  <c r="T235" i="1" s="1"/>
  <c r="AC235" i="1" s="1"/>
  <c r="I235" i="1"/>
  <c r="AA235" i="1" s="1"/>
  <c r="P239" i="1"/>
  <c r="R239" i="1" s="1"/>
  <c r="U239" i="1" s="1"/>
  <c r="I239" i="1"/>
  <c r="AA239" i="1" s="1"/>
  <c r="O239" i="1"/>
  <c r="Q239" i="1" s="1"/>
  <c r="T239" i="1" s="1"/>
  <c r="AC239" i="1" s="1"/>
  <c r="P295" i="1"/>
  <c r="R295" i="1" s="1"/>
  <c r="U295" i="1" s="1"/>
  <c r="I295" i="1"/>
  <c r="AA295" i="1" s="1"/>
  <c r="O295" i="1"/>
  <c r="Q295" i="1" s="1"/>
  <c r="T295" i="1" s="1"/>
  <c r="AC295" i="1" s="1"/>
  <c r="I109" i="1"/>
  <c r="AA109" i="1" s="1"/>
  <c r="P109" i="1"/>
  <c r="R109" i="1" s="1"/>
  <c r="U109" i="1" s="1"/>
  <c r="O109" i="1"/>
  <c r="Q109" i="1" s="1"/>
  <c r="T109" i="1" s="1"/>
  <c r="AC109" i="1" s="1"/>
  <c r="P209" i="1"/>
  <c r="R209" i="1" s="1"/>
  <c r="U209" i="1" s="1"/>
  <c r="O209" i="1"/>
  <c r="Q209" i="1" s="1"/>
  <c r="T209" i="1" s="1"/>
  <c r="AC209" i="1" s="1"/>
  <c r="I209" i="1"/>
  <c r="AA209" i="1" s="1"/>
  <c r="P102" i="1"/>
  <c r="R102" i="1" s="1"/>
  <c r="U102" i="1" s="1"/>
  <c r="I102" i="1"/>
  <c r="AA102" i="1" s="1"/>
  <c r="O102" i="1"/>
  <c r="Q102" i="1" s="1"/>
  <c r="T102" i="1" s="1"/>
  <c r="AC102" i="1" s="1"/>
  <c r="O72" i="1"/>
  <c r="Q72" i="1" s="1"/>
  <c r="T72" i="1" s="1"/>
  <c r="AC72" i="1" s="1"/>
  <c r="I72" i="1"/>
  <c r="AA72" i="1" s="1"/>
  <c r="P72" i="1"/>
  <c r="R72" i="1" s="1"/>
  <c r="U72" i="1" s="1"/>
  <c r="I171" i="1"/>
  <c r="AA171" i="1" s="1"/>
  <c r="P171" i="1"/>
  <c r="R171" i="1" s="1"/>
  <c r="U171" i="1" s="1"/>
  <c r="O171" i="1"/>
  <c r="Q171" i="1" s="1"/>
  <c r="T171" i="1" s="1"/>
  <c r="AC171" i="1" s="1"/>
  <c r="O152" i="1"/>
  <c r="I152" i="1"/>
  <c r="AA152" i="1" s="1"/>
  <c r="P152" i="1"/>
  <c r="R152" i="1" s="1"/>
  <c r="U152" i="1" s="1"/>
  <c r="I88" i="1"/>
  <c r="AA88" i="1" s="1"/>
  <c r="P88" i="1"/>
  <c r="R88" i="1" s="1"/>
  <c r="U88" i="1" s="1"/>
  <c r="O88" i="1"/>
  <c r="Q88" i="1" s="1"/>
  <c r="T88" i="1" s="1"/>
  <c r="AC88" i="1" s="1"/>
  <c r="P322" i="1"/>
  <c r="R322" i="1" s="1"/>
  <c r="U322" i="1" s="1"/>
  <c r="O322" i="1"/>
  <c r="Q322" i="1" s="1"/>
  <c r="T322" i="1" s="1"/>
  <c r="AC322" i="1" s="1"/>
  <c r="I322" i="1"/>
  <c r="AA322" i="1" s="1"/>
  <c r="P318" i="1"/>
  <c r="R318" i="1" s="1"/>
  <c r="U318" i="1" s="1"/>
  <c r="O318" i="1"/>
  <c r="Q318" i="1" s="1"/>
  <c r="T318" i="1" s="1"/>
  <c r="AC318" i="1" s="1"/>
  <c r="I318" i="1"/>
  <c r="AA318" i="1" s="1"/>
  <c r="P192" i="1"/>
  <c r="R192" i="1" s="1"/>
  <c r="U192" i="1" s="1"/>
  <c r="O192" i="1"/>
  <c r="Q192" i="1" s="1"/>
  <c r="T192" i="1" s="1"/>
  <c r="AC192" i="1" s="1"/>
  <c r="I192" i="1"/>
  <c r="AA192" i="1" s="1"/>
  <c r="P60" i="1"/>
  <c r="R60" i="1" s="1"/>
  <c r="U60" i="1" s="1"/>
  <c r="I60" i="1"/>
  <c r="AA60" i="1" s="1"/>
  <c r="O60" i="1"/>
  <c r="Q60" i="1" s="1"/>
  <c r="T60" i="1" s="1"/>
  <c r="AC60" i="1" s="1"/>
  <c r="P177" i="1"/>
  <c r="R177" i="1" s="1"/>
  <c r="U177" i="1" s="1"/>
  <c r="I177" i="1"/>
  <c r="AA177" i="1" s="1"/>
  <c r="O177" i="1"/>
  <c r="Q177" i="1" s="1"/>
  <c r="T177" i="1" s="1"/>
  <c r="AC177" i="1" s="1"/>
  <c r="P91" i="1"/>
  <c r="R91" i="1" s="1"/>
  <c r="U91" i="1" s="1"/>
  <c r="I91" i="1"/>
  <c r="AA91" i="1" s="1"/>
  <c r="O91" i="1"/>
  <c r="Q91" i="1" s="1"/>
  <c r="T91" i="1" s="1"/>
  <c r="AC91" i="1" s="1"/>
  <c r="P211" i="1"/>
  <c r="R211" i="1" s="1"/>
  <c r="U211" i="1" s="1"/>
  <c r="O211" i="1"/>
  <c r="Q211" i="1" s="1"/>
  <c r="T211" i="1" s="1"/>
  <c r="AC211" i="1" s="1"/>
  <c r="I211" i="1"/>
  <c r="AA211" i="1" s="1"/>
  <c r="P138" i="1"/>
  <c r="R138" i="1" s="1"/>
  <c r="U138" i="1" s="1"/>
  <c r="O138" i="1"/>
  <c r="Q138" i="1" s="1"/>
  <c r="T138" i="1" s="1"/>
  <c r="AC138" i="1" s="1"/>
  <c r="I138" i="1"/>
  <c r="AA138" i="1" s="1"/>
  <c r="O281" i="1"/>
  <c r="Q281" i="1" s="1"/>
  <c r="T281" i="1" s="1"/>
  <c r="AC281" i="1" s="1"/>
  <c r="P281" i="1"/>
  <c r="R281" i="1" s="1"/>
  <c r="U281" i="1" s="1"/>
  <c r="I281" i="1"/>
  <c r="AA281" i="1" s="1"/>
  <c r="P29" i="1"/>
  <c r="R29" i="1" s="1"/>
  <c r="U29" i="1" s="1"/>
  <c r="O29" i="1"/>
  <c r="I29" i="1"/>
  <c r="AA29" i="1" s="1"/>
  <c r="O6" i="1"/>
  <c r="Q6" i="1" s="1"/>
  <c r="T6" i="1" s="1"/>
  <c r="AC6" i="1" s="1"/>
  <c r="I6" i="1"/>
  <c r="AA6" i="1" s="1"/>
  <c r="P6" i="1"/>
  <c r="R6" i="1" s="1"/>
  <c r="U6" i="1" s="1"/>
  <c r="I189" i="1"/>
  <c r="AA189" i="1" s="1"/>
  <c r="O189" i="1"/>
  <c r="Q189" i="1" s="1"/>
  <c r="T189" i="1" s="1"/>
  <c r="AC189" i="1" s="1"/>
  <c r="P189" i="1"/>
  <c r="R189" i="1" s="1"/>
  <c r="U189" i="1" s="1"/>
  <c r="I15" i="1"/>
  <c r="AA15" i="1" s="1"/>
  <c r="P15" i="1"/>
  <c r="R15" i="1" s="1"/>
  <c r="U15" i="1" s="1"/>
  <c r="O15" i="1"/>
  <c r="Q15" i="1" s="1"/>
  <c r="T15" i="1" s="1"/>
  <c r="AC15" i="1" s="1"/>
  <c r="P214" i="1"/>
  <c r="R214" i="1" s="1"/>
  <c r="U214" i="1" s="1"/>
  <c r="I214" i="1"/>
  <c r="AA214" i="1" s="1"/>
  <c r="O214" i="1"/>
  <c r="Q214" i="1" s="1"/>
  <c r="T214" i="1" s="1"/>
  <c r="AC214" i="1" s="1"/>
  <c r="O19" i="1"/>
  <c r="Q19" i="1" s="1"/>
  <c r="T19" i="1" s="1"/>
  <c r="AC19" i="1" s="1"/>
  <c r="P19" i="1"/>
  <c r="R19" i="1" s="1"/>
  <c r="U19" i="1" s="1"/>
  <c r="I19" i="1"/>
  <c r="AA19" i="1" s="1"/>
  <c r="P157" i="1"/>
  <c r="R157" i="1" s="1"/>
  <c r="U157" i="1" s="1"/>
  <c r="O157" i="1"/>
  <c r="Q157" i="1" s="1"/>
  <c r="T157" i="1" s="1"/>
  <c r="AC157" i="1" s="1"/>
  <c r="I157" i="1"/>
  <c r="AA157" i="1" s="1"/>
  <c r="I153" i="1"/>
  <c r="AA153" i="1" s="1"/>
  <c r="O153" i="1"/>
  <c r="Q153" i="1" s="1"/>
  <c r="T153" i="1" s="1"/>
  <c r="AC153" i="1" s="1"/>
  <c r="P153" i="1"/>
  <c r="R153" i="1" s="1"/>
  <c r="U153" i="1" s="1"/>
  <c r="O103" i="1"/>
  <c r="Q103" i="1" s="1"/>
  <c r="T103" i="1" s="1"/>
  <c r="AC103" i="1" s="1"/>
  <c r="P103" i="1"/>
  <c r="R103" i="1" s="1"/>
  <c r="U103" i="1" s="1"/>
  <c r="I103" i="1"/>
  <c r="AA103" i="1" s="1"/>
  <c r="P296" i="1"/>
  <c r="R296" i="1" s="1"/>
  <c r="U296" i="1" s="1"/>
  <c r="O296" i="1"/>
  <c r="Q296" i="1" s="1"/>
  <c r="T296" i="1" s="1"/>
  <c r="AC296" i="1" s="1"/>
  <c r="I296" i="1"/>
  <c r="AA296" i="1" s="1"/>
  <c r="P303" i="1"/>
  <c r="R303" i="1" s="1"/>
  <c r="U303" i="1" s="1"/>
  <c r="O303" i="1"/>
  <c r="Q303" i="1" s="1"/>
  <c r="T303" i="1" s="1"/>
  <c r="AC303" i="1" s="1"/>
  <c r="I303" i="1"/>
  <c r="AA303" i="1" s="1"/>
  <c r="P187" i="1"/>
  <c r="R187" i="1" s="1"/>
  <c r="U187" i="1" s="1"/>
  <c r="I187" i="1"/>
  <c r="AA187" i="1" s="1"/>
  <c r="O187" i="1"/>
  <c r="Q187" i="1" s="1"/>
  <c r="T187" i="1" s="1"/>
  <c r="AC187" i="1" s="1"/>
  <c r="P20" i="1"/>
  <c r="R20" i="1" s="1"/>
  <c r="U20" i="1" s="1"/>
  <c r="I20" i="1"/>
  <c r="AA20" i="1" s="1"/>
  <c r="O20" i="1"/>
  <c r="Q20" i="1" s="1"/>
  <c r="T20" i="1" s="1"/>
  <c r="AC20" i="1" s="1"/>
  <c r="O210" i="1"/>
  <c r="Q210" i="1" s="1"/>
  <c r="T210" i="1" s="1"/>
  <c r="AC210" i="1" s="1"/>
  <c r="P210" i="1"/>
  <c r="R210" i="1" s="1"/>
  <c r="U210" i="1" s="1"/>
  <c r="I210" i="1"/>
  <c r="AA210" i="1" s="1"/>
  <c r="O7" i="1"/>
  <c r="Q7" i="1" s="1"/>
  <c r="T7" i="1" s="1"/>
  <c r="AC7" i="1" s="1"/>
  <c r="P7" i="1"/>
  <c r="R7" i="1" s="1"/>
  <c r="U7" i="1" s="1"/>
  <c r="I7" i="1"/>
  <c r="AA7" i="1" s="1"/>
  <c r="O106" i="1"/>
  <c r="Q106" i="1" s="1"/>
  <c r="T106" i="1" s="1"/>
  <c r="AC106" i="1" s="1"/>
  <c r="P106" i="1"/>
  <c r="R106" i="1" s="1"/>
  <c r="U106" i="1" s="1"/>
  <c r="I106" i="1"/>
  <c r="AA106" i="1" s="1"/>
  <c r="O215" i="1"/>
  <c r="Q215" i="1" s="1"/>
  <c r="T215" i="1" s="1"/>
  <c r="AC215" i="1" s="1"/>
  <c r="I215" i="1"/>
  <c r="AA215" i="1" s="1"/>
  <c r="P215" i="1"/>
  <c r="R215" i="1" s="1"/>
  <c r="U215" i="1" s="1"/>
  <c r="P25" i="1"/>
  <c r="R25" i="1" s="1"/>
  <c r="U25" i="1" s="1"/>
  <c r="O25" i="1"/>
  <c r="I25" i="1"/>
  <c r="AA25" i="1" s="1"/>
  <c r="O87" i="1"/>
  <c r="Q87" i="1" s="1"/>
  <c r="T87" i="1" s="1"/>
  <c r="AC87" i="1" s="1"/>
  <c r="I87" i="1"/>
  <c r="AA87" i="1" s="1"/>
  <c r="P87" i="1"/>
  <c r="R87" i="1" s="1"/>
  <c r="U87" i="1" s="1"/>
  <c r="P51" i="1"/>
  <c r="R51" i="1" s="1"/>
  <c r="U51" i="1" s="1"/>
  <c r="I51" i="1"/>
  <c r="AA51" i="1" s="1"/>
  <c r="O51" i="1"/>
  <c r="Q51" i="1" s="1"/>
  <c r="T51" i="1" s="1"/>
  <c r="AC51" i="1" s="1"/>
  <c r="I228" i="1"/>
  <c r="AA228" i="1" s="1"/>
  <c r="O228" i="1"/>
  <c r="Q228" i="1" s="1"/>
  <c r="T228" i="1" s="1"/>
  <c r="AC228" i="1" s="1"/>
  <c r="P228" i="1"/>
  <c r="R228" i="1" s="1"/>
  <c r="U228" i="1" s="1"/>
  <c r="I248" i="1"/>
  <c r="AA248" i="1" s="1"/>
  <c r="O248" i="1"/>
  <c r="Q248" i="1" s="1"/>
  <c r="T248" i="1" s="1"/>
  <c r="AC248" i="1" s="1"/>
  <c r="P248" i="1"/>
  <c r="R248" i="1" s="1"/>
  <c r="U248" i="1" s="1"/>
  <c r="P282" i="1"/>
  <c r="R282" i="1" s="1"/>
  <c r="U282" i="1" s="1"/>
  <c r="I282" i="1"/>
  <c r="AA282" i="1" s="1"/>
  <c r="O282" i="1"/>
  <c r="Q282" i="1" s="1"/>
  <c r="T282" i="1" s="1"/>
  <c r="AC282" i="1" s="1"/>
  <c r="O202" i="1"/>
  <c r="Q202" i="1" s="1"/>
  <c r="T202" i="1" s="1"/>
  <c r="AC202" i="1" s="1"/>
  <c r="I202" i="1"/>
  <c r="AA202" i="1" s="1"/>
  <c r="P202" i="1"/>
  <c r="R202" i="1" s="1"/>
  <c r="U202" i="1" s="1"/>
  <c r="P212" i="1"/>
  <c r="R212" i="1" s="1"/>
  <c r="U212" i="1" s="1"/>
  <c r="O212" i="1"/>
  <c r="Q212" i="1" s="1"/>
  <c r="T212" i="1" s="1"/>
  <c r="AC212" i="1" s="1"/>
  <c r="I212" i="1"/>
  <c r="AA212" i="1" s="1"/>
  <c r="I112" i="1"/>
  <c r="AA112" i="1" s="1"/>
  <c r="P112" i="1"/>
  <c r="R112" i="1" s="1"/>
  <c r="U112" i="1" s="1"/>
  <c r="O112" i="1"/>
  <c r="Q112" i="1" s="1"/>
  <c r="T112" i="1" s="1"/>
  <c r="AC112" i="1" s="1"/>
  <c r="P268" i="1"/>
  <c r="R268" i="1" s="1"/>
  <c r="U268" i="1" s="1"/>
  <c r="I268" i="1"/>
  <c r="AA268" i="1" s="1"/>
  <c r="O268" i="1"/>
  <c r="Q268" i="1" s="1"/>
  <c r="T268" i="1" s="1"/>
  <c r="AC268" i="1" s="1"/>
  <c r="P220" i="1"/>
  <c r="R220" i="1" s="1"/>
  <c r="U220" i="1" s="1"/>
  <c r="O220" i="1"/>
  <c r="Q220" i="1" s="1"/>
  <c r="T220" i="1" s="1"/>
  <c r="AC220" i="1" s="1"/>
  <c r="I220" i="1"/>
  <c r="AA220" i="1" s="1"/>
  <c r="P33" i="1"/>
  <c r="R33" i="1" s="1"/>
  <c r="U33" i="1" s="1"/>
  <c r="I33" i="1"/>
  <c r="AA33" i="1" s="1"/>
  <c r="O33" i="1"/>
  <c r="Q33" i="1" s="1"/>
  <c r="T33" i="1" s="1"/>
  <c r="AC33" i="1" s="1"/>
  <c r="P300" i="1"/>
  <c r="R300" i="1" s="1"/>
  <c r="U300" i="1" s="1"/>
  <c r="O300" i="1"/>
  <c r="Q300" i="1" s="1"/>
  <c r="T300" i="1" s="1"/>
  <c r="AC300" i="1" s="1"/>
  <c r="I300" i="1"/>
  <c r="AA300" i="1" s="1"/>
  <c r="O234" i="1"/>
  <c r="Q234" i="1" s="1"/>
  <c r="T234" i="1" s="1"/>
  <c r="AC234" i="1" s="1"/>
  <c r="P234" i="1"/>
  <c r="R234" i="1" s="1"/>
  <c r="U234" i="1" s="1"/>
  <c r="I234" i="1"/>
  <c r="AA234" i="1" s="1"/>
  <c r="I110" i="1"/>
  <c r="AA110" i="1" s="1"/>
  <c r="O110" i="1"/>
  <c r="Q110" i="1" s="1"/>
  <c r="T110" i="1" s="1"/>
  <c r="AC110" i="1" s="1"/>
  <c r="P110" i="1"/>
  <c r="R110" i="1" s="1"/>
  <c r="U110" i="1" s="1"/>
  <c r="P34" i="1"/>
  <c r="R34" i="1" s="1"/>
  <c r="U34" i="1" s="1"/>
  <c r="O34" i="1"/>
  <c r="Q34" i="1" s="1"/>
  <c r="T34" i="1" s="1"/>
  <c r="AC34" i="1" s="1"/>
  <c r="I34" i="1"/>
  <c r="AA34" i="1" s="1"/>
  <c r="P328" i="1"/>
  <c r="R328" i="1" s="1"/>
  <c r="U328" i="1" s="1"/>
  <c r="I328" i="1"/>
  <c r="AA328" i="1" s="1"/>
  <c r="O328" i="1"/>
  <c r="P188" i="1"/>
  <c r="R188" i="1" s="1"/>
  <c r="U188" i="1" s="1"/>
  <c r="O188" i="1"/>
  <c r="Q188" i="1" s="1"/>
  <c r="T188" i="1" s="1"/>
  <c r="AC188" i="1" s="1"/>
  <c r="I188" i="1"/>
  <c r="AA188" i="1" s="1"/>
  <c r="I134" i="1"/>
  <c r="AA134" i="1" s="1"/>
  <c r="O134" i="1"/>
  <c r="Q134" i="1" s="1"/>
  <c r="T134" i="1" s="1"/>
  <c r="AC134" i="1" s="1"/>
  <c r="P134" i="1"/>
  <c r="R134" i="1" s="1"/>
  <c r="U134" i="1" s="1"/>
  <c r="I206" i="1"/>
  <c r="AA206" i="1" s="1"/>
  <c r="P206" i="1"/>
  <c r="R206" i="1" s="1"/>
  <c r="U206" i="1" s="1"/>
  <c r="O206" i="1"/>
  <c r="Q206" i="1" s="1"/>
  <c r="T206" i="1" s="1"/>
  <c r="AC206" i="1" s="1"/>
  <c r="P69" i="1"/>
  <c r="R69" i="1" s="1"/>
  <c r="U69" i="1" s="1"/>
  <c r="O69" i="1"/>
  <c r="Q69" i="1" s="1"/>
  <c r="T69" i="1" s="1"/>
  <c r="AC69" i="1" s="1"/>
  <c r="I69" i="1"/>
  <c r="AA69" i="1" s="1"/>
  <c r="P151" i="1"/>
  <c r="R151" i="1" s="1"/>
  <c r="U151" i="1" s="1"/>
  <c r="O151" i="1"/>
  <c r="Q151" i="1" s="1"/>
  <c r="T151" i="1" s="1"/>
  <c r="AC151" i="1" s="1"/>
  <c r="I151" i="1"/>
  <c r="AA151" i="1" s="1"/>
  <c r="P147" i="1"/>
  <c r="R147" i="1" s="1"/>
  <c r="U147" i="1" s="1"/>
  <c r="O147" i="1"/>
  <c r="Q147" i="1" s="1"/>
  <c r="T147" i="1" s="1"/>
  <c r="AC147" i="1" s="1"/>
  <c r="I147" i="1"/>
  <c r="AA147" i="1" s="1"/>
  <c r="I68" i="1"/>
  <c r="AA68" i="1" s="1"/>
  <c r="P68" i="1"/>
  <c r="R68" i="1" s="1"/>
  <c r="U68" i="1" s="1"/>
  <c r="O68" i="1"/>
  <c r="Q68" i="1" s="1"/>
  <c r="T68" i="1" s="1"/>
  <c r="AC68" i="1" s="1"/>
  <c r="I23" i="1"/>
  <c r="AA23" i="1" s="1"/>
  <c r="P23" i="1"/>
  <c r="R23" i="1" s="1"/>
  <c r="U23" i="1" s="1"/>
  <c r="O23" i="1"/>
  <c r="Q23" i="1" s="1"/>
  <c r="T23" i="1" s="1"/>
  <c r="AC23" i="1" s="1"/>
  <c r="P140" i="1"/>
  <c r="R140" i="1" s="1"/>
  <c r="U140" i="1" s="1"/>
  <c r="I140" i="1"/>
  <c r="AA140" i="1" s="1"/>
  <c r="O140" i="1"/>
  <c r="Q140" i="1" s="1"/>
  <c r="T140" i="1" s="1"/>
  <c r="AC140" i="1" s="1"/>
  <c r="O293" i="1"/>
  <c r="Q293" i="1" s="1"/>
  <c r="T293" i="1" s="1"/>
  <c r="AC293" i="1" s="1"/>
  <c r="P293" i="1"/>
  <c r="R293" i="1" s="1"/>
  <c r="U293" i="1" s="1"/>
  <c r="I293" i="1"/>
  <c r="AA293" i="1" s="1"/>
  <c r="P175" i="1"/>
  <c r="R175" i="1" s="1"/>
  <c r="U175" i="1" s="1"/>
  <c r="O175" i="1"/>
  <c r="Q175" i="1" s="1"/>
  <c r="T175" i="1" s="1"/>
  <c r="AC175" i="1" s="1"/>
  <c r="I175" i="1"/>
  <c r="AA175" i="1" s="1"/>
  <c r="P104" i="1"/>
  <c r="R104" i="1" s="1"/>
  <c r="U104" i="1" s="1"/>
  <c r="O104" i="1"/>
  <c r="Q104" i="1" s="1"/>
  <c r="T104" i="1" s="1"/>
  <c r="AC104" i="1" s="1"/>
  <c r="I104" i="1"/>
  <c r="AA104" i="1" s="1"/>
  <c r="I50" i="1"/>
  <c r="AA50" i="1" s="1"/>
  <c r="P50" i="1"/>
  <c r="R50" i="1" s="1"/>
  <c r="U50" i="1" s="1"/>
  <c r="O50" i="1"/>
  <c r="Q50" i="1" s="1"/>
  <c r="T50" i="1" s="1"/>
  <c r="AC50" i="1" s="1"/>
  <c r="I161" i="1"/>
  <c r="AA161" i="1" s="1"/>
  <c r="O161" i="1"/>
  <c r="Q161" i="1" s="1"/>
  <c r="T161" i="1" s="1"/>
  <c r="AC161" i="1" s="1"/>
  <c r="P161" i="1"/>
  <c r="R161" i="1" s="1"/>
  <c r="U161" i="1" s="1"/>
  <c r="P275" i="1"/>
  <c r="R275" i="1" s="1"/>
  <c r="U275" i="1" s="1"/>
  <c r="I275" i="1"/>
  <c r="AA275" i="1" s="1"/>
  <c r="O275" i="1"/>
  <c r="Q275" i="1" s="1"/>
  <c r="T275" i="1" s="1"/>
  <c r="AC275" i="1" s="1"/>
  <c r="I207" i="1"/>
  <c r="AA207" i="1" s="1"/>
  <c r="P207" i="1"/>
  <c r="R207" i="1" s="1"/>
  <c r="U207" i="1" s="1"/>
  <c r="O207" i="1"/>
  <c r="Q207" i="1" s="1"/>
  <c r="T207" i="1" s="1"/>
  <c r="AC207" i="1" s="1"/>
  <c r="P253" i="1"/>
  <c r="R253" i="1" s="1"/>
  <c r="U253" i="1" s="1"/>
  <c r="I253" i="1"/>
  <c r="AA253" i="1" s="1"/>
  <c r="O253" i="1"/>
  <c r="Q253" i="1" s="1"/>
  <c r="T253" i="1" s="1"/>
  <c r="AC253" i="1" s="1"/>
  <c r="I302" i="1"/>
  <c r="AA302" i="1" s="1"/>
  <c r="O302" i="1"/>
  <c r="Q302" i="1" s="1"/>
  <c r="T302" i="1" s="1"/>
  <c r="AC302" i="1" s="1"/>
  <c r="P302" i="1"/>
  <c r="R302" i="1" s="1"/>
  <c r="U302" i="1" s="1"/>
  <c r="P213" i="1"/>
  <c r="R213" i="1" s="1"/>
  <c r="U213" i="1" s="1"/>
  <c r="O213" i="1"/>
  <c r="Q213" i="1" s="1"/>
  <c r="T213" i="1" s="1"/>
  <c r="AC213" i="1" s="1"/>
  <c r="I213" i="1"/>
  <c r="AA213" i="1" s="1"/>
  <c r="P84" i="1"/>
  <c r="R84" i="1" s="1"/>
  <c r="U84" i="1" s="1"/>
  <c r="I84" i="1"/>
  <c r="AA84" i="1" s="1"/>
  <c r="O84" i="1"/>
  <c r="Q84" i="1" s="1"/>
  <c r="T84" i="1" s="1"/>
  <c r="AC84" i="1" s="1"/>
  <c r="P123" i="1"/>
  <c r="R123" i="1" s="1"/>
  <c r="U123" i="1" s="1"/>
  <c r="O123" i="1"/>
  <c r="Q123" i="1" s="1"/>
  <c r="T123" i="1" s="1"/>
  <c r="AC123" i="1" s="1"/>
  <c r="I123" i="1"/>
  <c r="AA123" i="1" s="1"/>
  <c r="I73" i="1"/>
  <c r="AA73" i="1" s="1"/>
  <c r="O73" i="1"/>
  <c r="Q73" i="1" s="1"/>
  <c r="T73" i="1" s="1"/>
  <c r="AC73" i="1" s="1"/>
  <c r="P73" i="1"/>
  <c r="R73" i="1" s="1"/>
  <c r="U73" i="1" s="1"/>
  <c r="P222" i="1"/>
  <c r="R222" i="1" s="1"/>
  <c r="U222" i="1" s="1"/>
  <c r="O222" i="1"/>
  <c r="Q222" i="1" s="1"/>
  <c r="T222" i="1" s="1"/>
  <c r="AC222" i="1" s="1"/>
  <c r="I222" i="1"/>
  <c r="AA222" i="1" s="1"/>
  <c r="P129" i="1"/>
  <c r="R129" i="1" s="1"/>
  <c r="U129" i="1" s="1"/>
  <c r="I129" i="1"/>
  <c r="AA129" i="1" s="1"/>
  <c r="O129" i="1"/>
  <c r="Q129" i="1" s="1"/>
  <c r="T129" i="1" s="1"/>
  <c r="AC129" i="1" s="1"/>
  <c r="P164" i="1"/>
  <c r="R164" i="1" s="1"/>
  <c r="U164" i="1" s="1"/>
  <c r="I164" i="1"/>
  <c r="AA164" i="1" s="1"/>
  <c r="O164" i="1"/>
  <c r="Q164" i="1" s="1"/>
  <c r="T164" i="1" s="1"/>
  <c r="AC164" i="1" s="1"/>
  <c r="P146" i="1"/>
  <c r="R146" i="1" s="1"/>
  <c r="U146" i="1" s="1"/>
  <c r="I146" i="1"/>
  <c r="AA146" i="1" s="1"/>
  <c r="O146" i="1"/>
  <c r="Q146" i="1" s="1"/>
  <c r="T146" i="1" s="1"/>
  <c r="AC146" i="1" s="1"/>
  <c r="O231" i="1"/>
  <c r="Q231" i="1" s="1"/>
  <c r="T231" i="1" s="1"/>
  <c r="AC231" i="1" s="1"/>
  <c r="I231" i="1"/>
  <c r="AA231" i="1" s="1"/>
  <c r="P231" i="1"/>
  <c r="R231" i="1" s="1"/>
  <c r="U231" i="1" s="1"/>
  <c r="P223" i="1"/>
  <c r="R223" i="1" s="1"/>
  <c r="U223" i="1" s="1"/>
  <c r="I223" i="1"/>
  <c r="AA223" i="1" s="1"/>
  <c r="O223" i="1"/>
  <c r="Q223" i="1" s="1"/>
  <c r="T223" i="1" s="1"/>
  <c r="AC223" i="1" s="1"/>
  <c r="P45" i="1"/>
  <c r="R45" i="1" s="1"/>
  <c r="U45" i="1" s="1"/>
  <c r="I45" i="1"/>
  <c r="AA45" i="1" s="1"/>
  <c r="O45" i="1"/>
  <c r="Q45" i="1" s="1"/>
  <c r="T45" i="1" s="1"/>
  <c r="AC45" i="1" s="1"/>
  <c r="P78" i="1"/>
  <c r="R78" i="1" s="1"/>
  <c r="U78" i="1" s="1"/>
  <c r="O78" i="1"/>
  <c r="I78" i="1"/>
  <c r="AA78" i="1" s="1"/>
  <c r="I65" i="1"/>
  <c r="AA65" i="1" s="1"/>
  <c r="P65" i="1"/>
  <c r="R65" i="1" s="1"/>
  <c r="U65" i="1" s="1"/>
  <c r="O65" i="1"/>
  <c r="Q65" i="1" s="1"/>
  <c r="T65" i="1" s="1"/>
  <c r="AC65" i="1" s="1"/>
  <c r="I292" i="1"/>
  <c r="AA292" i="1" s="1"/>
  <c r="P292" i="1"/>
  <c r="R292" i="1" s="1"/>
  <c r="U292" i="1" s="1"/>
  <c r="O292" i="1"/>
  <c r="Q292" i="1" s="1"/>
  <c r="T292" i="1" s="1"/>
  <c r="AC292" i="1" s="1"/>
  <c r="P185" i="1"/>
  <c r="R185" i="1" s="1"/>
  <c r="U185" i="1" s="1"/>
  <c r="O185" i="1"/>
  <c r="Q185" i="1" s="1"/>
  <c r="T185" i="1" s="1"/>
  <c r="AC185" i="1" s="1"/>
  <c r="I185" i="1"/>
  <c r="AA185" i="1" s="1"/>
  <c r="P58" i="1"/>
  <c r="R58" i="1" s="1"/>
  <c r="U58" i="1" s="1"/>
  <c r="O58" i="1"/>
  <c r="Q58" i="1" s="1"/>
  <c r="T58" i="1" s="1"/>
  <c r="AC58" i="1" s="1"/>
  <c r="I58" i="1"/>
  <c r="AA58" i="1" s="1"/>
  <c r="I37" i="1"/>
  <c r="AA37" i="1" s="1"/>
  <c r="P37" i="1"/>
  <c r="R37" i="1" s="1"/>
  <c r="U37" i="1" s="1"/>
  <c r="O37" i="1"/>
  <c r="Q37" i="1" s="1"/>
  <c r="T37" i="1" s="1"/>
  <c r="AC37" i="1" s="1"/>
  <c r="P200" i="1"/>
  <c r="R200" i="1" s="1"/>
  <c r="U200" i="1" s="1"/>
  <c r="O200" i="1"/>
  <c r="Q200" i="1" s="1"/>
  <c r="T200" i="1" s="1"/>
  <c r="AC200" i="1" s="1"/>
  <c r="I200" i="1"/>
  <c r="AA200" i="1" s="1"/>
  <c r="I54" i="1"/>
  <c r="AA54" i="1" s="1"/>
  <c r="O54" i="1"/>
  <c r="Q54" i="1" s="1"/>
  <c r="T54" i="1" s="1"/>
  <c r="AC54" i="1" s="1"/>
  <c r="P54" i="1"/>
  <c r="R54" i="1" s="1"/>
  <c r="U54" i="1" s="1"/>
  <c r="P79" i="1"/>
  <c r="R79" i="1" s="1"/>
  <c r="U79" i="1" s="1"/>
  <c r="O79" i="1"/>
  <c r="I79" i="1"/>
  <c r="AA79" i="1" s="1"/>
  <c r="I141" i="1"/>
  <c r="AA141" i="1" s="1"/>
  <c r="O141" i="1"/>
  <c r="Q141" i="1" s="1"/>
  <c r="T141" i="1" s="1"/>
  <c r="AC141" i="1" s="1"/>
  <c r="P141" i="1"/>
  <c r="R141" i="1" s="1"/>
  <c r="U141" i="1" s="1"/>
  <c r="P42" i="1"/>
  <c r="R42" i="1" s="1"/>
  <c r="U42" i="1" s="1"/>
  <c r="I42" i="1"/>
  <c r="AA42" i="1" s="1"/>
  <c r="O42" i="1"/>
  <c r="Q42" i="1" s="1"/>
  <c r="T42" i="1" s="1"/>
  <c r="AC42" i="1" s="1"/>
  <c r="P41" i="1"/>
  <c r="R41" i="1" s="1"/>
  <c r="U41" i="1" s="1"/>
  <c r="I41" i="1"/>
  <c r="AA41" i="1" s="1"/>
  <c r="O41" i="1"/>
  <c r="Q41" i="1" s="1"/>
  <c r="T41" i="1" s="1"/>
  <c r="AC41" i="1" s="1"/>
  <c r="I218" i="1"/>
  <c r="AA218" i="1" s="1"/>
  <c r="O218" i="1"/>
  <c r="Q218" i="1" s="1"/>
  <c r="T218" i="1" s="1"/>
  <c r="AC218" i="1" s="1"/>
  <c r="P218" i="1"/>
  <c r="R218" i="1" s="1"/>
  <c r="U218" i="1" s="1"/>
  <c r="O52" i="1"/>
  <c r="Q52" i="1" s="1"/>
  <c r="T52" i="1" s="1"/>
  <c r="AC52" i="1" s="1"/>
  <c r="I52" i="1"/>
  <c r="AA52" i="1" s="1"/>
  <c r="P52" i="1"/>
  <c r="R52" i="1" s="1"/>
  <c r="U52" i="1" s="1"/>
  <c r="I85" i="1"/>
  <c r="AA85" i="1" s="1"/>
  <c r="P85" i="1"/>
  <c r="R85" i="1" s="1"/>
  <c r="U85" i="1" s="1"/>
  <c r="O85" i="1"/>
  <c r="Q85" i="1" s="1"/>
  <c r="T85" i="1" s="1"/>
  <c r="AC85" i="1" s="1"/>
  <c r="P86" i="1"/>
  <c r="R86" i="1" s="1"/>
  <c r="U86" i="1" s="1"/>
  <c r="I86" i="1"/>
  <c r="AA86" i="1" s="1"/>
  <c r="O86" i="1"/>
  <c r="Q86" i="1" s="1"/>
  <c r="T86" i="1" s="1"/>
  <c r="AC86" i="1" s="1"/>
  <c r="O294" i="1"/>
  <c r="Q294" i="1" s="1"/>
  <c r="T294" i="1" s="1"/>
  <c r="AC294" i="1" s="1"/>
  <c r="I294" i="1"/>
  <c r="AA294" i="1" s="1"/>
  <c r="P294" i="1"/>
  <c r="R294" i="1" s="1"/>
  <c r="U294" i="1" s="1"/>
  <c r="P230" i="1"/>
  <c r="R230" i="1" s="1"/>
  <c r="U230" i="1" s="1"/>
  <c r="I230" i="1"/>
  <c r="AA230" i="1" s="1"/>
  <c r="O230" i="1"/>
  <c r="Q230" i="1" s="1"/>
  <c r="T230" i="1" s="1"/>
  <c r="AC230" i="1" s="1"/>
  <c r="P70" i="1"/>
  <c r="R70" i="1" s="1"/>
  <c r="U70" i="1" s="1"/>
  <c r="O70" i="1"/>
  <c r="Q70" i="1" s="1"/>
  <c r="T70" i="1" s="1"/>
  <c r="AC70" i="1" s="1"/>
  <c r="I70" i="1"/>
  <c r="AA70" i="1" s="1"/>
  <c r="P55" i="1"/>
  <c r="R55" i="1" s="1"/>
  <c r="U55" i="1" s="1"/>
  <c r="I55" i="1"/>
  <c r="AA55" i="1" s="1"/>
  <c r="O55" i="1"/>
  <c r="Q55" i="1" s="1"/>
  <c r="T55" i="1" s="1"/>
  <c r="AC55" i="1" s="1"/>
  <c r="P143" i="1"/>
  <c r="R143" i="1" s="1"/>
  <c r="U143" i="1" s="1"/>
  <c r="O143" i="1"/>
  <c r="Q143" i="1" s="1"/>
  <c r="T143" i="1" s="1"/>
  <c r="AC143" i="1" s="1"/>
  <c r="I143" i="1"/>
  <c r="AA143" i="1" s="1"/>
  <c r="I163" i="1"/>
  <c r="AA163" i="1" s="1"/>
  <c r="O163" i="1"/>
  <c r="Q163" i="1" s="1"/>
  <c r="T163" i="1" s="1"/>
  <c r="AC163" i="1" s="1"/>
  <c r="P163" i="1"/>
  <c r="R163" i="1" s="1"/>
  <c r="U163" i="1" s="1"/>
  <c r="I198" i="1"/>
  <c r="AA198" i="1" s="1"/>
  <c r="P198" i="1"/>
  <c r="R198" i="1" s="1"/>
  <c r="U198" i="1" s="1"/>
  <c r="O198" i="1"/>
  <c r="Q198" i="1" s="1"/>
  <c r="T198" i="1" s="1"/>
  <c r="AC198" i="1" s="1"/>
  <c r="O107" i="1"/>
  <c r="Q107" i="1" s="1"/>
  <c r="T107" i="1" s="1"/>
  <c r="AC107" i="1" s="1"/>
  <c r="P107" i="1"/>
  <c r="R107" i="1" s="1"/>
  <c r="U107" i="1" s="1"/>
  <c r="I107" i="1"/>
  <c r="AA107" i="1" s="1"/>
  <c r="I156" i="1"/>
  <c r="AA156" i="1" s="1"/>
  <c r="O156" i="1"/>
  <c r="Q156" i="1" s="1"/>
  <c r="T156" i="1" s="1"/>
  <c r="AC156" i="1" s="1"/>
  <c r="P156" i="1"/>
  <c r="R156" i="1" s="1"/>
  <c r="U156" i="1" s="1"/>
  <c r="O226" i="1"/>
  <c r="Q226" i="1" s="1"/>
  <c r="T226" i="1" s="1"/>
  <c r="AC226" i="1" s="1"/>
  <c r="I226" i="1"/>
  <c r="AA226" i="1" s="1"/>
  <c r="P226" i="1"/>
  <c r="R226" i="1" s="1"/>
  <c r="U226" i="1" s="1"/>
  <c r="P167" i="1"/>
  <c r="R167" i="1" s="1"/>
  <c r="U167" i="1" s="1"/>
  <c r="I167" i="1"/>
  <c r="AA167" i="1" s="1"/>
  <c r="O167" i="1"/>
  <c r="Q167" i="1" s="1"/>
  <c r="T167" i="1" s="1"/>
  <c r="AC167" i="1" s="1"/>
  <c r="I176" i="1"/>
  <c r="AA176" i="1" s="1"/>
  <c r="P176" i="1"/>
  <c r="R176" i="1" s="1"/>
  <c r="U176" i="1" s="1"/>
  <c r="O176" i="1"/>
  <c r="Q176" i="1" s="1"/>
  <c r="T176" i="1" s="1"/>
  <c r="AC176" i="1" s="1"/>
  <c r="O193" i="1"/>
  <c r="Q193" i="1" s="1"/>
  <c r="T193" i="1" s="1"/>
  <c r="AC193" i="1" s="1"/>
  <c r="I193" i="1"/>
  <c r="AA193" i="1" s="1"/>
  <c r="P193" i="1"/>
  <c r="R193" i="1" s="1"/>
  <c r="U193" i="1" s="1"/>
  <c r="P247" i="1"/>
  <c r="R247" i="1" s="1"/>
  <c r="U247" i="1" s="1"/>
  <c r="O247" i="1"/>
  <c r="Q247" i="1" s="1"/>
  <c r="T247" i="1" s="1"/>
  <c r="AC247" i="1" s="1"/>
  <c r="I247" i="1"/>
  <c r="AA247" i="1" s="1"/>
  <c r="P250" i="1"/>
  <c r="R250" i="1" s="1"/>
  <c r="U250" i="1" s="1"/>
  <c r="O250" i="1"/>
  <c r="Q250" i="1" s="1"/>
  <c r="T250" i="1" s="1"/>
  <c r="AC250" i="1" s="1"/>
  <c r="I250" i="1"/>
  <c r="AA250" i="1" s="1"/>
  <c r="P184" i="1"/>
  <c r="R184" i="1" s="1"/>
  <c r="U184" i="1" s="1"/>
  <c r="O184" i="1"/>
  <c r="Q184" i="1" s="1"/>
  <c r="T184" i="1" s="1"/>
  <c r="AC184" i="1" s="1"/>
  <c r="I184" i="1"/>
  <c r="AA184" i="1" s="1"/>
  <c r="P204" i="1"/>
  <c r="R204" i="1" s="1"/>
  <c r="U204" i="1" s="1"/>
  <c r="I204" i="1"/>
  <c r="AA204" i="1" s="1"/>
  <c r="O204" i="1"/>
  <c r="Q204" i="1" s="1"/>
  <c r="T204" i="1" s="1"/>
  <c r="AC204" i="1" s="1"/>
  <c r="I9" i="1"/>
  <c r="AA9" i="1" s="1"/>
  <c r="O9" i="1"/>
  <c r="Q9" i="1" s="1"/>
  <c r="T9" i="1" s="1"/>
  <c r="AC9" i="1" s="1"/>
  <c r="P9" i="1"/>
  <c r="R9" i="1" s="1"/>
  <c r="U9" i="1" s="1"/>
  <c r="O274" i="1"/>
  <c r="Q274" i="1" s="1"/>
  <c r="T274" i="1" s="1"/>
  <c r="AC274" i="1" s="1"/>
  <c r="P274" i="1"/>
  <c r="R274" i="1" s="1"/>
  <c r="U274" i="1" s="1"/>
  <c r="I274" i="1"/>
  <c r="AA274" i="1" s="1"/>
  <c r="P279" i="1"/>
  <c r="R279" i="1" s="1"/>
  <c r="U279" i="1" s="1"/>
  <c r="O279" i="1"/>
  <c r="I279" i="1"/>
  <c r="AA279" i="1" s="1"/>
  <c r="P260" i="1"/>
  <c r="R260" i="1" s="1"/>
  <c r="U260" i="1" s="1"/>
  <c r="O260" i="1"/>
  <c r="Q260" i="1" s="1"/>
  <c r="T260" i="1" s="1"/>
  <c r="AC260" i="1" s="1"/>
  <c r="I260" i="1"/>
  <c r="AA260" i="1" s="1"/>
  <c r="P237" i="1"/>
  <c r="R237" i="1" s="1"/>
  <c r="U237" i="1" s="1"/>
  <c r="O237" i="1"/>
  <c r="Q237" i="1" s="1"/>
  <c r="T237" i="1" s="1"/>
  <c r="AC237" i="1" s="1"/>
  <c r="I237" i="1"/>
  <c r="AA237" i="1" s="1"/>
  <c r="I124" i="1"/>
  <c r="AA124" i="1" s="1"/>
  <c r="O124" i="1"/>
  <c r="Q124" i="1" s="1"/>
  <c r="T124" i="1" s="1"/>
  <c r="AC124" i="1" s="1"/>
  <c r="P124" i="1"/>
  <c r="R124" i="1" s="1"/>
  <c r="U124" i="1" s="1"/>
  <c r="P150" i="1"/>
  <c r="R150" i="1" s="1"/>
  <c r="U150" i="1" s="1"/>
  <c r="O150" i="1"/>
  <c r="Q150" i="1" s="1"/>
  <c r="T150" i="1" s="1"/>
  <c r="AC150" i="1" s="1"/>
  <c r="I150" i="1"/>
  <c r="AA150" i="1" s="1"/>
  <c r="O165" i="1"/>
  <c r="Q165" i="1" s="1"/>
  <c r="T165" i="1" s="1"/>
  <c r="AC165" i="1" s="1"/>
  <c r="P165" i="1"/>
  <c r="R165" i="1" s="1"/>
  <c r="U165" i="1" s="1"/>
  <c r="I165" i="1"/>
  <c r="AA165" i="1" s="1"/>
  <c r="P57" i="1"/>
  <c r="R57" i="1" s="1"/>
  <c r="U57" i="1" s="1"/>
  <c r="O57" i="1"/>
  <c r="Q57" i="1" s="1"/>
  <c r="T57" i="1" s="1"/>
  <c r="AC57" i="1" s="1"/>
  <c r="I57" i="1"/>
  <c r="AA57" i="1" s="1"/>
  <c r="I28" i="1"/>
  <c r="AA28" i="1" s="1"/>
  <c r="O28" i="1"/>
  <c r="P28" i="1"/>
  <c r="R28" i="1" s="1"/>
  <c r="U28" i="1" s="1"/>
  <c r="O118" i="1"/>
  <c r="Q118" i="1" s="1"/>
  <c r="T118" i="1" s="1"/>
  <c r="AC118" i="1" s="1"/>
  <c r="I118" i="1"/>
  <c r="AA118" i="1" s="1"/>
  <c r="P118" i="1"/>
  <c r="R118" i="1" s="1"/>
  <c r="U118" i="1" s="1"/>
  <c r="I120" i="1"/>
  <c r="AA120" i="1" s="1"/>
  <c r="P120" i="1"/>
  <c r="R120" i="1" s="1"/>
  <c r="U120" i="1" s="1"/>
  <c r="O120" i="1"/>
  <c r="O290" i="1"/>
  <c r="Q290" i="1" s="1"/>
  <c r="T290" i="1" s="1"/>
  <c r="AC290" i="1" s="1"/>
  <c r="P290" i="1"/>
  <c r="R290" i="1" s="1"/>
  <c r="U290" i="1" s="1"/>
  <c r="I290" i="1"/>
  <c r="AA290" i="1" s="1"/>
  <c r="P162" i="1"/>
  <c r="R162" i="1" s="1"/>
  <c r="U162" i="1" s="1"/>
  <c r="O162" i="1"/>
  <c r="Q162" i="1" s="1"/>
  <c r="T162" i="1" s="1"/>
  <c r="AC162" i="1" s="1"/>
  <c r="I162" i="1"/>
  <c r="AA162" i="1" s="1"/>
  <c r="O174" i="1"/>
  <c r="Q174" i="1" s="1"/>
  <c r="T174" i="1" s="1"/>
  <c r="AC174" i="1" s="1"/>
  <c r="P174" i="1"/>
  <c r="R174" i="1" s="1"/>
  <c r="U174" i="1" s="1"/>
  <c r="I174" i="1"/>
  <c r="AA174" i="1" s="1"/>
  <c r="P16" i="1"/>
  <c r="R16" i="1" s="1"/>
  <c r="U16" i="1" s="1"/>
  <c r="I16" i="1"/>
  <c r="AA16" i="1" s="1"/>
  <c r="O16" i="1"/>
  <c r="Q16" i="1" s="1"/>
  <c r="T16" i="1" s="1"/>
  <c r="AC16" i="1" s="1"/>
  <c r="P10" i="1"/>
  <c r="R10" i="1" s="1"/>
  <c r="U10" i="1" s="1"/>
  <c r="O10" i="1"/>
  <c r="Q10" i="1" s="1"/>
  <c r="T10" i="1" s="1"/>
  <c r="AC10" i="1" s="1"/>
  <c r="I10" i="1"/>
  <c r="AA10" i="1" s="1"/>
  <c r="P145" i="1"/>
  <c r="R145" i="1" s="1"/>
  <c r="U145" i="1" s="1"/>
  <c r="I145" i="1"/>
  <c r="AA145" i="1" s="1"/>
  <c r="O145" i="1"/>
  <c r="Q145" i="1" s="1"/>
  <c r="T145" i="1" s="1"/>
  <c r="AC145" i="1" s="1"/>
  <c r="P116" i="1"/>
  <c r="R116" i="1" s="1"/>
  <c r="U116" i="1" s="1"/>
  <c r="O116" i="1"/>
  <c r="I116" i="1"/>
  <c r="AA116" i="1" s="1"/>
  <c r="P105" i="1"/>
  <c r="R105" i="1" s="1"/>
  <c r="U105" i="1" s="1"/>
  <c r="I105" i="1"/>
  <c r="AA105" i="1" s="1"/>
  <c r="O105" i="1"/>
  <c r="Q105" i="1" s="1"/>
  <c r="T105" i="1" s="1"/>
  <c r="AC105" i="1" s="1"/>
  <c r="I258" i="1"/>
  <c r="AA258" i="1" s="1"/>
  <c r="O258" i="1"/>
  <c r="Q258" i="1" s="1"/>
  <c r="T258" i="1" s="1"/>
  <c r="AC258" i="1" s="1"/>
  <c r="P258" i="1"/>
  <c r="R258" i="1" s="1"/>
  <c r="U258" i="1" s="1"/>
  <c r="P178" i="1"/>
  <c r="R178" i="1" s="1"/>
  <c r="U178" i="1" s="1"/>
  <c r="O178" i="1"/>
  <c r="Q178" i="1" s="1"/>
  <c r="T178" i="1" s="1"/>
  <c r="AC178" i="1" s="1"/>
  <c r="I178" i="1"/>
  <c r="AA178" i="1" s="1"/>
  <c r="P197" i="1"/>
  <c r="R197" i="1" s="1"/>
  <c r="U197" i="1" s="1"/>
  <c r="O197" i="1"/>
  <c r="Q197" i="1" s="1"/>
  <c r="T197" i="1" s="1"/>
  <c r="AC197" i="1" s="1"/>
  <c r="I197" i="1"/>
  <c r="AA197" i="1" s="1"/>
  <c r="I35" i="1"/>
  <c r="AA35" i="1" s="1"/>
  <c r="O35" i="1"/>
  <c r="Q35" i="1" s="1"/>
  <c r="T35" i="1" s="1"/>
  <c r="AC35" i="1" s="1"/>
  <c r="P35" i="1"/>
  <c r="R35" i="1" s="1"/>
  <c r="U35" i="1" s="1"/>
  <c r="P261" i="1"/>
  <c r="R261" i="1" s="1"/>
  <c r="U261" i="1" s="1"/>
  <c r="I261" i="1"/>
  <c r="AA261" i="1" s="1"/>
  <c r="O261" i="1"/>
  <c r="Q261" i="1" s="1"/>
  <c r="T261" i="1" s="1"/>
  <c r="AC261" i="1" s="1"/>
  <c r="O39" i="1"/>
  <c r="Q39" i="1" s="1"/>
  <c r="T39" i="1" s="1"/>
  <c r="AC39" i="1" s="1"/>
  <c r="P39" i="1"/>
  <c r="R39" i="1" s="1"/>
  <c r="U39" i="1" s="1"/>
  <c r="I39" i="1"/>
  <c r="AA39" i="1" s="1"/>
  <c r="P95" i="1"/>
  <c r="R95" i="1" s="1"/>
  <c r="U95" i="1" s="1"/>
  <c r="I95" i="1"/>
  <c r="AA95" i="1" s="1"/>
  <c r="O95" i="1"/>
  <c r="Q95" i="1" s="1"/>
  <c r="T95" i="1" s="1"/>
  <c r="AC95" i="1" s="1"/>
  <c r="O194" i="1"/>
  <c r="Q194" i="1" s="1"/>
  <c r="T194" i="1" s="1"/>
  <c r="AC194" i="1" s="1"/>
  <c r="P194" i="1"/>
  <c r="R194" i="1" s="1"/>
  <c r="U194" i="1" s="1"/>
  <c r="I194" i="1"/>
  <c r="AA194" i="1" s="1"/>
  <c r="P43" i="1"/>
  <c r="R43" i="1" s="1"/>
  <c r="U43" i="1" s="1"/>
  <c r="O43" i="1"/>
  <c r="Q43" i="1" s="1"/>
  <c r="T43" i="1" s="1"/>
  <c r="AC43" i="1" s="1"/>
  <c r="I43" i="1"/>
  <c r="AA43" i="1" s="1"/>
  <c r="I108" i="1"/>
  <c r="AA108" i="1" s="1"/>
  <c r="O108" i="1"/>
  <c r="Q108" i="1" s="1"/>
  <c r="T108" i="1" s="1"/>
  <c r="AC108" i="1" s="1"/>
  <c r="P108" i="1"/>
  <c r="R108" i="1" s="1"/>
  <c r="U108" i="1" s="1"/>
  <c r="O240" i="1"/>
  <c r="Q240" i="1" s="1"/>
  <c r="T240" i="1" s="1"/>
  <c r="AC240" i="1" s="1"/>
  <c r="I240" i="1"/>
  <c r="AA240" i="1" s="1"/>
  <c r="P240" i="1"/>
  <c r="R240" i="1" s="1"/>
  <c r="U240" i="1" s="1"/>
  <c r="P92" i="1"/>
  <c r="R92" i="1" s="1"/>
  <c r="U92" i="1" s="1"/>
  <c r="I92" i="1"/>
  <c r="AA92" i="1" s="1"/>
  <c r="O92" i="1"/>
  <c r="Q92" i="1" s="1"/>
  <c r="T92" i="1" s="1"/>
  <c r="AC92" i="1" s="1"/>
  <c r="P245" i="1"/>
  <c r="R245" i="1" s="1"/>
  <c r="U245" i="1" s="1"/>
  <c r="I245" i="1"/>
  <c r="AA245" i="1" s="1"/>
  <c r="O245" i="1"/>
  <c r="Q245" i="1" s="1"/>
  <c r="T245" i="1" s="1"/>
  <c r="AC245" i="1" s="1"/>
  <c r="I232" i="1"/>
  <c r="AA232" i="1" s="1"/>
  <c r="O232" i="1"/>
  <c r="Q232" i="1" s="1"/>
  <c r="T232" i="1" s="1"/>
  <c r="AC232" i="1" s="1"/>
  <c r="P232" i="1"/>
  <c r="R232" i="1" s="1"/>
  <c r="U232" i="1" s="1"/>
  <c r="O94" i="1"/>
  <c r="Q94" i="1" s="1"/>
  <c r="T94" i="1" s="1"/>
  <c r="AC94" i="1" s="1"/>
  <c r="I94" i="1"/>
  <c r="AA94" i="1" s="1"/>
  <c r="P94" i="1"/>
  <c r="R94" i="1" s="1"/>
  <c r="U94" i="1" s="1"/>
  <c r="P326" i="1"/>
  <c r="R326" i="1" s="1"/>
  <c r="U326" i="1" s="1"/>
  <c r="I326" i="1"/>
  <c r="AA326" i="1" s="1"/>
  <c r="O326" i="1"/>
  <c r="Q326" i="1" s="1"/>
  <c r="T326" i="1" s="1"/>
  <c r="AC326" i="1" s="1"/>
  <c r="O154" i="1"/>
  <c r="Q154" i="1" s="1"/>
  <c r="T154" i="1" s="1"/>
  <c r="AC154" i="1" s="1"/>
  <c r="P154" i="1"/>
  <c r="R154" i="1" s="1"/>
  <c r="U154" i="1" s="1"/>
  <c r="I154" i="1"/>
  <c r="AA154" i="1" s="1"/>
  <c r="P286" i="1"/>
  <c r="R286" i="1" s="1"/>
  <c r="U286" i="1" s="1"/>
  <c r="I286" i="1"/>
  <c r="AA286" i="1" s="1"/>
  <c r="O286" i="1"/>
  <c r="Q286" i="1" s="1"/>
  <c r="T286" i="1" s="1"/>
  <c r="AC286" i="1" s="1"/>
  <c r="O229" i="1"/>
  <c r="Q229" i="1" s="1"/>
  <c r="T229" i="1" s="1"/>
  <c r="AC229" i="1" s="1"/>
  <c r="P229" i="1"/>
  <c r="R229" i="1" s="1"/>
  <c r="U229" i="1" s="1"/>
  <c r="I229" i="1"/>
  <c r="AA229" i="1" s="1"/>
  <c r="P100" i="1"/>
  <c r="R100" i="1" s="1"/>
  <c r="U100" i="1" s="1"/>
  <c r="I100" i="1"/>
  <c r="AA100" i="1" s="1"/>
  <c r="O100" i="1"/>
  <c r="Q100" i="1" s="1"/>
  <c r="T100" i="1" s="1"/>
  <c r="AC100" i="1" s="1"/>
  <c r="P47" i="1"/>
  <c r="R47" i="1" s="1"/>
  <c r="U47" i="1" s="1"/>
  <c r="O47" i="1"/>
  <c r="I47" i="1"/>
  <c r="AA47" i="1" s="1"/>
  <c r="I75" i="1"/>
  <c r="AA75" i="1" s="1"/>
  <c r="O75" i="1"/>
  <c r="P75" i="1"/>
  <c r="R75" i="1" s="1"/>
  <c r="U75" i="1" s="1"/>
  <c r="I242" i="1"/>
  <c r="AA242" i="1" s="1"/>
  <c r="P242" i="1"/>
  <c r="R242" i="1" s="1"/>
  <c r="U242" i="1" s="1"/>
  <c r="O242" i="1"/>
  <c r="Q242" i="1" s="1"/>
  <c r="T242" i="1" s="1"/>
  <c r="AC242" i="1" s="1"/>
  <c r="I18" i="1"/>
  <c r="AA18" i="1" s="1"/>
  <c r="O18" i="1"/>
  <c r="Q18" i="1" s="1"/>
  <c r="T18" i="1" s="1"/>
  <c r="AC18" i="1" s="1"/>
  <c r="P18" i="1"/>
  <c r="R18" i="1" s="1"/>
  <c r="U18" i="1" s="1"/>
  <c r="P13" i="1"/>
  <c r="R13" i="1" s="1"/>
  <c r="U13" i="1" s="1"/>
  <c r="O13" i="1"/>
  <c r="Q13" i="1" s="1"/>
  <c r="T13" i="1" s="1"/>
  <c r="AC13" i="1" s="1"/>
  <c r="I13" i="1"/>
  <c r="AA13" i="1" s="1"/>
  <c r="P280" i="1"/>
  <c r="R280" i="1" s="1"/>
  <c r="U280" i="1" s="1"/>
  <c r="O280" i="1"/>
  <c r="Q280" i="1" s="1"/>
  <c r="T280" i="1" s="1"/>
  <c r="AC280" i="1" s="1"/>
  <c r="I280" i="1"/>
  <c r="AA280" i="1" s="1"/>
  <c r="O166" i="1"/>
  <c r="Q166" i="1" s="1"/>
  <c r="T166" i="1" s="1"/>
  <c r="AC166" i="1" s="1"/>
  <c r="I166" i="1"/>
  <c r="AA166" i="1" s="1"/>
  <c r="P166" i="1"/>
  <c r="R166" i="1" s="1"/>
  <c r="U166" i="1" s="1"/>
  <c r="P199" i="1"/>
  <c r="R199" i="1" s="1"/>
  <c r="U199" i="1" s="1"/>
  <c r="I199" i="1"/>
  <c r="AA199" i="1" s="1"/>
  <c r="O199" i="1"/>
  <c r="Q199" i="1" s="1"/>
  <c r="T199" i="1" s="1"/>
  <c r="AC199" i="1" s="1"/>
  <c r="I288" i="1"/>
  <c r="AA288" i="1" s="1"/>
  <c r="P288" i="1"/>
  <c r="R288" i="1" s="1"/>
  <c r="U288" i="1" s="1"/>
  <c r="O288" i="1"/>
  <c r="Q288" i="1" s="1"/>
  <c r="T288" i="1" s="1"/>
  <c r="AC288" i="1" s="1"/>
  <c r="I224" i="1"/>
  <c r="AA224" i="1" s="1"/>
  <c r="O224" i="1"/>
  <c r="Q224" i="1" s="1"/>
  <c r="T224" i="1" s="1"/>
  <c r="AC224" i="1" s="1"/>
  <c r="P224" i="1"/>
  <c r="R224" i="1" s="1"/>
  <c r="U224" i="1" s="1"/>
  <c r="I158" i="1"/>
  <c r="AA158" i="1" s="1"/>
  <c r="P158" i="1"/>
  <c r="R158" i="1" s="1"/>
  <c r="U158" i="1" s="1"/>
  <c r="O158" i="1"/>
  <c r="Q158" i="1" s="1"/>
  <c r="T158" i="1" s="1"/>
  <c r="AC158" i="1" s="1"/>
  <c r="O182" i="1"/>
  <c r="Q182" i="1" s="1"/>
  <c r="T182" i="1" s="1"/>
  <c r="AC182" i="1" s="1"/>
  <c r="P182" i="1"/>
  <c r="R182" i="1" s="1"/>
  <c r="U182" i="1" s="1"/>
  <c r="I182" i="1"/>
  <c r="AA182" i="1" s="1"/>
  <c r="I40" i="1"/>
  <c r="AA40" i="1" s="1"/>
  <c r="P40" i="1"/>
  <c r="R40" i="1" s="1"/>
  <c r="U40" i="1" s="1"/>
  <c r="O40" i="1"/>
  <c r="Q40" i="1" s="1"/>
  <c r="T40" i="1" s="1"/>
  <c r="AC40" i="1" s="1"/>
  <c r="I89" i="1"/>
  <c r="AA89" i="1" s="1"/>
  <c r="O89" i="1"/>
  <c r="Q89" i="1" s="1"/>
  <c r="T89" i="1" s="1"/>
  <c r="AC89" i="1" s="1"/>
  <c r="P89" i="1"/>
  <c r="R89" i="1" s="1"/>
  <c r="U89" i="1" s="1"/>
  <c r="P38" i="1"/>
  <c r="R38" i="1" s="1"/>
  <c r="U38" i="1" s="1"/>
  <c r="O38" i="1"/>
  <c r="Q38" i="1" s="1"/>
  <c r="T38" i="1" s="1"/>
  <c r="AC38" i="1" s="1"/>
  <c r="I38" i="1"/>
  <c r="AA38" i="1" s="1"/>
  <c r="P191" i="1"/>
  <c r="R191" i="1" s="1"/>
  <c r="U191" i="1" s="1"/>
  <c r="O191" i="1"/>
  <c r="Q191" i="1" s="1"/>
  <c r="T191" i="1" s="1"/>
  <c r="AC191" i="1" s="1"/>
  <c r="I191" i="1"/>
  <c r="AA191" i="1" s="1"/>
  <c r="I81" i="1"/>
  <c r="AA81" i="1" s="1"/>
  <c r="O81" i="1"/>
  <c r="Q81" i="1" s="1"/>
  <c r="T81" i="1" s="1"/>
  <c r="AC81" i="1" s="1"/>
  <c r="P81" i="1"/>
  <c r="R81" i="1" s="1"/>
  <c r="U81" i="1" s="1"/>
  <c r="O11" i="1"/>
  <c r="Q11" i="1" s="1"/>
  <c r="T11" i="1" s="1"/>
  <c r="AC11" i="1" s="1"/>
  <c r="I11" i="1"/>
  <c r="AA11" i="1" s="1"/>
  <c r="P11" i="1"/>
  <c r="R11" i="1" s="1"/>
  <c r="U11" i="1" s="1"/>
  <c r="P66" i="1"/>
  <c r="R66" i="1" s="1"/>
  <c r="U66" i="1" s="1"/>
  <c r="O66" i="1"/>
  <c r="Q66" i="1" s="1"/>
  <c r="T66" i="1" s="1"/>
  <c r="AC66" i="1" s="1"/>
  <c r="I66" i="1"/>
  <c r="AA66" i="1" s="1"/>
  <c r="P30" i="1"/>
  <c r="R30" i="1" s="1"/>
  <c r="U30" i="1" s="1"/>
  <c r="O30" i="1"/>
  <c r="Q30" i="1" s="1"/>
  <c r="T30" i="1" s="1"/>
  <c r="AC30" i="1" s="1"/>
  <c r="I30" i="1"/>
  <c r="AA30" i="1" s="1"/>
  <c r="P221" i="1"/>
  <c r="R221" i="1" s="1"/>
  <c r="U221" i="1" s="1"/>
  <c r="I221" i="1"/>
  <c r="AA221" i="1" s="1"/>
  <c r="O221" i="1"/>
  <c r="Q221" i="1" s="1"/>
  <c r="T221" i="1" s="1"/>
  <c r="AC221" i="1" s="1"/>
  <c r="P125" i="1"/>
  <c r="R125" i="1" s="1"/>
  <c r="U125" i="1" s="1"/>
  <c r="O125" i="1"/>
  <c r="Q125" i="1" s="1"/>
  <c r="T125" i="1" s="1"/>
  <c r="AC125" i="1" s="1"/>
  <c r="I125" i="1"/>
  <c r="AA125" i="1" s="1"/>
  <c r="P99" i="1"/>
  <c r="R99" i="1" s="1"/>
  <c r="U99" i="1" s="1"/>
  <c r="I99" i="1"/>
  <c r="AA99" i="1" s="1"/>
  <c r="O99" i="1"/>
  <c r="Q99" i="1" s="1"/>
  <c r="T99" i="1" s="1"/>
  <c r="AC99" i="1" s="1"/>
  <c r="P243" i="1"/>
  <c r="R243" i="1" s="1"/>
  <c r="U243" i="1" s="1"/>
  <c r="O243" i="1"/>
  <c r="Q243" i="1" s="1"/>
  <c r="T243" i="1" s="1"/>
  <c r="AC243" i="1" s="1"/>
  <c r="I243" i="1"/>
  <c r="AA243" i="1" s="1"/>
  <c r="P233" i="1"/>
  <c r="R233" i="1" s="1"/>
  <c r="U233" i="1" s="1"/>
  <c r="I233" i="1"/>
  <c r="AA233" i="1" s="1"/>
  <c r="O233" i="1"/>
  <c r="Q233" i="1" s="1"/>
  <c r="T233" i="1" s="1"/>
  <c r="AC233" i="1" s="1"/>
  <c r="P122" i="1"/>
  <c r="R122" i="1" s="1"/>
  <c r="U122" i="1" s="1"/>
  <c r="O122" i="1"/>
  <c r="I122" i="1"/>
  <c r="AA122" i="1" s="1"/>
  <c r="I17" i="1"/>
  <c r="AA17" i="1" s="1"/>
  <c r="P17" i="1"/>
  <c r="R17" i="1" s="1"/>
  <c r="U17" i="1" s="1"/>
  <c r="O17" i="1"/>
  <c r="Q17" i="1" s="1"/>
  <c r="T17" i="1" s="1"/>
  <c r="AC17" i="1" s="1"/>
  <c r="P26" i="1"/>
  <c r="R26" i="1" s="1"/>
  <c r="U26" i="1" s="1"/>
  <c r="O26" i="1"/>
  <c r="I26" i="1"/>
  <c r="AA26" i="1" s="1"/>
  <c r="I67" i="1"/>
  <c r="AA67" i="1" s="1"/>
  <c r="P67" i="1"/>
  <c r="R67" i="1" s="1"/>
  <c r="U67" i="1" s="1"/>
  <c r="O67" i="1"/>
  <c r="Q67" i="1" s="1"/>
  <c r="T67" i="1" s="1"/>
  <c r="AC67" i="1" s="1"/>
  <c r="P32" i="1"/>
  <c r="R32" i="1" s="1"/>
  <c r="U32" i="1" s="1"/>
  <c r="O32" i="1"/>
  <c r="Q32" i="1" s="1"/>
  <c r="T32" i="1" s="1"/>
  <c r="AC32" i="1" s="1"/>
  <c r="I32" i="1"/>
  <c r="AA32" i="1" s="1"/>
  <c r="P144" i="1"/>
  <c r="R144" i="1" s="1"/>
  <c r="U144" i="1" s="1"/>
  <c r="O144" i="1"/>
  <c r="Q144" i="1" s="1"/>
  <c r="T144" i="1" s="1"/>
  <c r="AC144" i="1" s="1"/>
  <c r="I144" i="1"/>
  <c r="AA144" i="1" s="1"/>
  <c r="I155" i="1"/>
  <c r="AA155" i="1" s="1"/>
  <c r="P155" i="1"/>
  <c r="R155" i="1" s="1"/>
  <c r="U155" i="1" s="1"/>
  <c r="O155" i="1"/>
  <c r="Q155" i="1" s="1"/>
  <c r="T155" i="1" s="1"/>
  <c r="AC155" i="1" s="1"/>
  <c r="P173" i="1"/>
  <c r="R173" i="1" s="1"/>
  <c r="U173" i="1" s="1"/>
  <c r="O173" i="1"/>
  <c r="Q173" i="1" s="1"/>
  <c r="T173" i="1" s="1"/>
  <c r="AC173" i="1" s="1"/>
  <c r="I173" i="1"/>
  <c r="AA173" i="1" s="1"/>
  <c r="I131" i="1"/>
  <c r="AA131" i="1" s="1"/>
  <c r="P131" i="1"/>
  <c r="R131" i="1" s="1"/>
  <c r="U131" i="1" s="1"/>
  <c r="O131" i="1"/>
  <c r="Q131" i="1" s="1"/>
  <c r="T131" i="1" s="1"/>
  <c r="AC131" i="1" s="1"/>
  <c r="P130" i="1"/>
  <c r="R130" i="1" s="1"/>
  <c r="U130" i="1" s="1"/>
  <c r="I130" i="1"/>
  <c r="AA130" i="1" s="1"/>
  <c r="O130" i="1"/>
  <c r="Q130" i="1" s="1"/>
  <c r="T130" i="1" s="1"/>
  <c r="AC130" i="1" s="1"/>
  <c r="O305" i="1"/>
  <c r="P305" i="1"/>
  <c r="R305" i="1" s="1"/>
  <c r="U305" i="1" s="1"/>
  <c r="I305" i="1"/>
  <c r="AA305" i="1" s="1"/>
  <c r="P190" i="1"/>
  <c r="R190" i="1" s="1"/>
  <c r="U190" i="1" s="1"/>
  <c r="O190" i="1"/>
  <c r="Q190" i="1" s="1"/>
  <c r="T190" i="1" s="1"/>
  <c r="AC190" i="1" s="1"/>
  <c r="I190" i="1"/>
  <c r="AA190" i="1" s="1"/>
  <c r="P53" i="1"/>
  <c r="R53" i="1" s="1"/>
  <c r="U53" i="1" s="1"/>
  <c r="O53" i="1"/>
  <c r="Q53" i="1" s="1"/>
  <c r="T53" i="1" s="1"/>
  <c r="AC53" i="1" s="1"/>
  <c r="I53" i="1"/>
  <c r="AA53" i="1" s="1"/>
  <c r="P117" i="1"/>
  <c r="R117" i="1" s="1"/>
  <c r="U117" i="1" s="1"/>
  <c r="I117" i="1"/>
  <c r="AA117" i="1" s="1"/>
  <c r="O117" i="1"/>
  <c r="I127" i="1"/>
  <c r="AA127" i="1" s="1"/>
  <c r="P127" i="1"/>
  <c r="R127" i="1" s="1"/>
  <c r="U127" i="1" s="1"/>
  <c r="O127" i="1"/>
  <c r="Q127" i="1" s="1"/>
  <c r="T127" i="1" s="1"/>
  <c r="AC127" i="1" s="1"/>
  <c r="I168" i="1"/>
  <c r="AA168" i="1" s="1"/>
  <c r="O168" i="1"/>
  <c r="Q168" i="1" s="1"/>
  <c r="T168" i="1" s="1"/>
  <c r="AC168" i="1" s="1"/>
  <c r="P168" i="1"/>
  <c r="R168" i="1" s="1"/>
  <c r="U168" i="1" s="1"/>
  <c r="O142" i="1"/>
  <c r="Q142" i="1" s="1"/>
  <c r="T142" i="1" s="1"/>
  <c r="AC142" i="1" s="1"/>
  <c r="P142" i="1"/>
  <c r="R142" i="1" s="1"/>
  <c r="U142" i="1" s="1"/>
  <c r="I142" i="1"/>
  <c r="AA142" i="1" s="1"/>
  <c r="P219" i="1"/>
  <c r="R219" i="1" s="1"/>
  <c r="U219" i="1" s="1"/>
  <c r="I219" i="1"/>
  <c r="AA219" i="1" s="1"/>
  <c r="O219" i="1"/>
  <c r="Q219" i="1" s="1"/>
  <c r="T219" i="1" s="1"/>
  <c r="AC219" i="1" s="1"/>
  <c r="O77" i="1"/>
  <c r="P77" i="1"/>
  <c r="R77" i="1" s="1"/>
  <c r="U77" i="1" s="1"/>
  <c r="I77" i="1"/>
  <c r="AA77" i="1" s="1"/>
  <c r="O278" i="1"/>
  <c r="Q278" i="1" s="1"/>
  <c r="T278" i="1" s="1"/>
  <c r="AC278" i="1" s="1"/>
  <c r="I278" i="1"/>
  <c r="AA278" i="1" s="1"/>
  <c r="P278" i="1"/>
  <c r="R278" i="1" s="1"/>
  <c r="U278" i="1" s="1"/>
  <c r="I238" i="1"/>
  <c r="AA238" i="1" s="1"/>
  <c r="P238" i="1"/>
  <c r="R238" i="1" s="1"/>
  <c r="U238" i="1" s="1"/>
  <c r="O238" i="1"/>
  <c r="Q238" i="1" s="1"/>
  <c r="T238" i="1" s="1"/>
  <c r="AC238" i="1" s="1"/>
  <c r="P90" i="1"/>
  <c r="R90" i="1" s="1"/>
  <c r="U90" i="1" s="1"/>
  <c r="I90" i="1"/>
  <c r="AA90" i="1" s="1"/>
  <c r="O90" i="1"/>
  <c r="Q90" i="1" s="1"/>
  <c r="T90" i="1" s="1"/>
  <c r="AC90" i="1" s="1"/>
  <c r="Q47" i="1" l="1"/>
  <c r="T47" i="1" s="1"/>
  <c r="AC47" i="1" s="1"/>
  <c r="K47" i="1"/>
  <c r="L47" i="1" s="1"/>
  <c r="AB47" i="1" s="1"/>
  <c r="K116" i="1"/>
  <c r="L116" i="1" s="1"/>
  <c r="AB116" i="1" s="1"/>
  <c r="Q116" i="1"/>
  <c r="T116" i="1" s="1"/>
  <c r="AC116" i="1" s="1"/>
  <c r="K120" i="1"/>
  <c r="L120" i="1" s="1"/>
  <c r="AB120" i="1" s="1"/>
  <c r="Q120" i="1"/>
  <c r="T120" i="1" s="1"/>
  <c r="AC120" i="1" s="1"/>
  <c r="Q279" i="1"/>
  <c r="T279" i="1" s="1"/>
  <c r="AC279" i="1" s="1"/>
  <c r="K279" i="1"/>
  <c r="L279" i="1" s="1"/>
  <c r="AB279" i="1" s="1"/>
  <c r="Q328" i="1"/>
  <c r="T328" i="1" s="1"/>
  <c r="AC328" i="1" s="1"/>
  <c r="K328" i="1"/>
  <c r="L328" i="1" s="1"/>
  <c r="AB328" i="1" s="1"/>
  <c r="K29" i="1"/>
  <c r="L29" i="1" s="1"/>
  <c r="AB29" i="1" s="1"/>
  <c r="Q29" i="1"/>
  <c r="T29" i="1" s="1"/>
  <c r="AC29" i="1" s="1"/>
  <c r="K152" i="1"/>
  <c r="L152" i="1" s="1"/>
  <c r="AB152" i="1" s="1"/>
  <c r="Q152" i="1"/>
  <c r="T152" i="1" s="1"/>
  <c r="AC152" i="1" s="1"/>
  <c r="K27" i="1"/>
  <c r="L27" i="1" s="1"/>
  <c r="AB27" i="1" s="1"/>
  <c r="Q27" i="1"/>
  <c r="T27" i="1" s="1"/>
  <c r="AC27" i="1" s="1"/>
  <c r="Q77" i="1"/>
  <c r="T77" i="1" s="1"/>
  <c r="AC77" i="1" s="1"/>
  <c r="K77" i="1"/>
  <c r="L77" i="1" s="1"/>
  <c r="AB77" i="1" s="1"/>
  <c r="K305" i="1"/>
  <c r="L305" i="1" s="1"/>
  <c r="AB305" i="1" s="1"/>
  <c r="Q305" i="1"/>
  <c r="T305" i="1" s="1"/>
  <c r="AC305" i="1" s="1"/>
  <c r="Q117" i="1"/>
  <c r="T117" i="1" s="1"/>
  <c r="AC117" i="1" s="1"/>
  <c r="K117" i="1"/>
  <c r="L117" i="1" s="1"/>
  <c r="AB117" i="1" s="1"/>
  <c r="K26" i="1"/>
  <c r="L26" i="1" s="1"/>
  <c r="AB26" i="1" s="1"/>
  <c r="Q26" i="1"/>
  <c r="T26" i="1" s="1"/>
  <c r="AC26" i="1" s="1"/>
  <c r="K122" i="1"/>
  <c r="L122" i="1" s="1"/>
  <c r="AB122" i="1" s="1"/>
  <c r="Q122" i="1"/>
  <c r="T122" i="1" s="1"/>
  <c r="AC122" i="1" s="1"/>
  <c r="K75" i="1"/>
  <c r="L75" i="1" s="1"/>
  <c r="AB75" i="1" s="1"/>
  <c r="Q75" i="1"/>
  <c r="T75" i="1" s="1"/>
  <c r="AC75" i="1" s="1"/>
  <c r="Q28" i="1"/>
  <c r="T28" i="1" s="1"/>
  <c r="AC28" i="1" s="1"/>
  <c r="K28" i="1"/>
  <c r="L28" i="1" s="1"/>
  <c r="AB28" i="1" s="1"/>
  <c r="K79" i="1"/>
  <c r="L79" i="1" s="1"/>
  <c r="AB79" i="1" s="1"/>
  <c r="Q79" i="1"/>
  <c r="T79" i="1" s="1"/>
  <c r="AC79" i="1" s="1"/>
  <c r="K78" i="1"/>
  <c r="L78" i="1" s="1"/>
  <c r="AB78" i="1" s="1"/>
  <c r="Q78" i="1"/>
  <c r="T78" i="1" s="1"/>
  <c r="AC78" i="1" s="1"/>
  <c r="K25" i="1"/>
  <c r="L25" i="1" s="1"/>
  <c r="AB25" i="1" s="1"/>
  <c r="Q25" i="1"/>
  <c r="T25" i="1" s="1"/>
  <c r="AC25" i="1" s="1"/>
  <c r="K76" i="1"/>
  <c r="L76" i="1" s="1"/>
  <c r="AB76" i="1" s="1"/>
  <c r="Q76" i="1"/>
  <c r="T76" i="1" s="1"/>
  <c r="AC76" i="1" s="1"/>
</calcChain>
</file>

<file path=xl/sharedStrings.xml><?xml version="1.0" encoding="utf-8"?>
<sst xmlns="http://schemas.openxmlformats.org/spreadsheetml/2006/main" count="5486" uniqueCount="1978">
  <si>
    <t>Row Labels</t>
  </si>
  <si>
    <t>Grand Total</t>
  </si>
  <si>
    <t>FAKTUR_H</t>
  </si>
  <si>
    <t>ARTO MORO</t>
  </si>
  <si>
    <t>LOOSE LEAF A5/ 40 POLOS</t>
  </si>
  <si>
    <t>LOOSE LEAF B5/ 40 POLOS</t>
  </si>
  <si>
    <t>//</t>
  </si>
  <si>
    <t>//DB</t>
  </si>
  <si>
    <t>JENIS BARANG</t>
  </si>
  <si>
    <t>KODE BARANG</t>
  </si>
  <si>
    <t>UKURAN</t>
  </si>
  <si>
    <t>WARNA/MOTIF</t>
  </si>
  <si>
    <t>MERK</t>
  </si>
  <si>
    <t>SERI</t>
  </si>
  <si>
    <t>NO URUT</t>
  </si>
  <si>
    <t>SUPPLIER</t>
  </si>
  <si>
    <t>ASAL BRG</t>
  </si>
  <si>
    <t>Stock lama</t>
  </si>
  <si>
    <t>Barang datang</t>
  </si>
  <si>
    <t>Barang keluar</t>
  </si>
  <si>
    <t>Sisa isi</t>
  </si>
  <si>
    <t>STOCK KARTON</t>
  </si>
  <si>
    <t>ISI</t>
  </si>
  <si>
    <t>SISA BONGKAR</t>
  </si>
  <si>
    <t>DATA KOMPUTER</t>
  </si>
  <si>
    <t>ASAHAN</t>
  </si>
  <si>
    <t>F.ASA-JK1</t>
  </si>
  <si>
    <t>ASAHAN JK B-23</t>
  </si>
  <si>
    <t>JK</t>
  </si>
  <si>
    <t>B-23</t>
  </si>
  <si>
    <t>ATALI</t>
  </si>
  <si>
    <t>FAKTUR</t>
  </si>
  <si>
    <t>LSN</t>
  </si>
  <si>
    <t>1 KARTON 0 LSN</t>
  </si>
  <si>
    <t>ASAHAN JK B-24</t>
  </si>
  <si>
    <t>ASAHAN JK B-24 PTL</t>
  </si>
  <si>
    <t>ASAHAN JK SP-362</t>
  </si>
  <si>
    <t>BOX</t>
  </si>
  <si>
    <t>ASAHAN MEJA 873 ROBOT</t>
  </si>
  <si>
    <t>SAMUDERA ANGKASA JAYA</t>
  </si>
  <si>
    <t>PCS</t>
  </si>
  <si>
    <t>ASAHAN MEJA KENKO A-5</t>
  </si>
  <si>
    <t>KENKO</t>
  </si>
  <si>
    <t>F.ASA-KN7</t>
  </si>
  <si>
    <t>ASAHAN KENKO SP-61</t>
  </si>
  <si>
    <t>KN</t>
  </si>
  <si>
    <t>HSP-006</t>
  </si>
  <si>
    <t>1 KARTON 0 BOX</t>
  </si>
  <si>
    <t>BENSIA</t>
  </si>
  <si>
    <t>LAUTAN MAS ASIA</t>
  </si>
  <si>
    <t>BINDER CLIP JK 105</t>
  </si>
  <si>
    <t>GRS</t>
  </si>
  <si>
    <t>DRM</t>
  </si>
  <si>
    <t>BINDER CLIP JK 107</t>
  </si>
  <si>
    <t>BINDER CLIP JK 107 CD</t>
  </si>
  <si>
    <t>BINDER CLIP JK 111</t>
  </si>
  <si>
    <t>BINDER CLIP JK 155</t>
  </si>
  <si>
    <t>BINDER CLIP JK 200</t>
  </si>
  <si>
    <t>BINDER CLIP JK 260</t>
  </si>
  <si>
    <t>2 KARTON 0 GRS</t>
  </si>
  <si>
    <t>BINDER CLIP JK 280</t>
  </si>
  <si>
    <t>BINDER CLIP JK 300</t>
  </si>
  <si>
    <t>BINDER CLIP KENKO NO. 105</t>
  </si>
  <si>
    <t>BCL-001QH</t>
  </si>
  <si>
    <t>BINDER CLIP KENKO NO. 107</t>
  </si>
  <si>
    <t>BCL-002QH</t>
  </si>
  <si>
    <t>BINDER CLIP KENKO NO. 111</t>
  </si>
  <si>
    <t>BCL-003QH</t>
  </si>
  <si>
    <t>BINDER CLIP KENKO NO. 155</t>
  </si>
  <si>
    <t>BCL-004QH</t>
  </si>
  <si>
    <t>BINDER CLIP KENKO NO. 200</t>
  </si>
  <si>
    <t>BCL-005QH</t>
  </si>
  <si>
    <t>BINDER CLIP KENKO NO. 260</t>
  </si>
  <si>
    <t>BCL-006QH</t>
  </si>
  <si>
    <t>BINDER CLIP KENKO NO. 280 (6PCS/BOX)</t>
  </si>
  <si>
    <t>BCL-007</t>
  </si>
  <si>
    <t>BINDER CLIP KENKO NO. 300</t>
  </si>
  <si>
    <t>BCL-008</t>
  </si>
  <si>
    <t>F.BIN-JK20</t>
  </si>
  <si>
    <t>BINDER JK TSAF-F511 A5 ANIMAL FACE</t>
  </si>
  <si>
    <t>A5</t>
  </si>
  <si>
    <t>TSAF-F511</t>
  </si>
  <si>
    <t>F.BIN-JK21</t>
  </si>
  <si>
    <t>BINDER JK TSDS-M440 A5 DISCOVERY</t>
  </si>
  <si>
    <t>TSDS-M440</t>
  </si>
  <si>
    <t>1 KARTON 0 PCS</t>
  </si>
  <si>
    <t>BN A5 JK M 474</t>
  </si>
  <si>
    <t>BN A5 JK M 477</t>
  </si>
  <si>
    <t>F.BIN-JK24</t>
  </si>
  <si>
    <t>BINDER JK TSCL-M491 A5 COLLEGE</t>
  </si>
  <si>
    <t>TSCL-M491</t>
  </si>
  <si>
    <t>2 KARTON 0 PCS</t>
  </si>
  <si>
    <t>BN KENKO A5-BNPP-BC BASIC POLOS</t>
  </si>
  <si>
    <t>BN KENKO A5-BNPP-PC PASTEL</t>
  </si>
  <si>
    <t>F.BIN-KN27</t>
  </si>
  <si>
    <t>BINDER KENKO T5-CC80 A5 CAMPUS</t>
  </si>
  <si>
    <t>BNO-001CC80</t>
  </si>
  <si>
    <t>F.BIN-JK28</t>
  </si>
  <si>
    <t>BINDER JK TSFC-M132 B5 FACULTY</t>
  </si>
  <si>
    <t>B5</t>
  </si>
  <si>
    <t>TSFC-M132</t>
  </si>
  <si>
    <t>F.BIN-JK29</t>
  </si>
  <si>
    <t>BINDER JK TSAC-M129 B5 ACADEMY</t>
  </si>
  <si>
    <t>TSAC-M129</t>
  </si>
  <si>
    <t>F.BIN-JK30</t>
  </si>
  <si>
    <t>BINDER JK TSCS-M79 B5 CLASSIC</t>
  </si>
  <si>
    <t>TSCS-M79</t>
  </si>
  <si>
    <t>F.BIN-JK31</t>
  </si>
  <si>
    <t>BINDER JK TSAT-145 B5</t>
  </si>
  <si>
    <t>TSAT-145</t>
  </si>
  <si>
    <t>F.BIN-JK32</t>
  </si>
  <si>
    <t>BINDER JK TSAF-F141 B5 ANIMAL FACE</t>
  </si>
  <si>
    <t>TSAF-F141</t>
  </si>
  <si>
    <t>F.BIN-JK33</t>
  </si>
  <si>
    <t>BINDER JK TSFVY-146 B5 VOYAGE TO THE SEA</t>
  </si>
  <si>
    <t>TSVY-146</t>
  </si>
  <si>
    <t>F.BIN-JK34</t>
  </si>
  <si>
    <t>BINDER JK TSSD-147 B5 SWEET DAY</t>
  </si>
  <si>
    <t>TSSD-147</t>
  </si>
  <si>
    <t>F.BIN-JK35</t>
  </si>
  <si>
    <t>BINDER JK TSIM-M416 A5 IMAGE</t>
  </si>
  <si>
    <t>TSIM-M416</t>
  </si>
  <si>
    <t>F.BIN-JK36</t>
  </si>
  <si>
    <t>TSAT-521</t>
  </si>
  <si>
    <t>F.BIN-JK37</t>
  </si>
  <si>
    <t>BINDER JK TSFC-M480 A5 FACULTY</t>
  </si>
  <si>
    <t>TSFC-M480</t>
  </si>
  <si>
    <t>F.BIN-JK38</t>
  </si>
  <si>
    <t>BINDER JK TSVY-522 A5 VOYAGE TO THE SEA</t>
  </si>
  <si>
    <t>TSVY-522</t>
  </si>
  <si>
    <t>F.BIN-JK39</t>
  </si>
  <si>
    <t>BINDER JK TSSD-523 A5 SWEET DAY</t>
  </si>
  <si>
    <t>TSSD-523</t>
  </si>
  <si>
    <t>F.BIN-JK40</t>
  </si>
  <si>
    <t>BINDER JK TSAC-524 A5 ANIMAL FACE</t>
  </si>
  <si>
    <t>TSAC-524</t>
  </si>
  <si>
    <t>F.BIN-JK41</t>
  </si>
  <si>
    <t>BINDER JK TSUN-M473 A5 UNIVERSITY</t>
  </si>
  <si>
    <t>TSUN-M473</t>
  </si>
  <si>
    <t>F.BIN-JK42</t>
  </si>
  <si>
    <t>BINDER JK TSFS-514 A5 FRIENDSHIP</t>
  </si>
  <si>
    <t>TSFS-514</t>
  </si>
  <si>
    <t>F.BIN-JK43</t>
  </si>
  <si>
    <t>BINDER JK TSTP-513 A5 TEMPORARY</t>
  </si>
  <si>
    <t>TSTP-513</t>
  </si>
  <si>
    <t>F.BIN-JK44</t>
  </si>
  <si>
    <t>BINDER JK TSED-M503 A5 EDUCATION</t>
  </si>
  <si>
    <t>TSED-M503</t>
  </si>
  <si>
    <t>BOLPEN</t>
  </si>
  <si>
    <t>BP JK 249</t>
  </si>
  <si>
    <t>BP JK 250</t>
  </si>
  <si>
    <t>BP JK 330</t>
  </si>
  <si>
    <t>BP JK BP-273 ZETO HITAM</t>
  </si>
  <si>
    <t>BP JK BP-336 VOCUS TRANS PTL HITAM</t>
  </si>
  <si>
    <t>BP JK BP-338 VOCUS HITAM</t>
  </si>
  <si>
    <t>F.BOL-JK13</t>
  </si>
  <si>
    <t>BP JK BP-349-12 VOKUS TRANS HITAM</t>
  </si>
  <si>
    <t>349-12</t>
  </si>
  <si>
    <t>BP JK GP-212 I-DIAMOND HITAM</t>
  </si>
  <si>
    <t>BP JK GP-237 XTECH HITAM</t>
  </si>
  <si>
    <t>BP JK-100</t>
  </si>
  <si>
    <t>F.BOL-KN17</t>
  </si>
  <si>
    <t>BP GEL KENKO EASY KLIK HITAM</t>
  </si>
  <si>
    <t>HITAM</t>
  </si>
  <si>
    <t>GPR-023B</t>
  </si>
  <si>
    <t>2 KARTON 0 LSN</t>
  </si>
  <si>
    <t>BP KENKO FUN GEL HITAM</t>
  </si>
  <si>
    <t>F.BOL-KN19</t>
  </si>
  <si>
    <t>BP KENKO HI-TECH 0.28MM BIRU</t>
  </si>
  <si>
    <t>BIRU</t>
  </si>
  <si>
    <t>GPT-018BL</t>
  </si>
  <si>
    <t>5 KARTON 0 LSN</t>
  </si>
  <si>
    <t>F.BOL-KN20</t>
  </si>
  <si>
    <t>BP KENKO HI-TECH 0.28MM HITAM</t>
  </si>
  <si>
    <t>GPT-018B</t>
  </si>
  <si>
    <t>BP KENKO HITECH 0.4MM HITAM</t>
  </si>
  <si>
    <t>BP KENKO HITECH FUN COLOR BIRU</t>
  </si>
  <si>
    <t>BP KENKO HITECH FUN COLOR HITAM</t>
  </si>
  <si>
    <t>F.BOL-KN24</t>
  </si>
  <si>
    <t>BP KENKO K-1 BIRU</t>
  </si>
  <si>
    <t>GPR-003BL</t>
  </si>
  <si>
    <t>F.BOL-KN25</t>
  </si>
  <si>
    <t>BP KENKO K-1 HITAM</t>
  </si>
  <si>
    <t>GPR-003B</t>
  </si>
  <si>
    <t>BP KENKO K-1 MINI HITAM</t>
  </si>
  <si>
    <t>F.BOL-KN27</t>
  </si>
  <si>
    <t>BP KENKO KE-200 HITAM</t>
  </si>
  <si>
    <t>GPT-003B</t>
  </si>
  <si>
    <t>F.BOL-KN28</t>
  </si>
  <si>
    <t>BP KENKO KE-100 HITAM</t>
  </si>
  <si>
    <t>GPT-001B</t>
  </si>
  <si>
    <t>3 KARTON 0 LSN</t>
  </si>
  <si>
    <t>BP KENKO KE-303 T-GEL BIRU</t>
  </si>
  <si>
    <t>BP KENKO KE-303 T-GEL HITAM</t>
  </si>
  <si>
    <t>F.BOL-KN31</t>
  </si>
  <si>
    <t>F.BOL-KN32</t>
  </si>
  <si>
    <t>4 KARTON 48 LSN</t>
  </si>
  <si>
    <t>F.BOL-KN33</t>
  </si>
  <si>
    <t>BP KENKO KR-6 NANORAY</t>
  </si>
  <si>
    <t>26 KARTON 60 LSN</t>
  </si>
  <si>
    <t>F.BOL-KN34</t>
  </si>
  <si>
    <t>12 KARTON 84 LSN</t>
  </si>
  <si>
    <t>BP KENKO MD 2</t>
  </si>
  <si>
    <t>BP KENKO PU 1 HT</t>
  </si>
  <si>
    <t>BP KENKO PU 2 HT</t>
  </si>
  <si>
    <t>BP KENKO PU 3 HT</t>
  </si>
  <si>
    <t>BP KENKO PU 4 HT</t>
  </si>
  <si>
    <t>F.BOL-KN40</t>
  </si>
  <si>
    <t>BP KENKO SI BIRU</t>
  </si>
  <si>
    <t>36 KARTON 139 LSN</t>
  </si>
  <si>
    <t>F.BOL-KN41</t>
  </si>
  <si>
    <t>BP KENKO WINJELLER KE-600 HITAM</t>
  </si>
  <si>
    <t>GPT-12B</t>
  </si>
  <si>
    <t>BP PEN STAND KENKO STP 300 SG HITAM</t>
  </si>
  <si>
    <t>BP TZ 501 HITAM</t>
  </si>
  <si>
    <t>BP V (MIKA) EG 225</t>
  </si>
  <si>
    <t>F.BOL-JK47</t>
  </si>
  <si>
    <t>BP GEL JK GP-266 ITECH 2</t>
  </si>
  <si>
    <t>GP-266</t>
  </si>
  <si>
    <t>F.BOL-JK48</t>
  </si>
  <si>
    <t>BP GEL JK GPC-309S DIAMOND ART</t>
  </si>
  <si>
    <t>GPC-309S</t>
  </si>
  <si>
    <t>SET</t>
  </si>
  <si>
    <t>F.BOL-TF49</t>
  </si>
  <si>
    <t>TF</t>
  </si>
  <si>
    <t>TF-1190</t>
  </si>
  <si>
    <t>RAPINAN BROTHER</t>
  </si>
  <si>
    <t>F.BOL-TF50</t>
  </si>
  <si>
    <t>TF-1191</t>
  </si>
  <si>
    <t>DUTA BUANA</t>
  </si>
  <si>
    <t>F.BOL-KN51</t>
  </si>
  <si>
    <t>BP GEL KENKO 3 IN 1 GP-30</t>
  </si>
  <si>
    <t>GPR-024</t>
  </si>
  <si>
    <t>F.BOL-WY52</t>
  </si>
  <si>
    <t>BP GEL WEIYADA 681</t>
  </si>
  <si>
    <t>WY</t>
  </si>
  <si>
    <t>E681</t>
  </si>
  <si>
    <t>F.BOL-NB53</t>
  </si>
  <si>
    <t>NB</t>
  </si>
  <si>
    <t>TG322-B</t>
  </si>
  <si>
    <t>F.BOL-WY54</t>
  </si>
  <si>
    <t>BP GEL WEIYADA 681 BIRU</t>
  </si>
  <si>
    <t>E681B</t>
  </si>
  <si>
    <t>F.BOL-KN55</t>
  </si>
  <si>
    <t>BP GEL KENKO EASY HITAM</t>
  </si>
  <si>
    <t>GPT-005B</t>
  </si>
  <si>
    <t>6 KARTON 0 LSN</t>
  </si>
  <si>
    <t>F.BOL-KN56</t>
  </si>
  <si>
    <t>BP KENKO K-1 ECO HITAM</t>
  </si>
  <si>
    <t>GPR-025B</t>
  </si>
  <si>
    <t>BUKU</t>
  </si>
  <si>
    <t>BK KAS FOLIO</t>
  </si>
  <si>
    <t>MATAHARI</t>
  </si>
  <si>
    <t>BK KAS KWARTO</t>
  </si>
  <si>
    <t>BK KCG 32K 1008- A5 21/ 22</t>
  </si>
  <si>
    <t>BK KCG 32K 1008- A5 23/ 30</t>
  </si>
  <si>
    <t>BK KCG 32K 1008-22 A5</t>
  </si>
  <si>
    <t>BK KCG 32K 1008-23 A5</t>
  </si>
  <si>
    <t>BK KCG 32K 1008-30 A5</t>
  </si>
  <si>
    <t>BK SPIRAL 016-19 A5</t>
  </si>
  <si>
    <t>BK SPIRAL 016-20 (80L) A5</t>
  </si>
  <si>
    <t>BK SPIRAL 016-21 A5</t>
  </si>
  <si>
    <t>CALCULATOR</t>
  </si>
  <si>
    <t>F.CAL-JK1</t>
  </si>
  <si>
    <t>CALCULATOR JK CC-11A</t>
  </si>
  <si>
    <t>CC-11A</t>
  </si>
  <si>
    <t>KALINDO</t>
  </si>
  <si>
    <t>CALCULATOR JK CC 36</t>
  </si>
  <si>
    <t>F.CAL-JK4</t>
  </si>
  <si>
    <t>CALCULATOR JK CC-12 CO</t>
  </si>
  <si>
    <t>CC-12</t>
  </si>
  <si>
    <t>1 KARTON 26 PCS</t>
  </si>
  <si>
    <t>CALCULATOR JK CC-15A</t>
  </si>
  <si>
    <t>CALCULATOR JK CC-19 A</t>
  </si>
  <si>
    <t>CALCULATOR JK CC-23</t>
  </si>
  <si>
    <t>CALCULATOR JK CC-23 CO</t>
  </si>
  <si>
    <t>CC-23</t>
  </si>
  <si>
    <t>1 KARTON 22 PCS</t>
  </si>
  <si>
    <t>F.CAL-JK10</t>
  </si>
  <si>
    <t>CALCULATOR JK CC-25</t>
  </si>
  <si>
    <t>CC-25</t>
  </si>
  <si>
    <t>CALCULATOR JK CC-41</t>
  </si>
  <si>
    <t>CALCULATOR JK CC-47 CO</t>
  </si>
  <si>
    <t>CALCULATOR JK CC-56</t>
  </si>
  <si>
    <t>CALCULATOR JK CC-57</t>
  </si>
  <si>
    <t>CALCULATOR JK CC-8 A</t>
  </si>
  <si>
    <t>CALCULATOR JK CC-8 CO</t>
  </si>
  <si>
    <t>CALCULATOR JK CC-800 CH</t>
  </si>
  <si>
    <t>CALCULATOR JK CC-810 CH</t>
  </si>
  <si>
    <t>CALCULATOR JK DTC-1313 CH</t>
  </si>
  <si>
    <t>F.CAL-JK20</t>
  </si>
  <si>
    <t>CALCULATOR JK DTC-1516</t>
  </si>
  <si>
    <t>DTC-1516</t>
  </si>
  <si>
    <t>2 KARTON 43 PCS</t>
  </si>
  <si>
    <t>F.CAL-JK21</t>
  </si>
  <si>
    <t>CALCULATOR JK PKC-0711 HC</t>
  </si>
  <si>
    <t>PKC-0711</t>
  </si>
  <si>
    <t>CLIP</t>
  </si>
  <si>
    <t>CLIP JK C.3100</t>
  </si>
  <si>
    <t>F.CLI-JK2</t>
  </si>
  <si>
    <t>CLIP TRIGONAL JK NO. 1</t>
  </si>
  <si>
    <t>CLIP JK NO.3</t>
  </si>
  <si>
    <t>CLIP JK NO.5</t>
  </si>
  <si>
    <t>F.CLI-KN6</t>
  </si>
  <si>
    <t>CLIP TRIGONAL KENKO NO. 1</t>
  </si>
  <si>
    <t>CLP-001</t>
  </si>
  <si>
    <t>F.CLI-KN7</t>
  </si>
  <si>
    <t>CLIP TRIGONAL KENKO NO. 3</t>
  </si>
  <si>
    <t>CLP-002</t>
  </si>
  <si>
    <t>F.CLI-KN8</t>
  </si>
  <si>
    <t>CLIP KENKO NO. 5 JUMBO</t>
  </si>
  <si>
    <t>J</t>
  </si>
  <si>
    <t>CLP-003</t>
  </si>
  <si>
    <t>COUNTER</t>
  </si>
  <si>
    <t>F.COU-KN1</t>
  </si>
  <si>
    <t>COUNTER HAND TALLY KENKO HT-302</t>
  </si>
  <si>
    <t>HTC-001</t>
  </si>
  <si>
    <t>CRAYON</t>
  </si>
  <si>
    <t>F.CRA-KN1</t>
  </si>
  <si>
    <t>24W</t>
  </si>
  <si>
    <t>2 KARTON 24 PCS</t>
  </si>
  <si>
    <t>F.CRA-KN2</t>
  </si>
  <si>
    <t>CRAYON PUTAR 24 SNOOPY EIEI KENKO</t>
  </si>
  <si>
    <t>CRAYON PUTAR JK 12W PANJANG</t>
  </si>
  <si>
    <t>CRAYON PUTAR JK 24W PENDEK</t>
  </si>
  <si>
    <t>CRAYON PUTAR KENKO 12W MINI PUTAR CLASSIC (PVC BAG)</t>
  </si>
  <si>
    <t>CRAYON PUTAR TITI 12W PANJANG</t>
  </si>
  <si>
    <t>CUTTER</t>
  </si>
  <si>
    <t>F.CUT-JK1</t>
  </si>
  <si>
    <t>CUTTER JK A-300A (AUTOLOCK)</t>
  </si>
  <si>
    <t>A-300A</t>
  </si>
  <si>
    <t>F.CUT-JK2</t>
  </si>
  <si>
    <t>CUTTER JK L-500</t>
  </si>
  <si>
    <t>L-500</t>
  </si>
  <si>
    <t>CUTTER KENKO 918C</t>
  </si>
  <si>
    <t>F.CUT-KN4</t>
  </si>
  <si>
    <t>CUTTER KENKO A-300</t>
  </si>
  <si>
    <t>9 MM</t>
  </si>
  <si>
    <t>CTR-004</t>
  </si>
  <si>
    <t>F.CUT-KN5</t>
  </si>
  <si>
    <t>CUTTER KENKO K-200</t>
  </si>
  <si>
    <t>CTR-003</t>
  </si>
  <si>
    <t>F.CUT-KN6</t>
  </si>
  <si>
    <t>CUTTER KENKO L-500</t>
  </si>
  <si>
    <t>18 MM</t>
  </si>
  <si>
    <t>CTR-007</t>
  </si>
  <si>
    <t>CUTTER VANCO KECIL 128 TRANS</t>
  </si>
  <si>
    <t>DISPENSER</t>
  </si>
  <si>
    <t>F.DIS-JK1</t>
  </si>
  <si>
    <t>TD-2H</t>
  </si>
  <si>
    <t>F.DIS-JK2</t>
  </si>
  <si>
    <t>TAPE CUTTER JK TD-103</t>
  </si>
  <si>
    <t>TD-103</t>
  </si>
  <si>
    <t>F.DIS-KN3</t>
  </si>
  <si>
    <t>TAPE DISPENSER KENKO TD-503</t>
  </si>
  <si>
    <t>TPD-008</t>
  </si>
  <si>
    <t>F.DIS-KN4</t>
  </si>
  <si>
    <t>TAPE DISPENSER KENKO TD-321</t>
  </si>
  <si>
    <t>TPD-005</t>
  </si>
  <si>
    <t>F.DIS-KN5</t>
  </si>
  <si>
    <t>TAPE DISPENSER KENKO TD-323</t>
  </si>
  <si>
    <t>TPD-006</t>
  </si>
  <si>
    <t>F.DIS-JK6</t>
  </si>
  <si>
    <t>TAPE CUTTER JK TD-2S</t>
  </si>
  <si>
    <t>TD-2S</t>
  </si>
  <si>
    <t>F.DIS-KN7</t>
  </si>
  <si>
    <t>TAPE DISPENSER KENKO TD-201</t>
  </si>
  <si>
    <t>TPD-004</t>
  </si>
  <si>
    <t>F.DIS-KN8</t>
  </si>
  <si>
    <t>TAPE DISPENSER KENKO TD-505</t>
  </si>
  <si>
    <t>TPD-009</t>
  </si>
  <si>
    <t>F.DIS-KN9</t>
  </si>
  <si>
    <t>TAPE DISPENSER KENKO TD-501</t>
  </si>
  <si>
    <t>TPD-007</t>
  </si>
  <si>
    <t>F.DIS-JK11</t>
  </si>
  <si>
    <t>TAPE CUTTER JK TD-102</t>
  </si>
  <si>
    <t>TD-102</t>
  </si>
  <si>
    <t>DSTAMP</t>
  </si>
  <si>
    <t>DATE STAMP KENKO D-4 4MM</t>
  </si>
  <si>
    <t>F.DST-KN2</t>
  </si>
  <si>
    <t>DATE STAMP KENKO D-3 5MM</t>
  </si>
  <si>
    <t>5 MM</t>
  </si>
  <si>
    <t>D-3</t>
  </si>
  <si>
    <t>GARISAN</t>
  </si>
  <si>
    <t>GARISAN BESI 60 CM KENKO</t>
  </si>
  <si>
    <t>GARISAN SET HZ-5012</t>
  </si>
  <si>
    <t>GARISAN SET HZ-5013</t>
  </si>
  <si>
    <t>GARISAN SET PS-9810</t>
  </si>
  <si>
    <t>GARISAN SET ZO-235</t>
  </si>
  <si>
    <t>GARISAN SET ZX 6116</t>
  </si>
  <si>
    <t>GUNTING</t>
  </si>
  <si>
    <t>F.GUN-JK1</t>
  </si>
  <si>
    <t>GUNTING JK SC-828</t>
  </si>
  <si>
    <t>SC-828</t>
  </si>
  <si>
    <t>7 KARTON 0 LSN</t>
  </si>
  <si>
    <t>F.GUN-JK2</t>
  </si>
  <si>
    <t>GUNTING JK SC-838</t>
  </si>
  <si>
    <t>SC-838</t>
  </si>
  <si>
    <t>F.GUN-JK3</t>
  </si>
  <si>
    <t>GUNTING JK SC-828 SG</t>
  </si>
  <si>
    <t>SC-828 SG</t>
  </si>
  <si>
    <t>F.GUN-JK4</t>
  </si>
  <si>
    <t>GUNTING JK SC-848</t>
  </si>
  <si>
    <t>SC-848</t>
  </si>
  <si>
    <t>F.GUN-KN5</t>
  </si>
  <si>
    <t>GUNTING KENKO SC-828</t>
  </si>
  <si>
    <t>SCS-001GO</t>
  </si>
  <si>
    <t>GUNTING KENKO SC 838</t>
  </si>
  <si>
    <t>F.GUN-KN7</t>
  </si>
  <si>
    <t>GUNTING KENKO SC 838 N</t>
  </si>
  <si>
    <t>SCS-002GO</t>
  </si>
  <si>
    <t>GUNTING KENKO SC 838 SG</t>
  </si>
  <si>
    <t>F.GUN-KN9</t>
  </si>
  <si>
    <t>GUNTING KENKO SC-848N</t>
  </si>
  <si>
    <t>SCS-003GO</t>
  </si>
  <si>
    <t>GUNTING KENKO SC 848 SG</t>
  </si>
  <si>
    <t>F.GUN-JK11</t>
  </si>
  <si>
    <t>GUNTING JK SC-848 SG</t>
  </si>
  <si>
    <t>SC-848 SG</t>
  </si>
  <si>
    <t>IBENSIA</t>
  </si>
  <si>
    <t>ICUTTER</t>
  </si>
  <si>
    <t>F.ICU-JK1</t>
  </si>
  <si>
    <t>ISI CUTTER JK A-100 AM KECIL</t>
  </si>
  <si>
    <t>K</t>
  </si>
  <si>
    <t>A-100 AM</t>
  </si>
  <si>
    <t>F.ICU-JK2</t>
  </si>
  <si>
    <t>ISI CUTTER JK L-150 AM BESAR</t>
  </si>
  <si>
    <t>B</t>
  </si>
  <si>
    <t>L-150 AM</t>
  </si>
  <si>
    <t>1 KARTON 32 LSN</t>
  </si>
  <si>
    <t>F.ICU-KN4</t>
  </si>
  <si>
    <t>ISI CUTTER KENKO A-100 KECIL</t>
  </si>
  <si>
    <t>CTB-001</t>
  </si>
  <si>
    <t>F.ICU-KN5</t>
  </si>
  <si>
    <t>ISI CUTTER KENKO L-150 BESAR</t>
  </si>
  <si>
    <t>CTB-002</t>
  </si>
  <si>
    <t>IGEL</t>
  </si>
  <si>
    <t>ISI GEL K1 KENKO</t>
  </si>
  <si>
    <t>F.IGE-WY2</t>
  </si>
  <si>
    <t>ISI GEL WEIYADA 681</t>
  </si>
  <si>
    <t>E-681R</t>
  </si>
  <si>
    <t>F.IGE-TZ3</t>
  </si>
  <si>
    <t>TZ</t>
  </si>
  <si>
    <t>TG308-AR</t>
  </si>
  <si>
    <t>LAYS</t>
  </si>
  <si>
    <t>PAK</t>
  </si>
  <si>
    <t>IPENSIL</t>
  </si>
  <si>
    <t>F.IPE-JK1</t>
  </si>
  <si>
    <t>ISI PENSIL JK PL-05 (2B)</t>
  </si>
  <si>
    <t>PL-05</t>
  </si>
  <si>
    <t>F.IPE-JK2</t>
  </si>
  <si>
    <t>ISI PENSIL JK PL-10 (2.0) 2B</t>
  </si>
  <si>
    <t>PL-10</t>
  </si>
  <si>
    <t>F.IPE-JK3</t>
  </si>
  <si>
    <t>ISI PENSIL JK PL-11 (2.0)</t>
  </si>
  <si>
    <t>PL-11</t>
  </si>
  <si>
    <t>F.IPE-JK4</t>
  </si>
  <si>
    <t>ISI PENSIL JK PL-16 (2.0)</t>
  </si>
  <si>
    <t>PL-16</t>
  </si>
  <si>
    <t>1 KARTON 0 GRS</t>
  </si>
  <si>
    <t>ISI PENSIL KENKO PL-05 2B HI-POLYMER</t>
  </si>
  <si>
    <t>F.IST-KN1</t>
  </si>
  <si>
    <t>ISI STAPLER (STAPLES) KENKO 1210</t>
  </si>
  <si>
    <t>STS-004QH</t>
  </si>
  <si>
    <t>ISI STAPLER (STAPLES) KENKO NO.3</t>
  </si>
  <si>
    <t>ISI STAPLER KENKO NO.10-1 M</t>
  </si>
  <si>
    <t>ISI STAPLER SDI 1204 NO.3</t>
  </si>
  <si>
    <t>SDI</t>
  </si>
  <si>
    <t>ISI STAPLER SDI 1210 (23/10)</t>
  </si>
  <si>
    <t>JANGKA</t>
  </si>
  <si>
    <t>F.JAN-JK1</t>
  </si>
  <si>
    <t>JANGKA SET JK MS-25</t>
  </si>
  <si>
    <t>MS-25</t>
  </si>
  <si>
    <t>JANGKA SET JK MS 28</t>
  </si>
  <si>
    <t>F.JAN-JK3</t>
  </si>
  <si>
    <t>JANGKA SET JK MS-55</t>
  </si>
  <si>
    <t>MS-55</t>
  </si>
  <si>
    <t>F.JAN-JK4</t>
  </si>
  <si>
    <t>JANGKA SET JK MS-75</t>
  </si>
  <si>
    <t>MS-75</t>
  </si>
  <si>
    <t>F.JAN-JK8</t>
  </si>
  <si>
    <t>JANGKA SET JK MS-402</t>
  </si>
  <si>
    <t>MS-402</t>
  </si>
  <si>
    <t>JANGKA SET JK MS-410</t>
  </si>
  <si>
    <t>JANGKA SET KENKO C-2011</t>
  </si>
  <si>
    <t>JANGKA SET KENKO C-288</t>
  </si>
  <si>
    <t>LABEL</t>
  </si>
  <si>
    <t>F.LAB-KN1</t>
  </si>
  <si>
    <t>LABEL HARGA KENKO 6001-2R (1 LINE)</t>
  </si>
  <si>
    <t>PLB-001</t>
  </si>
  <si>
    <t>LABEL JK LB-1LY 1 LINE KUNING</t>
  </si>
  <si>
    <t>F.LAB-JK3</t>
  </si>
  <si>
    <t>LABEL JK LB-2RL 1 BARIS PUTIH</t>
  </si>
  <si>
    <t>LB-2RL</t>
  </si>
  <si>
    <t>LABEL JK LB-P2LN 2 LINE PUTIH</t>
  </si>
  <si>
    <t>LABEL KENKO 5002 (2 LINE)</t>
  </si>
  <si>
    <t>LEM</t>
  </si>
  <si>
    <t>LEM CAIR F 5036 (50 ML)</t>
  </si>
  <si>
    <t>LEM GLUPEN KENKO GLP-01</t>
  </si>
  <si>
    <t>LEM JK GL-50</t>
  </si>
  <si>
    <t>LEM JK GL-R35</t>
  </si>
  <si>
    <t>LEM JK GL-R50</t>
  </si>
  <si>
    <t>F.LEM-LG6</t>
  </si>
  <si>
    <t>LEM LIQUID KENKO LG-35 (35 ML)</t>
  </si>
  <si>
    <t>35 ML</t>
  </si>
  <si>
    <t>LG</t>
  </si>
  <si>
    <t>GLQ-001GA</t>
  </si>
  <si>
    <t>LEM KENKO LG-50</t>
  </si>
  <si>
    <t>F.LEM-JK8</t>
  </si>
  <si>
    <t>LEM STICK JK GS-09</t>
  </si>
  <si>
    <t>8 GR</t>
  </si>
  <si>
    <t>GS-09</t>
  </si>
  <si>
    <t>LEM STICK JK GS 15</t>
  </si>
  <si>
    <t>LEM STICK JK GS 25</t>
  </si>
  <si>
    <t>F.LEM-JK11</t>
  </si>
  <si>
    <t>LEM STICK JK GS-100</t>
  </si>
  <si>
    <t>GS-100</t>
  </si>
  <si>
    <t>LEM STICK JK GS-102</t>
  </si>
  <si>
    <t>LEM STICK JK GS-103</t>
  </si>
  <si>
    <t>F.LEM-JK14</t>
  </si>
  <si>
    <t>LEM STICK JK GS-104 (ANIMAL KINGDOM)</t>
  </si>
  <si>
    <t>GS-104</t>
  </si>
  <si>
    <t>LEM STICK JK GS-15</t>
  </si>
  <si>
    <t>F.LEM-KN16</t>
  </si>
  <si>
    <t>LEM STICK KENKO 15GR TANGGUNG</t>
  </si>
  <si>
    <t>T</t>
  </si>
  <si>
    <t>GST-002GA</t>
  </si>
  <si>
    <t>F.LEM-KN17</t>
  </si>
  <si>
    <t>LEM STICK KENKO 25GR BESAR</t>
  </si>
  <si>
    <t>GST-003GA</t>
  </si>
  <si>
    <t>F.LEM-KN18</t>
  </si>
  <si>
    <t>LEM STICK KENKO 8GR KECIL</t>
  </si>
  <si>
    <t>GST-001GA</t>
  </si>
  <si>
    <t>LEM TEMBAK K ADTEK FAKTUR</t>
  </si>
  <si>
    <t>KG</t>
  </si>
  <si>
    <t>LOOSE LEAF</t>
  </si>
  <si>
    <t>LOOSE LEAF JA A5 50</t>
  </si>
  <si>
    <t>LOOSE LEAF JA B5 50</t>
  </si>
  <si>
    <t>LOOSE LEAF JK A5 TANPA COVER MIX MOGU/ MINIM/ MOLA(4)</t>
  </si>
  <si>
    <t>LOOSE LEAF JK A5-7020 100LBR</t>
  </si>
  <si>
    <t>LOOSE LEAF JK B5-7026 100LBR</t>
  </si>
  <si>
    <t>F.LOO-KN6</t>
  </si>
  <si>
    <t>LOOSE LEAF KENKO 100-2070 A5</t>
  </si>
  <si>
    <t>LLF-002</t>
  </si>
  <si>
    <t>1 KARTON 20 PCS</t>
  </si>
  <si>
    <t>LOOSE LEAF KENKO A5 50</t>
  </si>
  <si>
    <t>F.LOO-KN8</t>
  </si>
  <si>
    <t>LOOSE LEAF KENKO 100-2670 B5</t>
  </si>
  <si>
    <t>LLF-004</t>
  </si>
  <si>
    <t>LOOSE LEAF KENKO B5 50</t>
  </si>
  <si>
    <t>F.LOO-NB10</t>
  </si>
  <si>
    <t>SUKSES BERSAMA SEJAHTERA</t>
  </si>
  <si>
    <t>F.LOO-NB11</t>
  </si>
  <si>
    <t>MAP</t>
  </si>
  <si>
    <t>F.MAP-NB1</t>
  </si>
  <si>
    <t>MAP DOC BAG+HANDLE 9381</t>
  </si>
  <si>
    <t>F.MAP-NB2</t>
  </si>
  <si>
    <t>F.MAP-NB3</t>
  </si>
  <si>
    <t>MAP DOC BAG T-618 (28X21) B5</t>
  </si>
  <si>
    <t>3W</t>
  </si>
  <si>
    <t>T-618</t>
  </si>
  <si>
    <t>3 KARTON 0 PCS</t>
  </si>
  <si>
    <t>F.MAP-CR4</t>
  </si>
  <si>
    <t>MAP DOC BAG 2541 JARING B6</t>
  </si>
  <si>
    <t>B6</t>
  </si>
  <si>
    <t>4W</t>
  </si>
  <si>
    <t>CR</t>
  </si>
  <si>
    <t>F.MAP-CR5</t>
  </si>
  <si>
    <t>MAP DOC BAG 2542 JARING A5</t>
  </si>
  <si>
    <t>F.MAP-CR6</t>
  </si>
  <si>
    <t>MAP DOC BAG 2543 JARING A4</t>
  </si>
  <si>
    <t>A4</t>
  </si>
  <si>
    <t>F.MAP-NB7</t>
  </si>
  <si>
    <t>MAP DOC BAG+HANDLE 2544 JARING B6</t>
  </si>
  <si>
    <t>F.MAP-NB8</t>
  </si>
  <si>
    <t>MAP DOC BAG+HANDLE 2545 JARING A5</t>
  </si>
  <si>
    <t>F.MAP-NB9</t>
  </si>
  <si>
    <t>MAP DOC BAG+HANDLE 2546 JARING A4</t>
  </si>
  <si>
    <t>F.MAP-NB10</t>
  </si>
  <si>
    <t>MAP DOC BAG T-518 (33X23) A4</t>
  </si>
  <si>
    <t>T-518</t>
  </si>
  <si>
    <t>MESLAB</t>
  </si>
  <si>
    <t>MESIN LABEL HARGA JK MX-5500 M</t>
  </si>
  <si>
    <t>F.MES-KN2</t>
  </si>
  <si>
    <t>MESIN LABEL HARGA KENKO MX-5500</t>
  </si>
  <si>
    <t>PLR-001</t>
  </si>
  <si>
    <t>MESIN LABEL HARGA KENKO MX-5500 EOS</t>
  </si>
  <si>
    <t>MESIN LABEL HARGA KENKO MX-6600 A</t>
  </si>
  <si>
    <t>MIKA</t>
  </si>
  <si>
    <t>F.MIK-VN1</t>
  </si>
  <si>
    <t>MIKA LAMINATING VANCO LF-100 FOLIO</t>
  </si>
  <si>
    <t>VN</t>
  </si>
  <si>
    <t>LF-100</t>
  </si>
  <si>
    <t>10 KARTON 0 PAK</t>
  </si>
  <si>
    <t>F.MIK-KN2</t>
  </si>
  <si>
    <t>LAMINATING FILM KENKO LF100-2234</t>
  </si>
  <si>
    <t>LF100-2234</t>
  </si>
  <si>
    <t>F.MIK-JK3</t>
  </si>
  <si>
    <t>LAMINATING FILM JK LF100-2234 (F4)</t>
  </si>
  <si>
    <t>F4</t>
  </si>
  <si>
    <t>2 KARTON 0 PAK</t>
  </si>
  <si>
    <t>OIL PASTEL</t>
  </si>
  <si>
    <t>OIL PASTEL JK 12W OP-12 CHC COMPACT</t>
  </si>
  <si>
    <t>OIL PASTEL JK 12W OP-12 CR ROUND</t>
  </si>
  <si>
    <t>F.OIL-JK3</t>
  </si>
  <si>
    <t>OIL PASTEL JK OP-12S PP CASE SEA WORLD</t>
  </si>
  <si>
    <t>12W</t>
  </si>
  <si>
    <t>OP-12S</t>
  </si>
  <si>
    <t>10 KARTON 0 PCS</t>
  </si>
  <si>
    <t>OIL PASTEL JK 12W OP-12CH HEXAGONAL</t>
  </si>
  <si>
    <t>F.OIL-JK5</t>
  </si>
  <si>
    <t>OIL PASTEL JK OP-18S PP CASE SEA WORLD</t>
  </si>
  <si>
    <t>18W</t>
  </si>
  <si>
    <t>OP-18S</t>
  </si>
  <si>
    <t>F.OIL-JK6</t>
  </si>
  <si>
    <t>OIL PASTEL JK OP-24S PP CASE SEA WORLD</t>
  </si>
  <si>
    <t>OP-24S</t>
  </si>
  <si>
    <t>F.OIL-JK7</t>
  </si>
  <si>
    <t>OIL PASTEL JK OP-36S PP CASE SEA WORLD</t>
  </si>
  <si>
    <t>36W</t>
  </si>
  <si>
    <t>OP-36S</t>
  </si>
  <si>
    <t>F.OIL-JK8</t>
  </si>
  <si>
    <t>OIL PASTEL JK OP-48S PP CASE SEA WORLD</t>
  </si>
  <si>
    <t>48W</t>
  </si>
  <si>
    <t>OP-48S</t>
  </si>
  <si>
    <t>F.OIL-JK10</t>
  </si>
  <si>
    <t>OIL PASTEL JK OP-72S PP CASE SEA WORLD</t>
  </si>
  <si>
    <t>72W</t>
  </si>
  <si>
    <t>OP-72S</t>
  </si>
  <si>
    <t>OIL PASTEL KENKO 18W GARDEN</t>
  </si>
  <si>
    <t>F.OIL-TT12</t>
  </si>
  <si>
    <t>OIL PASTEL TITI 12W TI-P-12S</t>
  </si>
  <si>
    <t>TT</t>
  </si>
  <si>
    <t>OPS-007</t>
  </si>
  <si>
    <t>F.OIL-TT13</t>
  </si>
  <si>
    <t>OIL PASTEL TITI 18W TI-P-18S</t>
  </si>
  <si>
    <t>OPS-008</t>
  </si>
  <si>
    <t>F.OIL-TT14</t>
  </si>
  <si>
    <t>OIL PASTEL TITI 24W TI-P-24S</t>
  </si>
  <si>
    <t>OPS-009</t>
  </si>
  <si>
    <t>OIL PASTEL TITI 36W TI-P-36 S</t>
  </si>
  <si>
    <t>F.OIL-TT16</t>
  </si>
  <si>
    <t>OIL PASTEL TITI 48W TI-P-48S</t>
  </si>
  <si>
    <t>OPS-011</t>
  </si>
  <si>
    <t>OIL PASTEL TITI 55W TI-P-55 S</t>
  </si>
  <si>
    <t>PAPER CLIP JK C-3100</t>
  </si>
  <si>
    <t>PAPER CUTTER JK PC-1938 (A4)</t>
  </si>
  <si>
    <t>PAPER CUTTER JK PC-2638 (F4)</t>
  </si>
  <si>
    <t>PENSIL</t>
  </si>
  <si>
    <t>F.PEN-JK2</t>
  </si>
  <si>
    <t>PENSIL JK P-101 2B ANIMAL KINGDOM 2</t>
  </si>
  <si>
    <t>P-101</t>
  </si>
  <si>
    <t>F.PEN-JK3</t>
  </si>
  <si>
    <t>PENSIL JK P-88 2B</t>
  </si>
  <si>
    <t>P-88</t>
  </si>
  <si>
    <t>PENSIL JK P-90</t>
  </si>
  <si>
    <t>F.PEN-JK5</t>
  </si>
  <si>
    <t>PENSIL JK P-91 2B</t>
  </si>
  <si>
    <t>P-91</t>
  </si>
  <si>
    <t>PENSIL JK P-93 2B</t>
  </si>
  <si>
    <t>PENSIL KENKO 2B 6019</t>
  </si>
  <si>
    <t>PENSIL KENKO 2B 6909 BATIK</t>
  </si>
  <si>
    <t>PENSIL KENKO 2B-0810 FLUORESCENT</t>
  </si>
  <si>
    <t>PENSIL KENKO 2B-3030</t>
  </si>
  <si>
    <t>PENSIL KENKO 2B-3181 HITAM CAP MERAH</t>
  </si>
  <si>
    <t>PCL-003AK</t>
  </si>
  <si>
    <t>PENSIL KENKO 2B-3282</t>
  </si>
  <si>
    <t>PENSIL KENKO 2B-6120 DOODLE</t>
  </si>
  <si>
    <t>F.PEN-KN15</t>
  </si>
  <si>
    <t>PENSIL KENKO 2B-6181 BIRU CAP HITAM</t>
  </si>
  <si>
    <t>PCL-007AK</t>
  </si>
  <si>
    <t>PENSIL KENKO 2B-6191 HIJAU CAP HITAM</t>
  </si>
  <si>
    <t>PENSIL KENKO 2B-6371 SILVER CAP BIRU</t>
  </si>
  <si>
    <t>PENSIL KENKO 2B-6373 METALIK</t>
  </si>
  <si>
    <t>PENSIL KENKO 2B-6393 FLUORESCENT</t>
  </si>
  <si>
    <t>PENSIL KENKO 6363</t>
  </si>
  <si>
    <t>PENSIL KENKO 6388</t>
  </si>
  <si>
    <t>PENSIL ZHONG HUA M/ B 120 KECIL</t>
  </si>
  <si>
    <t>F.PEN-JK24</t>
  </si>
  <si>
    <t>PENSIL JK P-103 2B</t>
  </si>
  <si>
    <t>P-103</t>
  </si>
  <si>
    <t>F.PEN-JK25</t>
  </si>
  <si>
    <t>PENSIL JK P-94 2B</t>
  </si>
  <si>
    <t>P-94</t>
  </si>
  <si>
    <t>PFASTENER</t>
  </si>
  <si>
    <t>F.PFA-JK1</t>
  </si>
  <si>
    <t>PAPER FASTENER JK PF-50 PUTIH</t>
  </si>
  <si>
    <t>PUTIH</t>
  </si>
  <si>
    <t>PF-50</t>
  </si>
  <si>
    <t>F.PFA-KN2</t>
  </si>
  <si>
    <t>PAPER FASTENER KENKO PF-508 WARNA</t>
  </si>
  <si>
    <t>MIX</t>
  </si>
  <si>
    <t>FST-002</t>
  </si>
  <si>
    <t>F.PFA-KN3</t>
  </si>
  <si>
    <t>PAPER FASTENER KENKO PF-508 PUTIH</t>
  </si>
  <si>
    <t>FST-001</t>
  </si>
  <si>
    <t>PLAKBAN</t>
  </si>
  <si>
    <t>PLAKBAN KAIN HITAM KENKO 36 MM PLST MERAH</t>
  </si>
  <si>
    <t>ROL</t>
  </si>
  <si>
    <t>PLAKBAN KAIN HITAM KENKO 48 MM PLST MERAH</t>
  </si>
  <si>
    <t>F.PLA-KN3</t>
  </si>
  <si>
    <t>PLAKBAN KAIN KENKO 48 MM PLST BIRU - HITAM</t>
  </si>
  <si>
    <t>48 MM</t>
  </si>
  <si>
    <t>CLT-003BT</t>
  </si>
  <si>
    <t>PLAKBAN KENKO BENING</t>
  </si>
  <si>
    <t>PLAKBAN KENKO COKLAT</t>
  </si>
  <si>
    <t>PPIN</t>
  </si>
  <si>
    <t>PUSH PIN JK PP 30</t>
  </si>
  <si>
    <t>F.PPI-KN2</t>
  </si>
  <si>
    <t>PUSH PIN KENKO PN-30</t>
  </si>
  <si>
    <t>PSP-001</t>
  </si>
  <si>
    <t>PUNCH</t>
  </si>
  <si>
    <t>PUNCH JK 30</t>
  </si>
  <si>
    <t>F.PUN-JK2</t>
  </si>
  <si>
    <t>PUNCH JK 30XL</t>
  </si>
  <si>
    <t>30XL</t>
  </si>
  <si>
    <t>F.PUN-JK3</t>
  </si>
  <si>
    <t>PUNCH JK 40XL</t>
  </si>
  <si>
    <t>40XL</t>
  </si>
  <si>
    <t>F.PUN-JK4</t>
  </si>
  <si>
    <t>PUNCH JK 85</t>
  </si>
  <si>
    <t>F.PUN-JK5</t>
  </si>
  <si>
    <t>PUNCH JK 85B</t>
  </si>
  <si>
    <t>85B</t>
  </si>
  <si>
    <t>F.PUN-KN6</t>
  </si>
  <si>
    <t>PUNCH KENKO 30</t>
  </si>
  <si>
    <t>PNC-002</t>
  </si>
  <si>
    <t>F.PUN-KN7</t>
  </si>
  <si>
    <t>PUNCH KENKO 30XL</t>
  </si>
  <si>
    <t>PNC-006</t>
  </si>
  <si>
    <t>PUNCH KENKO 40</t>
  </si>
  <si>
    <t>PUNCH KENKO 40 XL</t>
  </si>
  <si>
    <t>F.PUN-KN10</t>
  </si>
  <si>
    <t>PUNCH KENKO 85</t>
  </si>
  <si>
    <t>PNC-008</t>
  </si>
  <si>
    <t>PUNCH KENKO 85XL</t>
  </si>
  <si>
    <t>PWARNA</t>
  </si>
  <si>
    <t>PW JK 12W CP-100</t>
  </si>
  <si>
    <t>PW JK 12W CP-103</t>
  </si>
  <si>
    <t>F.PWA-JK5</t>
  </si>
  <si>
    <t>PW JK CP-12PB PANJANG</t>
  </si>
  <si>
    <t>CP-12PB</t>
  </si>
  <si>
    <t>F.PWA-JK6</t>
  </si>
  <si>
    <t>PW JK CP-S12 PENDEK</t>
  </si>
  <si>
    <t>CP-S12</t>
  </si>
  <si>
    <t>9 KARTON 0 PCS</t>
  </si>
  <si>
    <t>PW JK 24W CP-101</t>
  </si>
  <si>
    <t>PW JK CP-24PB PANJANG</t>
  </si>
  <si>
    <t>CP-24PB</t>
  </si>
  <si>
    <t>6 KARTON 0 PCS</t>
  </si>
  <si>
    <t>PW JK 24W CP-24 TC KALENG</t>
  </si>
  <si>
    <t>PW JK CP 102 PENDEK</t>
  </si>
  <si>
    <t>PW JK CP-104</t>
  </si>
  <si>
    <t>PW JK CP-107</t>
  </si>
  <si>
    <t>F.PWA-KN16</t>
  </si>
  <si>
    <t>PW KENKO CP-12FNWE NON WOOD ERASABLE 12W</t>
  </si>
  <si>
    <t>CPC-011</t>
  </si>
  <si>
    <t>PW KENKO CP-36F SANDY BEAR 36W</t>
  </si>
  <si>
    <t>CPC-004A</t>
  </si>
  <si>
    <t>SPAD</t>
  </si>
  <si>
    <t>F.SPA-KN1</t>
  </si>
  <si>
    <t>STAMP PAD KENKO NO. 0</t>
  </si>
  <si>
    <t>STD-001</t>
  </si>
  <si>
    <t>F.SPA-KN2</t>
  </si>
  <si>
    <t>STAMP PAD KENKO NO. 1</t>
  </si>
  <si>
    <t>STD-002</t>
  </si>
  <si>
    <t>F.SPA-JK3</t>
  </si>
  <si>
    <t>STAMP PAD JK NO. 0</t>
  </si>
  <si>
    <t>F.SPA-JK4</t>
  </si>
  <si>
    <t>STAMP PAD JK NO. 1</t>
  </si>
  <si>
    <t>STAMP PAD JK NO 2</t>
  </si>
  <si>
    <t>SPIDOL</t>
  </si>
  <si>
    <t>SPIDOL PERMANEN KENKO PM-100 HITAM</t>
  </si>
  <si>
    <t>SPIDOL WB KENKO WM-100 HITAM</t>
  </si>
  <si>
    <t>SPIDOL COLOR MARKER KENKO HJ</t>
  </si>
  <si>
    <t>SPIDOL KENKO MARKER M LEPASAN</t>
  </si>
  <si>
    <t>SPIDOL KENKO MARKER PM 700 M</t>
  </si>
  <si>
    <t>F.SPI-JK13</t>
  </si>
  <si>
    <t>SPIDOL PERMANEN JK PM-34 HITAM</t>
  </si>
  <si>
    <t>PM-34</t>
  </si>
  <si>
    <t>STAMP</t>
  </si>
  <si>
    <t>F.STA-KN1</t>
  </si>
  <si>
    <t>N-38</t>
  </si>
  <si>
    <t>F.STA-KN2</t>
  </si>
  <si>
    <t>STAMP PLATE DATER KENKO S-68 (LUNAS)</t>
  </si>
  <si>
    <t>STM-003</t>
  </si>
  <si>
    <t>STBILLO</t>
  </si>
  <si>
    <t>STABILLO HIGHLIGHTER ZRM ZH-103 KUNING</t>
  </si>
  <si>
    <t>F.STB-KN6</t>
  </si>
  <si>
    <t>STABILLO HIGHLIGHTER KENKO HL-100 ORANGE</t>
  </si>
  <si>
    <t>ORANYE</t>
  </si>
  <si>
    <t>HLT-001O</t>
  </si>
  <si>
    <t>F.STB-KN7</t>
  </si>
  <si>
    <t>STABILLO HIGHLIGHTER KENKO HL-100 UNGU</t>
  </si>
  <si>
    <t>UNGU</t>
  </si>
  <si>
    <t>HLT-001V</t>
  </si>
  <si>
    <t>STABILLO TY-SP 25</t>
  </si>
  <si>
    <t>STABILLO TY-SP 25/ 28 (48)</t>
  </si>
  <si>
    <t>STABILLO TY-SP 28</t>
  </si>
  <si>
    <t>F.STB-VN12</t>
  </si>
  <si>
    <t>STABILLO HIGHLIGHTER VANCO HL-521</t>
  </si>
  <si>
    <t>HL-521</t>
  </si>
  <si>
    <t>F.STB-NB13</t>
  </si>
  <si>
    <t>STABILLO HIGHLIGHTER ERASABLE 935-6</t>
  </si>
  <si>
    <t>935-6</t>
  </si>
  <si>
    <t>STIP</t>
  </si>
  <si>
    <t>STIP B 24 M GOZTAR MACARON</t>
  </si>
  <si>
    <t>F.STI-JK2</t>
  </si>
  <si>
    <t>STIP JK ER-107 ANIMAL</t>
  </si>
  <si>
    <t>ER-107</t>
  </si>
  <si>
    <t>STIP JK 20 HT</t>
  </si>
  <si>
    <t>STIP JK 20 P</t>
  </si>
  <si>
    <t>STIP JK 30 HT</t>
  </si>
  <si>
    <t>STIP JK 30 P</t>
  </si>
  <si>
    <t>STIP JK 40 HT</t>
  </si>
  <si>
    <t>STIP JK 40 P</t>
  </si>
  <si>
    <t>STIP JK 40 WARNA</t>
  </si>
  <si>
    <t>STIP JK 526-B20</t>
  </si>
  <si>
    <t>STIP JK 526-B40BL</t>
  </si>
  <si>
    <t>STIP JK ER-110</t>
  </si>
  <si>
    <t>STIP JK PEN MER-01</t>
  </si>
  <si>
    <t>F.STI-KN16</t>
  </si>
  <si>
    <t>STIP KENKO ERW-40SQ HITAM</t>
  </si>
  <si>
    <t>ERS-006</t>
  </si>
  <si>
    <t>F.STI-KN17</t>
  </si>
  <si>
    <t>STIP KENKO ERW-40SQ PUTIH</t>
  </si>
  <si>
    <t>ERS-005</t>
  </si>
  <si>
    <t>STIP KENKO ER 36 BATIK</t>
  </si>
  <si>
    <t>F.STI-JK19</t>
  </si>
  <si>
    <t>STIP JK ER-30W</t>
  </si>
  <si>
    <t>STIP B-40C WARNA GOZTAR</t>
  </si>
  <si>
    <t>GZ</t>
  </si>
  <si>
    <t>B-40C</t>
  </si>
  <si>
    <t>F.STI-JK21</t>
  </si>
  <si>
    <t>STIP JK EB-30</t>
  </si>
  <si>
    <t>F.STI-JK22</t>
  </si>
  <si>
    <t>STIP JK ER-B20BL</t>
  </si>
  <si>
    <t>F.STI-JK23</t>
  </si>
  <si>
    <t>STIP JK 526-B40P</t>
  </si>
  <si>
    <t>STPLER</t>
  </si>
  <si>
    <t>F.STP-JK1</t>
  </si>
  <si>
    <t>STAPLER JK HD-10</t>
  </si>
  <si>
    <t>HD-10</t>
  </si>
  <si>
    <t>STAPLER JK HD 50 CL</t>
  </si>
  <si>
    <t>F.STP-JK4</t>
  </si>
  <si>
    <t>STAPLER JK HS-6</t>
  </si>
  <si>
    <t>HS-6</t>
  </si>
  <si>
    <t>STAPLER JK HD-10 M</t>
  </si>
  <si>
    <t>STAPLER JK HD-12A/13</t>
  </si>
  <si>
    <t>STAPLER JK HD-12L/ 24</t>
  </si>
  <si>
    <t>STAPLER JK HD-12N/13</t>
  </si>
  <si>
    <t>STAPLER JK HD-12N/24</t>
  </si>
  <si>
    <t>STAPLER JK HD-50</t>
  </si>
  <si>
    <t>STAPLER KENKO HD 50 OJ</t>
  </si>
  <si>
    <t>STAPLER KENKO HD-10</t>
  </si>
  <si>
    <t>F.STP-KN13</t>
  </si>
  <si>
    <t>STAPLER KENKO HD-10D</t>
  </si>
  <si>
    <t>STR-005</t>
  </si>
  <si>
    <t>STAPLER KENKO HD-10 S MINI</t>
  </si>
  <si>
    <t>F.STP-KN16</t>
  </si>
  <si>
    <t>STAPLER KENKO HD-12N/13</t>
  </si>
  <si>
    <t>STR-012</t>
  </si>
  <si>
    <t>STAPLER KENKO HD-12N/ 24</t>
  </si>
  <si>
    <t>STAPLER KENKO HD-50</t>
  </si>
  <si>
    <t>STAPLER SDI 1102</t>
  </si>
  <si>
    <t>STAPLER SDI 1123</t>
  </si>
  <si>
    <t>STAPLER YUAN CHANG 414</t>
  </si>
  <si>
    <t>TAS</t>
  </si>
  <si>
    <t>TAS 3234 PARADISE JK</t>
  </si>
  <si>
    <t>TAS KARUNG V 35 X 40</t>
  </si>
  <si>
    <t>TAS KARUNG V 45 X 50</t>
  </si>
  <si>
    <t>TAS KARUNG V 55 X 65 (55 X 63)</t>
  </si>
  <si>
    <t>PARAMA</t>
  </si>
  <si>
    <t>TAS S.BAG JK SPB-30 CT-29 A/B CULTURE</t>
  </si>
  <si>
    <t>F.TAS-JK1</t>
  </si>
  <si>
    <t>TAS JK B-2637-3 BIRU</t>
  </si>
  <si>
    <t>B-2637-3</t>
  </si>
  <si>
    <t>F.TAS-JK2</t>
  </si>
  <si>
    <t>TAS JK B-2637-3 MERAH</t>
  </si>
  <si>
    <t>MERAH</t>
  </si>
  <si>
    <t>F.TAS-JK3</t>
  </si>
  <si>
    <t>TAS JK B-2637-3 PUTIH</t>
  </si>
  <si>
    <t>F.TAS-JK4</t>
  </si>
  <si>
    <t>TAS JK B-2637-3 KUNING</t>
  </si>
  <si>
    <t>KUNING</t>
  </si>
  <si>
    <t>TIPEX</t>
  </si>
  <si>
    <t>TIPEX CF S 203 A JK</t>
  </si>
  <si>
    <t>TIPEX CF S 209 A JK</t>
  </si>
  <si>
    <t>TIPEX CT J 205 PT JK</t>
  </si>
  <si>
    <t>TIPEX CT S 201 PT JK</t>
  </si>
  <si>
    <t>TIPEX JK 101</t>
  </si>
  <si>
    <t>TIPEX KENKO 310 SL (12M)</t>
  </si>
  <si>
    <t>TIPEX KENKO CT 309 (12M)</t>
  </si>
  <si>
    <t>TIPEX JK CF-P231</t>
  </si>
  <si>
    <t>TIPEX JK CF-S 209</t>
  </si>
  <si>
    <t>F.TIP-JK13</t>
  </si>
  <si>
    <t>TIPEX JK CF-S209A</t>
  </si>
  <si>
    <t>CF-S209A</t>
  </si>
  <si>
    <t>TIPEX JK CT-507</t>
  </si>
  <si>
    <t>TIPEX JK CT-508</t>
  </si>
  <si>
    <t>TIPEX JK CT-520</t>
  </si>
  <si>
    <t>F.TIP-JK17</t>
  </si>
  <si>
    <t>TIPEX JK CT-522</t>
  </si>
  <si>
    <t>CT-522</t>
  </si>
  <si>
    <t>F.TIP-JK18</t>
  </si>
  <si>
    <t>TIPEX JK CT-522 PTL</t>
  </si>
  <si>
    <t>CT-522PTL</t>
  </si>
  <si>
    <t>TIPEX JK CT-522-02</t>
  </si>
  <si>
    <t>TIPEX JK CT-533</t>
  </si>
  <si>
    <t>TIPEX JK CT-546</t>
  </si>
  <si>
    <t>TIPEX JK P.235</t>
  </si>
  <si>
    <t>TIPEX JK S.225</t>
  </si>
  <si>
    <t>TIPEX JK-01</t>
  </si>
  <si>
    <t>TIPEX KENKO 01 FANCY MIX</t>
  </si>
  <si>
    <t>TIPEX KENKO 210 SL</t>
  </si>
  <si>
    <t>TIPEX KENKO 306</t>
  </si>
  <si>
    <t>TIPEX KENKO 310 SL</t>
  </si>
  <si>
    <t>TIPEX KENKO 802</t>
  </si>
  <si>
    <t>TIPEX KENKO 831</t>
  </si>
  <si>
    <t>TIPEX KENKO CT-2001</t>
  </si>
  <si>
    <t>20 M X 5 MM</t>
  </si>
  <si>
    <t>CTP-023</t>
  </si>
  <si>
    <t>TIPEX KENKO CT-1505 FC</t>
  </si>
  <si>
    <t>TIPEX KENKO CT-202N</t>
  </si>
  <si>
    <t>TIPEX KENKO CT-3001</t>
  </si>
  <si>
    <t>TIPEX KENKO CT-309</t>
  </si>
  <si>
    <t>TIPEX KENKO CT-606</t>
  </si>
  <si>
    <t>TIPEX KENKO CT-608 FC</t>
  </si>
  <si>
    <t>TIPEX KENKO CT-634 DT</t>
  </si>
  <si>
    <t>F.TIP-KN43</t>
  </si>
  <si>
    <t>8 M X 5 MM</t>
  </si>
  <si>
    <t>TIPEX KENKO CT-802 N</t>
  </si>
  <si>
    <t>TIPEX KENKO CT-809</t>
  </si>
  <si>
    <t>TIPEX KENKO CT-819</t>
  </si>
  <si>
    <t>TIPEX KENKO CT-902</t>
  </si>
  <si>
    <t>TIPEX KENKO CT-902 CL</t>
  </si>
  <si>
    <t>TIPEX KENKO CT-902 P</t>
  </si>
  <si>
    <t>TIPEX KENKO CT-903</t>
  </si>
  <si>
    <t>TIPEX KENKO CT-905</t>
  </si>
  <si>
    <t>TIPEX KENKO CT-906</t>
  </si>
  <si>
    <t>F.TIP-KN53</t>
  </si>
  <si>
    <t>TIPEX KENKO CT-909</t>
  </si>
  <si>
    <t>12 M X 5 MM</t>
  </si>
  <si>
    <t>CTP-035</t>
  </si>
  <si>
    <t>TIPEX KENKO CT-919</t>
  </si>
  <si>
    <t>F.TIP-KN55</t>
  </si>
  <si>
    <t>TIPEX KENKO KE-01</t>
  </si>
  <si>
    <t>CFL-001</t>
  </si>
  <si>
    <t>F.TIP-KN56</t>
  </si>
  <si>
    <t>TIPEX KENKO KE-107M</t>
  </si>
  <si>
    <t>CFL-002</t>
  </si>
  <si>
    <t>F.TIP-KN57</t>
  </si>
  <si>
    <t>TIPEX KENKO KE-108</t>
  </si>
  <si>
    <t>CFL-003</t>
  </si>
  <si>
    <t>F.-</t>
  </si>
  <si>
    <t>BT KENKO BT -3224-01 KEMBANG</t>
  </si>
  <si>
    <t>BT KENKO BT-2920-01 KEMBANG</t>
  </si>
  <si>
    <t>BT KENKO BT-2920-03 BUNGA</t>
  </si>
  <si>
    <t>BT KENKO BT-2920-BTK 02 BATIK</t>
  </si>
  <si>
    <t>BT KENKO BT-2920-BTK 03 BATIK</t>
  </si>
  <si>
    <t>BT KENKO BT-3224-BTK 02 BATIK</t>
  </si>
  <si>
    <t>BT KENKO BT-3224-BTK BATIK</t>
  </si>
  <si>
    <t>DESK SET JK DS 338</t>
  </si>
  <si>
    <t>DESK SET KENKO K 8312</t>
  </si>
  <si>
    <t>DOUBLE TAPE KENKO 12MM HG PLST BIRU</t>
  </si>
  <si>
    <t>DOUBLE TAPE KENKO 6MM HG PLST BIRU</t>
  </si>
  <si>
    <t>KARBON S/B DOUBLE B</t>
  </si>
  <si>
    <t>KEY RING JK KR-6</t>
  </si>
  <si>
    <t>KEY RING JK KR-8</t>
  </si>
  <si>
    <t>KUAS JK BR-5</t>
  </si>
  <si>
    <t>KUAS JK BR-9</t>
  </si>
  <si>
    <t>MECHPEN KENKO MP 01</t>
  </si>
  <si>
    <t>P CASE KENKO 2160P AGE</t>
  </si>
  <si>
    <t>P CASE KENKO 2180 MG</t>
  </si>
  <si>
    <t>PC 0717-5-30 A/D KENKO</t>
  </si>
  <si>
    <t>PC JK PC-0719</t>
  </si>
  <si>
    <t>PC JK PC-0719 FANCY</t>
  </si>
  <si>
    <t>PC JK PC-0719 PL-32</t>
  </si>
  <si>
    <t>PC JK PC-0719-32 POLOS</t>
  </si>
  <si>
    <t>PC JK PC-0719-35 MIX</t>
  </si>
  <si>
    <t>PC JK PC-0719-35 PASTEL</t>
  </si>
  <si>
    <t>PC JK PC-0719-35 POLOS</t>
  </si>
  <si>
    <t>PC JK PC-0719AC-36A/F ANIMAL CALENDER</t>
  </si>
  <si>
    <t>PC JK PC-0719GZ-34A/F GOZZY</t>
  </si>
  <si>
    <t>PC JK PC-0719TV-33A/F TRAVEL</t>
  </si>
  <si>
    <t>PC KENKO 0719 FANCY</t>
  </si>
  <si>
    <t>PC KENKO 0719 PASTEL</t>
  </si>
  <si>
    <t>PC KENKO PC-0719-UR</t>
  </si>
  <si>
    <t>PC KLG TY-552 MOBIL+ANAK 21X6.5</t>
  </si>
  <si>
    <t>PC KLG/ STUDY SET K-597 MOBIL 20.5X7</t>
  </si>
  <si>
    <t>PC MAGNIT AC-1762 (22X7.5)</t>
  </si>
  <si>
    <t>PC MAGNIT B 35145</t>
  </si>
  <si>
    <t>PC MAGNIT B-35165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</si>
  <si>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</si>
  <si>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</si>
  <si>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</si>
  <si>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</si>
  <si>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</si>
  <si>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</si>
  <si>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</si>
  <si>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</si>
  <si>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</si>
  <si>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</si>
  <si>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</si>
  <si>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</si>
  <si>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</si>
  <si>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POCKET NOTE KENKO 403</t>
  </si>
  <si>
    <t>POCKET NOTE KENKO 404</t>
  </si>
  <si>
    <t>POCKET NOTE KENKO PN-501</t>
  </si>
  <si>
    <t>SAMPUL BOXY BATIK</t>
  </si>
  <si>
    <t>SAMPUL KWARTO BATIK</t>
  </si>
  <si>
    <t>WATER COLOR JK WC 4-12</t>
  </si>
  <si>
    <t>WATER COLOR JK WC 4-24</t>
  </si>
  <si>
    <t>COUNTER HAND TALLY KENKO HT-303</t>
  </si>
  <si>
    <t>BP GEL TIZO 31590 E (FAKTUR)</t>
  </si>
  <si>
    <t>BP GEL TIZO 31762 E (FAKTUR)</t>
  </si>
  <si>
    <t>BP TIZO TG 3091 FAKTUR</t>
  </si>
  <si>
    <t>BP TIZO TG 348 D FAKTUR</t>
  </si>
  <si>
    <t>DISPENSER SRM 2066 (FAKTUR)</t>
  </si>
  <si>
    <t>PC KARTON2C 8D (FAKTUR)</t>
  </si>
  <si>
    <t>PC KARTONKK 2C 8D-SS2 FAKTUR</t>
  </si>
  <si>
    <t>PC MAGNIT FC 1760 TIMBUL (FAKTUR)</t>
  </si>
  <si>
    <t>PC MAGNIT FX 2276 (FAKTUR)</t>
  </si>
  <si>
    <t>GARISAN VC 084 30CM FAKTUR</t>
  </si>
  <si>
    <t>STABILLO HL 510 (FAKTUR)</t>
  </si>
  <si>
    <t>//DIC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</si>
  <si>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</si>
  <si>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</si>
  <si>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</si>
  <si>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</si>
  <si>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</si>
  <si>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OP-72S PP CASE SEA WORLD</t>
  </si>
  <si>
    <t>CUTTER 18 MM KENKO L-500 (BESAR)</t>
  </si>
  <si>
    <t>GEL PEN KENKO KE-100</t>
  </si>
  <si>
    <t>GUNTING KENKO SC-838N</t>
  </si>
  <si>
    <t>ISI CUTTER 18 MM KENKO L-150 (BESAR)</t>
  </si>
  <si>
    <t>LABEL HARGA KENKO 6001-2R (1 LINE) isi 10 rol</t>
  </si>
  <si>
    <t>LEM STICK KENKO 8 GR (KECIL) isi 30 pc</t>
  </si>
  <si>
    <t>MESIN LABEL HARGA KENKO MX-5500 (8 DIGITS, 1 LINE)</t>
  </si>
  <si>
    <t>STIP / PENGHAPUS KENKO ERB-40SQ HITAM</t>
  </si>
  <si>
    <t>STIP / PENGHAPUS KENKO ERW-40SQ PUTIH</t>
  </si>
  <si>
    <t>NAMA NB</t>
  </si>
  <si>
    <t>//NOTA</t>
  </si>
  <si>
    <t>QTY_1</t>
  </si>
  <si>
    <t>STN_1</t>
  </si>
  <si>
    <t>QTY_2</t>
  </si>
  <si>
    <t>STN_2</t>
  </si>
  <si>
    <t>QTY_3</t>
  </si>
  <si>
    <t>STN_3</t>
  </si>
  <si>
    <t>JUMLAH</t>
  </si>
  <si>
    <t>HARGA</t>
  </si>
  <si>
    <t>C_1</t>
  </si>
  <si>
    <t>C_2</t>
  </si>
  <si>
    <t>C_3</t>
  </si>
  <si>
    <t>STN HARGA</t>
  </si>
  <si>
    <t>__NAMA BARANG</t>
  </si>
  <si>
    <t>__JUMLAH KARTON</t>
  </si>
  <si>
    <t>__HARGA PER ISI</t>
  </si>
  <si>
    <t>DISKON_1</t>
  </si>
  <si>
    <t>DISKON_2</t>
  </si>
  <si>
    <t>__DISKON_1</t>
  </si>
  <si>
    <t>__DISKON_2</t>
  </si>
  <si>
    <t>TGL DATANG</t>
  </si>
  <si>
    <t>TGL NOTA</t>
  </si>
  <si>
    <t>NO.NOTA</t>
  </si>
  <si>
    <t>__NO NOTA</t>
  </si>
  <si>
    <t>__TANGGAL_NOTA</t>
  </si>
  <si>
    <t>__TANGGAL_DATANG</t>
  </si>
  <si>
    <t>ISI STAPLER GW NO. 369</t>
  </si>
  <si>
    <t>STAMP NOMER KENKO N-38</t>
  </si>
  <si>
    <t>#N/A</t>
  </si>
  <si>
    <t>COLOR CLIP KENKO 3100</t>
  </si>
  <si>
    <t>CLP-004</t>
  </si>
  <si>
    <t>F.STI-KN14</t>
  </si>
  <si>
    <t>STIP KENKO ERB-20SQ HITAM</t>
  </si>
  <si>
    <t>ERS-001</t>
  </si>
  <si>
    <t>F.STI-KN15</t>
  </si>
  <si>
    <t>STIP KENKO ERW-20SQ PUTIH</t>
  </si>
  <si>
    <t>ERS-002</t>
  </si>
  <si>
    <t>TIPEX JK-101A</t>
  </si>
  <si>
    <t>JK-101A</t>
  </si>
  <si>
    <t>PUNCH KENKO NO. 30</t>
  </si>
  <si>
    <t>CRAYON / OIL PASTEL JOYKO OP-55S PP CASE SEA WORLD</t>
  </si>
  <si>
    <t>CRAYON / OIL PASTEL PUTAR JOYKO TWCR-12S (PANJANG)</t>
  </si>
  <si>
    <t>CRAYON / OIL PASTEL PUTAR JOYKO TWCR-12MINI (PENDEK)</t>
  </si>
  <si>
    <t>F.ASA-NB5</t>
  </si>
  <si>
    <t>F.ASA-KN6</t>
  </si>
  <si>
    <t>BCLIP</t>
  </si>
  <si>
    <t>F.BCL-JK2</t>
  </si>
  <si>
    <t>BINDER CLIP JK 105CD</t>
  </si>
  <si>
    <t>F.BCL-JK3</t>
  </si>
  <si>
    <t>F.BCL-JK5</t>
  </si>
  <si>
    <t>F.BCL-JK6</t>
  </si>
  <si>
    <t>F.BCL-JK7</t>
  </si>
  <si>
    <t>F.BCL-JK8</t>
  </si>
  <si>
    <t>F.BCL-JK9</t>
  </si>
  <si>
    <t>F.BCL-JK10</t>
  </si>
  <si>
    <t>F.BCL-KN11</t>
  </si>
  <si>
    <t>F.BCL-KN12</t>
  </si>
  <si>
    <t>F.BCL-KN13</t>
  </si>
  <si>
    <t>F.BCL-KN14</t>
  </si>
  <si>
    <t>F.BCL-KN15</t>
  </si>
  <si>
    <t>F.BCL-KN16</t>
  </si>
  <si>
    <t>F.BCL-KN18</t>
  </si>
  <si>
    <t>F.BCL-KN19</t>
  </si>
  <si>
    <t>F.BEN-NB1</t>
  </si>
  <si>
    <t>BENSIA SF 9925 (1 box=24 pcs)</t>
  </si>
  <si>
    <t>F.BEN-NB2</t>
  </si>
  <si>
    <t>BENSIA SF-9939 A DADU (1 box=32 pcs)</t>
  </si>
  <si>
    <t>BINDERNOTE</t>
  </si>
  <si>
    <t>BINDER JK TSAT-521 A5</t>
  </si>
  <si>
    <t>F.BOL-VN1</t>
  </si>
  <si>
    <t>BP VANCO VC 6201 4W</t>
  </si>
  <si>
    <t>F.BOL-NB2</t>
  </si>
  <si>
    <t>BP AODM 010</t>
  </si>
  <si>
    <t>F.BOL-NB3</t>
  </si>
  <si>
    <t>BP AODM 011</t>
  </si>
  <si>
    <t>F.BOL-NB4</t>
  </si>
  <si>
    <t>BP AODM 021</t>
  </si>
  <si>
    <t>F.BOL-JK5</t>
  </si>
  <si>
    <t>F.BOL-JK6</t>
  </si>
  <si>
    <t>F.BOL-JK7</t>
  </si>
  <si>
    <t>BP JK GP-265 BIRU</t>
  </si>
  <si>
    <t>F.BOL-JK8</t>
  </si>
  <si>
    <t>BP JK GP-265 HITAM</t>
  </si>
  <si>
    <t>F.BOL-JK9</t>
  </si>
  <si>
    <t>F.BOL-KN10</t>
  </si>
  <si>
    <t>BP KENKO HITECH 0.4MM ORANYE</t>
  </si>
  <si>
    <t>F.BOL-KN11</t>
  </si>
  <si>
    <t>BP KENKO HITECH 0.4MM PINK</t>
  </si>
  <si>
    <t>F.BOL-JK12</t>
  </si>
  <si>
    <t>F.BOL-JK14</t>
  </si>
  <si>
    <t>BP GEL JK GP-346 MY TEAM HITAM</t>
  </si>
  <si>
    <t>F.BOL-JK15</t>
  </si>
  <si>
    <t>F.BOL-KN16</t>
  </si>
  <si>
    <t>F.BOL-KN18</t>
  </si>
  <si>
    <t>F.BOL-KN21</t>
  </si>
  <si>
    <t>BP KENKO KI SPIDER M</t>
  </si>
  <si>
    <t>F.BOL-KN23</t>
  </si>
  <si>
    <t>F.BOL-KN26</t>
  </si>
  <si>
    <t>BP KENKO MICROTEC 0.4 HITAM</t>
  </si>
  <si>
    <t>F.BOL-KN29</t>
  </si>
  <si>
    <t>F.BOL-KN30</t>
  </si>
  <si>
    <t>BP KENKO KI SPIDER BIRU</t>
  </si>
  <si>
    <t>BP KENKO KR-6 NANOTIP</t>
  </si>
  <si>
    <t>BP GEL KENKO KE-303ER T-GEL ERASABLE HITAM</t>
  </si>
  <si>
    <t>F.BOL-KN35</t>
  </si>
  <si>
    <t>BP GEL KENKO EASY BIRU</t>
  </si>
  <si>
    <t>F.BOL-KN36</t>
  </si>
  <si>
    <t>F.BOL-KN37</t>
  </si>
  <si>
    <t>F.BOL-KN38</t>
  </si>
  <si>
    <t>F.BOL-KN39</t>
  </si>
  <si>
    <t>BP KENKO MICROTEC 0.28 HITAM</t>
  </si>
  <si>
    <t>F.BOL-VN42</t>
  </si>
  <si>
    <t>BP VANCO VC-559 0.28 HT</t>
  </si>
  <si>
    <t>F.BOL-TF43</t>
  </si>
  <si>
    <t>BP GEL TF-1190 0.3MM HIGHTECH (B)</t>
  </si>
  <si>
    <t>F.BOL-TZ44</t>
  </si>
  <si>
    <t>F.BOL-NB45</t>
  </si>
  <si>
    <t>F.BOL-VN46</t>
  </si>
  <si>
    <t>BP VANCO 1609</t>
  </si>
  <si>
    <t>BP GEL TF-1190 0.3MM HIGHTECH (H)</t>
  </si>
  <si>
    <t>BP GEL TF-1191 BODY WR HIGHTECH (H)</t>
  </si>
  <si>
    <t>F.BOL-TF57</t>
  </si>
  <si>
    <t>BP GEL TF-3115 HIGHTECH KNOCK</t>
  </si>
  <si>
    <t>F.BOL-KN58</t>
  </si>
  <si>
    <t>BP KENKO BP-39N HITAM</t>
  </si>
  <si>
    <t>F.BOL-KN59</t>
  </si>
  <si>
    <t>BP KENKO NK-7B HITAM</t>
  </si>
  <si>
    <t>F.BOL-KN60</t>
  </si>
  <si>
    <t>BP GEL KENKO KS-97</t>
  </si>
  <si>
    <t>F.BOL-VN61</t>
  </si>
  <si>
    <t>BP GEL VANCO VC-8100</t>
  </si>
  <si>
    <t>F.BOL-JK62</t>
  </si>
  <si>
    <t>BP JK BP-342 HITAM</t>
  </si>
  <si>
    <t>F.BOL-JK63</t>
  </si>
  <si>
    <t>BP JK BP-241 HITAM</t>
  </si>
  <si>
    <t>F.BUK-NB1</t>
  </si>
  <si>
    <t>F.BUK-NB2</t>
  </si>
  <si>
    <t>F.BUK-NB3</t>
  </si>
  <si>
    <t>BUKU KANCING 32K 1008-21 A5</t>
  </si>
  <si>
    <t>F.BUK-KN4</t>
  </si>
  <si>
    <t>F.CAL-JK2</t>
  </si>
  <si>
    <t>F.CAL-JK3</t>
  </si>
  <si>
    <t>F.CAL-JK5</t>
  </si>
  <si>
    <t>F.CAL-JK6</t>
  </si>
  <si>
    <t>F.CAL-JK7</t>
  </si>
  <si>
    <t>CALCULATOR JK CC-45</t>
  </si>
  <si>
    <t>F.CAL-JK8</t>
  </si>
  <si>
    <t>F.CAL-JK17</t>
  </si>
  <si>
    <t>F.CLI-JK3</t>
  </si>
  <si>
    <t>F.CLI-JK4</t>
  </si>
  <si>
    <t>F.CLI-KN5</t>
  </si>
  <si>
    <t>F.COU-KN2</t>
  </si>
  <si>
    <t>CRAYON PUTAR 24 ICE AGE EIEI KENKO</t>
  </si>
  <si>
    <t>F.CRA-JK3</t>
  </si>
  <si>
    <t>F.CRA-JK4</t>
  </si>
  <si>
    <t>F.CRA-JK5</t>
  </si>
  <si>
    <t>F.CRA-JK6</t>
  </si>
  <si>
    <t>CRAYON PUTAR JK 24W PANJANG</t>
  </si>
  <si>
    <t>F.CUT-KN3</t>
  </si>
  <si>
    <t>F.CUT-VN7</t>
  </si>
  <si>
    <t>F.CUT-VN8</t>
  </si>
  <si>
    <t>CUTTER VANCO V750</t>
  </si>
  <si>
    <t>TAPE CUTTER JK TD-2H</t>
  </si>
  <si>
    <t>F.DIS-NB10</t>
  </si>
  <si>
    <t>DISPENSER MN-305 POLAR BEAR</t>
  </si>
  <si>
    <t>F.GAR-KN1</t>
  </si>
  <si>
    <t>F.GAR-KN2</t>
  </si>
  <si>
    <t>F.GAR-NB3</t>
  </si>
  <si>
    <t>GARISAN SET ZO-239</t>
  </si>
  <si>
    <t>F.GAR-NB4</t>
  </si>
  <si>
    <t>F.GAR-NB5</t>
  </si>
  <si>
    <t>F.GAR-NB6</t>
  </si>
  <si>
    <t>F.GAR-ZX10</t>
  </si>
  <si>
    <t>F.GAR-KN11</t>
  </si>
  <si>
    <t>GARISAN BESI KENKO 50 CM</t>
  </si>
  <si>
    <t>F.GAR-KN12</t>
  </si>
  <si>
    <t>GARISAN BESI KENKO 100 CM</t>
  </si>
  <si>
    <t>F.GAR-KN13</t>
  </si>
  <si>
    <t>GARISAN BESI KENKO 20 CM</t>
  </si>
  <si>
    <t>F.GUN-KN6</t>
  </si>
  <si>
    <t>F.GUN-KN8</t>
  </si>
  <si>
    <t>F.GUN-KN10</t>
  </si>
  <si>
    <t>F.IBE-NB1</t>
  </si>
  <si>
    <t>ISI BENSIA LT 11-32</t>
  </si>
  <si>
    <t>F.IBE-NB2</t>
  </si>
  <si>
    <t>ISI BENSIA BIASA</t>
  </si>
  <si>
    <t>F.IGE-KN1</t>
  </si>
  <si>
    <t>ISI GEL TIZO TECHJOB 1.0 308</t>
  </si>
  <si>
    <t>F.IGE-JK4</t>
  </si>
  <si>
    <t>ISI GEL JK GPR-284</t>
  </si>
  <si>
    <t>F.IPE-KN5</t>
  </si>
  <si>
    <t>ISTAPLER</t>
  </si>
  <si>
    <t>F.IST-KN2</t>
  </si>
  <si>
    <t>F.IST-SDI3</t>
  </si>
  <si>
    <t>F.IST-SDI4</t>
  </si>
  <si>
    <t>F.IST-NV5</t>
  </si>
  <si>
    <t>ISI STAPLER NOVUS NO 10</t>
  </si>
  <si>
    <t>F.IST-GW6</t>
  </si>
  <si>
    <t>ISI STAPLER GW NO. 10</t>
  </si>
  <si>
    <t>F.IST-GW7</t>
  </si>
  <si>
    <t>F.JAN-JK2</t>
  </si>
  <si>
    <t>F.JAN-JK5</t>
  </si>
  <si>
    <t>KARTU</t>
  </si>
  <si>
    <t>F.KAR-NB1</t>
  </si>
  <si>
    <t>KARTU STOCK KWARTO PINK</t>
  </si>
  <si>
    <t>F.KAR-NB2</t>
  </si>
  <si>
    <t>KARTU STOCK KWARTO HIJAU</t>
  </si>
  <si>
    <t>F.KAR-NB3</t>
  </si>
  <si>
    <t>KARTU STOCK KWARTO KUNING</t>
  </si>
  <si>
    <t>F.KAR-NB4</t>
  </si>
  <si>
    <t>KARTU STOCK KWARTO PUTIH</t>
  </si>
  <si>
    <t>F.KAR-NB5</t>
  </si>
  <si>
    <t>KARTU STOCK KWARTO BIRU</t>
  </si>
  <si>
    <t>F.KAR-NB6</t>
  </si>
  <si>
    <t>KARTU STOCK FOLIO BIRU</t>
  </si>
  <si>
    <t>F.KAR-NB7</t>
  </si>
  <si>
    <t>KARTU STOCK FOLIO HIJAU</t>
  </si>
  <si>
    <t>F.KAR-NB8</t>
  </si>
  <si>
    <t>KARTU STOCK FOLIO KUNING</t>
  </si>
  <si>
    <t>F.KAR-NB9</t>
  </si>
  <si>
    <t>KARTU STOCK FOLIO PINK</t>
  </si>
  <si>
    <t>F.KAR-NB10</t>
  </si>
  <si>
    <t>KARTU STOCK FOLIO PUTIH</t>
  </si>
  <si>
    <t>KRBON</t>
  </si>
  <si>
    <t>F.KRB-NB1</t>
  </si>
  <si>
    <t>KUAS</t>
  </si>
  <si>
    <t>F.KUA-JK1</t>
  </si>
  <si>
    <t>KUAS SET JK BR-4</t>
  </si>
  <si>
    <t>F.KUA-JK2</t>
  </si>
  <si>
    <t>KUAS SET JK BR-1</t>
  </si>
  <si>
    <t>F.KUA-JK3</t>
  </si>
  <si>
    <t>KUAS SET JK BR-8</t>
  </si>
  <si>
    <t>F.LAB-JK2</t>
  </si>
  <si>
    <t>F.LAB-JK4</t>
  </si>
  <si>
    <t>LABEL JK LB-P2CY 2 LINE KUNING</t>
  </si>
  <si>
    <t>F.LAB-JK5</t>
  </si>
  <si>
    <t>F.LAB-KN6</t>
  </si>
  <si>
    <t>F.LEM-NB1</t>
  </si>
  <si>
    <t>F.LEM-KN2</t>
  </si>
  <si>
    <t>F.LEM-KN3</t>
  </si>
  <si>
    <t>F.LEM-KN5</t>
  </si>
  <si>
    <t>LEM SUPER KENKO SG-03 A</t>
  </si>
  <si>
    <t>F.LEM-JK7</t>
  </si>
  <si>
    <t>F.LEM-JK10</t>
  </si>
  <si>
    <t>F.LEM-JK15</t>
  </si>
  <si>
    <t>F.LOO-JA2</t>
  </si>
  <si>
    <t>F.LOO-JK3</t>
  </si>
  <si>
    <t>LOOSE LEAF JK A5-7020 50LBR</t>
  </si>
  <si>
    <t>F.LOO-JK4</t>
  </si>
  <si>
    <t>F.LOO-JK5</t>
  </si>
  <si>
    <t>MAP DOC BAG KANCING 9375</t>
  </si>
  <si>
    <t>F.MAP-KN11</t>
  </si>
  <si>
    <t>BUSINESS FILE KENKO PP320HG A4 BIRU</t>
  </si>
  <si>
    <t>F.MAP-KN12</t>
  </si>
  <si>
    <t>BUSINESS FILE KENKO PP320HG A4 HIJAU</t>
  </si>
  <si>
    <t>F.MAP-KN13</t>
  </si>
  <si>
    <t>BUSINESS FILE KENKO PP320HG A4 ABU</t>
  </si>
  <si>
    <t>F.MAP-KN14</t>
  </si>
  <si>
    <t>BUSINESS FILE KENKO PP320HG A4 MERAH</t>
  </si>
  <si>
    <t>F.MAP-KN15</t>
  </si>
  <si>
    <t>BUSINESS FILE KENKO PP320HG A4 KUNING</t>
  </si>
  <si>
    <t>F.MAP-MM16</t>
  </si>
  <si>
    <t>MAP DLL-211</t>
  </si>
  <si>
    <t>F.MAP-NB17</t>
  </si>
  <si>
    <t>MAP A5 8517</t>
  </si>
  <si>
    <t>F.MAP-NB18</t>
  </si>
  <si>
    <t>MAP DLL-226</t>
  </si>
  <si>
    <t>F.MAP-NB19</t>
  </si>
  <si>
    <t>MAP DLL-227</t>
  </si>
  <si>
    <t>F.MAP-NB20</t>
  </si>
  <si>
    <t>MAP DLL-229</t>
  </si>
  <si>
    <t>F.MAP-NB21</t>
  </si>
  <si>
    <t>MAP DLL-204 SA (A4)</t>
  </si>
  <si>
    <t>F.MAP-TP22</t>
  </si>
  <si>
    <t>CLEAR HOLDER REST TOPLA 20 LB HIJAU</t>
  </si>
  <si>
    <t>F.MAP-TP23</t>
  </si>
  <si>
    <t>CLEAR HOLDER REST TOPLA 20 LB MERAH</t>
  </si>
  <si>
    <t>F.MAP-TP24</t>
  </si>
  <si>
    <t>CLEAR HOLDER REST TOPLA 20 LB KUNING</t>
  </si>
  <si>
    <t>F.MAP-TP25</t>
  </si>
  <si>
    <t>CLEAR HOLDER REST TOPLA 20 LB BIRU</t>
  </si>
  <si>
    <t>F.MAP-TP26</t>
  </si>
  <si>
    <t>CLEAR HOLDER REST TOPLA 40 LB HIJAU</t>
  </si>
  <si>
    <t>F.MAP-TP27</t>
  </si>
  <si>
    <t>CLEAR HOLDER REST TOPLA 40 LB MERAH</t>
  </si>
  <si>
    <t>F.MAP-TP28</t>
  </si>
  <si>
    <t>CLEAR HOLDER REST TOPLA 40 LB KUNING</t>
  </si>
  <si>
    <t>F.MAP-TP29</t>
  </si>
  <si>
    <t>CLEAR HOLDER REST TOPLA 40 LB BIRU</t>
  </si>
  <si>
    <t>MECHPEN</t>
  </si>
  <si>
    <t>F.MEC-KN1</t>
  </si>
  <si>
    <t>MECHPEN KENKO MP-07 (0.5MM)</t>
  </si>
  <si>
    <t>F.MEC-KN2</t>
  </si>
  <si>
    <t>F.MEC-JK3</t>
  </si>
  <si>
    <t>MECHPEN JK MP 19</t>
  </si>
  <si>
    <t>MEJA</t>
  </si>
  <si>
    <t>F.MEJ-NB1</t>
  </si>
  <si>
    <t>MEJA BELAJAR POLOS</t>
  </si>
  <si>
    <t>F.MES-KN3</t>
  </si>
  <si>
    <t>F.MES-KN4</t>
  </si>
  <si>
    <t>F.OIL-JK1</t>
  </si>
  <si>
    <t>F.OIL-JK2</t>
  </si>
  <si>
    <t>F.OIL-JK4</t>
  </si>
  <si>
    <t>F.OIL-JK9</t>
  </si>
  <si>
    <t>OIL PASTEL JK OP-55 S PP CASE SEA WORLD</t>
  </si>
  <si>
    <t>F.OIL-JK15</t>
  </si>
  <si>
    <t>F.OIL-TT17</t>
  </si>
  <si>
    <t>F.OIL-KN18</t>
  </si>
  <si>
    <t>OIL PASTEL KENKO 12C KOP</t>
  </si>
  <si>
    <t>F.OIL-KN19</t>
  </si>
  <si>
    <t>OIL PASTEL KENKO 36C KOP</t>
  </si>
  <si>
    <t>F.OIL-KN20</t>
  </si>
  <si>
    <t>OIL PASTEL KENKO 55C KOP</t>
  </si>
  <si>
    <t>ORIGAMI</t>
  </si>
  <si>
    <t>F.ORI-AL1</t>
  </si>
  <si>
    <t>KERTAS LIPAT ORIGAMI 14 X 14 ALFA</t>
  </si>
  <si>
    <t>F.ORI-AL2</t>
  </si>
  <si>
    <t>KERTAS LIPAT ORIGAMI 16 X 16 ALFA</t>
  </si>
  <si>
    <t>PCASE</t>
  </si>
  <si>
    <t>F.PCA-KN1</t>
  </si>
  <si>
    <t>F.PCA-KN2</t>
  </si>
  <si>
    <t>F.PCA-KN3</t>
  </si>
  <si>
    <t>F.PCA-NB4</t>
  </si>
  <si>
    <t>F.PCA-NB5</t>
  </si>
  <si>
    <t>F.PCA-NB6</t>
  </si>
  <si>
    <t>F.PCA-NB7</t>
  </si>
  <si>
    <t>F.PCA-NB8</t>
  </si>
  <si>
    <t>F.PCA-NB9</t>
  </si>
  <si>
    <t>F.PCA-NB10</t>
  </si>
  <si>
    <t>F.PCA-JK11</t>
  </si>
  <si>
    <t>F.PCA-JK12</t>
  </si>
  <si>
    <t>F.PCA-XL13</t>
  </si>
  <si>
    <t>P CASE XLG BD861</t>
  </si>
  <si>
    <t>F.PCA-NB14</t>
  </si>
  <si>
    <t>F.PCA-NB15</t>
  </si>
  <si>
    <t>F.PCA-NB16</t>
  </si>
  <si>
    <t>F.PCA-NB17</t>
  </si>
  <si>
    <t>F.PCA-NB18</t>
  </si>
  <si>
    <t>F.PCA-NB19</t>
  </si>
  <si>
    <t>F.PCA-NB20</t>
  </si>
  <si>
    <t>F.PCA-NB21</t>
  </si>
  <si>
    <t>F.PCA-NB22</t>
  </si>
  <si>
    <t>F.PCA-NB23</t>
  </si>
  <si>
    <t>F.PCA-NB24</t>
  </si>
  <si>
    <t>F.PCA-NB25</t>
  </si>
  <si>
    <t>F.PCA-NB26</t>
  </si>
  <si>
    <t>F.PCA-NB27</t>
  </si>
  <si>
    <t>PC LC 5510</t>
  </si>
  <si>
    <t>F.PEN-JK4</t>
  </si>
  <si>
    <t>PENSIL 2B JK P-88ER + STIP</t>
  </si>
  <si>
    <t>F.PEN-JK6</t>
  </si>
  <si>
    <t>PENSIL GLASS JK PG-100 (HITAM)</t>
  </si>
  <si>
    <t>F.PEN-JK7</t>
  </si>
  <si>
    <t>PENSIL GLASS JK PG-100 (PUTIH)</t>
  </si>
  <si>
    <t>F.PEN-KN8</t>
  </si>
  <si>
    <t>PENSIL KENKO 2B 6906 BATIK</t>
  </si>
  <si>
    <t>F.PEN-KN9</t>
  </si>
  <si>
    <t>F.PEN-KN10</t>
  </si>
  <si>
    <t>F.PEN-KN11</t>
  </si>
  <si>
    <t>F.PEN-KN14</t>
  </si>
  <si>
    <t>F.PEN-KN16</t>
  </si>
  <si>
    <t>F.PEN-KN17</t>
  </si>
  <si>
    <t>F.PEN-GW21</t>
  </si>
  <si>
    <t>PENSIL TUKANG GW CARPENTER 500</t>
  </si>
  <si>
    <t>F.PEN-ZH22</t>
  </si>
  <si>
    <t>PENSIL 2B ZHONG HUA 6925 OVAL</t>
  </si>
  <si>
    <t>F.PEN-ZH23</t>
  </si>
  <si>
    <t>F.PLA-KN1</t>
  </si>
  <si>
    <t>F.PLA-KN2</t>
  </si>
  <si>
    <t>PNOTE</t>
  </si>
  <si>
    <t>F.PNO-KN1</t>
  </si>
  <si>
    <t>F.PNO-KN2</t>
  </si>
  <si>
    <t>F.PPI-JK1</t>
  </si>
  <si>
    <t>F.PUN-JK1</t>
  </si>
  <si>
    <t>F.PUN-KN8</t>
  </si>
  <si>
    <t>F.PUN-KN11</t>
  </si>
  <si>
    <t>F.PWA-JK1</t>
  </si>
  <si>
    <t>F.PWA-JK2</t>
  </si>
  <si>
    <t>F.PWA-JK3</t>
  </si>
  <si>
    <t>F.PWA-JK4</t>
  </si>
  <si>
    <t>F.PWA-JK7</t>
  </si>
  <si>
    <t>PW JK 24W CP-S24 PENDEK</t>
  </si>
  <si>
    <t>F.PWA-VN8</t>
  </si>
  <si>
    <t>PW VANCO 12W PANJANG 12L</t>
  </si>
  <si>
    <t>F.PWA-KN11</t>
  </si>
  <si>
    <t>PW KENKO 24W CP-24F CLASSIC PANJANG</t>
  </si>
  <si>
    <t>F.PWA-KN12</t>
  </si>
  <si>
    <t>PW KENKO 12W CP-12 HALF CLASSIC PENDEK</t>
  </si>
  <si>
    <t>F.PWA-KN13</t>
  </si>
  <si>
    <t>PW KENKO CP-12FNW NON WOOD 12W</t>
  </si>
  <si>
    <t>F.PWA-KN14</t>
  </si>
  <si>
    <t>PW KENKO BICOLOR 12W CP-12 FBC CLASSIC 12/24</t>
  </si>
  <si>
    <t>F.PWA-KN15</t>
  </si>
  <si>
    <t>PW KENKO 12W CP-12F CLASSIC PANJANG</t>
  </si>
  <si>
    <t>F.PWA-KN17</t>
  </si>
  <si>
    <t>PW KENKO 36W CLASSIC</t>
  </si>
  <si>
    <t>F.PWA-KN18</t>
  </si>
  <si>
    <t>SAMPUL</t>
  </si>
  <si>
    <t>F.SAM-NB1</t>
  </si>
  <si>
    <t>F.SAM-NB2</t>
  </si>
  <si>
    <t>F.SPI-KN1</t>
  </si>
  <si>
    <t>F.SPI-KN2</t>
  </si>
  <si>
    <t>F.SPI-KN3</t>
  </si>
  <si>
    <t>SPIDOL 12W BRUSH PEN DBP 12W KENKO</t>
  </si>
  <si>
    <t>F.SPI-KN7</t>
  </si>
  <si>
    <t>F.SPI-KN8</t>
  </si>
  <si>
    <t>F.SPI-KN9</t>
  </si>
  <si>
    <t>F.SPI-KN10</t>
  </si>
  <si>
    <t>SPIDOL KENKO MARKER WM 700 WHITEBOARD BIRU</t>
  </si>
  <si>
    <t>F.SPI-KN11</t>
  </si>
  <si>
    <t>SPIDOL KENKO MARKER WM 700 WHITEBOARD MERAH</t>
  </si>
  <si>
    <t>F.SPI-JK12</t>
  </si>
  <si>
    <t>SPIDOL W/B MARKER JK WM-65 BIRU</t>
  </si>
  <si>
    <t>F.SPI-JK14</t>
  </si>
  <si>
    <t>SPIDOL W/B MARKER JK WM-65 MERAH</t>
  </si>
  <si>
    <t>F.SPI-JK15</t>
  </si>
  <si>
    <t>SPIDOL W/B MARKER JK WM-65 HITAM</t>
  </si>
  <si>
    <t>F.SPI-JK16</t>
  </si>
  <si>
    <t>COLOR BRUSH PEN JK CLP-06 12W</t>
  </si>
  <si>
    <t>F.SPI-JK17</t>
  </si>
  <si>
    <t>COLOR BRUSH PEN JK CLP-07</t>
  </si>
  <si>
    <t>F.STB-KN2</t>
  </si>
  <si>
    <t>STABILLO HIGHLIGHTER KENKO HL-100 BIRU</t>
  </si>
  <si>
    <t>F.STB-KN3</t>
  </si>
  <si>
    <t>STABILLO HIGHLIGHTER KENKO HL-100 KUNING</t>
  </si>
  <si>
    <t>F.STB-KN4</t>
  </si>
  <si>
    <t>STABILLO HIGHLIGHTER KENKO HL-100 PINK</t>
  </si>
  <si>
    <t>F.STB-KN5</t>
  </si>
  <si>
    <t>STABILLO HIGHLIGHTER KENKO HL-100 HIJAU</t>
  </si>
  <si>
    <t>F.STB-KN8</t>
  </si>
  <si>
    <t>STABILLO KENKO WINLINER ORANYE</t>
  </si>
  <si>
    <t>F.STB-KN9</t>
  </si>
  <si>
    <t>STABILLO KENKO WINLINER KUNING</t>
  </si>
  <si>
    <t>F.STB-VN11</t>
  </si>
  <si>
    <t>STABILLO VANCO HL-520</t>
  </si>
  <si>
    <t>F.STB-NB14</t>
  </si>
  <si>
    <t>F.STB-JK15</t>
  </si>
  <si>
    <t>STABILLO JK HL-4 PINK</t>
  </si>
  <si>
    <t>F.STB-JK16</t>
  </si>
  <si>
    <t>STABILLO JK HL-3 BIRU</t>
  </si>
  <si>
    <t>F.STB-JK17</t>
  </si>
  <si>
    <t>STABILLO JK HL-5 ORANGE</t>
  </si>
  <si>
    <t>F.STB-JK18</t>
  </si>
  <si>
    <t>STABILLO JK HL-1 KUNING</t>
  </si>
  <si>
    <t>F.STB-JK19</t>
  </si>
  <si>
    <t>STABILLO JK HL-2 HIJAU</t>
  </si>
  <si>
    <t>F.STI-JK1</t>
  </si>
  <si>
    <t>F.STI-JK3</t>
  </si>
  <si>
    <t>F.STI-GZ4</t>
  </si>
  <si>
    <t>F.STI-JK18</t>
  </si>
  <si>
    <t>F.STI-JK20</t>
  </si>
  <si>
    <t>F.STI-JK24</t>
  </si>
  <si>
    <t>F.STP-JK2</t>
  </si>
  <si>
    <t>F.STP-JK3</t>
  </si>
  <si>
    <t>STAPLER JK HD-10CL</t>
  </si>
  <si>
    <t>F.STP-JK5</t>
  </si>
  <si>
    <t>F.STP-JK6</t>
  </si>
  <si>
    <t>F.STP-JK7</t>
  </si>
  <si>
    <t>F.STP-NB8</t>
  </si>
  <si>
    <t>F.STP-KN11</t>
  </si>
  <si>
    <t>STAPLER KENKO HD-12L/24</t>
  </si>
  <si>
    <t>F.STP-KN12</t>
  </si>
  <si>
    <t>F.STP-KN14</t>
  </si>
  <si>
    <t>F.STP-KN15</t>
  </si>
  <si>
    <t>F.STP-SDI20</t>
  </si>
  <si>
    <t>F.TAS-NB5</t>
  </si>
  <si>
    <t>F.TAS-AL6</t>
  </si>
  <si>
    <t>TAS KERTAS IDUL FITRI ALFA KECIL</t>
  </si>
  <si>
    <t>F.TAS-AL7</t>
  </si>
  <si>
    <t>TAS KERTAS IDUL FITRI ALFA TANGGUNG</t>
  </si>
  <si>
    <t>F.TAS-AL8</t>
  </si>
  <si>
    <t>TAS KERTAS IDUL FITRI ALFA BESAR</t>
  </si>
  <si>
    <t>TBOLPEN</t>
  </si>
  <si>
    <t>F.TBO-JK1</t>
  </si>
  <si>
    <t>TINTA</t>
  </si>
  <si>
    <t>F.TIN-HR1</t>
  </si>
  <si>
    <t>TINTA HERO K-1054</t>
  </si>
  <si>
    <t>F.TIP-JK12</t>
  </si>
  <si>
    <t>F.TIP-JK14</t>
  </si>
  <si>
    <t>F.TIP-JK15</t>
  </si>
  <si>
    <t>F.TIP-JK16</t>
  </si>
  <si>
    <t>TIPEX JK CT-540</t>
  </si>
  <si>
    <t>F.TIP-JK19</t>
  </si>
  <si>
    <t>TIPEX JK CT-509</t>
  </si>
  <si>
    <t>F.TIP-JK20</t>
  </si>
  <si>
    <t>F.TIP-KN39</t>
  </si>
  <si>
    <t>F.TIP-KN40</t>
  </si>
  <si>
    <t>F.TIP-KN41</t>
  </si>
  <si>
    <t>TIPEX KENKO KE 201</t>
  </si>
  <si>
    <t>F.TIP-KN42</t>
  </si>
  <si>
    <t>TIPEX KENKO CT-634N (8M X 5MM)</t>
  </si>
  <si>
    <t>TIPEX KENKO KE 301</t>
  </si>
  <si>
    <t>F.TIP-KN44</t>
  </si>
  <si>
    <t>F.TIP-KN45</t>
  </si>
  <si>
    <t>F.TIP-KN46</t>
  </si>
  <si>
    <t>F.TIP-KN47</t>
  </si>
  <si>
    <t>F.TIP-KN48</t>
  </si>
  <si>
    <t>F.TIP-KN49</t>
  </si>
  <si>
    <t>F.TIP-KN50</t>
  </si>
  <si>
    <t>F.TIP-KN51</t>
  </si>
  <si>
    <t>F.TIP-KN52</t>
  </si>
  <si>
    <t>F.TIP-KN54</t>
  </si>
  <si>
    <t>F.TIP-KN58</t>
  </si>
  <si>
    <t>TIPEX KENKO KE-823M</t>
  </si>
  <si>
    <t>F.TIP-KN59</t>
  </si>
  <si>
    <t>TIPEX KENKO KE-826M</t>
  </si>
  <si>
    <t>NAMA</t>
  </si>
  <si>
    <t>SATUAN</t>
  </si>
  <si>
    <t>UPDATE NAMA</t>
  </si>
  <si>
    <t>UPDATE JUMLAH</t>
  </si>
  <si>
    <t>0 KARTON 0 PCS</t>
  </si>
  <si>
    <t>A-5</t>
  </si>
  <si>
    <t>105CD</t>
  </si>
  <si>
    <t>-1 KARTON 0 DRM</t>
  </si>
  <si>
    <t>5 Mar 2024</t>
  </si>
  <si>
    <t>3 KARTON 34 GRS</t>
  </si>
  <si>
    <t>2 KARTON 4 GRS</t>
  </si>
  <si>
    <t>2 KARTON 18 GRS</t>
  </si>
  <si>
    <t>0 KARTON -0.0833333300000021 GRS</t>
  </si>
  <si>
    <t>0 KARTON 0 GRS</t>
  </si>
  <si>
    <t>0 KARTON 0 LSN</t>
  </si>
  <si>
    <t>1 KARTON 29 BOX</t>
  </si>
  <si>
    <t>0 KARTON 30 BOX</t>
  </si>
  <si>
    <t>0 KARTON 13.33 BOX</t>
  </si>
  <si>
    <t>0 KARTON 8 BOX</t>
  </si>
  <si>
    <t>1 KARTON 8 GRS</t>
  </si>
  <si>
    <t>-1 KARTON -1 GRS</t>
  </si>
  <si>
    <t>2 Mar 2024</t>
  </si>
  <si>
    <t>CEK, MINUS</t>
  </si>
  <si>
    <t>0 KARTON 0 BOX</t>
  </si>
  <si>
    <t>1 KARTON 9 BOX</t>
  </si>
  <si>
    <t>DADU</t>
  </si>
  <si>
    <t>SF-9939</t>
  </si>
  <si>
    <t>0 KARTON 18 BOX</t>
  </si>
  <si>
    <t>1 KARTON 109 LSN</t>
  </si>
  <si>
    <t>0 KARTON 62 LSN</t>
  </si>
  <si>
    <t>GP-265</t>
  </si>
  <si>
    <t>1 KARTON 60 LSN</t>
  </si>
  <si>
    <t>3 KARTON 132 LSN</t>
  </si>
  <si>
    <t>?</t>
  </si>
  <si>
    <t>PINK</t>
  </si>
  <si>
    <t>0 KARTON 84 LSN</t>
  </si>
  <si>
    <t>BP-338</t>
  </si>
  <si>
    <t>5 KARTON 132 LSN</t>
  </si>
  <si>
    <t>4 KARTON 24 LSN</t>
  </si>
  <si>
    <t>GP-346</t>
  </si>
  <si>
    <t>GP-237</t>
  </si>
  <si>
    <t>0 KARTON -35 LSN</t>
  </si>
  <si>
    <t>0 KARTON 16 LSN</t>
  </si>
  <si>
    <t>1 KARTON 124 LSN</t>
  </si>
  <si>
    <t>2 KARTON 43 LSN</t>
  </si>
  <si>
    <t>7 KARTON 126 LSN</t>
  </si>
  <si>
    <t>7 KARTON 142 LSN</t>
  </si>
  <si>
    <t>0 KARTON -6 LSN</t>
  </si>
  <si>
    <t>KE-303</t>
  </si>
  <si>
    <t>0 KARTON -116 LSN</t>
  </si>
  <si>
    <t>KE-303ER</t>
  </si>
  <si>
    <t>0 KARTON 120 LSN</t>
  </si>
  <si>
    <t>0 KARTON -75 LSN</t>
  </si>
  <si>
    <t>0 KARTON -17 LSN</t>
  </si>
  <si>
    <t>-1 KARTON -48 LSN</t>
  </si>
  <si>
    <t>21 Mar 2024</t>
  </si>
  <si>
    <t>EG 225</t>
  </si>
  <si>
    <t>6 KARTON 174 LSN</t>
  </si>
  <si>
    <t>0 KARTON 90 SET</t>
  </si>
  <si>
    <t>7 KARTON 9 LSN</t>
  </si>
  <si>
    <t>CEK</t>
  </si>
  <si>
    <t>0 KARTON 43 LSN</t>
  </si>
  <si>
    <t>0 KARTON 24 LSN</t>
  </si>
  <si>
    <t>BP GEL TECHJOB WRITE TG322-B</t>
  </si>
  <si>
    <t>0 KARTON 48 LSN</t>
  </si>
  <si>
    <t>8 KARTON 65 LSN</t>
  </si>
  <si>
    <t>4 KARTON 103 LSN</t>
  </si>
  <si>
    <t>TF-3115</t>
  </si>
  <si>
    <t>BPP-0015LD</t>
  </si>
  <si>
    <t>BNK-006B</t>
  </si>
  <si>
    <t>3 KARTON 120 LSN</t>
  </si>
  <si>
    <t>KS-97</t>
  </si>
  <si>
    <t>0 KARTON 49 LSN</t>
  </si>
  <si>
    <t>0 KARTON -8 LSN</t>
  </si>
  <si>
    <t>BP-342</t>
  </si>
  <si>
    <t>0 KARTON -144 LSN</t>
  </si>
  <si>
    <t>BP-241</t>
  </si>
  <si>
    <t>0 KARTON -12 LSN</t>
  </si>
  <si>
    <t>BOL-KN22</t>
  </si>
  <si>
    <t>GLOBAL</t>
  </si>
  <si>
    <t>17 KARTON 12 LSN</t>
  </si>
  <si>
    <t>1008-21</t>
  </si>
  <si>
    <t>4 KARTON 20 PCS</t>
  </si>
  <si>
    <t>5 KARTON 93 PCS</t>
  </si>
  <si>
    <t>0 KARTON -2 LSN</t>
  </si>
  <si>
    <t>CC-41</t>
  </si>
  <si>
    <t>0 KARTON 22 PCS</t>
  </si>
  <si>
    <t>1 KARTON 62 PCS</t>
  </si>
  <si>
    <t>CC-800</t>
  </si>
  <si>
    <t>0 KARTON 39 PCS</t>
  </si>
  <si>
    <t>CC-15A</t>
  </si>
  <si>
    <t>0 KARTON 110 PCS</t>
  </si>
  <si>
    <t>0 KARTON -20 PCS</t>
  </si>
  <si>
    <t>CC-45</t>
  </si>
  <si>
    <t>0 KARTON -6 PCS</t>
  </si>
  <si>
    <t>1 KARTON 156 PCS</t>
  </si>
  <si>
    <t>0 KARTON 4000 PCS</t>
  </si>
  <si>
    <t>1 KARTON 4375 PCS</t>
  </si>
  <si>
    <t>2 KARTON 1300 PCS</t>
  </si>
  <si>
    <t>1 KARTON 150 BOX</t>
  </si>
  <si>
    <t>0 KARTON -3 LSN</t>
  </si>
  <si>
    <t>0 KARTON -85 PCS</t>
  </si>
  <si>
    <t>CRAYON PUTAR JK 12W PENDEK/MINI</t>
  </si>
  <si>
    <t>TWCR-24S</t>
  </si>
  <si>
    <t>1 KARTON 120 PCS</t>
  </si>
  <si>
    <t>20 KARTON 0 PCS</t>
  </si>
  <si>
    <t>3 KARTON 3 LSN</t>
  </si>
  <si>
    <t>0 KARTON 8 LSN</t>
  </si>
  <si>
    <t>cek, ada barang dtg?</t>
  </si>
  <si>
    <t>2 KARTON 3 LSN</t>
  </si>
  <si>
    <t>V750</t>
  </si>
  <si>
    <t>0 KARTON 1 LSN</t>
  </si>
  <si>
    <t>1 KARTON 117 LSN</t>
  </si>
  <si>
    <t>918C</t>
  </si>
  <si>
    <t>2 KARTON 15 LSN</t>
  </si>
  <si>
    <t>2 KARTON 5 PCS</t>
  </si>
  <si>
    <t>1 KARTON 55 PCS</t>
  </si>
  <si>
    <t>MN-305</t>
  </si>
  <si>
    <t>6 KARTON 43 LSN</t>
  </si>
  <si>
    <t>0 KARTON 6 LSN</t>
  </si>
  <si>
    <t>GARISAN BESI KENKO 30 CM</t>
  </si>
  <si>
    <t>30 CM</t>
  </si>
  <si>
    <t>ZX</t>
  </si>
  <si>
    <t>GARISAN BESI KENKO 15 CM</t>
  </si>
  <si>
    <t>15 CM</t>
  </si>
  <si>
    <t>ZO-239</t>
  </si>
  <si>
    <t>0 KARTON 599 SET</t>
  </si>
  <si>
    <t>HZ-5012</t>
  </si>
  <si>
    <t>HZ-5013</t>
  </si>
  <si>
    <t>50 CM</t>
  </si>
  <si>
    <t>SRL-005</t>
  </si>
  <si>
    <t>1 M</t>
  </si>
  <si>
    <t>GAR-KN14</t>
  </si>
  <si>
    <t>GARISAN MIKA KENKO 30 CM F4 (1 BOX=120)</t>
  </si>
  <si>
    <t>0 KARTON 17 BOX</t>
  </si>
  <si>
    <t>0 KARTON 9 LSN</t>
  </si>
  <si>
    <t>0 KARTON 14 LSN</t>
  </si>
  <si>
    <t>8 KARTON 0 SET</t>
  </si>
  <si>
    <t>3 KARTON 0 SET</t>
  </si>
  <si>
    <t>0 KARTON 89 LSN</t>
  </si>
  <si>
    <t>1 KARTON 8 LSN</t>
  </si>
  <si>
    <t>0 KARTON 44 LSN</t>
  </si>
  <si>
    <t>0 KARTON 68 LSN</t>
  </si>
  <si>
    <t>0 KARTON 50 LSN</t>
  </si>
  <si>
    <t>GPR-284</t>
  </si>
  <si>
    <t>0 KARTON -1 LSN</t>
  </si>
  <si>
    <t>-15 KARTON 0 BOX</t>
  </si>
  <si>
    <t>27 Mar 2024</t>
  </si>
  <si>
    <t>0 KARTON -5 PAK</t>
  </si>
  <si>
    <t>GW</t>
  </si>
  <si>
    <t>0 KARTON 4 PAK</t>
  </si>
  <si>
    <t>8 KARTON 26 PAK</t>
  </si>
  <si>
    <t>NV</t>
  </si>
  <si>
    <t>2 KARTON 1 PAK</t>
  </si>
  <si>
    <t>HIJAU</t>
  </si>
  <si>
    <t>3 KARTON 15 PAK</t>
  </si>
  <si>
    <t>5 KARTON 9 PAK</t>
  </si>
  <si>
    <t>14 KARTON 0 PAK</t>
  </si>
  <si>
    <t>0 KARTON -10 PAK</t>
  </si>
  <si>
    <t>0 KARTON 7 PAK</t>
  </si>
  <si>
    <t>0 KARTON -3 PAK</t>
  </si>
  <si>
    <t>4 KARTON 0 PAK</t>
  </si>
  <si>
    <t>0 KARTON -20 PAK</t>
  </si>
  <si>
    <t>BR-4</t>
  </si>
  <si>
    <t>0 KARTON 0 SET</t>
  </si>
  <si>
    <t>BR-1</t>
  </si>
  <si>
    <t>0 KARTON 6 SET</t>
  </si>
  <si>
    <t>BR-8</t>
  </si>
  <si>
    <t>0 KARTON 204 SET</t>
  </si>
  <si>
    <t>0 KARTON 0 PAK</t>
  </si>
  <si>
    <t>-18 KARTON 0 PAK</t>
  </si>
  <si>
    <t>1 KARTON 18 PAK</t>
  </si>
  <si>
    <t>LB-1LY</t>
  </si>
  <si>
    <t>-18 KARTON -20 PAK</t>
  </si>
  <si>
    <t>9 Mar 2024</t>
  </si>
  <si>
    <t>LB-P2CY</t>
  </si>
  <si>
    <t>-9 KARTON 0 PAK</t>
  </si>
  <si>
    <t>0 KARTON 2 LSN</t>
  </si>
  <si>
    <t>1 KARTON 31 BOX</t>
  </si>
  <si>
    <t>0 KARTON 16 BOX</t>
  </si>
  <si>
    <t>0 KARTON -9 BOX</t>
  </si>
  <si>
    <t>5 KARTON 396 PCS</t>
  </si>
  <si>
    <t>GLP-01</t>
  </si>
  <si>
    <t>LG-50</t>
  </si>
  <si>
    <t>SG-03 A</t>
  </si>
  <si>
    <t>0 KARTON -36 LSN</t>
  </si>
  <si>
    <t>15 GR</t>
  </si>
  <si>
    <t>GS-15</t>
  </si>
  <si>
    <t>0 KARTON 15 PCS</t>
  </si>
  <si>
    <t>10 KARTON 108 PAK</t>
  </si>
  <si>
    <t>19 KARTON 118 PCS</t>
  </si>
  <si>
    <t>A5-7020</t>
  </si>
  <si>
    <t>B5-7026</t>
  </si>
  <si>
    <t>JA</t>
  </si>
  <si>
    <t>63 KARTON 15 PCS</t>
  </si>
  <si>
    <t>0 KARTON 4 PCS</t>
  </si>
  <si>
    <t>kurang 3 pcs</t>
  </si>
  <si>
    <t>kurang 1 pcs</t>
  </si>
  <si>
    <t>0 KARTON 83.25 LSN</t>
  </si>
  <si>
    <t>0 KARTON 103 LSN</t>
  </si>
  <si>
    <t>0 KARTON 41 LSN</t>
  </si>
  <si>
    <t>0 KARTON 26 LSN</t>
  </si>
  <si>
    <t>0 KARTON 93 LSN</t>
  </si>
  <si>
    <t>0 KARTON 22 LSN</t>
  </si>
  <si>
    <t>0 KARTON 56.25 LSN</t>
  </si>
  <si>
    <t>cek</t>
  </si>
  <si>
    <t>MM</t>
  </si>
  <si>
    <t>DLL-211</t>
  </si>
  <si>
    <t>1 KARTON 74 LSN</t>
  </si>
  <si>
    <t>DLL-226</t>
  </si>
  <si>
    <t>DLL-227</t>
  </si>
  <si>
    <t>FLH-004BL</t>
  </si>
  <si>
    <t>FLH-004G</t>
  </si>
  <si>
    <t>ABU</t>
  </si>
  <si>
    <t>FLH-004GY</t>
  </si>
  <si>
    <t>FLH-0004R</t>
  </si>
  <si>
    <t>FLH-004Y</t>
  </si>
  <si>
    <t>DLL-229</t>
  </si>
  <si>
    <t>0 KARTON -5 PCS</t>
  </si>
  <si>
    <t>DLL-204</t>
  </si>
  <si>
    <t>0 KARTON -14 PCS</t>
  </si>
  <si>
    <t>TP</t>
  </si>
  <si>
    <t>0 KARTON -15 PCS</t>
  </si>
  <si>
    <t>0.5 MM</t>
  </si>
  <si>
    <t>MPC-004</t>
  </si>
  <si>
    <t>0 KARTON -24 LSN</t>
  </si>
  <si>
    <t>-1 KARTON -49 LSN</t>
  </si>
  <si>
    <t>13 Mar 2024</t>
  </si>
  <si>
    <t>MP-19</t>
  </si>
  <si>
    <t>0 KARTON -60 LSN</t>
  </si>
  <si>
    <t>MX-5500</t>
  </si>
  <si>
    <t>0 KARTON -31 PCS</t>
  </si>
  <si>
    <t>PLR-003A</t>
  </si>
  <si>
    <t>0 KARTON 34 PCS</t>
  </si>
  <si>
    <t>1 KARTON 7 PAK</t>
  </si>
  <si>
    <t>3 KARTON 12 PCS</t>
  </si>
  <si>
    <t>2 KARTON 21 PCS</t>
  </si>
  <si>
    <t>1 KARTON 9 PCS</t>
  </si>
  <si>
    <t>55W</t>
  </si>
  <si>
    <t>0 KARTON -2 BOX</t>
  </si>
  <si>
    <t>0 KARTON -24 PCS</t>
  </si>
  <si>
    <t>AL</t>
  </si>
  <si>
    <t>-1 KARTON -20 PCS</t>
  </si>
  <si>
    <t>42 KARTON 0 PCS</t>
  </si>
  <si>
    <t>47 KARTON 132 PCS</t>
  </si>
  <si>
    <t>FX-2275</t>
  </si>
  <si>
    <t>4 KARTON 120 PCS</t>
  </si>
  <si>
    <t>PC-0719AC-36A/F</t>
  </si>
  <si>
    <t>PC-071GZ-34A/F</t>
  </si>
  <si>
    <t>XL</t>
  </si>
  <si>
    <t>BD-861</t>
  </si>
  <si>
    <t>15 KARTON 0 PCS</t>
  </si>
  <si>
    <t>16 KARTON 0 PCS</t>
  </si>
  <si>
    <t>26 KARTON 0 PCS</t>
  </si>
  <si>
    <t>AC-1762</t>
  </si>
  <si>
    <t>18 KARTON 132 PCS</t>
  </si>
  <si>
    <t>0 KARTON 132 PCS</t>
  </si>
  <si>
    <t>19 KARTON 0 PCS</t>
  </si>
  <si>
    <t>23 KARTON 180 PCS</t>
  </si>
  <si>
    <t>25 KARTON 0 PCS</t>
  </si>
  <si>
    <t>2160P</t>
  </si>
  <si>
    <t>8 KARTON 6 LSN</t>
  </si>
  <si>
    <t>11 KARTON 8 LSN</t>
  </si>
  <si>
    <t>5 KARTON 0 PCS</t>
  </si>
  <si>
    <t>LC-5510</t>
  </si>
  <si>
    <t>0 KARTON -12 PCS</t>
  </si>
  <si>
    <t>2 KARTON 15.9166667 GRS</t>
  </si>
  <si>
    <t>0 KARTON 22.41666667 GRS</t>
  </si>
  <si>
    <t>P-88ER</t>
  </si>
  <si>
    <t>0 KARTON -2.25 GRS</t>
  </si>
  <si>
    <t>0 KARTON -1.08333333333333 GRS</t>
  </si>
  <si>
    <t>0 KARTON -4 GRS</t>
  </si>
  <si>
    <t>PCL-008AK</t>
  </si>
  <si>
    <t>0 KARTON -0.5 GRS</t>
  </si>
  <si>
    <t>ZH</t>
  </si>
  <si>
    <t>32 KARTON 25 BOX</t>
  </si>
  <si>
    <t>0 KARTON 80 PAK</t>
  </si>
  <si>
    <t>1 KARTON 28 BOX</t>
  </si>
  <si>
    <t>1 KARTON 0 ROL</t>
  </si>
  <si>
    <t>BENING</t>
  </si>
  <si>
    <t>3 KARTON 60 PCS</t>
  </si>
  <si>
    <t>COKLAT</t>
  </si>
  <si>
    <t>18 KARTON 0 PCS</t>
  </si>
  <si>
    <t>0 KARTON 3 LSN</t>
  </si>
  <si>
    <t>0 KARTON 13 PCS</t>
  </si>
  <si>
    <t>0 KARTON 4 LSN</t>
  </si>
  <si>
    <t>20 KARTON 69 PCS</t>
  </si>
  <si>
    <t>CP-S24</t>
  </si>
  <si>
    <t>18 KARTON 3 LSN</t>
  </si>
  <si>
    <t>0 KARTON 44 PCS</t>
  </si>
  <si>
    <t>CP-103</t>
  </si>
  <si>
    <t>CP-104</t>
  </si>
  <si>
    <t>CP-107</t>
  </si>
  <si>
    <t>-4 KARTON 0 BOX</t>
  </si>
  <si>
    <t>19 Mar 2024</t>
  </si>
  <si>
    <t>12L</t>
  </si>
  <si>
    <t>CP-24F</t>
  </si>
  <si>
    <t>CP-12</t>
  </si>
  <si>
    <t>6 KARTON 25 LSN</t>
  </si>
  <si>
    <t>CP-12FNW</t>
  </si>
  <si>
    <t>4 KARTON 8 LSN</t>
  </si>
  <si>
    <t>CP-12F</t>
  </si>
  <si>
    <t>33 KARTON 12 LSN</t>
  </si>
  <si>
    <t>8 KARTON 40 LSN</t>
  </si>
  <si>
    <t>0 KARTON -7 LSN</t>
  </si>
  <si>
    <t>0 KARTON -5 LSN</t>
  </si>
  <si>
    <t>2 KARTON 108 LSN</t>
  </si>
  <si>
    <t>5 KARTON 84 LSN</t>
  </si>
  <si>
    <t>4 KARTON 58 LSN</t>
  </si>
  <si>
    <t>52 KARTON 0 LSN</t>
  </si>
  <si>
    <t>7 KARTON 13 LSN</t>
  </si>
  <si>
    <t>WM-65</t>
  </si>
  <si>
    <t>9 KARTON 1 LSN</t>
  </si>
  <si>
    <t>0 KARTON 20 LSN</t>
  </si>
  <si>
    <t>3 KARTON 17 LSN</t>
  </si>
  <si>
    <t>CLP-06</t>
  </si>
  <si>
    <t>CLP-07</t>
  </si>
  <si>
    <t>0 KARTON 57 LSN</t>
  </si>
  <si>
    <t>0 KARTON 69 LSN</t>
  </si>
  <si>
    <t>HL-1</t>
  </si>
  <si>
    <t>0 KARTON -2.39999999999998 PCS</t>
  </si>
  <si>
    <t>0 KARTON 42 LSN</t>
  </si>
  <si>
    <t>0 KARTON 30 LSN</t>
  </si>
  <si>
    <t>0 KARTON 40 LSN</t>
  </si>
  <si>
    <t>HL-520</t>
  </si>
  <si>
    <t>1 KARTON 97 LSN</t>
  </si>
  <si>
    <t>HL-4</t>
  </si>
  <si>
    <t>0 KARTON -100 PCS</t>
  </si>
  <si>
    <t>HL-3</t>
  </si>
  <si>
    <t>0 KARTON -72.4 PCS</t>
  </si>
  <si>
    <t>ORANGE</t>
  </si>
  <si>
    <t>HL-5</t>
  </si>
  <si>
    <t>HL-2</t>
  </si>
  <si>
    <t>0 KARTON 288 PCS</t>
  </si>
  <si>
    <t>0 KARTON 4116 PCS</t>
  </si>
  <si>
    <t>0 KARTON 19 BOX</t>
  </si>
  <si>
    <t>30 P</t>
  </si>
  <si>
    <t>20 P</t>
  </si>
  <si>
    <t>0 KARTON 37 BOX</t>
  </si>
  <si>
    <t>40 P</t>
  </si>
  <si>
    <t>0 KARTON 36 BOX</t>
  </si>
  <si>
    <t>30 BL</t>
  </si>
  <si>
    <t>20 BL</t>
  </si>
  <si>
    <t>40 BL</t>
  </si>
  <si>
    <t>0 KARTON 26 BOX</t>
  </si>
  <si>
    <t>ER-110</t>
  </si>
  <si>
    <t>MER-01</t>
  </si>
  <si>
    <t>0 KARTON 7 LSN</t>
  </si>
  <si>
    <t>M</t>
  </si>
  <si>
    <t>HD-10S</t>
  </si>
  <si>
    <t>0 KARTON 5 LSN</t>
  </si>
  <si>
    <t>HD-10 M</t>
  </si>
  <si>
    <t>HD-10CL</t>
  </si>
  <si>
    <t>HD-50CL</t>
  </si>
  <si>
    <t>HD-50</t>
  </si>
  <si>
    <t>-5 KARTON 0 PCS</t>
  </si>
  <si>
    <t>HD-12L</t>
  </si>
  <si>
    <t>21 KARTON 0 LSN</t>
  </si>
  <si>
    <t>4 KARTON 65 PCS</t>
  </si>
  <si>
    <t>35 X 40</t>
  </si>
  <si>
    <t>0 KARTON 118 PCS</t>
  </si>
  <si>
    <t>0 KARTON -132 PCS</t>
  </si>
  <si>
    <t>DS-338</t>
  </si>
  <si>
    <t>0 KARTON 35 PCS</t>
  </si>
  <si>
    <t>HR</t>
  </si>
  <si>
    <t>K-1054</t>
  </si>
  <si>
    <t>12 KARTON 0.833333333333334 GRS</t>
  </si>
  <si>
    <t>CT-508</t>
  </si>
  <si>
    <t>CT-533</t>
  </si>
  <si>
    <t>0 KARTON 17 LSN</t>
  </si>
  <si>
    <t>8 Mar 0204</t>
  </si>
  <si>
    <t>CT-903</t>
  </si>
  <si>
    <t>0 KARTON 33 LSN</t>
  </si>
  <si>
    <t>CT-906</t>
  </si>
  <si>
    <t>19 KARTON 35.0000000120001 LSN</t>
  </si>
  <si>
    <t>7 KARTON 23 LSN</t>
  </si>
  <si>
    <t>-2 KARTON 0 LSN</t>
  </si>
  <si>
    <t>CFL-006</t>
  </si>
  <si>
    <t>KE-826M</t>
  </si>
  <si>
    <t>0 KARTON 11 LSN</t>
  </si>
  <si>
    <t>CT-540</t>
  </si>
  <si>
    <t>0 KARTON 59 LSN</t>
  </si>
  <si>
    <t>CT-509</t>
  </si>
  <si>
    <t>0 KARTON -55 LSN</t>
  </si>
  <si>
    <t>CT-1505</t>
  </si>
  <si>
    <t>1 KARTON 26 LSN</t>
  </si>
  <si>
    <t>KE 201</t>
  </si>
  <si>
    <t>CT-634N</t>
  </si>
  <si>
    <t>1 KARTON 11 LSN</t>
  </si>
  <si>
    <t>KE 301</t>
  </si>
  <si>
    <t>CT-802 N</t>
  </si>
  <si>
    <t>0 KARTON 47 LSN</t>
  </si>
  <si>
    <t>GANTI!</t>
  </si>
  <si>
    <t>CT-902</t>
  </si>
  <si>
    <t>3 KARTON 14 LSN</t>
  </si>
  <si>
    <t>0 KARTON 15 LSN</t>
  </si>
  <si>
    <t>0 KARTON 35 LSN</t>
  </si>
  <si>
    <t>CT-919</t>
  </si>
  <si>
    <t>0 KARTON 31 LSN</t>
  </si>
  <si>
    <t>0 KARTON LSN</t>
  </si>
  <si>
    <t>0 KARTON 0 DRM</t>
  </si>
  <si>
    <t>0 KARTON 0 KG</t>
  </si>
  <si>
    <t>0 KARTON 0 ROL</t>
  </si>
  <si>
    <t>PLAKBAN KAIN KENKO 1.1/2</t>
  </si>
  <si>
    <t>SPIDOL 24W BRUSH PEN DBP 24W KENKO</t>
  </si>
  <si>
    <t>2 KARTON 0 SET</t>
  </si>
  <si>
    <t>KARTON LSN</t>
  </si>
  <si>
    <t>KARTON ROL</t>
  </si>
  <si>
    <t>KARTON PCS</t>
  </si>
  <si>
    <t>KARTON DRM</t>
  </si>
  <si>
    <t>KARTON BOX</t>
  </si>
  <si>
    <t>KARTON SET</t>
  </si>
  <si>
    <t>OIL COLOR PENSIL JK TC 126-18</t>
  </si>
  <si>
    <t>CRAYON / OIL PASTEL PUTAR JOYKO TWCR-24S (PANJANG)</t>
  </si>
  <si>
    <t>STIP / PENGHAPUS KENKO ERW-20SQ PUTIH</t>
  </si>
  <si>
    <t>GARISAN BESI (STAINLESS STEEL) KENKO 20 CM</t>
  </si>
  <si>
    <t>GARISAN BESI (STAINLESS STEEL) KENKO 100 CM / 1 M</t>
  </si>
  <si>
    <t>GARISAN BESI (STAINLESS STEEL) KENKO 50 CM</t>
  </si>
  <si>
    <t>PUNCH KENKO NO. 85XL</t>
  </si>
  <si>
    <t>STAND PEN SPIRAL KENKO STP-300SG</t>
  </si>
  <si>
    <t>JANGKA (COMPASS SET) KENKO C-2011</t>
  </si>
  <si>
    <t>JANGKA (COMPASS SET) KENKO C-288 / MS-25</t>
  </si>
  <si>
    <t>GARISAN BESI (STAINLESS STEEL) KENKO 15 CM</t>
  </si>
  <si>
    <t>CORRECTION TAPE KENKO CT-634DT (8M x 5MM)</t>
  </si>
  <si>
    <t>CORRECTION TAPE KENKO CT-902 (12M x 5MM)</t>
  </si>
  <si>
    <t>GEL PEN KENKO K-1 HITAM</t>
  </si>
  <si>
    <t>GEL PEN KENKO K-1 ECO HITAM</t>
  </si>
  <si>
    <t>LOOSE LEAF KENKO A5-LL 50-2070</t>
  </si>
  <si>
    <t>LOOSE LEAF KENKO B5-LL 50-2670</t>
  </si>
  <si>
    <t>LOOSE LEAF KENKO B5-LL 100-2670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</si>
</sst>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[$-409]dd\-mmm\-yy;@"/>
    <numFmt numFmtId="166" formatCode="[$-13809]dd\ mmmm\ 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  <xf numFmtId="0" fontId="0" fillId="0" borderId="0" xfId="0" applyNumberFormat="1" applyAlignment="1">
      <alignment horizontal="right"/>
    </xf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66" fontId="0" fillId="0" borderId="0" xfId="0" applyNumberFormat="1"/>
    <xf numFmtId="15" fontId="0" fillId="0" borderId="0" xfId="0" applyNumberFormat="1"/>
    <xf numFmtId="3" fontId="0" fillId="0" borderId="0" xfId="0" applyNumberFormat="1"/>
    <xf numFmtId="16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31">
    <dxf>
      <numFmt numFmtId="0" formatCode="General"/>
    </dxf>
    <dxf>
      <numFmt numFmtId="165" formatCode="[$-409]dd\-mmm\-yy;@"/>
    </dxf>
    <dxf>
      <numFmt numFmtId="164" formatCode="mm/dd/yy;@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19" formatCode="dd/mm/yyyy"/>
    </dxf>
    <dxf>
      <numFmt numFmtId="166" formatCode="[$-13809]dd\ mmmm\ yyyy;@"/>
    </dxf>
    <dxf>
      <numFmt numFmtId="166" formatCode="[$-13809]dd\ mmmm\ yyyy;@"/>
    </dxf>
    <dxf>
      <numFmt numFmtId="14" formatCode="0.00%"/>
    </dxf>
    <dxf>
      <numFmt numFmtId="14" formatCode="0.00%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relativeIndent="-1" justifyLastLine="0" shrinkToFit="0" readingOrder="0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4\03%20MARET\NOTA%2003%20MARET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CL"/>
      <sheetName val="TOPL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tock Untanna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4\03%20MARET\NOTA%2003%20MARET%2020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88.567955324077" createdVersion="5" refreshedVersion="5" minRefreshableVersion="3" recordCount="926">
  <cacheSource type="worksheet">
    <worksheetSource name="NOTA" r:id="rId2"/>
  </cacheSource>
  <cacheFields count="53">
    <cacheField name="ID" numFmtId="3">
      <sharedItems containsMixedTypes="1" containsNumber="1" containsInteger="1" minValue="1" maxValue="106"/>
    </cacheField>
    <cacheField name="ID_P" numFmtId="0">
      <sharedItems/>
    </cacheField>
    <cacheField name="CEK_EXP" numFmtId="0">
      <sharedItems count="2">
        <s v=""/>
        <e v="#REF!"/>
      </sharedItems>
    </cacheField>
    <cacheField name="ID_H" numFmtId="0">
      <sharedItems containsMixedTypes="1" containsNumber="1" containsInteger="1" minValue="2" maxValue="106"/>
    </cacheField>
    <cacheField name="TANGGAL" numFmtId="14">
      <sharedItems containsNonDate="0" containsDate="1" containsString="0" containsBlank="1" minDate="2024-03-01T00:00:00" maxDate="2024-04-05T00:00:00" count="21">
        <m/>
        <d v="2024-03-01T00:00:00"/>
        <d v="2024-03-04T00:00:00"/>
        <d v="2024-03-07T00:00:00"/>
        <d v="2024-03-08T00:00:00"/>
        <d v="2024-03-06T00:00:00"/>
        <d v="2024-03-12T00:00:00"/>
        <d v="2024-03-18T00:00:00"/>
        <d v="2024-03-13T00:00:00"/>
        <d v="2024-03-19T00:00:00"/>
        <d v="2024-03-20T00:00:00"/>
        <d v="2024-03-21T00:00:00"/>
        <d v="2024-03-22T00:00:00"/>
        <d v="2024-03-26T00:00:00"/>
        <d v="2024-03-23T00:00:00"/>
        <d v="2024-03-27T00:00:00"/>
        <d v="2024-03-28T00:00:00"/>
        <d v="2024-03-30T00:00:00"/>
        <d v="2024-04-01T00:00:00"/>
        <d v="2024-04-03T00:00:00"/>
        <d v="2024-04-04T00:00:00"/>
      </sharedItems>
    </cacheField>
    <cacheField name="SUPPLIER" numFmtId="0">
      <sharedItems containsBlank="1" count="27">
        <m/>
        <s v="DUTA BUANA"/>
        <s v="KENKO SINAR INDONESIA"/>
        <s v="ATALI MAKMUR"/>
        <s v="99 JAYA UTAMA"/>
        <s v="PPW"/>
        <s v="SBS"/>
        <s v="SINAR MASA BUANA"/>
        <s v="COMBI"/>
        <s v="ETJ"/>
        <s v="BINTANG SAUDARA"/>
        <s v="DB STATIONERY"/>
        <s v="GRAFINDO"/>
        <s v="LAUTAN MAS ASIA"/>
        <s v="KUNCI MATAHARI"/>
        <s v="LAYS"/>
        <s v="SURYA PRATAMA"/>
        <s v="HANSA"/>
        <s v="KALINDO SUKSES"/>
        <s v="GUNINDO"/>
        <s v="JEFFRYY"/>
        <s v="PMJP"/>
        <s v="TOPLA"/>
        <s v="RAPINAN BROTHER"/>
        <s v="AL IKHLAS"/>
        <s v="EMICO STATIONERY"/>
        <s v="MSI"/>
      </sharedItems>
    </cacheField>
    <cacheField name="FAKTUR" numFmtId="0">
      <sharedItems containsBlank="1" count="3">
        <m/>
        <s v="UNTANA"/>
        <s v="ARTO MORO"/>
      </sharedItems>
    </cacheField>
    <cacheField name="NO.NOTA" numFmtId="0">
      <sharedItems containsBlank="1"/>
    </cacheField>
    <cacheField name="NO.SJ" numFmtId="0">
      <sharedItems containsNonDate="0" containsString="0" containsBlank="1" count="1">
        <m/>
      </sharedItems>
    </cacheField>
    <cacheField name="TGL.NOTA" numFmtId="0">
      <sharedItems containsDate="1" containsBlank="1" containsMixedTypes="1" minDate="2024-03-01T00:00:00" maxDate="2024-05-08T00:00:00" count="28">
        <m/>
        <d v="2024-03-01T00:00:00"/>
        <d v="2024-03-02T00:00:00"/>
        <d v="2024-03-06T00:00:00"/>
        <d v="2024-03-04T00:00:00"/>
        <d v="2024-03-07T00:00:00"/>
        <d v="2024-05-07T00:00:00"/>
        <d v="2024-03-08T00:00:00"/>
        <d v="2024-03-18T00:00:00"/>
        <d v="2024-03-13T00:00:00"/>
        <d v="2024-03-12T00:00:00"/>
        <d v="2024-03-09T00:00:00"/>
        <d v="2024-03-14T00:00:00"/>
        <d v="2024-03-15T00:00:00"/>
        <d v="2024-03-21T00:00:00"/>
        <d v="2024-03-16T00:00:00"/>
        <d v="2024-03-19T00:00:00"/>
        <d v="2024-03-20T00:00:00"/>
        <d v="2024-03-25T00:00:00"/>
        <d v="2024-03-26T00:00:00"/>
        <s v="23/03/2024"/>
        <d v="2024-03-22T00:00:00"/>
        <d v="2024-03-27T00:00:00"/>
        <d v="2024-04-01T00:00:00"/>
        <d v="2024-03-28T00:00:00"/>
        <d v="2024-04-02T00:00:00"/>
        <d v="2024-04-04T00:00:00"/>
        <d v="2024-04-03T00:00:00"/>
      </sharedItems>
    </cacheField>
    <cacheField name="B" numFmtId="0">
      <sharedItems containsNonDate="0" containsString="0" containsBlank="1" count="1">
        <m/>
      </sharedItems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50" count="21">
        <m/>
        <n v="2"/>
        <n v="1"/>
        <n v="5"/>
        <n v="6"/>
        <n v="7"/>
        <n v="3"/>
        <n v="4"/>
        <n v="20"/>
        <n v="50"/>
        <n v="25"/>
        <n v="15"/>
        <n v="22"/>
        <n v="37"/>
        <n v="12"/>
        <n v="10"/>
        <n v="14"/>
        <n v="35"/>
        <n v="9"/>
        <n v="30"/>
        <n v="46"/>
      </sharedItems>
    </cacheField>
    <cacheField name="QTY" numFmtId="0">
      <sharedItems containsString="0" containsBlank="1" containsNumber="1" containsInteger="1" minValue="2" maxValue="9024"/>
    </cacheField>
    <cacheField name="STN" numFmtId="0">
      <sharedItems containsBlank="1" count="9">
        <m/>
        <s v="LSN"/>
        <s v="PAK"/>
        <s v="SET"/>
        <s v="GRS"/>
        <s v="PCS"/>
        <s v="ROL"/>
        <s v="BOX"/>
        <s v="IKAT"/>
      </sharedItems>
    </cacheField>
    <cacheField name="HARGA SATUAN" numFmtId="0">
      <sharedItems containsBlank="1" containsMixedTypes="1" containsNumber="1" minValue="1600" maxValue="675000"/>
    </cacheField>
    <cacheField name="HARGA/ CTN" numFmtId="0">
      <sharedItems containsString="0" containsBlank="1" containsNumber="1" containsInteger="1" minValue="462000" maxValue="7430400"/>
    </cacheField>
    <cacheField name="QTY/ CTN" numFmtId="0">
      <sharedItems containsBlank="1" containsMixedTypes="1" containsNumber="1" containsInteger="1" minValue="30" maxValue="200" count="28">
        <m/>
        <s v="96 LSN"/>
        <s v="144 PCS"/>
        <s v="200 LSN"/>
        <s v="100 PAK"/>
        <s v="150 ROL"/>
        <s v="20 LSN"/>
        <s v="108 PCS"/>
        <s v="60 PCS"/>
        <s v="300 PAK"/>
        <s v="200 PAK"/>
        <s v="40 LSN"/>
        <s v="120 PCS"/>
        <s v="50 LSN"/>
        <s v="100 LSN"/>
        <s v="1 GRS"/>
        <n v="34"/>
        <n v="30"/>
        <n v="160"/>
        <s v="30 GRS"/>
        <n v="200"/>
        <n v="120"/>
        <n v="80"/>
        <s v="125 BOX"/>
        <s v="96 PCS"/>
        <s v="50 IKAT"/>
        <s v="60 IKAT"/>
        <s v="30 LSN"/>
      </sharedItems>
    </cacheField>
    <cacheField name="DISC 1" numFmtId="10">
      <sharedItems containsString="0" containsBlank="1" containsNumber="1" minValue="0.02" maxValue="0.2" count="9">
        <m/>
        <n v="0.17"/>
        <n v="0.125"/>
        <n v="0.2"/>
        <n v="0.02"/>
        <n v="0.1"/>
        <n v="0.05"/>
        <n v="0.03"/>
        <n v="0.15"/>
      </sharedItems>
    </cacheField>
    <cacheField name="DISC 2" numFmtId="10">
      <sharedItems containsString="0" containsBlank="1" containsNumber="1" minValue="2.5000000000000001E-2" maxValue="0.1" count="6">
        <m/>
        <n v="0.05"/>
        <n v="0.04"/>
        <n v="2.5000000000000001E-2"/>
        <n v="0.1"/>
        <n v="7.4999999999999997E-2"/>
      </sharedItems>
    </cacheField>
    <cacheField name="DISC 3" numFmtId="10">
      <sharedItems containsNonDate="0" containsString="0" containsBlank="1" count="1">
        <m/>
      </sharedItems>
    </cacheField>
    <cacheField name="DISC DLL" numFmtId="43">
      <sharedItems containsString="0" containsBlank="1" containsNumber="1" minValue="76300.290000000008" maxValue="600472" count="6">
        <m/>
        <n v="187530"/>
        <n v="600472"/>
        <n v="193500"/>
        <n v="305252.60849999997"/>
        <n v="76300.290000000008"/>
      </sharedItems>
    </cacheField>
    <cacheField name="KETERANGAN" numFmtId="0">
      <sharedItems containsBlank="1" count="11">
        <m/>
        <s v="BONUS"/>
        <s v="16 LSN (12W PJG MY FATHER) + 42 LSN (12 W DEMO CLASSIC)"/>
        <s v="TERMASUK PPN 11%"/>
        <s v="BELUM PPN 11%"/>
        <s v="BELUM PPN 11%. PUTIH=4 CTN, BIRU=1 CTN"/>
        <s v="GANTI RETUR"/>
        <s v="HARGA SUDAH PPN 11% + DISKON 3% DILUAR NOTA. HARGA ASLI 23.000"/>
        <s v="HARGA SUDAH PPN 11% + DISKON 3% DILUAR NOTA. HARGA ASLI 29.500"/>
        <s v="HARGA SUDAH PPN 11%"/>
        <s v="BINUS, BOX ISI 24 PCS"/>
      </sharedItems>
    </cacheField>
    <cacheField name="JUMLAH" numFmtId="43">
      <sharedItems containsMixedTypes="1" containsNumber="1" containsInteger="1" minValue="38400" maxValue="116640000"/>
    </cacheField>
    <cacheField name="DISC 1-" numFmtId="43">
      <sharedItems containsMixedTypes="1" containsNumber="1" minValue="0" maxValue="19828800"/>
    </cacheField>
    <cacheField name="DISC 2-" numFmtId="43">
      <sharedItems containsMixedTypes="1" containsNumber="1" minValue="0" maxValue="3872448"/>
    </cacheField>
    <cacheField name="DISC 3-" numFmtId="43">
      <sharedItems containsMixedTypes="1" containsNumber="1" containsInteger="1" minValue="0" maxValue="0" count="2">
        <s v=""/>
        <n v="0"/>
      </sharedItems>
    </cacheField>
    <cacheField name="DISC" numFmtId="43">
      <sharedItems containsMixedTypes="1" containsNumber="1" minValue="0" maxValue="23701248"/>
    </cacheField>
    <cacheField name="TOTAL" numFmtId="43">
      <sharedItems containsMixedTypes="1" containsNumber="1" minValue="38400" maxValue="92938752"/>
    </cacheField>
    <cacheField name="Column2" numFmtId="43">
      <sharedItems containsNonDate="0" containsString="0" containsBlank="1" count="1">
        <m/>
      </sharedItems>
    </cacheField>
    <cacheField name="DISC TOTAL" numFmtId="43">
      <sharedItems containsMixedTypes="1" containsNumber="1" minValue="0" maxValue="35464089.600000001"/>
    </cacheField>
    <cacheField name="TOTAL INVOICE" numFmtId="43">
      <sharedItems containsMixedTypes="1" containsNumber="1" minValue="0" maxValue="139063910.40000001"/>
    </cacheField>
    <cacheField name="HARGA/ CTN_H" numFmtId="3">
      <sharedItems containsMixedTypes="1" containsNumber="1" minValue="0" maxValue="12000000"/>
    </cacheField>
    <cacheField name="JUMLAH_H" numFmtId="43">
      <sharedItems containsMixedTypes="1" containsNumber="1" containsInteger="1" minValue="38400" maxValue="91800000"/>
    </cacheField>
    <cacheField name="TGL_H" numFmtId="14">
      <sharedItems containsDate="1" containsMixedTypes="1" minDate="2024-03-01T00:00:00" maxDate="2024-04-05T00:00:00" count="21">
        <s v=""/>
        <d v="2024-03-01T00:00:00"/>
        <d v="2024-03-04T00:00:00"/>
        <d v="2024-03-07T00:00:00"/>
        <d v="2024-03-08T00:00:00"/>
        <d v="2024-03-06T00:00:00"/>
        <d v="2024-03-12T00:00:00"/>
        <d v="2024-03-18T00:00:00"/>
        <d v="2024-03-13T00:00:00"/>
        <d v="2024-03-19T00:00:00"/>
        <d v="2024-03-20T00:00:00"/>
        <d v="2024-03-21T00:00:00"/>
        <d v="2024-03-22T00:00:00"/>
        <d v="2024-03-26T00:00:00"/>
        <d v="2024-03-23T00:00:00"/>
        <d v="2024-03-27T00:00:00"/>
        <d v="2024-03-28T00:00:00"/>
        <d v="2024-03-30T00:00:00"/>
        <d v="2024-04-01T00:00:00"/>
        <d v="2024-04-03T00:00:00"/>
        <d v="2024-04-04T00:00:00"/>
      </sharedItems>
    </cacheField>
    <cacheField name="TGL.NOTA_H" numFmtId="14">
      <sharedItems containsDate="1" containsMixedTypes="1" minDate="2024-03-01T00:00:00" maxDate="2024-05-08T00:00:00" count="27">
        <s v=""/>
        <d v="2024-03-01T00:00:00"/>
        <d v="2024-03-02T00:00:00"/>
        <d v="2024-03-06T00:00:00"/>
        <d v="2024-03-04T00:00:00"/>
        <d v="2024-03-07T00:00:00"/>
        <d v="2024-05-07T00:00:00"/>
        <d v="2024-03-08T00:00:00"/>
        <d v="2024-03-18T00:00:00"/>
        <d v="2024-03-13T00:00:00"/>
        <d v="2024-03-12T00:00:00"/>
        <d v="2024-03-09T00:00:00"/>
        <d v="2024-03-14T00:00:00"/>
        <d v="2024-03-15T00:00:00"/>
        <d v="2024-03-21T00:00:00"/>
        <d v="2024-03-16T00:00:00"/>
        <d v="2024-03-19T00:00:00"/>
        <d v="2024-03-20T00:00:00"/>
        <d v="2024-03-25T00:00:00"/>
        <d v="2024-03-26T00:00:00"/>
        <d v="2024-03-22T00:00:00"/>
        <d v="2024-03-27T00:00:00"/>
        <d v="2024-04-01T00:00:00"/>
        <d v="2024-03-28T00:00:00"/>
        <d v="2024-04-02T00:00:00"/>
        <d v="2024-04-04T00:00:00"/>
        <d v="2024-04-03T00:00:00"/>
      </sharedItems>
    </cacheField>
    <cacheField name="NO.NOTA_H" numFmtId="14">
      <sharedItems containsDate="1" containsMixedTypes="1" minDate="1899-12-30T00:00:00" maxDate="1899-12-31T00:00:00"/>
    </cacheField>
    <cacheField name="SUPPLIER_H" numFmtId="0">
      <sharedItems count="27">
        <s v=""/>
        <s v="DUTA BUANA"/>
        <s v="KENKO SINAR INDONESIA"/>
        <s v="ATALI MAKMUR"/>
        <s v="99 JAYA UTAMA"/>
        <s v="PPW"/>
        <s v="SBS"/>
        <s v="SINAR MASA BUANA"/>
        <s v="COMBI"/>
        <s v="ETJ"/>
        <s v="BINTANG SAUDARA"/>
        <s v="DB STATIONERY"/>
        <s v="GRAFINDO"/>
        <s v="LAUTAN MAS ASIA"/>
        <s v="KUNCI MATAHARI"/>
        <s v="LAYS"/>
        <s v="SURYA PRATAMA"/>
        <s v="HANSA"/>
        <s v="KALINDO SUKSES"/>
        <s v="GUNINDO"/>
        <s v="JEFFRYY"/>
        <s v="PMJP"/>
        <s v="TOPLA"/>
        <s v="RAPINAN BROTHER"/>
        <s v="AL IKHLAS"/>
        <s v="EMICO STATIONERY"/>
        <s v="MSI"/>
      </sharedItems>
    </cacheField>
    <cacheField name="FAKTUR_H" numFmtId="3">
      <sharedItems count="3">
        <s v=""/>
        <s v="UNTANA"/>
        <s v="ARTO MORO"/>
      </sharedItems>
    </cacheField>
    <cacheField name="qb" numFmtId="0">
      <sharedItems containsMixedTypes="1" containsNumber="1" containsInteger="1" minValue="1" maxValue="522" count="15">
        <n v="522"/>
        <n v="2"/>
        <s v=""/>
        <n v="10"/>
        <n v="6"/>
        <n v="1"/>
        <n v="11"/>
        <n v="7"/>
        <n v="3"/>
        <n v="4"/>
        <n v="5"/>
        <n v="8"/>
        <n v="9"/>
        <n v="12"/>
        <n v="16"/>
      </sharedItems>
    </cacheField>
    <cacheField name="Column1" numFmtId="0">
      <sharedItems containsBlank="1" containsMixedTypes="1" containsNumber="1" containsInteger="1" minValue="3" maxValue="5" count="6">
        <s v=""/>
        <n v="3"/>
        <m/>
        <e v="#REF!"/>
        <n v="5"/>
        <n v="4"/>
      </sharedItems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 count="2">
        <s v=""/>
        <e v="#REF!"/>
      </sharedItems>
    </cacheField>
    <cacheField name="//DB" numFmtId="0">
      <sharedItems containsMixedTypes="1" containsNumber="1" containsInteger="1" minValue="36" maxValue="3239"/>
    </cacheField>
    <cacheField name="Column3" numFmtId="0">
      <sharedItems count="2">
        <s v=""/>
        <b v="1"/>
      </sharedItems>
    </cacheField>
    <cacheField name="QTY/ CTN_H" numFmtId="0">
      <sharedItems containsMixedTypes="1" containsNumber="1" containsInteger="1" minValue="30" maxValue="200"/>
    </cacheField>
    <cacheField name="NB NOTA_C_QTY" numFmtId="0">
      <sharedItems/>
    </cacheField>
    <cacheField name="//DB2" numFmtId="0">
      <sharedItems count="3">
        <s v=""/>
        <e v="#REF!"/>
        <e v="#N/A"/>
      </sharedItems>
    </cacheField>
    <cacheField name="ID BARANG" numFmtId="1">
      <sharedItems containsMixedTypes="1" containsNumber="1" containsInteger="1" minValue="2" maxValue="506" count="354">
        <s v=""/>
        <n v="2"/>
        <n v="3"/>
        <n v="5"/>
        <n v="6"/>
        <n v="7"/>
        <n v="8"/>
        <n v="9"/>
        <n v="10"/>
        <n v="11"/>
        <n v="12"/>
        <n v="13"/>
        <n v="14"/>
        <n v="16"/>
        <n v="17"/>
        <n v="18"/>
        <n v="19"/>
        <n v="20"/>
        <n v="21"/>
        <n v="22"/>
        <n v="23"/>
        <n v="24"/>
        <n v="25"/>
        <n v="27"/>
        <n v="28"/>
        <n v="29"/>
        <n v="30"/>
        <n v="31"/>
        <e v="#N/A"/>
        <n v="34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5"/>
        <n v="56"/>
        <n v="57"/>
        <n v="58"/>
        <n v="59"/>
        <n v="60"/>
        <n v="61"/>
        <n v="63"/>
        <n v="65"/>
        <n v="66"/>
        <n v="67"/>
        <n v="73"/>
        <n v="74"/>
        <n v="76"/>
        <n v="77"/>
        <n v="83"/>
        <n v="84"/>
        <n v="86"/>
        <n v="87"/>
        <n v="88"/>
        <n v="89"/>
        <n v="91"/>
        <n v="92"/>
        <n v="93"/>
        <n v="94"/>
        <n v="95"/>
        <n v="96"/>
        <n v="97"/>
        <n v="99"/>
        <n v="100"/>
        <n v="101"/>
        <n v="103"/>
        <n v="107"/>
        <n v="109"/>
        <n v="111"/>
        <n v="113"/>
        <n v="115"/>
        <n v="116"/>
        <n v="117"/>
        <n v="119"/>
        <n v="120"/>
        <n v="122"/>
        <n v="123"/>
        <n v="124"/>
        <n v="126"/>
        <n v="127"/>
        <n v="128"/>
        <n v="130"/>
        <n v="131"/>
        <n v="132"/>
        <n v="133"/>
        <n v="135"/>
        <n v="137"/>
        <n v="138"/>
        <n v="139"/>
        <n v="140"/>
        <n v="141"/>
        <n v="143"/>
        <n v="144"/>
        <n v="145"/>
        <n v="146"/>
        <n v="147"/>
        <n v="149"/>
        <n v="150"/>
        <n v="152"/>
        <n v="153"/>
        <n v="154"/>
        <n v="155"/>
        <n v="157"/>
        <n v="158"/>
        <n v="159"/>
        <n v="160"/>
        <n v="161"/>
        <n v="162"/>
        <n v="164"/>
        <n v="165"/>
        <n v="166"/>
        <n v="167"/>
        <n v="168"/>
        <n v="169"/>
        <n v="170"/>
        <n v="171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2"/>
        <n v="193"/>
        <n v="194"/>
        <n v="195"/>
        <n v="196"/>
        <n v="197"/>
        <n v="198"/>
        <n v="199"/>
        <n v="200"/>
        <n v="201"/>
        <n v="202"/>
        <n v="204"/>
        <n v="205"/>
        <n v="206"/>
        <n v="207"/>
        <n v="208"/>
        <n v="210"/>
        <n v="212"/>
        <n v="214"/>
        <n v="215"/>
        <n v="216"/>
        <n v="218"/>
        <n v="219"/>
        <n v="220"/>
        <n v="222"/>
        <n v="223"/>
        <n v="225"/>
        <n v="227"/>
        <n v="228"/>
        <n v="230"/>
        <n v="231"/>
        <n v="232"/>
        <n v="233"/>
        <n v="234"/>
        <n v="235"/>
        <n v="236"/>
        <n v="238"/>
        <n v="239"/>
        <n v="240"/>
        <n v="241"/>
        <n v="243"/>
        <n v="244"/>
        <n v="246"/>
        <n v="247"/>
        <n v="249"/>
        <n v="250"/>
        <n v="252"/>
        <n v="254"/>
        <n v="259"/>
        <n v="265"/>
        <n v="266"/>
        <n v="267"/>
        <n v="268"/>
        <n v="269"/>
        <n v="270"/>
        <n v="271"/>
        <n v="272"/>
        <n v="273"/>
        <n v="275"/>
        <n v="276"/>
        <n v="277"/>
        <n v="278"/>
        <n v="279"/>
        <n v="280"/>
        <n v="283"/>
        <n v="284"/>
        <n v="285"/>
        <n v="286"/>
        <n v="288"/>
        <n v="290"/>
        <n v="292"/>
        <n v="294"/>
        <n v="295"/>
        <n v="301"/>
        <n v="303"/>
        <n v="312"/>
        <n v="313"/>
        <n v="315"/>
        <n v="316"/>
        <n v="317"/>
        <n v="318"/>
        <n v="320"/>
        <n v="321"/>
        <n v="322"/>
        <n v="323"/>
        <n v="324"/>
        <n v="338"/>
        <n v="342"/>
        <n v="343"/>
        <n v="344"/>
        <n v="345"/>
        <n v="346"/>
        <n v="347"/>
        <n v="349"/>
        <n v="350"/>
        <n v="352"/>
        <n v="353"/>
        <n v="354"/>
        <n v="355"/>
        <n v="356"/>
        <n v="357"/>
        <n v="358"/>
        <n v="359"/>
        <n v="361"/>
        <n v="362"/>
        <n v="363"/>
        <n v="364"/>
        <n v="366"/>
        <n v="367"/>
        <n v="369"/>
        <n v="370"/>
        <n v="372"/>
        <n v="373"/>
        <n v="374"/>
        <n v="376"/>
        <n v="377"/>
        <n v="378"/>
        <n v="379"/>
        <n v="380"/>
        <n v="381"/>
        <n v="382"/>
        <n v="383"/>
        <n v="384"/>
        <n v="385"/>
        <n v="387"/>
        <n v="388"/>
        <n v="389"/>
        <n v="391"/>
        <n v="392"/>
        <n v="394"/>
        <n v="395"/>
        <n v="396"/>
        <n v="397"/>
        <n v="399"/>
        <n v="400"/>
        <n v="401"/>
        <n v="402"/>
        <n v="403"/>
        <n v="405"/>
        <n v="406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7"/>
        <n v="428"/>
        <n v="429"/>
        <n v="431"/>
        <n v="432"/>
        <n v="434"/>
        <n v="435"/>
        <n v="436"/>
        <n v="438"/>
        <n v="439"/>
        <n v="440"/>
        <n v="441"/>
        <n v="448"/>
        <n v="449"/>
        <n v="450"/>
        <n v="451"/>
        <n v="452"/>
        <n v="456"/>
        <n v="458"/>
        <n v="459"/>
        <n v="461"/>
        <n v="463"/>
        <n v="465"/>
        <n v="467"/>
        <n v="468"/>
        <n v="471"/>
        <n v="472"/>
        <n v="473"/>
        <n v="479"/>
        <n v="480"/>
        <n v="482"/>
        <n v="483"/>
        <n v="484"/>
        <n v="485"/>
        <n v="486"/>
        <n v="487"/>
        <n v="489"/>
        <n v="490"/>
        <n v="491"/>
        <n v="492"/>
        <n v="493"/>
        <n v="494"/>
        <n v="495"/>
        <n v="497"/>
        <n v="499"/>
        <n v="501"/>
        <n v="504"/>
        <n v="505"/>
        <n v="506"/>
        <n v="256" u="1"/>
        <n v="251" u="1"/>
      </sharedItems>
    </cacheField>
    <cacheField name="Column4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6">
  <r>
    <n v="1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0"/>
    <x v="0"/>
    <s v=""/>
    <s v=""/>
    <s v=""/>
    <s v=""/>
    <x v="0"/>
    <s v=""/>
    <x v="0"/>
    <s v=""/>
    <s v=""/>
    <x v="0"/>
    <x v="0"/>
    <x v="0"/>
  </r>
  <r>
    <n v="2"/>
    <s v="DUT_0103_24H-2"/>
    <x v="1"/>
    <n v="2"/>
    <x v="1"/>
    <x v="1"/>
    <x v="1"/>
    <s v="HM/ 040/ 03-24H"/>
    <x v="0"/>
    <x v="1"/>
    <x v="0"/>
    <s v="BALLPEN GEL TF 1190 HTM 0.3MM HIGHTECH"/>
    <x v="1"/>
    <n v="192"/>
    <x v="1"/>
    <n v="26500"/>
    <m/>
    <x v="1"/>
    <x v="0"/>
    <x v="0"/>
    <x v="0"/>
    <x v="0"/>
    <x v="0"/>
    <n v="5088000"/>
    <n v="0"/>
    <n v="0"/>
    <x v="1"/>
    <n v="0"/>
    <n v="5088000"/>
    <x v="0"/>
    <s v=""/>
    <s v=""/>
    <n v="2544000"/>
    <n v="5088000"/>
    <x v="1"/>
    <x v="1"/>
    <s v="HM/ 040/ 03-24H"/>
    <x v="1"/>
    <x v="1"/>
    <x v="1"/>
    <x v="1"/>
    <s v="ballpengeltf1190htm03mmhightech"/>
    <s v="ballpengeltf1190htm03mmhightech2544000"/>
    <s v="ballpengeltf1190htm03mmhightech2544000"/>
    <s v="DUTA BUANAUNTANAHM/ 040/ 03-24H45352ballpengeltf1190htm03mmhightech"/>
    <x v="1"/>
    <n v="149"/>
    <x v="1"/>
    <s v="96 LSN"/>
    <s v="ballpengeltf1190htm03mmhightech96lsnuntana"/>
    <x v="1"/>
    <x v="1"/>
    <x v="0"/>
  </r>
  <r>
    <s v=""/>
    <s v=""/>
    <x v="0"/>
    <n v="2"/>
    <x v="0"/>
    <x v="0"/>
    <x v="0"/>
    <m/>
    <x v="0"/>
    <x v="0"/>
    <x v="0"/>
    <s v="BALLPEN GEL TF 1191 BODY WR 0.3MM HIGHTECH"/>
    <x v="1"/>
    <n v="192"/>
    <x v="1"/>
    <n v="26500"/>
    <m/>
    <x v="1"/>
    <x v="0"/>
    <x v="0"/>
    <x v="0"/>
    <x v="0"/>
    <x v="0"/>
    <n v="5088000"/>
    <n v="0"/>
    <n v="0"/>
    <x v="1"/>
    <n v="0"/>
    <n v="5088000"/>
    <x v="0"/>
    <n v="0"/>
    <n v="10176000"/>
    <n v="2544000"/>
    <n v="5088000"/>
    <x v="1"/>
    <x v="1"/>
    <s v="HM/ 040/ 03-24H"/>
    <x v="1"/>
    <x v="1"/>
    <x v="2"/>
    <x v="1"/>
    <s v="ballpengeltf1191bodywr03mmhightech"/>
    <s v="ballpengeltf1191bodywr03mmhightech2544000"/>
    <s v="ballpengeltf1191bodywr03mmhightech2544000"/>
    <s v=""/>
    <x v="0"/>
    <n v="152"/>
    <x v="1"/>
    <s v="96 LSN"/>
    <s v="ballpengeltf1191bodywr03mmhightech96lsnuntana"/>
    <x v="1"/>
    <x v="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"/>
    <s v="KEN_0403_110-10"/>
    <x v="1"/>
    <n v="3"/>
    <x v="2"/>
    <x v="2"/>
    <x v="2"/>
    <s v="24030110"/>
    <x v="0"/>
    <x v="2"/>
    <x v="0"/>
    <s v="KENKO BALLPEN BP-39 N BLACK"/>
    <x v="2"/>
    <m/>
    <x v="0"/>
    <m/>
    <n v="1468800"/>
    <x v="0"/>
    <x v="1"/>
    <x v="0"/>
    <x v="0"/>
    <x v="0"/>
    <x v="0"/>
    <n v="1468800"/>
    <n v="249696.00000000003"/>
    <n v="0"/>
    <x v="1"/>
    <n v="249696.00000000003"/>
    <n v="1219104"/>
    <x v="0"/>
    <s v=""/>
    <s v=""/>
    <n v="1468800"/>
    <s v=""/>
    <x v="2"/>
    <x v="2"/>
    <s v="24030110"/>
    <x v="2"/>
    <x v="2"/>
    <x v="3"/>
    <x v="1"/>
    <s v="kenkoballpenbp39nblack"/>
    <s v="kenkoballpenbp39nblack14688000.17"/>
    <s v="kenkoballpenbp39nblack14688000.17"/>
    <s v="KENKO SINAR INDONESIAARTO MORO2403011045353kenkoballpenbp39nblack"/>
    <x v="1"/>
    <n v="1514"/>
    <x v="0"/>
    <s v="144 LSN"/>
    <s v="kenkoballpenbp39nblack144lsnartomoro"/>
    <x v="1"/>
    <x v="3"/>
    <x v="0"/>
  </r>
  <r>
    <s v=""/>
    <s v=""/>
    <x v="0"/>
    <n v="3"/>
    <x v="0"/>
    <x v="0"/>
    <x v="0"/>
    <m/>
    <x v="0"/>
    <x v="0"/>
    <x v="0"/>
    <s v="KENKO STAMP PAD NO 0"/>
    <x v="2"/>
    <m/>
    <x v="0"/>
    <m/>
    <n v="1069200"/>
    <x v="0"/>
    <x v="1"/>
    <x v="0"/>
    <x v="0"/>
    <x v="0"/>
    <x v="0"/>
    <n v="1069200"/>
    <n v="181764"/>
    <n v="0"/>
    <x v="1"/>
    <n v="181764"/>
    <n v="887436"/>
    <x v="0"/>
    <s v=""/>
    <s v=""/>
    <n v="1069200"/>
    <s v=""/>
    <x v="2"/>
    <x v="2"/>
    <s v="24030110"/>
    <x v="2"/>
    <x v="2"/>
    <x v="2"/>
    <x v="1"/>
    <s v="kenkostamppadno0"/>
    <s v="kenkostamppadno010692000.17"/>
    <s v="kenkostamppadno010692000.17"/>
    <s v=""/>
    <x v="0"/>
    <n v="1799"/>
    <x v="0"/>
    <s v="18 LSN"/>
    <s v="kenkostamppadno018lsnartomoro"/>
    <x v="1"/>
    <x v="4"/>
    <x v="0"/>
  </r>
  <r>
    <s v=""/>
    <s v=""/>
    <x v="0"/>
    <n v="3"/>
    <x v="0"/>
    <x v="0"/>
    <x v="0"/>
    <m/>
    <x v="0"/>
    <x v="0"/>
    <x v="0"/>
    <s v="KENKO PEN NK-7B BLACK"/>
    <x v="3"/>
    <m/>
    <x v="0"/>
    <m/>
    <n v="1728000"/>
    <x v="0"/>
    <x v="1"/>
    <x v="0"/>
    <x v="0"/>
    <x v="0"/>
    <x v="0"/>
    <n v="8640000"/>
    <n v="1468800"/>
    <n v="0"/>
    <x v="1"/>
    <n v="1468800"/>
    <n v="7171200"/>
    <x v="0"/>
    <s v=""/>
    <s v=""/>
    <n v="1728000"/>
    <s v=""/>
    <x v="2"/>
    <x v="2"/>
    <s v="24030110"/>
    <x v="2"/>
    <x v="2"/>
    <x v="2"/>
    <x v="1"/>
    <s v="kenkopennk7bblack"/>
    <s v="kenkopennk7bblack17280000.17"/>
    <s v="kenkopennk7bblack17280000.17"/>
    <s v=""/>
    <x v="0"/>
    <n v="1730"/>
    <x v="0"/>
    <s v="12 GRS"/>
    <s v="kenkopennk7bblack12grsartomoro"/>
    <x v="1"/>
    <x v="5"/>
    <x v="0"/>
  </r>
  <r>
    <s v=""/>
    <s v=""/>
    <x v="0"/>
    <n v="3"/>
    <x v="0"/>
    <x v="0"/>
    <x v="0"/>
    <m/>
    <x v="0"/>
    <x v="0"/>
    <x v="0"/>
    <s v="KENKO CUTTER A-300 9MM BLADE"/>
    <x v="4"/>
    <m/>
    <x v="0"/>
    <m/>
    <n v="1710000"/>
    <x v="0"/>
    <x v="1"/>
    <x v="0"/>
    <x v="0"/>
    <x v="0"/>
    <x v="0"/>
    <n v="10260000"/>
    <n v="1744200.0000000002"/>
    <n v="0"/>
    <x v="1"/>
    <n v="1744200.0000000002"/>
    <n v="8515800"/>
    <x v="0"/>
    <s v=""/>
    <s v=""/>
    <n v="1710000"/>
    <s v=""/>
    <x v="2"/>
    <x v="2"/>
    <s v="24030110"/>
    <x v="2"/>
    <x v="2"/>
    <x v="2"/>
    <x v="1"/>
    <s v="kenkocuttera3009mmblade"/>
    <s v="kenkocuttera3009mmblade17100000.17"/>
    <s v="kenkocuttera3009mmblade17100000.17"/>
    <s v=""/>
    <x v="0"/>
    <n v="1617"/>
    <x v="0"/>
    <s v="30 LSN"/>
    <s v="kenkocuttera3009mmblade30lsnartomoro"/>
    <x v="1"/>
    <x v="6"/>
    <x v="0"/>
  </r>
  <r>
    <s v=""/>
    <s v=""/>
    <x v="0"/>
    <n v="3"/>
    <x v="0"/>
    <x v="0"/>
    <x v="0"/>
    <m/>
    <x v="0"/>
    <x v="0"/>
    <x v="0"/>
    <s v="KENKO GEL PEN HI TECH H 0.28MM BLACK"/>
    <x v="4"/>
    <m/>
    <x v="0"/>
    <m/>
    <n v="5616000"/>
    <x v="0"/>
    <x v="1"/>
    <x v="0"/>
    <x v="0"/>
    <x v="0"/>
    <x v="0"/>
    <n v="33696000"/>
    <n v="5728320"/>
    <n v="0"/>
    <x v="1"/>
    <n v="5728320"/>
    <n v="27967680"/>
    <x v="0"/>
    <s v=""/>
    <s v=""/>
    <n v="5616000"/>
    <s v=""/>
    <x v="2"/>
    <x v="2"/>
    <s v="24030110"/>
    <x v="2"/>
    <x v="2"/>
    <x v="2"/>
    <x v="1"/>
    <s v="kenkogelpenhitechh028mmblack"/>
    <s v="kenkogelpenhitechh028mmblack56160000.17"/>
    <s v="kenkogelpenhitechh028mmblack56160000.17"/>
    <s v=""/>
    <x v="0"/>
    <n v="1643"/>
    <x v="0"/>
    <s v="144 LSN"/>
    <s v="kenkogelpenhitechh028mmblack144lsnartomoro"/>
    <x v="1"/>
    <x v="7"/>
    <x v="0"/>
  </r>
  <r>
    <s v=""/>
    <s v=""/>
    <x v="0"/>
    <n v="3"/>
    <x v="0"/>
    <x v="0"/>
    <x v="0"/>
    <m/>
    <x v="0"/>
    <x v="0"/>
    <x v="0"/>
    <s v="KENKO GEL PEN EASY GEL BLACK"/>
    <x v="5"/>
    <m/>
    <x v="0"/>
    <m/>
    <n v="3758400"/>
    <x v="0"/>
    <x v="1"/>
    <x v="0"/>
    <x v="0"/>
    <x v="0"/>
    <x v="0"/>
    <n v="26308800"/>
    <n v="4472496"/>
    <n v="0"/>
    <x v="1"/>
    <n v="4472496"/>
    <n v="21836304"/>
    <x v="0"/>
    <s v=""/>
    <s v=""/>
    <n v="3758400"/>
    <s v=""/>
    <x v="2"/>
    <x v="2"/>
    <s v="24030110"/>
    <x v="2"/>
    <x v="2"/>
    <x v="2"/>
    <x v="1"/>
    <s v="kenkogelpeneasygelblack"/>
    <s v="kenkogelpeneasygelblack37584000.17"/>
    <s v="kenkogelpeneasygelblack37584000.17"/>
    <s v=""/>
    <x v="0"/>
    <n v="1637"/>
    <x v="0"/>
    <s v="144 LSN"/>
    <s v="kenkogelpeneasygelblack144lsnartomoro"/>
    <x v="1"/>
    <x v="8"/>
    <x v="0"/>
  </r>
  <r>
    <s v=""/>
    <s v=""/>
    <x v="0"/>
    <n v="3"/>
    <x v="0"/>
    <x v="0"/>
    <x v="0"/>
    <m/>
    <x v="0"/>
    <x v="0"/>
    <x v="0"/>
    <s v="KENKO STAPLER HD-10D"/>
    <x v="1"/>
    <m/>
    <x v="0"/>
    <m/>
    <n v="2352000"/>
    <x v="0"/>
    <x v="1"/>
    <x v="0"/>
    <x v="0"/>
    <x v="0"/>
    <x v="0"/>
    <n v="4704000"/>
    <n v="799680"/>
    <n v="0"/>
    <x v="1"/>
    <n v="799680"/>
    <n v="3904320"/>
    <x v="0"/>
    <s v=""/>
    <s v=""/>
    <n v="2352000"/>
    <s v=""/>
    <x v="2"/>
    <x v="2"/>
    <s v="24030110"/>
    <x v="2"/>
    <x v="2"/>
    <x v="2"/>
    <x v="1"/>
    <s v="kenkostaplerhd10d"/>
    <s v="kenkostaplerhd10d23520000.17"/>
    <s v="kenkostaplerhd10d23520000.17"/>
    <s v=""/>
    <x v="0"/>
    <n v="1806"/>
    <x v="0"/>
    <s v="20 LSN"/>
    <s v="kenkostaplerhd10d20lsnartomoro"/>
    <x v="1"/>
    <x v="9"/>
    <x v="0"/>
  </r>
  <r>
    <s v=""/>
    <s v=""/>
    <x v="0"/>
    <n v="3"/>
    <x v="0"/>
    <x v="0"/>
    <x v="0"/>
    <m/>
    <x v="0"/>
    <x v="0"/>
    <x v="0"/>
    <s v="KENKO COLOR CLIP 3100"/>
    <x v="2"/>
    <m/>
    <x v="0"/>
    <m/>
    <n v="1987200"/>
    <x v="0"/>
    <x v="1"/>
    <x v="0"/>
    <x v="0"/>
    <x v="0"/>
    <x v="0"/>
    <n v="1987200"/>
    <n v="337824"/>
    <n v="0"/>
    <x v="1"/>
    <n v="337824"/>
    <n v="1649376"/>
    <x v="0"/>
    <s v=""/>
    <s v=""/>
    <n v="1987200"/>
    <s v=""/>
    <x v="2"/>
    <x v="2"/>
    <s v="24030110"/>
    <x v="2"/>
    <x v="2"/>
    <x v="2"/>
    <x v="1"/>
    <s v="kenkocolorclip3100"/>
    <s v="kenkocolorclip310019872000.17"/>
    <s v="kenkocolorclip310019872000.17"/>
    <s v=""/>
    <x v="0"/>
    <n v="1568"/>
    <x v="0"/>
    <s v="48 LSN"/>
    <s v="kenkocolorclip310048lsnartomoro"/>
    <x v="1"/>
    <x v="10"/>
    <x v="0"/>
  </r>
  <r>
    <s v=""/>
    <s v=""/>
    <x v="0"/>
    <n v="3"/>
    <x v="0"/>
    <x v="0"/>
    <x v="0"/>
    <m/>
    <x v="0"/>
    <x v="0"/>
    <x v="0"/>
    <s v="KENKO PUSH PIN PN 30 COLOR"/>
    <x v="2"/>
    <m/>
    <x v="0"/>
    <m/>
    <n v="1584000"/>
    <x v="0"/>
    <x v="1"/>
    <x v="0"/>
    <x v="0"/>
    <x v="0"/>
    <x v="0"/>
    <n v="1584000"/>
    <n v="269280"/>
    <n v="0"/>
    <x v="1"/>
    <n v="269280"/>
    <n v="1314720"/>
    <x v="0"/>
    <s v=""/>
    <s v=""/>
    <n v="1584000"/>
    <s v=""/>
    <x v="2"/>
    <x v="2"/>
    <s v="24030110"/>
    <x v="2"/>
    <x v="2"/>
    <x v="2"/>
    <x v="1"/>
    <s v="kenkopushpinpn30color"/>
    <s v="kenkopushpinpn30color15840000.17"/>
    <s v="kenkopushpinpn30color15840000.17"/>
    <s v=""/>
    <x v="0"/>
    <n v="1778"/>
    <x v="0"/>
    <s v="48 LSN"/>
    <s v="kenkopushpinpn30color48lsnartomoro"/>
    <x v="1"/>
    <x v="11"/>
    <x v="0"/>
  </r>
  <r>
    <s v=""/>
    <s v=""/>
    <x v="0"/>
    <n v="3"/>
    <x v="0"/>
    <x v="0"/>
    <x v="0"/>
    <m/>
    <x v="0"/>
    <x v="0"/>
    <x v="0"/>
    <s v="TITI 12 COLOR OIL PASTEL TI P 12 S"/>
    <x v="1"/>
    <m/>
    <x v="0"/>
    <m/>
    <n v="2088000"/>
    <x v="0"/>
    <x v="1"/>
    <x v="0"/>
    <x v="0"/>
    <x v="0"/>
    <x v="0"/>
    <n v="4176000"/>
    <n v="709920"/>
    <n v="0"/>
    <x v="1"/>
    <n v="709920"/>
    <n v="3466080"/>
    <x v="0"/>
    <n v="15961980"/>
    <n v="77932020"/>
    <n v="2088000"/>
    <s v=""/>
    <x v="2"/>
    <x v="2"/>
    <s v="24030110"/>
    <x v="2"/>
    <x v="2"/>
    <x v="2"/>
    <x v="1"/>
    <s v="titi12coloroilpasteltip12s"/>
    <s v="titi12coloroilpasteltip12s20880000.17"/>
    <s v="titi12coloroilpasteltip12s20880000.17"/>
    <s v=""/>
    <x v="0"/>
    <n v="3000"/>
    <x v="0"/>
    <s v="12 LSN"/>
    <s v="titi12coloroilpasteltip12s12lsnartomoro"/>
    <x v="1"/>
    <x v="1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"/>
    <s v="KEN_0403_132-10"/>
    <x v="1"/>
    <n v="4"/>
    <x v="0"/>
    <x v="2"/>
    <x v="2"/>
    <s v="24030132"/>
    <x v="0"/>
    <x v="2"/>
    <x v="0"/>
    <s v="KENKO BINDER CLIP NO 260"/>
    <x v="6"/>
    <m/>
    <x v="0"/>
    <m/>
    <n v="900000"/>
    <x v="0"/>
    <x v="1"/>
    <x v="0"/>
    <x v="0"/>
    <x v="0"/>
    <x v="0"/>
    <n v="2700000"/>
    <n v="459000.00000000006"/>
    <n v="0"/>
    <x v="1"/>
    <n v="459000.00000000006"/>
    <n v="2241000"/>
    <x v="0"/>
    <s v=""/>
    <s v=""/>
    <n v="900000"/>
    <s v=""/>
    <x v="2"/>
    <x v="2"/>
    <s v="24030132"/>
    <x v="2"/>
    <x v="2"/>
    <x v="3"/>
    <x v="1"/>
    <s v="kenkobinderclipno260"/>
    <s v="kenkobinderclipno2609000000.17"/>
    <s v="kenkobinderclipno2609000000.17"/>
    <s v="KENKO SINAR INDONESIAARTO MORO2403013245353kenkobinderclipno260"/>
    <x v="1"/>
    <n v="1523"/>
    <x v="0"/>
    <s v="5 GRS"/>
    <s v="kenkobinderclipno2605grsartomoro"/>
    <x v="1"/>
    <x v="13"/>
    <x v="0"/>
  </r>
  <r>
    <s v=""/>
    <s v=""/>
    <x v="0"/>
    <n v="4"/>
    <x v="0"/>
    <x v="0"/>
    <x v="0"/>
    <m/>
    <x v="0"/>
    <x v="0"/>
    <x v="0"/>
    <s v="KENKO CUTTER L 500 18 MM BLADE"/>
    <x v="1"/>
    <m/>
    <x v="0"/>
    <m/>
    <n v="2952000"/>
    <x v="0"/>
    <x v="1"/>
    <x v="0"/>
    <x v="0"/>
    <x v="0"/>
    <x v="0"/>
    <n v="5904000"/>
    <n v="1003680.0000000001"/>
    <n v="0"/>
    <x v="1"/>
    <n v="1003680.0000000001"/>
    <n v="4900320"/>
    <x v="0"/>
    <s v=""/>
    <s v=""/>
    <n v="2952000"/>
    <s v=""/>
    <x v="2"/>
    <x v="2"/>
    <s v="24030132"/>
    <x v="2"/>
    <x v="2"/>
    <x v="2"/>
    <x v="2"/>
    <s v="kenkocutterl50018mmblade"/>
    <s v="kenkocutterl50018mmblade29520000.17"/>
    <s v="kenkocutterl50018mmblade29520000.17"/>
    <s v=""/>
    <x v="0"/>
    <n v="1622"/>
    <x v="0"/>
    <s v="20 LSN"/>
    <s v="kenkocutterl50018mmblade20lsnartomoro"/>
    <x v="1"/>
    <x v="14"/>
    <x v="0"/>
  </r>
  <r>
    <s v=""/>
    <s v=""/>
    <x v="0"/>
    <n v="4"/>
    <x v="0"/>
    <x v="0"/>
    <x v="0"/>
    <m/>
    <x v="0"/>
    <x v="0"/>
    <x v="0"/>
    <s v="KENKO PUNCH NO.30 XL"/>
    <x v="2"/>
    <m/>
    <x v="0"/>
    <m/>
    <n v="1560000"/>
    <x v="0"/>
    <x v="1"/>
    <x v="0"/>
    <x v="0"/>
    <x v="0"/>
    <x v="0"/>
    <n v="1560000"/>
    <n v="265200"/>
    <n v="0"/>
    <x v="1"/>
    <n v="265200"/>
    <n v="1294800"/>
    <x v="0"/>
    <s v=""/>
    <s v=""/>
    <n v="1560000"/>
    <s v=""/>
    <x v="2"/>
    <x v="2"/>
    <s v="24030132"/>
    <x v="2"/>
    <x v="2"/>
    <x v="2"/>
    <x v="3"/>
    <s v="kenkopunchno30xl"/>
    <s v="kenkopunchno30xl15600000.17"/>
    <s v="kenkopunchno30xl15600000.17"/>
    <s v=""/>
    <x v="0"/>
    <n v="1772"/>
    <x v="0"/>
    <s v="4 BOX (2 LSN)"/>
    <s v="kenkopunchno30xl4box2lsnartomoro"/>
    <x v="1"/>
    <x v="15"/>
    <x v="0"/>
  </r>
  <r>
    <s v=""/>
    <s v=""/>
    <x v="0"/>
    <n v="4"/>
    <x v="0"/>
    <x v="0"/>
    <x v="0"/>
    <m/>
    <x v="0"/>
    <x v="0"/>
    <x v="0"/>
    <s v="KENKO CORRECTION FLUID KE 823 M"/>
    <x v="1"/>
    <m/>
    <x v="0"/>
    <m/>
    <n v="2052000"/>
    <x v="0"/>
    <x v="1"/>
    <x v="0"/>
    <x v="0"/>
    <x v="0"/>
    <x v="0"/>
    <n v="4104000"/>
    <n v="697680"/>
    <n v="0"/>
    <x v="1"/>
    <n v="697680"/>
    <n v="3406320"/>
    <x v="0"/>
    <s v=""/>
    <s v=""/>
    <n v="2052000"/>
    <s v=""/>
    <x v="2"/>
    <x v="2"/>
    <s v="24030132"/>
    <x v="2"/>
    <x v="2"/>
    <x v="2"/>
    <x v="3"/>
    <s v="kenkocorrectionfluidke823m"/>
    <s v="kenkocorrectionfluidke823m20520000.17"/>
    <s v="kenkocorrectionfluidke823m20520000.17"/>
    <s v=""/>
    <x v="0"/>
    <n v="1584"/>
    <x v="0"/>
    <s v="36 LSN"/>
    <s v="kenkocorrectionfluidke823m36lsnartomoro"/>
    <x v="1"/>
    <x v="16"/>
    <x v="0"/>
  </r>
  <r>
    <s v=""/>
    <s v=""/>
    <x v="0"/>
    <n v="4"/>
    <x v="0"/>
    <x v="0"/>
    <x v="0"/>
    <m/>
    <x v="0"/>
    <x v="0"/>
    <x v="0"/>
    <s v="KENKO STAINLESS STEEL RULER 50 CM"/>
    <x v="2"/>
    <m/>
    <x v="0"/>
    <m/>
    <n v="2154000"/>
    <x v="0"/>
    <x v="1"/>
    <x v="0"/>
    <x v="0"/>
    <x v="0"/>
    <x v="0"/>
    <n v="2154000"/>
    <n v="366180"/>
    <n v="0"/>
    <x v="1"/>
    <n v="366180"/>
    <n v="1787820"/>
    <x v="0"/>
    <s v=""/>
    <s v=""/>
    <n v="2154000"/>
    <s v=""/>
    <x v="2"/>
    <x v="2"/>
    <s v="24030132"/>
    <x v="2"/>
    <x v="2"/>
    <x v="2"/>
    <x v="3"/>
    <s v="kenkostainlesssteelruler50cm"/>
    <s v="kenkostainlesssteelruler50cm21540000.17"/>
    <s v="kenkostainlesssteelruler50cm21540000.17"/>
    <s v=""/>
    <x v="0"/>
    <n v="1795"/>
    <x v="0"/>
    <s v="10 LSN"/>
    <s v="kenkostainlesssteelruler50cm10lsnartomoro"/>
    <x v="1"/>
    <x v="17"/>
    <x v="0"/>
  </r>
  <r>
    <s v=""/>
    <s v=""/>
    <x v="0"/>
    <n v="4"/>
    <x v="0"/>
    <x v="0"/>
    <x v="0"/>
    <m/>
    <x v="0"/>
    <x v="0"/>
    <x v="0"/>
    <s v="KENKO PRICE LABELLER MX-6600A (10 DIG, 2LINES,A-N)"/>
    <x v="2"/>
    <m/>
    <x v="0"/>
    <m/>
    <n v="4750000"/>
    <x v="0"/>
    <x v="1"/>
    <x v="0"/>
    <x v="0"/>
    <x v="0"/>
    <x v="0"/>
    <n v="4750000"/>
    <n v="807500"/>
    <n v="0"/>
    <x v="1"/>
    <n v="807500"/>
    <n v="3942500"/>
    <x v="0"/>
    <s v=""/>
    <s v=""/>
    <n v="4750000"/>
    <s v=""/>
    <x v="2"/>
    <x v="2"/>
    <s v="24030132"/>
    <x v="2"/>
    <x v="2"/>
    <x v="2"/>
    <x v="3"/>
    <s v="kenkopricelabellermx6600a10dig2linesan"/>
    <s v="kenkopricelabellermx6600a10dig2linesan47500000.17"/>
    <s v="kenkopricelabellermx6600a10dig2linesan47500000.17"/>
    <s v=""/>
    <x v="0"/>
    <n v="1769"/>
    <x v="0"/>
    <s v="50 PCS"/>
    <s v="kenkopricelabellermx6600a10dig2linesan50pcsartomoro"/>
    <x v="1"/>
    <x v="18"/>
    <x v="0"/>
  </r>
  <r>
    <s v=""/>
    <s v=""/>
    <x v="0"/>
    <n v="4"/>
    <x v="0"/>
    <x v="0"/>
    <x v="0"/>
    <m/>
    <x v="0"/>
    <x v="0"/>
    <x v="0"/>
    <s v="KENKO ERASER ERW 20 SQ WHITE"/>
    <x v="2"/>
    <m/>
    <x v="0"/>
    <m/>
    <n v="1500000"/>
    <x v="0"/>
    <x v="1"/>
    <x v="0"/>
    <x v="0"/>
    <x v="0"/>
    <x v="0"/>
    <n v="1500000"/>
    <n v="255000.00000000003"/>
    <n v="0"/>
    <x v="1"/>
    <n v="255000.00000000003"/>
    <n v="1245000"/>
    <x v="0"/>
    <s v=""/>
    <s v=""/>
    <n v="1500000"/>
    <s v=""/>
    <x v="2"/>
    <x v="2"/>
    <s v="24030132"/>
    <x v="2"/>
    <x v="2"/>
    <x v="2"/>
    <x v="3"/>
    <s v="kenkoerasererw20sqwhite"/>
    <s v="kenkoerasererw20sqwhite15000000.17"/>
    <s v="kenkoerasererw20sqwhite15000000.17"/>
    <s v=""/>
    <x v="0"/>
    <n v="1830"/>
    <x v="0"/>
    <s v="50 BOX"/>
    <s v="kenkoerasererw20sqwhite50boxartomoro"/>
    <x v="1"/>
    <x v="19"/>
    <x v="0"/>
  </r>
  <r>
    <s v=""/>
    <s v=""/>
    <x v="0"/>
    <n v="4"/>
    <x v="0"/>
    <x v="0"/>
    <x v="0"/>
    <m/>
    <x v="0"/>
    <x v="0"/>
    <x v="0"/>
    <s v="KENKO ERASER ERB 20 SQ BLACK"/>
    <x v="2"/>
    <m/>
    <x v="0"/>
    <m/>
    <n v="1500000"/>
    <x v="0"/>
    <x v="1"/>
    <x v="0"/>
    <x v="0"/>
    <x v="0"/>
    <x v="0"/>
    <n v="1500000"/>
    <n v="255000.00000000003"/>
    <n v="0"/>
    <x v="1"/>
    <n v="255000.00000000003"/>
    <n v="1245000"/>
    <x v="0"/>
    <s v=""/>
    <s v=""/>
    <n v="1500000"/>
    <s v=""/>
    <x v="2"/>
    <x v="2"/>
    <s v="24030132"/>
    <x v="2"/>
    <x v="2"/>
    <x v="2"/>
    <x v="3"/>
    <s v="kenkoerasererb20sqblack"/>
    <s v="kenkoerasererb20sqblack15000000.17"/>
    <s v="kenkoerasererb20sqblack15000000.17"/>
    <s v=""/>
    <x v="0"/>
    <n v="1633"/>
    <x v="0"/>
    <s v="50 BOX"/>
    <s v="kenkoerasererb20sqblack50boxartomoro"/>
    <x v="1"/>
    <x v="20"/>
    <x v="0"/>
  </r>
  <r>
    <s v=""/>
    <s v=""/>
    <x v="0"/>
    <n v="4"/>
    <x v="0"/>
    <x v="0"/>
    <x v="0"/>
    <m/>
    <x v="0"/>
    <x v="0"/>
    <x v="0"/>
    <s v="KENKO PENCIL 2B-6191 HIJAU CAP HITAM"/>
    <x v="1"/>
    <m/>
    <x v="0"/>
    <m/>
    <n v="2208000"/>
    <x v="0"/>
    <x v="1"/>
    <x v="0"/>
    <x v="0"/>
    <x v="0"/>
    <x v="0"/>
    <n v="4416000"/>
    <n v="750720"/>
    <n v="0"/>
    <x v="1"/>
    <n v="750720"/>
    <n v="3665280"/>
    <x v="0"/>
    <s v=""/>
    <s v=""/>
    <n v="2208000"/>
    <s v=""/>
    <x v="2"/>
    <x v="2"/>
    <s v="24030132"/>
    <x v="2"/>
    <x v="2"/>
    <x v="2"/>
    <x v="3"/>
    <s v="kenkopencil2b6191hijaucaphitam"/>
    <s v="kenkopencil2b6191hijaucaphitam22080000.17"/>
    <s v="kenkopencil2b6191hijaucaphitam22080000.17"/>
    <s v=""/>
    <x v="0"/>
    <n v="1745"/>
    <x v="0"/>
    <s v="20 GRS"/>
    <s v="kenkopencil2b6191hijaucaphitam20grsartomoro"/>
    <x v="1"/>
    <x v="21"/>
    <x v="0"/>
  </r>
  <r>
    <s v=""/>
    <s v=""/>
    <x v="0"/>
    <n v="4"/>
    <x v="0"/>
    <x v="0"/>
    <x v="0"/>
    <m/>
    <x v="0"/>
    <x v="0"/>
    <x v="0"/>
    <s v="KENKO BINDER CLIP NO.107"/>
    <x v="2"/>
    <m/>
    <x v="0"/>
    <m/>
    <n v="1590000"/>
    <x v="0"/>
    <x v="1"/>
    <x v="0"/>
    <x v="0"/>
    <x v="0"/>
    <x v="0"/>
    <n v="1590000"/>
    <n v="270300"/>
    <n v="0"/>
    <x v="1"/>
    <n v="270300"/>
    <n v="1319700"/>
    <x v="0"/>
    <n v="5130260"/>
    <n v="25047740"/>
    <n v="1590000"/>
    <s v=""/>
    <x v="2"/>
    <x v="2"/>
    <s v="24030132"/>
    <x v="2"/>
    <x v="2"/>
    <x v="2"/>
    <x v="3"/>
    <s v="kenkobinderclipno107"/>
    <s v="kenkobinderclipno10715900000.17"/>
    <s v="kenkobinderclipno10715900000.17"/>
    <s v=""/>
    <x v="0"/>
    <n v="1519"/>
    <x v="0"/>
    <s v="50 GRS"/>
    <s v="kenkobinderclipno10750grsartomoro"/>
    <x v="1"/>
    <x v="2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"/>
    <s v="KEN_0403_133-6"/>
    <x v="1"/>
    <n v="5"/>
    <x v="0"/>
    <x v="2"/>
    <x v="2"/>
    <s v="24030133"/>
    <x v="0"/>
    <x v="2"/>
    <x v="0"/>
    <s v="KENKO BUSINESS FILE FP320HG-A4 BLUE"/>
    <x v="0"/>
    <n v="8"/>
    <x v="1"/>
    <n v="32400"/>
    <m/>
    <x v="0"/>
    <x v="1"/>
    <x v="0"/>
    <x v="0"/>
    <x v="0"/>
    <x v="0"/>
    <n v="259200"/>
    <n v="44064"/>
    <n v="0"/>
    <x v="1"/>
    <n v="44064"/>
    <n v="215136"/>
    <x v="0"/>
    <s v=""/>
    <s v=""/>
    <n v="259200"/>
    <n v="259200"/>
    <x v="2"/>
    <x v="2"/>
    <s v="24030133"/>
    <x v="2"/>
    <x v="2"/>
    <x v="4"/>
    <x v="1"/>
    <s v="kenkobusinessfilefp320hga4blue"/>
    <s v="kenkobusinessfilefp320hga4blue2592000.17"/>
    <s v="kenkobusinessfilefp320hga4blue324000.17"/>
    <s v="KENKO SINAR INDONESIAARTO MORO2403013345353kenkobusinessfilefp320hga4blue"/>
    <x v="1"/>
    <n v="1549"/>
    <x v="0"/>
    <s v="40 DOZ"/>
    <s v="kenkobusinessfilefp320hga4blue40dozartomoro"/>
    <x v="1"/>
    <x v="23"/>
    <x v="0"/>
  </r>
  <r>
    <s v=""/>
    <s v=""/>
    <x v="0"/>
    <n v="5"/>
    <x v="0"/>
    <x v="0"/>
    <x v="0"/>
    <m/>
    <x v="0"/>
    <x v="0"/>
    <x v="0"/>
    <s v="KENKO BUSINESS FILE FP320HG-A4 GREEN"/>
    <x v="0"/>
    <n v="8"/>
    <x v="1"/>
    <n v="32400"/>
    <m/>
    <x v="0"/>
    <x v="1"/>
    <x v="0"/>
    <x v="0"/>
    <x v="0"/>
    <x v="0"/>
    <n v="259200"/>
    <n v="44064"/>
    <n v="0"/>
    <x v="1"/>
    <n v="44064"/>
    <n v="215136"/>
    <x v="0"/>
    <s v=""/>
    <s v=""/>
    <n v="259200"/>
    <n v="259200"/>
    <x v="2"/>
    <x v="2"/>
    <s v="24030133"/>
    <x v="2"/>
    <x v="2"/>
    <x v="2"/>
    <x v="1"/>
    <s v="kenkobusinessfilefp320hga4green"/>
    <s v="kenkobusinessfilefp320hga4green2592000.17"/>
    <s v="kenkobusinessfilefp320hga4green324000.17"/>
    <s v=""/>
    <x v="0"/>
    <n v="1550"/>
    <x v="0"/>
    <s v="40 DOZ"/>
    <s v="kenkobusinessfilefp320hga4green40dozartomoro"/>
    <x v="1"/>
    <x v="24"/>
    <x v="0"/>
  </r>
  <r>
    <s v=""/>
    <s v=""/>
    <x v="0"/>
    <n v="5"/>
    <x v="0"/>
    <x v="0"/>
    <x v="0"/>
    <m/>
    <x v="0"/>
    <x v="0"/>
    <x v="0"/>
    <s v="KENKO BUSINESS FILE FP320HG-A4 GREY"/>
    <x v="0"/>
    <n v="8"/>
    <x v="1"/>
    <n v="32400"/>
    <m/>
    <x v="0"/>
    <x v="1"/>
    <x v="0"/>
    <x v="0"/>
    <x v="0"/>
    <x v="0"/>
    <n v="259200"/>
    <n v="44064"/>
    <n v="0"/>
    <x v="1"/>
    <n v="44064"/>
    <n v="215136"/>
    <x v="0"/>
    <s v=""/>
    <s v=""/>
    <n v="259200"/>
    <n v="259200"/>
    <x v="2"/>
    <x v="2"/>
    <s v="24030133"/>
    <x v="2"/>
    <x v="2"/>
    <x v="2"/>
    <x v="1"/>
    <s v="kenkobusinessfilefp320hga4grey"/>
    <s v="kenkobusinessfilefp320hga4grey2592000.17"/>
    <s v="kenkobusinessfilefp320hga4grey324000.17"/>
    <s v=""/>
    <x v="0"/>
    <n v="1551"/>
    <x v="0"/>
    <s v="40 DOZ"/>
    <s v="kenkobusinessfilefp320hga4grey40dozartomoro"/>
    <x v="1"/>
    <x v="25"/>
    <x v="0"/>
  </r>
  <r>
    <s v=""/>
    <s v=""/>
    <x v="0"/>
    <n v="5"/>
    <x v="0"/>
    <x v="0"/>
    <x v="0"/>
    <m/>
    <x v="0"/>
    <x v="0"/>
    <x v="0"/>
    <s v="KENKO BUSINESS FILE FP320HG-A4 RED"/>
    <x v="0"/>
    <n v="8"/>
    <x v="1"/>
    <n v="32400"/>
    <m/>
    <x v="0"/>
    <x v="1"/>
    <x v="0"/>
    <x v="0"/>
    <x v="0"/>
    <x v="0"/>
    <n v="259200"/>
    <n v="44064"/>
    <n v="0"/>
    <x v="1"/>
    <n v="44064"/>
    <n v="215136"/>
    <x v="0"/>
    <s v=""/>
    <s v=""/>
    <n v="259200"/>
    <n v="259200"/>
    <x v="2"/>
    <x v="2"/>
    <s v="24030133"/>
    <x v="2"/>
    <x v="2"/>
    <x v="2"/>
    <x v="1"/>
    <s v="kenkobusinessfilefp320hga4red"/>
    <s v="kenkobusinessfilefp320hga4red2592000.17"/>
    <s v="kenkobusinessfilefp320hga4red324000.17"/>
    <s v=""/>
    <x v="0"/>
    <n v="1552"/>
    <x v="0"/>
    <s v="40 DOZ"/>
    <s v="kenkobusinessfilefp320hga4red40dozartomoro"/>
    <x v="1"/>
    <x v="26"/>
    <x v="0"/>
  </r>
  <r>
    <s v=""/>
    <s v=""/>
    <x v="0"/>
    <n v="5"/>
    <x v="0"/>
    <x v="0"/>
    <x v="0"/>
    <m/>
    <x v="0"/>
    <x v="0"/>
    <x v="0"/>
    <s v="KENKO BUSINESS FILE FP320HG-A4 YELLOW"/>
    <x v="0"/>
    <n v="8"/>
    <x v="1"/>
    <n v="32400"/>
    <m/>
    <x v="0"/>
    <x v="1"/>
    <x v="0"/>
    <x v="0"/>
    <x v="0"/>
    <x v="0"/>
    <n v="259200"/>
    <n v="44064"/>
    <n v="0"/>
    <x v="1"/>
    <n v="44064"/>
    <n v="215136"/>
    <x v="0"/>
    <s v=""/>
    <s v=""/>
    <n v="259200"/>
    <n v="259200"/>
    <x v="2"/>
    <x v="2"/>
    <s v="24030133"/>
    <x v="2"/>
    <x v="2"/>
    <x v="2"/>
    <x v="1"/>
    <s v="kenkobusinessfilefp320hga4yellow"/>
    <s v="kenkobusinessfilefp320hga4yellow2592000.17"/>
    <s v="highlightertysp25120000"/>
    <s v=""/>
    <x v="0"/>
    <n v="1553"/>
    <x v="0"/>
    <s v="40 DOZ"/>
    <s v="kenkobusinessfilefp320hga4yellow40dozartomoro"/>
    <x v="1"/>
    <x v="27"/>
    <x v="0"/>
  </r>
  <r>
    <s v=""/>
    <s v=""/>
    <x v="0"/>
    <n v="5"/>
    <x v="0"/>
    <x v="0"/>
    <x v="0"/>
    <m/>
    <x v="0"/>
    <x v="0"/>
    <x v="0"/>
    <s v="KENKO MECHANICAL PENCIL MP 07"/>
    <x v="2"/>
    <m/>
    <x v="0"/>
    <m/>
    <n v="4608000"/>
    <x v="0"/>
    <x v="1"/>
    <x v="0"/>
    <x v="0"/>
    <x v="0"/>
    <x v="0"/>
    <n v="4608000"/>
    <n v="783360"/>
    <n v="0"/>
    <x v="1"/>
    <n v="783360"/>
    <n v="3824640"/>
    <x v="0"/>
    <n v="1003680"/>
    <n v="4900320"/>
    <n v="4608000"/>
    <s v=""/>
    <x v="2"/>
    <x v="2"/>
    <s v="24030133"/>
    <x v="2"/>
    <x v="2"/>
    <x v="2"/>
    <x v="1"/>
    <s v="kenkomechanicalpencilmp07"/>
    <s v="kenkomechanicalpencilmp0746080000.17"/>
    <s v="highlightertysp25120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"/>
    <s v="KEN_0403_053-1"/>
    <x v="1"/>
    <n v="6"/>
    <x v="0"/>
    <x v="2"/>
    <x v="2"/>
    <s v="24030053"/>
    <x v="0"/>
    <x v="1"/>
    <x v="0"/>
    <s v="KENKO GEL PEN EASY KLIK BLACK"/>
    <x v="6"/>
    <m/>
    <x v="0"/>
    <m/>
    <n v="4320000"/>
    <x v="0"/>
    <x v="1"/>
    <x v="0"/>
    <x v="0"/>
    <x v="0"/>
    <x v="0"/>
    <n v="12960000"/>
    <n v="2203200"/>
    <n v="0"/>
    <x v="1"/>
    <n v="2203200"/>
    <n v="10756800"/>
    <x v="0"/>
    <n v="2203200"/>
    <n v="10756800"/>
    <n v="4320000"/>
    <s v=""/>
    <x v="2"/>
    <x v="1"/>
    <s v="24030053"/>
    <x v="2"/>
    <x v="2"/>
    <x v="5"/>
    <x v="1"/>
    <s v="kenkogelpeneasyklikblack"/>
    <s v="kenkogelpeneasyklikblack43200000.17"/>
    <s v="kenkogelpeneasyklikblack43200000.17"/>
    <s v="KENKO SINAR INDONESIAARTO MORO2403005345352kenkogelpeneasyklikblack"/>
    <x v="1"/>
    <n v="3233"/>
    <x v="0"/>
    <s v="144 LSN"/>
    <s v="kenkogelpeneasyklikblack144lsnartomoro"/>
    <x v="1"/>
    <x v="2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"/>
    <s v="ATA_0703_872-11"/>
    <x v="1"/>
    <n v="7"/>
    <x v="3"/>
    <x v="3"/>
    <x v="2"/>
    <s v="SA240303872"/>
    <x v="0"/>
    <x v="1"/>
    <x v="0"/>
    <s v="STAPLER HD 10 JK"/>
    <x v="3"/>
    <n v="100"/>
    <x v="1"/>
    <n v="85200"/>
    <m/>
    <x v="0"/>
    <x v="2"/>
    <x v="1"/>
    <x v="0"/>
    <x v="0"/>
    <x v="0"/>
    <n v="8520000"/>
    <n v="1065000"/>
    <n v="372750"/>
    <x v="1"/>
    <n v="1437750"/>
    <n v="7082250"/>
    <x v="0"/>
    <s v=""/>
    <s v=""/>
    <n v="1704000"/>
    <n v="8520000"/>
    <x v="3"/>
    <x v="1"/>
    <s v="SA240303872"/>
    <x v="3"/>
    <x v="2"/>
    <x v="6"/>
    <x v="1"/>
    <s v="staplerhd10jk"/>
    <s v="staplerhd10jk17040000.1250.05"/>
    <s v="staplerhd10jk17040000.1250.05"/>
    <s v="ATALI MAKMURARTO MOROSA24030387245352staplerhd10jk"/>
    <x v="1"/>
    <n v="2875"/>
    <x v="0"/>
    <s v="20 LSN"/>
    <s v="staplerhd10jk20lsnartomoro"/>
    <x v="1"/>
    <x v="30"/>
    <x v="0"/>
  </r>
  <r>
    <s v=""/>
    <s v=""/>
    <x v="0"/>
    <n v="7"/>
    <x v="0"/>
    <x v="0"/>
    <x v="0"/>
    <m/>
    <x v="0"/>
    <x v="0"/>
    <x v="0"/>
    <s v="LOOSE LEAF B5-7026 100 S JK"/>
    <x v="3"/>
    <n v="400"/>
    <x v="2"/>
    <n v="10800"/>
    <m/>
    <x v="0"/>
    <x v="2"/>
    <x v="1"/>
    <x v="0"/>
    <x v="0"/>
    <x v="0"/>
    <n v="4320000"/>
    <n v="540000"/>
    <n v="189000"/>
    <x v="1"/>
    <n v="729000"/>
    <n v="3591000"/>
    <x v="0"/>
    <s v=""/>
    <s v=""/>
    <n v="864000"/>
    <n v="4320000"/>
    <x v="3"/>
    <x v="1"/>
    <s v="SA240303872"/>
    <x v="3"/>
    <x v="2"/>
    <x v="2"/>
    <x v="3"/>
    <s v="looseleafb57026100sjk"/>
    <s v="looseleafb57026100sjk8640000.1250.05"/>
    <s v="looseleafb57026100sjk8640000.1250.05"/>
    <s v=""/>
    <x v="0"/>
    <n v="1973"/>
    <x v="0"/>
    <s v="80 PAK"/>
    <s v="looseleafb57026100sjk80pakartomoro"/>
    <x v="1"/>
    <x v="31"/>
    <x v="0"/>
  </r>
  <r>
    <s v=""/>
    <s v=""/>
    <x v="0"/>
    <n v="7"/>
    <x v="0"/>
    <x v="0"/>
    <x v="0"/>
    <m/>
    <x v="0"/>
    <x v="0"/>
    <x v="0"/>
    <s v="LOOSE LEAF A5-7020 100 S JK"/>
    <x v="3"/>
    <n v="480"/>
    <x v="2"/>
    <n v="7000"/>
    <m/>
    <x v="0"/>
    <x v="2"/>
    <x v="1"/>
    <x v="0"/>
    <x v="0"/>
    <x v="0"/>
    <n v="3360000"/>
    <n v="420000"/>
    <n v="147000"/>
    <x v="1"/>
    <n v="567000"/>
    <n v="2793000"/>
    <x v="0"/>
    <s v=""/>
    <s v=""/>
    <n v="672000"/>
    <n v="3360000"/>
    <x v="3"/>
    <x v="1"/>
    <s v="SA240303872"/>
    <x v="3"/>
    <x v="2"/>
    <x v="2"/>
    <x v="3"/>
    <s v="looseleafa57020100sjk"/>
    <s v="looseleafa57020100sjk6720000.1250.05"/>
    <s v="looseleafa57020100sjk6720000.1250.05"/>
    <s v=""/>
    <x v="0"/>
    <n v="1965"/>
    <x v="0"/>
    <s v="96 PAK"/>
    <s v="looseleafa57020100sjk96pakartomoro"/>
    <x v="1"/>
    <x v="32"/>
    <x v="0"/>
  </r>
  <r>
    <s v=""/>
    <s v=""/>
    <x v="0"/>
    <n v="7"/>
    <x v="0"/>
    <x v="0"/>
    <x v="0"/>
    <m/>
    <x v="0"/>
    <x v="0"/>
    <x v="0"/>
    <s v="LOOSE LEAF A5 7020 50 SJK"/>
    <x v="3"/>
    <n v="960"/>
    <x v="2"/>
    <n v="3600"/>
    <m/>
    <x v="0"/>
    <x v="2"/>
    <x v="1"/>
    <x v="0"/>
    <x v="0"/>
    <x v="0"/>
    <n v="3456000"/>
    <n v="432000"/>
    <n v="151200"/>
    <x v="1"/>
    <n v="583200"/>
    <n v="2872800"/>
    <x v="0"/>
    <s v=""/>
    <s v=""/>
    <n v="691200"/>
    <n v="3456000"/>
    <x v="3"/>
    <x v="1"/>
    <s v="SA240303872"/>
    <x v="3"/>
    <x v="2"/>
    <x v="2"/>
    <x v="3"/>
    <s v="looseleafa5702050sjk"/>
    <s v="looseleafa5702050sjk6912000.1250.05"/>
    <s v="looseleafa5702050sjk6912000.1250.05"/>
    <s v=""/>
    <x v="0"/>
    <n v="1966"/>
    <x v="0"/>
    <s v="192 PAK"/>
    <s v="looseleafa5702050sjk192pakartomoro"/>
    <x v="1"/>
    <x v="33"/>
    <x v="0"/>
  </r>
  <r>
    <s v=""/>
    <s v=""/>
    <x v="0"/>
    <n v="7"/>
    <x v="0"/>
    <x v="0"/>
    <x v="0"/>
    <m/>
    <x v="0"/>
    <x v="0"/>
    <x v="0"/>
    <s v="BRUSH BR 8 JK"/>
    <x v="2"/>
    <n v="240"/>
    <x v="3"/>
    <n v="7800"/>
    <m/>
    <x v="0"/>
    <x v="2"/>
    <x v="1"/>
    <x v="0"/>
    <x v="0"/>
    <x v="0"/>
    <n v="1872000"/>
    <n v="234000"/>
    <n v="81900"/>
    <x v="1"/>
    <n v="315900"/>
    <n v="1556100"/>
    <x v="0"/>
    <s v=""/>
    <s v=""/>
    <n v="1872000"/>
    <n v="1872000"/>
    <x v="3"/>
    <x v="1"/>
    <s v="SA240303872"/>
    <x v="3"/>
    <x v="2"/>
    <x v="2"/>
    <x v="3"/>
    <s v="brushbr8jk"/>
    <s v="brushbr8jk18720000.1250.05"/>
    <s v="brushbr8jk18720000.1250.05"/>
    <s v=""/>
    <x v="0"/>
    <n v="500"/>
    <x v="0"/>
    <s v="20 LSN"/>
    <s v="brushbr8jk20lsnartomoro"/>
    <x v="1"/>
    <x v="34"/>
    <x v="0"/>
  </r>
  <r>
    <s v=""/>
    <s v=""/>
    <x v="0"/>
    <n v="7"/>
    <x v="0"/>
    <x v="0"/>
    <x v="0"/>
    <m/>
    <x v="0"/>
    <x v="0"/>
    <x v="0"/>
    <s v="PENCIL P 88 2B JK"/>
    <x v="2"/>
    <n v="30"/>
    <x v="4"/>
    <n v="104400"/>
    <m/>
    <x v="0"/>
    <x v="2"/>
    <x v="1"/>
    <x v="0"/>
    <x v="0"/>
    <x v="0"/>
    <n v="3132000"/>
    <n v="391500"/>
    <n v="137025"/>
    <x v="1"/>
    <n v="528525"/>
    <n v="2603475"/>
    <x v="0"/>
    <s v=""/>
    <s v=""/>
    <n v="3132000"/>
    <n v="3132000"/>
    <x v="3"/>
    <x v="1"/>
    <s v="SA240303872"/>
    <x v="3"/>
    <x v="2"/>
    <x v="2"/>
    <x v="3"/>
    <s v="pencilp882bjk"/>
    <s v="pencilp882bjk31320000.1250.05"/>
    <s v="pencilp882bjk31320000.1250.05"/>
    <s v=""/>
    <x v="0"/>
    <n v="2510"/>
    <x v="0"/>
    <s v="30 GRS"/>
    <s v="pencilp882bjk30grsartomoro"/>
    <x v="1"/>
    <x v="35"/>
    <x v="0"/>
  </r>
  <r>
    <s v=""/>
    <s v=""/>
    <x v="0"/>
    <n v="7"/>
    <x v="0"/>
    <x v="0"/>
    <x v="0"/>
    <m/>
    <x v="0"/>
    <x v="0"/>
    <x v="0"/>
    <s v="COLOR PENCIL CP 12 PB JK"/>
    <x v="2"/>
    <n v="144"/>
    <x v="3"/>
    <n v="10200"/>
    <m/>
    <x v="0"/>
    <x v="2"/>
    <x v="1"/>
    <x v="0"/>
    <x v="0"/>
    <x v="0"/>
    <n v="1468800"/>
    <n v="183600"/>
    <n v="64260"/>
    <x v="1"/>
    <n v="247860"/>
    <n v="1220940"/>
    <x v="0"/>
    <s v=""/>
    <s v=""/>
    <n v="1468800"/>
    <n v="1468800"/>
    <x v="3"/>
    <x v="1"/>
    <s v="SA240303872"/>
    <x v="3"/>
    <x v="2"/>
    <x v="2"/>
    <x v="3"/>
    <s v="colorpencilcp12pbjk"/>
    <s v="colorpencilcp12pbjk14688000.1250.05"/>
    <s v="colorpencilcp12pbjk14688000.1250.05"/>
    <s v=""/>
    <x v="0"/>
    <n v="695"/>
    <x v="0"/>
    <s v="12 LSN"/>
    <s v="colorpencilcp12pbjk12lsnartomoro"/>
    <x v="1"/>
    <x v="36"/>
    <x v="0"/>
  </r>
  <r>
    <s v=""/>
    <s v=""/>
    <x v="0"/>
    <n v="7"/>
    <x v="0"/>
    <x v="0"/>
    <x v="0"/>
    <m/>
    <x v="0"/>
    <x v="0"/>
    <x v="0"/>
    <s v="CORRECTION TAPE CT 540 JK"/>
    <x v="2"/>
    <n v="720"/>
    <x v="3"/>
    <n v="5700"/>
    <m/>
    <x v="0"/>
    <x v="2"/>
    <x v="1"/>
    <x v="0"/>
    <x v="0"/>
    <x v="0"/>
    <n v="4104000"/>
    <n v="513000"/>
    <n v="179550"/>
    <x v="1"/>
    <n v="692550"/>
    <n v="3411450"/>
    <x v="0"/>
    <s v=""/>
    <s v=""/>
    <n v="4104000"/>
    <n v="4104000"/>
    <x v="3"/>
    <x v="1"/>
    <s v="SA240303872"/>
    <x v="3"/>
    <x v="2"/>
    <x v="2"/>
    <x v="3"/>
    <s v="correctiontapect540jk"/>
    <s v="correctiontapect540jk41040000.1250.05"/>
    <s v="correctiontapect540jk41040000.1250.05"/>
    <s v=""/>
    <x v="0"/>
    <n v="742"/>
    <x v="0"/>
    <s v="60 LSN"/>
    <s v="correctiontapect540jk60lsnartomoro"/>
    <x v="1"/>
    <x v="37"/>
    <x v="0"/>
  </r>
  <r>
    <s v=""/>
    <s v=""/>
    <x v="0"/>
    <n v="7"/>
    <x v="0"/>
    <x v="0"/>
    <x v="0"/>
    <m/>
    <x v="0"/>
    <x v="0"/>
    <x v="0"/>
    <s v="MATH SET MS 25 JK"/>
    <x v="2"/>
    <n v="24"/>
    <x v="1"/>
    <n v="89400"/>
    <m/>
    <x v="0"/>
    <x v="2"/>
    <x v="1"/>
    <x v="0"/>
    <x v="0"/>
    <x v="0"/>
    <n v="2145600"/>
    <n v="268200"/>
    <n v="93870"/>
    <x v="1"/>
    <n v="362070"/>
    <n v="1783530"/>
    <x v="0"/>
    <s v=""/>
    <s v=""/>
    <n v="2145600"/>
    <n v="2145600"/>
    <x v="3"/>
    <x v="1"/>
    <s v="SA240303872"/>
    <x v="3"/>
    <x v="2"/>
    <x v="2"/>
    <x v="3"/>
    <s v="mathsetms25jk"/>
    <s v="mathsetms25jk21456000.1250.05"/>
    <s v="mathsetms25jk21456000.1250.05"/>
    <s v=""/>
    <x v="0"/>
    <n v="2079"/>
    <x v="0"/>
    <s v="24 LSN"/>
    <s v="mathsetms25jk24lsnartomoro"/>
    <x v="1"/>
    <x v="38"/>
    <x v="0"/>
  </r>
  <r>
    <s v=""/>
    <s v=""/>
    <x v="0"/>
    <n v="7"/>
    <x v="0"/>
    <x v="0"/>
    <x v="0"/>
    <m/>
    <x v="0"/>
    <x v="0"/>
    <x v="0"/>
    <s v="MATH SET MS 55 JK"/>
    <x v="2"/>
    <n v="24"/>
    <x v="1"/>
    <n v="89400"/>
    <m/>
    <x v="0"/>
    <x v="2"/>
    <x v="1"/>
    <x v="0"/>
    <x v="0"/>
    <x v="0"/>
    <n v="2145600"/>
    <n v="268200"/>
    <n v="93870"/>
    <x v="1"/>
    <n v="362070"/>
    <n v="1783530"/>
    <x v="0"/>
    <s v=""/>
    <s v=""/>
    <n v="2145600"/>
    <n v="2145600"/>
    <x v="3"/>
    <x v="1"/>
    <s v="SA240303872"/>
    <x v="3"/>
    <x v="2"/>
    <x v="2"/>
    <x v="3"/>
    <s v="mathsetms55jk"/>
    <s v="mathsetms55jk21456000.1250.05"/>
    <s v="mathsetms55jk21456000.1250.05"/>
    <s v=""/>
    <x v="0"/>
    <n v="2083"/>
    <x v="0"/>
    <s v="24 LSN"/>
    <s v="mathsetms55jk24lsnartomoro"/>
    <x v="1"/>
    <x v="39"/>
    <x v="0"/>
  </r>
  <r>
    <s v=""/>
    <s v=""/>
    <x v="0"/>
    <n v="7"/>
    <x v="0"/>
    <x v="0"/>
    <x v="0"/>
    <m/>
    <x v="0"/>
    <x v="0"/>
    <x v="0"/>
    <s v="PUNCH NO 85 JK"/>
    <x v="2"/>
    <n v="24"/>
    <x v="5"/>
    <n v="40000"/>
    <m/>
    <x v="0"/>
    <x v="2"/>
    <x v="1"/>
    <x v="0"/>
    <x v="0"/>
    <x v="0"/>
    <n v="960000"/>
    <n v="120000"/>
    <n v="42000"/>
    <x v="1"/>
    <n v="162000"/>
    <n v="798000"/>
    <x v="0"/>
    <n v="5987925"/>
    <n v="29496075"/>
    <n v="960000"/>
    <n v="960000"/>
    <x v="3"/>
    <x v="1"/>
    <s v="SA240303872"/>
    <x v="3"/>
    <x v="2"/>
    <x v="2"/>
    <x v="3"/>
    <s v="punchno85jk"/>
    <s v="punchno85jk9600000.1250.05"/>
    <s v="punchno85jk9600000.1250.05"/>
    <s v=""/>
    <x v="0"/>
    <n v="2716"/>
    <x v="0"/>
    <s v="24 PCS"/>
    <s v="punchno85jk24pcsartomoro"/>
    <x v="1"/>
    <x v="4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"/>
    <s v="ATA_0703_873-6"/>
    <x v="1"/>
    <n v="8"/>
    <x v="0"/>
    <x v="3"/>
    <x v="2"/>
    <s v="SA240303873"/>
    <x v="0"/>
    <x v="1"/>
    <x v="0"/>
    <s v="LABEL LB 2 RL 1 BARIS JK"/>
    <x v="1"/>
    <n v="2000"/>
    <x v="6"/>
    <n v="2050"/>
    <m/>
    <x v="0"/>
    <x v="2"/>
    <x v="1"/>
    <x v="0"/>
    <x v="0"/>
    <x v="0"/>
    <n v="4100000"/>
    <n v="512500"/>
    <n v="179375"/>
    <x v="1"/>
    <n v="691875"/>
    <n v="3408125"/>
    <x v="0"/>
    <s v=""/>
    <s v=""/>
    <n v="2050000"/>
    <n v="4100000"/>
    <x v="3"/>
    <x v="1"/>
    <s v="SA240303873"/>
    <x v="3"/>
    <x v="2"/>
    <x v="4"/>
    <x v="1"/>
    <s v="labellb2rl1barisjk"/>
    <s v="labellb2rl1barisjk20500000.1250.05"/>
    <s v="labellb2rl1barisjk20500000.1250.05"/>
    <s v="ATALI MAKMURARTO MOROSA24030387345352labellb2rl1barisjk"/>
    <x v="1"/>
    <n v="1880"/>
    <x v="0"/>
    <s v="100 PAK (10 ROL)"/>
    <s v="labellb2rl1barisjk100pak10rolartomoro"/>
    <x v="1"/>
    <x v="41"/>
    <x v="0"/>
  </r>
  <r>
    <s v=""/>
    <s v=""/>
    <x v="0"/>
    <n v="8"/>
    <x v="0"/>
    <x v="0"/>
    <x v="0"/>
    <m/>
    <x v="0"/>
    <x v="0"/>
    <x v="0"/>
    <s v="LABEL LB 1 LY 1 BARIS YELLOW JK"/>
    <x v="1"/>
    <n v="2000"/>
    <x v="6"/>
    <n v="3000"/>
    <m/>
    <x v="0"/>
    <x v="2"/>
    <x v="1"/>
    <x v="0"/>
    <x v="0"/>
    <x v="0"/>
    <n v="6000000"/>
    <n v="750000"/>
    <n v="262500"/>
    <x v="1"/>
    <n v="1012500"/>
    <n v="4987500"/>
    <x v="0"/>
    <s v=""/>
    <s v=""/>
    <n v="3000000"/>
    <n v="6000000"/>
    <x v="3"/>
    <x v="1"/>
    <s v="SA240303873"/>
    <x v="3"/>
    <x v="2"/>
    <x v="2"/>
    <x v="1"/>
    <s v="labellb1ly1barisyellowjk"/>
    <s v="labellb1ly1barisyellowjk30000000.1250.05"/>
    <s v="labellb1ly1barisyellowjk30000000.1250.05"/>
    <s v=""/>
    <x v="0"/>
    <n v="1879"/>
    <x v="0"/>
    <s v="100 PAK (10 ROL)"/>
    <s v="labellb1ly1barisyellowjk100pak10rolartomoro"/>
    <x v="1"/>
    <x v="42"/>
    <x v="0"/>
  </r>
  <r>
    <s v=""/>
    <s v=""/>
    <x v="0"/>
    <n v="8"/>
    <x v="0"/>
    <x v="0"/>
    <x v="0"/>
    <m/>
    <x v="0"/>
    <x v="0"/>
    <x v="0"/>
    <s v="LABEL LB P2CY 2 BARIS YELLOW JK"/>
    <x v="2"/>
    <n v="500"/>
    <x v="6"/>
    <n v="4200"/>
    <m/>
    <x v="0"/>
    <x v="2"/>
    <x v="1"/>
    <x v="0"/>
    <x v="0"/>
    <x v="0"/>
    <n v="2100000"/>
    <n v="262500"/>
    <n v="91875"/>
    <x v="1"/>
    <n v="354375"/>
    <n v="1745625"/>
    <x v="0"/>
    <s v=""/>
    <s v=""/>
    <n v="2100000"/>
    <n v="2100000"/>
    <x v="3"/>
    <x v="1"/>
    <s v="SA240303873"/>
    <x v="3"/>
    <x v="2"/>
    <x v="2"/>
    <x v="1"/>
    <s v="labellbp2cy2barisyellowjk"/>
    <s v="labellbp2cy2barisyellowjk21000000.1250.05"/>
    <s v="labellbp2cy2barisyellowjk21000000.1250.05"/>
    <s v=""/>
    <x v="0"/>
    <n v="1884"/>
    <x v="0"/>
    <s v="50 PAK (10 ROL)"/>
    <s v="labellbp2cy2barisyellowjk50pak10rolartomoro"/>
    <x v="1"/>
    <x v="43"/>
    <x v="0"/>
  </r>
  <r>
    <s v=""/>
    <s v=""/>
    <x v="0"/>
    <n v="8"/>
    <x v="0"/>
    <x v="0"/>
    <x v="0"/>
    <m/>
    <x v="0"/>
    <x v="0"/>
    <x v="0"/>
    <s v="CUTTER A 300 A AUTO LOCK JK"/>
    <x v="2"/>
    <n v="48"/>
    <x v="1"/>
    <n v="55800"/>
    <m/>
    <x v="0"/>
    <x v="2"/>
    <x v="1"/>
    <x v="0"/>
    <x v="0"/>
    <x v="0"/>
    <n v="2678400"/>
    <n v="334800"/>
    <n v="117180"/>
    <x v="1"/>
    <n v="451980"/>
    <n v="2226420"/>
    <x v="0"/>
    <s v=""/>
    <s v=""/>
    <n v="2678400"/>
    <n v="2678400"/>
    <x v="3"/>
    <x v="1"/>
    <s v="SA240303873"/>
    <x v="3"/>
    <x v="2"/>
    <x v="2"/>
    <x v="1"/>
    <s v="cuttera300aautolockjk"/>
    <s v="cuttera300aautolockjk26784000.1250.05"/>
    <s v="cuttera300aautolockjk26784000.1250.05"/>
    <s v=""/>
    <x v="0"/>
    <n v="785"/>
    <x v="0"/>
    <s v="48 LSN"/>
    <s v="cuttera300aautolockjk48lsnartomoro"/>
    <x v="1"/>
    <x v="44"/>
    <x v="0"/>
  </r>
  <r>
    <s v=""/>
    <s v=""/>
    <x v="0"/>
    <n v="8"/>
    <x v="0"/>
    <x v="0"/>
    <x v="0"/>
    <m/>
    <x v="0"/>
    <x v="0"/>
    <x v="0"/>
    <s v="CUTTER L 500 JK"/>
    <x v="2"/>
    <n v="24"/>
    <x v="1"/>
    <n v="162000"/>
    <m/>
    <x v="0"/>
    <x v="2"/>
    <x v="1"/>
    <x v="0"/>
    <x v="0"/>
    <x v="0"/>
    <n v="3888000"/>
    <n v="486000"/>
    <n v="170100"/>
    <x v="1"/>
    <n v="656100"/>
    <n v="3231900"/>
    <x v="0"/>
    <s v=""/>
    <s v=""/>
    <n v="3888000"/>
    <n v="3888000"/>
    <x v="3"/>
    <x v="1"/>
    <s v="SA240303873"/>
    <x v="3"/>
    <x v="2"/>
    <x v="2"/>
    <x v="1"/>
    <s v="cutterl500jk"/>
    <s v="cutterl500jk38880000.1250.05"/>
    <s v="cutterl500jk38880000.1250.05"/>
    <s v=""/>
    <x v="0"/>
    <n v="798"/>
    <x v="0"/>
    <s v="24 LSN"/>
    <s v="cutterl500jk24lsnartomoro"/>
    <x v="1"/>
    <x v="45"/>
    <x v="0"/>
  </r>
  <r>
    <s v=""/>
    <s v=""/>
    <x v="0"/>
    <n v="8"/>
    <x v="0"/>
    <x v="0"/>
    <x v="0"/>
    <m/>
    <x v="0"/>
    <x v="0"/>
    <x v="0"/>
    <s v="CUTTER BLADE L 150 M MH JK BONUS"/>
    <x v="0"/>
    <n v="24"/>
    <x v="1"/>
    <m/>
    <m/>
    <x v="0"/>
    <x v="2"/>
    <x v="1"/>
    <x v="0"/>
    <x v="0"/>
    <x v="0"/>
    <s v=""/>
    <s v=""/>
    <s v=""/>
    <x v="0"/>
    <s v=""/>
    <s v=""/>
    <x v="0"/>
    <n v="3166830"/>
    <n v="15599570"/>
    <n v="0"/>
    <s v=""/>
    <x v="3"/>
    <x v="1"/>
    <s v="SA240303873"/>
    <x v="3"/>
    <x v="2"/>
    <x v="2"/>
    <x v="1"/>
    <s v="cutterbladel150mmhjkbonus"/>
    <s v="cutterbladel150mmhjkbonus00.1250.05"/>
    <s v="cutterbladel150mmhjkbonus00.1250.05"/>
    <s v=""/>
    <x v="0"/>
    <n v="792"/>
    <x v="0"/>
    <s v="40 LSN"/>
    <s v="cutterbladel150mmhjkbonus40lsnartomoro"/>
    <x v="1"/>
    <x v="4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"/>
    <s v="ATA_0703_874-7"/>
    <x v="1"/>
    <n v="9"/>
    <x v="0"/>
    <x v="3"/>
    <x v="2"/>
    <s v="SA240303874"/>
    <x v="0"/>
    <x v="1"/>
    <x v="0"/>
    <s v="OIL PASTEL OP 12 S PP CASE SEA WORLD JK"/>
    <x v="6"/>
    <n v="432"/>
    <x v="3"/>
    <n v="11900"/>
    <m/>
    <x v="0"/>
    <x v="2"/>
    <x v="1"/>
    <x v="0"/>
    <x v="0"/>
    <x v="0"/>
    <n v="5140800"/>
    <n v="642600"/>
    <n v="224910"/>
    <x v="1"/>
    <n v="867510"/>
    <n v="4273290"/>
    <x v="0"/>
    <s v=""/>
    <s v=""/>
    <n v="1713600"/>
    <n v="5140800"/>
    <x v="3"/>
    <x v="1"/>
    <s v="SA240303874"/>
    <x v="3"/>
    <x v="2"/>
    <x v="7"/>
    <x v="1"/>
    <s v="oilpastelop12sppcaseseaworldjk"/>
    <s v="oilpastelop12sppcaseseaworldjk17136000.1250.05"/>
    <s v="oilpastelop12sppcaseseaworldjk17136000.1250.05"/>
    <s v="ATALI MAKMURARTO MOROSA24030387445352oilpastelop12sppcaseseaworldjk"/>
    <x v="1"/>
    <n v="2200"/>
    <x v="0"/>
    <s v="12 LSN"/>
    <s v="oilpastelop12sppcaseseaworldjk12lsnartomoro"/>
    <x v="1"/>
    <x v="47"/>
    <x v="0"/>
  </r>
  <r>
    <s v=""/>
    <s v=""/>
    <x v="0"/>
    <n v="9"/>
    <x v="0"/>
    <x v="0"/>
    <x v="0"/>
    <m/>
    <x v="0"/>
    <x v="0"/>
    <x v="0"/>
    <s v="OIL PASTEL OP 18 S PP CASE SEA WORLD JK"/>
    <x v="7"/>
    <n v="288"/>
    <x v="3"/>
    <n v="23000"/>
    <m/>
    <x v="0"/>
    <x v="2"/>
    <x v="1"/>
    <x v="0"/>
    <x v="0"/>
    <x v="0"/>
    <n v="6624000"/>
    <n v="828000"/>
    <n v="289800"/>
    <x v="1"/>
    <n v="1117800"/>
    <n v="5506200"/>
    <x v="0"/>
    <s v=""/>
    <s v=""/>
    <n v="1656000"/>
    <n v="6624000"/>
    <x v="3"/>
    <x v="1"/>
    <s v="SA240303874"/>
    <x v="3"/>
    <x v="2"/>
    <x v="2"/>
    <x v="1"/>
    <s v="oilpastelop18sppcaseseaworldjk"/>
    <s v="oilpastelop18sppcaseseaworldjk16560000.1250.05"/>
    <s v="oilpastelop18sppcaseseaworldjk16560000.1250.05"/>
    <s v=""/>
    <x v="0"/>
    <n v="2201"/>
    <x v="0"/>
    <s v="6 LSN"/>
    <s v="oilpastelop18sppcaseseaworldjk6lsnartomoro"/>
    <x v="1"/>
    <x v="48"/>
    <x v="0"/>
  </r>
  <r>
    <s v=""/>
    <s v=""/>
    <x v="0"/>
    <n v="9"/>
    <x v="0"/>
    <x v="0"/>
    <x v="0"/>
    <m/>
    <x v="0"/>
    <x v="0"/>
    <x v="0"/>
    <s v="OIL PASTEL OP 55 S PP CASE SEA WORLD JK"/>
    <x v="2"/>
    <n v="24"/>
    <x v="3"/>
    <n v="66900"/>
    <m/>
    <x v="0"/>
    <x v="2"/>
    <x v="1"/>
    <x v="0"/>
    <x v="0"/>
    <x v="0"/>
    <n v="1605600"/>
    <n v="200700"/>
    <n v="70245"/>
    <x v="1"/>
    <n v="270945"/>
    <n v="1334655"/>
    <x v="0"/>
    <s v=""/>
    <s v=""/>
    <n v="1605600"/>
    <n v="1605600"/>
    <x v="3"/>
    <x v="1"/>
    <s v="SA240303874"/>
    <x v="3"/>
    <x v="2"/>
    <x v="2"/>
    <x v="1"/>
    <s v="oilpastelop55sppcaseseaworldjk"/>
    <s v="oilpastelop55sppcaseseaworldjk16056000.1250.05"/>
    <s v="oilpastelop55sppcaseseaworldjk16056000.1250.05"/>
    <s v=""/>
    <x v="0"/>
    <n v="2205"/>
    <x v="0"/>
    <s v="4 BOX (6 SET)"/>
    <s v="oilpastelop55sppcaseseaworldjk4box6setartomoro"/>
    <x v="1"/>
    <x v="49"/>
    <x v="0"/>
  </r>
  <r>
    <s v=""/>
    <s v=""/>
    <x v="0"/>
    <n v="9"/>
    <x v="0"/>
    <x v="0"/>
    <x v="0"/>
    <m/>
    <x v="0"/>
    <x v="0"/>
    <x v="0"/>
    <s v="CORRECTION FLUID JK 101 A JK"/>
    <x v="2"/>
    <n v="48"/>
    <x v="1"/>
    <n v="36000"/>
    <m/>
    <x v="0"/>
    <x v="2"/>
    <x v="1"/>
    <x v="0"/>
    <x v="0"/>
    <x v="0"/>
    <n v="1728000"/>
    <n v="216000"/>
    <n v="75600"/>
    <x v="1"/>
    <n v="291600"/>
    <n v="1436400"/>
    <x v="0"/>
    <s v=""/>
    <s v=""/>
    <n v="1728000"/>
    <n v="1728000"/>
    <x v="3"/>
    <x v="1"/>
    <s v="SA240303874"/>
    <x v="3"/>
    <x v="2"/>
    <x v="2"/>
    <x v="1"/>
    <s v="correctionfluidjk101ajk"/>
    <s v="correctionfluidjk101ajk17280000.1250.05"/>
    <s v="correctionfluidjk101ajk17280000.1250.05"/>
    <s v=""/>
    <x v="0"/>
    <n v="730"/>
    <x v="0"/>
    <s v="48 LSN"/>
    <s v="correctionfluidjk101ajk48lsnartomoro"/>
    <x v="1"/>
    <x v="50"/>
    <x v="0"/>
  </r>
  <r>
    <s v=""/>
    <s v=""/>
    <x v="0"/>
    <n v="9"/>
    <x v="0"/>
    <x v="0"/>
    <x v="0"/>
    <m/>
    <x v="0"/>
    <x v="0"/>
    <x v="0"/>
    <s v="CORRECTION TAPE CT 522 JK"/>
    <x v="2"/>
    <n v="720"/>
    <x v="5"/>
    <n v="4300"/>
    <m/>
    <x v="0"/>
    <x v="2"/>
    <x v="1"/>
    <x v="0"/>
    <x v="0"/>
    <x v="0"/>
    <n v="3096000"/>
    <n v="387000"/>
    <n v="135450"/>
    <x v="1"/>
    <n v="522450"/>
    <n v="2573550"/>
    <x v="0"/>
    <s v=""/>
    <s v=""/>
    <n v="3096000"/>
    <n v="3096000"/>
    <x v="3"/>
    <x v="1"/>
    <s v="SA240303874"/>
    <x v="3"/>
    <x v="2"/>
    <x v="2"/>
    <x v="1"/>
    <s v="correctiontapect522jk"/>
    <s v="correctiontapect522jk30960000.1250.05"/>
    <s v="correctiontapect522jk30960000.1250.05"/>
    <s v=""/>
    <x v="0"/>
    <n v="737"/>
    <x v="0"/>
    <s v="60 LSN"/>
    <s v="correctiontapect522jk60lsnartomoro"/>
    <x v="1"/>
    <x v="51"/>
    <x v="0"/>
  </r>
  <r>
    <s v=""/>
    <s v=""/>
    <x v="0"/>
    <n v="9"/>
    <x v="0"/>
    <x v="0"/>
    <x v="0"/>
    <m/>
    <x v="0"/>
    <x v="0"/>
    <x v="0"/>
    <s v="ERASER 526 B 40 P JK"/>
    <x v="6"/>
    <n v="150"/>
    <x v="7"/>
    <n v="28300"/>
    <m/>
    <x v="0"/>
    <x v="2"/>
    <x v="1"/>
    <x v="0"/>
    <x v="0"/>
    <x v="0"/>
    <n v="4245000"/>
    <n v="530625"/>
    <n v="185718.75"/>
    <x v="1"/>
    <n v="716343.75"/>
    <n v="3528656.25"/>
    <x v="0"/>
    <s v=""/>
    <s v=""/>
    <n v="1415000"/>
    <n v="4245000"/>
    <x v="3"/>
    <x v="1"/>
    <s v="SA240303874"/>
    <x v="3"/>
    <x v="2"/>
    <x v="2"/>
    <x v="1"/>
    <s v="eraser526b40pjk"/>
    <s v="eraser526b40pjk14150000.1250.05"/>
    <s v="eraser526b40pjk14150000.1250.05"/>
    <s v=""/>
    <x v="0"/>
    <n v="968"/>
    <x v="0"/>
    <s v="50 BOX (40 PCS)"/>
    <s v="eraser526b40pjk50box40pcsartomoro"/>
    <x v="1"/>
    <x v="52"/>
    <x v="0"/>
  </r>
  <r>
    <s v=""/>
    <s v=""/>
    <x v="0"/>
    <n v="9"/>
    <x v="0"/>
    <x v="0"/>
    <x v="0"/>
    <m/>
    <x v="0"/>
    <x v="0"/>
    <x v="0"/>
    <s v="GLUE STICK GS 15 JK"/>
    <x v="2"/>
    <n v="648"/>
    <x v="5"/>
    <n v="3300"/>
    <m/>
    <x v="0"/>
    <x v="2"/>
    <x v="1"/>
    <x v="0"/>
    <x v="0"/>
    <x v="0"/>
    <n v="2138400"/>
    <n v="267300"/>
    <n v="93555"/>
    <x v="1"/>
    <n v="360855"/>
    <n v="1777545"/>
    <x v="0"/>
    <n v="4147503.75"/>
    <n v="20430296.25"/>
    <n v="2138400"/>
    <n v="2138400"/>
    <x v="3"/>
    <x v="1"/>
    <s v="SA240303874"/>
    <x v="3"/>
    <x v="2"/>
    <x v="2"/>
    <x v="1"/>
    <s v="gluestickgs15jk"/>
    <s v="gluestickgs15jk21384000.1250.05"/>
    <s v="gluestickgs15jk21384000.1250.05"/>
    <s v=""/>
    <x v="0"/>
    <n v="1351"/>
    <x v="0"/>
    <s v="54 LSN"/>
    <s v="gluestickgs15jk54lsnartomoro"/>
    <x v="1"/>
    <x v="5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"/>
    <s v="99J_0803_624-1"/>
    <x v="1"/>
    <n v="10"/>
    <x v="4"/>
    <x v="4"/>
    <x v="2"/>
    <s v="JUC 056/24"/>
    <x v="0"/>
    <x v="2"/>
    <x v="0"/>
    <s v="TP PENSIL BD XLG BD 861"/>
    <x v="2"/>
    <n v="180"/>
    <x v="5"/>
    <n v="22000"/>
    <m/>
    <x v="0"/>
    <x v="0"/>
    <x v="0"/>
    <x v="0"/>
    <x v="0"/>
    <x v="0"/>
    <n v="3960000"/>
    <n v="0"/>
    <n v="0"/>
    <x v="1"/>
    <n v="0"/>
    <n v="3960000"/>
    <x v="0"/>
    <n v="0"/>
    <n v="3960000"/>
    <n v="3960000"/>
    <n v="3960000"/>
    <x v="4"/>
    <x v="2"/>
    <s v="JUC 056/24"/>
    <x v="4"/>
    <x v="2"/>
    <x v="5"/>
    <x v="1"/>
    <s v="tppensilbdxlgbd861"/>
    <s v="tppensilbdxlgbd8613960000"/>
    <s v="tppensilbdxlgbd8613960000"/>
    <s v="99 JAYA UTAMAARTO MOROJUC 056/2445353tppensilbdxlgbd861"/>
    <x v="1"/>
    <n v="3048"/>
    <x v="0"/>
    <s v="180 PCS"/>
    <s v="tppensilbdxlgbd861180pcsartomoro"/>
    <x v="1"/>
    <x v="5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1"/>
    <s v="PPW_0803_I24-3"/>
    <x v="1"/>
    <n v="11"/>
    <x v="0"/>
    <x v="5"/>
    <x v="1"/>
    <s v="0061/HW/III/24"/>
    <x v="0"/>
    <x v="3"/>
    <x v="0"/>
    <s v="BT 30 CM"/>
    <x v="8"/>
    <n v="2000"/>
    <x v="1"/>
    <n v="26780"/>
    <m/>
    <x v="0"/>
    <x v="3"/>
    <x v="2"/>
    <x v="0"/>
    <x v="0"/>
    <x v="0"/>
    <n v="53560000"/>
    <n v="10712000"/>
    <n v="1713920"/>
    <x v="1"/>
    <n v="12425920"/>
    <n v="41134080"/>
    <x v="0"/>
    <s v=""/>
    <s v=""/>
    <n v="2678000"/>
    <n v="53560000"/>
    <x v="4"/>
    <x v="3"/>
    <s v="0061/HW/III/24"/>
    <x v="5"/>
    <x v="1"/>
    <x v="8"/>
    <x v="1"/>
    <s v="bt30cm"/>
    <s v="bt30cm26780000.20.04"/>
    <s v="bt30cm26780000.20.04"/>
    <s v="PPWUNTANA0061/HW/III/2445357bt30cm"/>
    <x v="1"/>
    <n v="510"/>
    <x v="0"/>
    <s v="100 LSN"/>
    <s v="bt30cm100lsnuntana"/>
    <x v="1"/>
    <x v="55"/>
    <x v="0"/>
  </r>
  <r>
    <s v=""/>
    <s v=""/>
    <x v="0"/>
    <n v="11"/>
    <x v="0"/>
    <x v="0"/>
    <x v="0"/>
    <m/>
    <x v="0"/>
    <x v="0"/>
    <x v="0"/>
    <s v="BT 20 CM"/>
    <x v="7"/>
    <n v="400"/>
    <x v="1"/>
    <n v="21380"/>
    <m/>
    <x v="0"/>
    <x v="3"/>
    <x v="2"/>
    <x v="0"/>
    <x v="0"/>
    <x v="0"/>
    <n v="8552000"/>
    <n v="1710400"/>
    <n v="273664"/>
    <x v="1"/>
    <n v="1984064"/>
    <n v="6567936"/>
    <x v="0"/>
    <s v=""/>
    <s v=""/>
    <n v="2138000"/>
    <n v="8552000"/>
    <x v="4"/>
    <x v="3"/>
    <s v="0061/HW/III/24"/>
    <x v="5"/>
    <x v="1"/>
    <x v="2"/>
    <x v="1"/>
    <s v="bt20cm"/>
    <s v="bt20cm21380000.20.04"/>
    <s v="bt20cm21380000.20.04"/>
    <s v=""/>
    <x v="0"/>
    <n v="509"/>
    <x v="0"/>
    <s v="100 LSN"/>
    <s v="bt20cm100lsnuntana"/>
    <x v="1"/>
    <x v="56"/>
    <x v="0"/>
  </r>
  <r>
    <s v=""/>
    <s v=""/>
    <x v="0"/>
    <n v="11"/>
    <x v="0"/>
    <x v="0"/>
    <x v="0"/>
    <m/>
    <x v="0"/>
    <x v="0"/>
    <x v="0"/>
    <s v="BT 15 CM"/>
    <x v="7"/>
    <n v="800"/>
    <x v="1"/>
    <n v="18880"/>
    <m/>
    <x v="0"/>
    <x v="3"/>
    <x v="2"/>
    <x v="0"/>
    <x v="0"/>
    <x v="0"/>
    <n v="15104000"/>
    <n v="3020800"/>
    <n v="483328"/>
    <x v="1"/>
    <n v="3504128"/>
    <n v="11599872"/>
    <x v="0"/>
    <n v="17914112"/>
    <n v="59301888"/>
    <n v="3776000"/>
    <n v="15104000"/>
    <x v="4"/>
    <x v="3"/>
    <s v="0061/HW/III/24"/>
    <x v="5"/>
    <x v="1"/>
    <x v="2"/>
    <x v="1"/>
    <s v="bt15cm"/>
    <s v="bt15cm37760000.20.04"/>
    <s v="bt15cm37760000.20.04"/>
    <s v=""/>
    <x v="0"/>
    <n v="508"/>
    <x v="0"/>
    <s v="200 LSN"/>
    <s v="bt15cm200lsnuntana"/>
    <x v="1"/>
    <x v="5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2"/>
    <s v="SBS_0803_1PR-3"/>
    <x v="1"/>
    <n v="12"/>
    <x v="0"/>
    <x v="6"/>
    <x v="1"/>
    <s v="WC0005B1PR"/>
    <x v="0"/>
    <x v="1"/>
    <x v="0"/>
    <s v="CORRECTION TAPE MICROTOP MT 737/ 5X16/+REFILL"/>
    <x v="3"/>
    <n v="240"/>
    <x v="1"/>
    <n v="76500"/>
    <m/>
    <x v="0"/>
    <x v="0"/>
    <x v="0"/>
    <x v="0"/>
    <x v="0"/>
    <x v="0"/>
    <n v="18360000"/>
    <n v="0"/>
    <n v="0"/>
    <x v="1"/>
    <n v="0"/>
    <n v="18360000"/>
    <x v="0"/>
    <s v=""/>
    <s v=""/>
    <n v="3672000"/>
    <n v="18360000"/>
    <x v="4"/>
    <x v="1"/>
    <s v="WC0005B1PR"/>
    <x v="6"/>
    <x v="1"/>
    <x v="8"/>
    <x v="1"/>
    <s v="correctiontapemicrotopmt7375x16refill"/>
    <s v="correctiontapemicrotopmt7375x16refill3672000"/>
    <s v="correctiontapemicrotopmt7375x16refill3672000"/>
    <s v="SBSUNTANAWC0005B1PR45352correctiontapemicrotopmt7375x16refill"/>
    <x v="1"/>
    <e v="#N/A"/>
    <x v="0"/>
    <e v="#N/A"/>
    <e v="#N/A"/>
    <x v="2"/>
    <x v="28"/>
    <x v="0"/>
  </r>
  <r>
    <s v=""/>
    <s v=""/>
    <x v="0"/>
    <n v="12"/>
    <x v="0"/>
    <x v="0"/>
    <x v="0"/>
    <m/>
    <x v="0"/>
    <x v="0"/>
    <x v="0"/>
    <s v="CORRECTION TAPE MICROTOP MT 737/ 5X16/+REFILL"/>
    <x v="0"/>
    <n v="36"/>
    <x v="1"/>
    <n v="76500"/>
    <m/>
    <x v="0"/>
    <x v="0"/>
    <x v="0"/>
    <x v="0"/>
    <x v="0"/>
    <x v="0"/>
    <n v="2754000"/>
    <n v="0"/>
    <n v="0"/>
    <x v="1"/>
    <n v="0"/>
    <n v="2754000"/>
    <x v="0"/>
    <s v=""/>
    <s v=""/>
    <n v="2754000"/>
    <n v="2754000"/>
    <x v="4"/>
    <x v="1"/>
    <s v="WC0005B1PR"/>
    <x v="6"/>
    <x v="1"/>
    <x v="2"/>
    <x v="1"/>
    <s v="correctiontapemicrotopmt7375x16refill"/>
    <s v="correctiontapemicrotopmt7375x16refill2754000"/>
    <s v="correctiontapemicrotopmt7375x16refill76500"/>
    <s v=""/>
    <x v="0"/>
    <e v="#N/A"/>
    <x v="0"/>
    <e v="#N/A"/>
    <e v="#N/A"/>
    <x v="2"/>
    <x v="28"/>
    <x v="0"/>
  </r>
  <r>
    <s v=""/>
    <s v=""/>
    <x v="0"/>
    <n v="12"/>
    <x v="0"/>
    <x v="0"/>
    <x v="0"/>
    <m/>
    <x v="0"/>
    <x v="0"/>
    <x v="0"/>
    <s v="CORRECTION TAPE MICROTOP MT 767/ 5X10"/>
    <x v="0"/>
    <n v="10"/>
    <x v="7"/>
    <m/>
    <m/>
    <x v="0"/>
    <x v="0"/>
    <x v="0"/>
    <x v="0"/>
    <x v="0"/>
    <x v="1"/>
    <s v=""/>
    <s v=""/>
    <s v=""/>
    <x v="0"/>
    <s v=""/>
    <s v=""/>
    <x v="0"/>
    <n v="0"/>
    <n v="21114000"/>
    <n v="0"/>
    <s v=""/>
    <x v="4"/>
    <x v="1"/>
    <s v="WC0005B1PR"/>
    <x v="6"/>
    <x v="1"/>
    <x v="2"/>
    <x v="1"/>
    <s v="correctiontapemicrotopmt7675x10"/>
    <s v="correctiontapemicrotopmt7675x100"/>
    <s v="correctiontapemicrotopmt7675x1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3"/>
    <s v="SBS_0803_1PR-2"/>
    <x v="1"/>
    <n v="13"/>
    <x v="0"/>
    <x v="6"/>
    <x v="1"/>
    <s v="WC004OB1PR"/>
    <x v="0"/>
    <x v="1"/>
    <x v="0"/>
    <s v="PCK LPY 99-12/9.8X21.5/SET/MOBIL/RODA"/>
    <x v="1"/>
    <n v="288"/>
    <x v="5"/>
    <n v="16000"/>
    <m/>
    <x v="2"/>
    <x v="4"/>
    <x v="0"/>
    <x v="0"/>
    <x v="0"/>
    <x v="0"/>
    <n v="4608000"/>
    <n v="92160"/>
    <n v="0"/>
    <x v="1"/>
    <n v="92160"/>
    <n v="4515840"/>
    <x v="0"/>
    <s v=""/>
    <s v=""/>
    <n v="2304000"/>
    <n v="4608000"/>
    <x v="4"/>
    <x v="1"/>
    <s v="WC004OB1PR"/>
    <x v="6"/>
    <x v="1"/>
    <x v="1"/>
    <x v="1"/>
    <s v="pcklpy991298x215setmobilroda"/>
    <s v="pcklpy991298x215setmobilroda23040000.02"/>
    <s v="pcklpy991298x215setmobilroda23040000.02"/>
    <s v="SBSUNTANAWC004OB1PR45352pcklpy991298x215setmobilroda"/>
    <x v="1"/>
    <n v="2380"/>
    <x v="1"/>
    <s v="144 PCS"/>
    <s v="pcklpy991298x215setmobilroda144pcsuntana"/>
    <x v="1"/>
    <x v="58"/>
    <x v="0"/>
  </r>
  <r>
    <s v=""/>
    <s v=""/>
    <x v="0"/>
    <n v="13"/>
    <x v="0"/>
    <x v="0"/>
    <x v="0"/>
    <m/>
    <x v="0"/>
    <x v="0"/>
    <x v="0"/>
    <s v="PCK LPY 99-3/8.9X21.7/SET/D"/>
    <x v="6"/>
    <n v="432"/>
    <x v="5"/>
    <n v="12500"/>
    <m/>
    <x v="2"/>
    <x v="4"/>
    <x v="0"/>
    <x v="0"/>
    <x v="0"/>
    <x v="0"/>
    <n v="5400000"/>
    <n v="108000"/>
    <n v="0"/>
    <x v="1"/>
    <n v="108000"/>
    <n v="5292000"/>
    <x v="0"/>
    <n v="200160"/>
    <n v="9807840"/>
    <n v="1800000"/>
    <n v="5400000"/>
    <x v="4"/>
    <x v="1"/>
    <s v="WC004OB1PR"/>
    <x v="6"/>
    <x v="1"/>
    <x v="2"/>
    <x v="1"/>
    <s v="pcklpy99389x217setd"/>
    <s v="pcklpy99389x217setd18000000.02"/>
    <s v="pcklpy99389x217setd18000000.02"/>
    <s v=""/>
    <x v="0"/>
    <n v="2382"/>
    <x v="1"/>
    <s v="144 PCS"/>
    <s v="pcklpy99389x217setd144pcsuntana"/>
    <x v="1"/>
    <x v="5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4"/>
    <s v="SIN_0803_041-2"/>
    <x v="1"/>
    <n v="14"/>
    <x v="0"/>
    <x v="7"/>
    <x v="1"/>
    <s v="SI.2024.03.00041"/>
    <x v="0"/>
    <x v="4"/>
    <x v="0"/>
    <s v="PAPAN UJIAN / CLIPBOARD SQ FANCY HOLOGRAM SQ-CLPHL"/>
    <x v="9"/>
    <n v="7200"/>
    <x v="5"/>
    <n v="4500"/>
    <m/>
    <x v="2"/>
    <x v="0"/>
    <x v="0"/>
    <x v="0"/>
    <x v="0"/>
    <x v="0"/>
    <n v="32400000"/>
    <n v="0"/>
    <n v="0"/>
    <x v="1"/>
    <n v="0"/>
    <n v="32400000"/>
    <x v="0"/>
    <s v=""/>
    <s v=""/>
    <n v="648000"/>
    <n v="32400000"/>
    <x v="4"/>
    <x v="4"/>
    <s v="SI.2024.03.00041"/>
    <x v="7"/>
    <x v="1"/>
    <x v="1"/>
    <x v="1"/>
    <s v="papanujianclipboardsqfancyhologramsqclphl"/>
    <s v="papanujianclipboardsqfancyhologramsqclphl648000"/>
    <s v="papanujianclipboardsqfancyhologramsqclphl648000"/>
    <s v="SINAR MASA BUANAUNTANASI.2024.03.0004145355papanujianclipboardsqfancyhologramsqclphl"/>
    <x v="1"/>
    <e v="#N/A"/>
    <x v="1"/>
    <s v="144 PCS"/>
    <s v="papanujianclipboardsqfancyhologramsqclphl144pcsuntana"/>
    <x v="1"/>
    <x v="60"/>
    <x v="0"/>
  </r>
  <r>
    <s v=""/>
    <s v=""/>
    <x v="0"/>
    <n v="14"/>
    <x v="0"/>
    <x v="0"/>
    <x v="0"/>
    <m/>
    <x v="0"/>
    <x v="0"/>
    <x v="0"/>
    <s v="PAPAN UJIAN/ CLIPBOARD SQ KAYU KOTAK SQ-CLPKY"/>
    <x v="10"/>
    <n v="3600"/>
    <x v="5"/>
    <n v="2833.33"/>
    <m/>
    <x v="2"/>
    <x v="0"/>
    <x v="0"/>
    <x v="0"/>
    <x v="0"/>
    <x v="0"/>
    <n v="10199988"/>
    <n v="0"/>
    <n v="0"/>
    <x v="1"/>
    <n v="0"/>
    <n v="10199988"/>
    <x v="0"/>
    <n v="0"/>
    <n v="42599988"/>
    <n v="407999.52"/>
    <n v="10199988"/>
    <x v="4"/>
    <x v="4"/>
    <s v="SI.2024.03.00041"/>
    <x v="7"/>
    <x v="1"/>
    <x v="2"/>
    <x v="1"/>
    <s v="papanujianclipboardsqkayukotaksqclpky"/>
    <s v="papanujianclipboardsqkayukotaksqclpky407999.52"/>
    <s v="papanujianclipboardsqkayukotaksqclpky407999.52"/>
    <s v=""/>
    <x v="0"/>
    <e v="#N/A"/>
    <x v="1"/>
    <s v="144 PCS"/>
    <s v="papanujianclipboardsqkayukotaksqclpky144pcsuntana"/>
    <x v="1"/>
    <x v="6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5"/>
    <s v="COM_0603_308-3"/>
    <x v="1"/>
    <n v="15"/>
    <x v="5"/>
    <x v="8"/>
    <x v="1"/>
    <s v="0308"/>
    <x v="0"/>
    <x v="3"/>
    <x v="0"/>
    <s v="PC B 135"/>
    <x v="2"/>
    <n v="30"/>
    <x v="1"/>
    <n v="100000"/>
    <m/>
    <x v="0"/>
    <x v="0"/>
    <x v="0"/>
    <x v="0"/>
    <x v="0"/>
    <x v="0"/>
    <n v="3000000"/>
    <n v="0"/>
    <n v="0"/>
    <x v="1"/>
    <n v="0"/>
    <n v="3000000"/>
    <x v="0"/>
    <s v=""/>
    <s v=""/>
    <n v="3000000"/>
    <n v="3000000"/>
    <x v="5"/>
    <x v="3"/>
    <s v="0308"/>
    <x v="8"/>
    <x v="1"/>
    <x v="8"/>
    <x v="1"/>
    <s v="pcb135"/>
    <s v="pcb1353000000"/>
    <s v="pcb1353000000"/>
    <s v="COMBIUNTANA030845357pcb135"/>
    <x v="1"/>
    <e v="#N/A"/>
    <x v="0"/>
    <e v="#N/A"/>
    <e v="#N/A"/>
    <x v="2"/>
    <x v="28"/>
    <x v="0"/>
  </r>
  <r>
    <s v=""/>
    <s v=""/>
    <x v="0"/>
    <n v="15"/>
    <x v="0"/>
    <x v="0"/>
    <x v="0"/>
    <m/>
    <x v="0"/>
    <x v="0"/>
    <x v="0"/>
    <s v="PC B 136"/>
    <x v="2"/>
    <n v="30"/>
    <x v="1"/>
    <n v="96000"/>
    <m/>
    <x v="0"/>
    <x v="0"/>
    <x v="0"/>
    <x v="0"/>
    <x v="0"/>
    <x v="0"/>
    <n v="2880000"/>
    <n v="0"/>
    <n v="0"/>
    <x v="1"/>
    <n v="0"/>
    <n v="2880000"/>
    <x v="0"/>
    <s v=""/>
    <s v=""/>
    <n v="2880000"/>
    <n v="2880000"/>
    <x v="5"/>
    <x v="3"/>
    <s v="0308"/>
    <x v="8"/>
    <x v="1"/>
    <x v="2"/>
    <x v="1"/>
    <s v="pcb136"/>
    <s v="pcb1362880000"/>
    <s v="pcb1362880000"/>
    <s v=""/>
    <x v="0"/>
    <e v="#N/A"/>
    <x v="0"/>
    <e v="#N/A"/>
    <e v="#N/A"/>
    <x v="2"/>
    <x v="28"/>
    <x v="0"/>
  </r>
  <r>
    <s v=""/>
    <s v=""/>
    <x v="0"/>
    <n v="15"/>
    <x v="0"/>
    <x v="0"/>
    <x v="0"/>
    <m/>
    <x v="0"/>
    <x v="0"/>
    <x v="0"/>
    <s v="PC B 118"/>
    <x v="2"/>
    <n v="34"/>
    <x v="1"/>
    <n v="93000"/>
    <m/>
    <x v="0"/>
    <x v="0"/>
    <x v="0"/>
    <x v="0"/>
    <x v="0"/>
    <x v="0"/>
    <n v="3162000"/>
    <n v="0"/>
    <n v="0"/>
    <x v="1"/>
    <n v="0"/>
    <n v="3162000"/>
    <x v="0"/>
    <n v="0"/>
    <n v="9042000"/>
    <n v="3162000"/>
    <n v="3162000"/>
    <x v="5"/>
    <x v="3"/>
    <s v="0308"/>
    <x v="8"/>
    <x v="1"/>
    <x v="2"/>
    <x v="1"/>
    <s v="pcb118"/>
    <s v="pcb1183162000"/>
    <s v="pcb1183162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6"/>
    <s v="COM_0703_311-2"/>
    <x v="1"/>
    <n v="16"/>
    <x v="3"/>
    <x v="8"/>
    <x v="1"/>
    <s v="0311"/>
    <x v="0"/>
    <x v="5"/>
    <x v="0"/>
    <s v="DOC RIT PRESTIGE"/>
    <x v="0"/>
    <n v="5"/>
    <x v="1"/>
    <n v="195000"/>
    <m/>
    <x v="0"/>
    <x v="0"/>
    <x v="0"/>
    <x v="0"/>
    <x v="0"/>
    <x v="0"/>
    <n v="975000"/>
    <n v="0"/>
    <n v="0"/>
    <x v="1"/>
    <n v="0"/>
    <n v="975000"/>
    <x v="0"/>
    <s v=""/>
    <s v=""/>
    <n v="975000"/>
    <n v="975000"/>
    <x v="3"/>
    <x v="5"/>
    <s v="0311"/>
    <x v="8"/>
    <x v="1"/>
    <x v="1"/>
    <x v="1"/>
    <s v="docritprestige"/>
    <s v="docritprestige975000"/>
    <s v="docritprestige195000"/>
    <s v="COMBIUNTANA031145358docritprestige"/>
    <x v="1"/>
    <n v="867"/>
    <x v="0"/>
    <s v="8 LSN"/>
    <s v="docritprestige8lsnuntana"/>
    <x v="1"/>
    <x v="62"/>
    <x v="0"/>
  </r>
  <r>
    <s v=""/>
    <s v=""/>
    <x v="0"/>
    <n v="16"/>
    <x v="0"/>
    <x v="0"/>
    <x v="0"/>
    <m/>
    <x v="0"/>
    <x v="0"/>
    <x v="0"/>
    <s v="DOC RIT BRILLIANT"/>
    <x v="0"/>
    <n v="5"/>
    <x v="1"/>
    <n v="213000"/>
    <m/>
    <x v="0"/>
    <x v="0"/>
    <x v="0"/>
    <x v="0"/>
    <x v="0"/>
    <x v="0"/>
    <n v="1065000"/>
    <n v="0"/>
    <n v="0"/>
    <x v="1"/>
    <n v="0"/>
    <n v="1065000"/>
    <x v="0"/>
    <n v="0"/>
    <n v="2040000"/>
    <n v="1065000"/>
    <n v="1065000"/>
    <x v="3"/>
    <x v="5"/>
    <s v="0311"/>
    <x v="8"/>
    <x v="1"/>
    <x v="2"/>
    <x v="1"/>
    <s v="docritbrilliant"/>
    <s v="docritbrilliant1065000"/>
    <s v="docritbrilliant213000"/>
    <s v=""/>
    <x v="0"/>
    <n v="852"/>
    <x v="0"/>
    <s v="8 LSN"/>
    <s v="docritbrilliant8lsnuntana"/>
    <x v="1"/>
    <x v="6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7"/>
    <s v="ETJ_0703_524-4"/>
    <x v="1"/>
    <n v="17"/>
    <x v="3"/>
    <x v="9"/>
    <x v="1"/>
    <s v="C45.24"/>
    <x v="0"/>
    <x v="4"/>
    <x v="0"/>
    <s v="ENTER 30 CM 675"/>
    <x v="11"/>
    <n v="3000"/>
    <x v="1"/>
    <n v="8750"/>
    <m/>
    <x v="3"/>
    <x v="0"/>
    <x v="0"/>
    <x v="0"/>
    <x v="0"/>
    <x v="0"/>
    <n v="26250000"/>
    <n v="0"/>
    <n v="0"/>
    <x v="1"/>
    <n v="0"/>
    <n v="26250000"/>
    <x v="0"/>
    <s v=""/>
    <s v=""/>
    <n v="1750000"/>
    <n v="26250000"/>
    <x v="3"/>
    <x v="4"/>
    <s v="C45.24"/>
    <x v="9"/>
    <x v="1"/>
    <x v="9"/>
    <x v="1"/>
    <s v="enter30cm675"/>
    <s v="enter30cm6751750000"/>
    <s v="enter30cm6751750000"/>
    <s v="ETJUNTANAC45.2445355enter30cm675"/>
    <x v="1"/>
    <n v="926"/>
    <x v="1"/>
    <s v="200 LSN"/>
    <s v="enter30cm675200lsnuntana"/>
    <x v="1"/>
    <x v="64"/>
    <x v="0"/>
  </r>
  <r>
    <s v=""/>
    <s v=""/>
    <x v="0"/>
    <n v="17"/>
    <x v="0"/>
    <x v="0"/>
    <x v="0"/>
    <m/>
    <x v="0"/>
    <x v="0"/>
    <x v="0"/>
    <s v="KOJIKO ABSENSI D/ MERAH"/>
    <x v="2"/>
    <n v="100"/>
    <x v="2"/>
    <n v="17500"/>
    <m/>
    <x v="4"/>
    <x v="0"/>
    <x v="0"/>
    <x v="0"/>
    <x v="0"/>
    <x v="0"/>
    <n v="1750000"/>
    <n v="0"/>
    <n v="0"/>
    <x v="1"/>
    <n v="0"/>
    <n v="1750000"/>
    <x v="0"/>
    <s v=""/>
    <s v=""/>
    <n v="1750000"/>
    <n v="1750000"/>
    <x v="3"/>
    <x v="4"/>
    <s v="C45.24"/>
    <x v="9"/>
    <x v="1"/>
    <x v="2"/>
    <x v="1"/>
    <s v="kojikoabsensidmerah"/>
    <s v="kojikoabsensidmerah1750000"/>
    <s v="kojikoabsensidmerah1750000"/>
    <s v=""/>
    <x v="0"/>
    <e v="#N/A"/>
    <x v="1"/>
    <s v="100 PAK"/>
    <s v="kojikoabsensidmerah100pakuntana"/>
    <x v="1"/>
    <x v="65"/>
    <x v="0"/>
  </r>
  <r>
    <s v=""/>
    <s v=""/>
    <x v="0"/>
    <n v="17"/>
    <x v="0"/>
    <x v="0"/>
    <x v="0"/>
    <m/>
    <x v="0"/>
    <x v="0"/>
    <x v="0"/>
    <s v="KOJIKO D/FOAM 2&quot;"/>
    <x v="2"/>
    <n v="150"/>
    <x v="6"/>
    <n v="16500"/>
    <m/>
    <x v="5"/>
    <x v="0"/>
    <x v="0"/>
    <x v="0"/>
    <x v="0"/>
    <x v="0"/>
    <n v="2475000"/>
    <n v="0"/>
    <n v="0"/>
    <x v="1"/>
    <n v="0"/>
    <n v="2475000"/>
    <x v="0"/>
    <s v=""/>
    <s v=""/>
    <n v="2475000"/>
    <n v="2475000"/>
    <x v="3"/>
    <x v="4"/>
    <s v="C45.24"/>
    <x v="9"/>
    <x v="1"/>
    <x v="2"/>
    <x v="1"/>
    <s v="kojikodfoam2"/>
    <s v="kojikodfoam22475000"/>
    <s v="kojikodfoam22475000"/>
    <s v=""/>
    <x v="0"/>
    <n v="1854"/>
    <x v="1"/>
    <s v="150 ROL"/>
    <s v="kojikodfoam2150roluntana"/>
    <x v="1"/>
    <x v="66"/>
    <x v="0"/>
  </r>
  <r>
    <s v=""/>
    <s v=""/>
    <x v="0"/>
    <n v="17"/>
    <x v="0"/>
    <x v="0"/>
    <x v="0"/>
    <m/>
    <x v="0"/>
    <x v="0"/>
    <x v="0"/>
    <s v="PENSIL 12W D/ MERAH"/>
    <x v="6"/>
    <n v="60"/>
    <x v="1"/>
    <n v="42500"/>
    <m/>
    <x v="6"/>
    <x v="0"/>
    <x v="0"/>
    <x v="0"/>
    <x v="0"/>
    <x v="2"/>
    <n v="2550000"/>
    <n v="0"/>
    <n v="0"/>
    <x v="1"/>
    <n v="0"/>
    <n v="2550000"/>
    <x v="0"/>
    <n v="0"/>
    <n v="33025000"/>
    <n v="850000"/>
    <n v="2550000"/>
    <x v="3"/>
    <x v="4"/>
    <s v="C45.24"/>
    <x v="9"/>
    <x v="1"/>
    <x v="2"/>
    <x v="1"/>
    <s v="pensil12wdmerah"/>
    <s v="pensil12wdmerah850000"/>
    <s v="pensil12wdmerah850000"/>
    <s v=""/>
    <x v="0"/>
    <e v="#N/A"/>
    <x v="1"/>
    <s v="20 LSN"/>
    <s v="pensil12wdmerah20lsnuntana"/>
    <x v="1"/>
    <x v="6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8"/>
    <s v="BIN_0703_565-7"/>
    <x v="1"/>
    <n v="18"/>
    <x v="3"/>
    <x v="10"/>
    <x v="1"/>
    <s v="SO2024030084565"/>
    <x v="0"/>
    <x v="2"/>
    <x v="0"/>
    <s v="AGENDA KERJA WK-125"/>
    <x v="6"/>
    <n v="324"/>
    <x v="5"/>
    <n v="19000"/>
    <m/>
    <x v="7"/>
    <x v="0"/>
    <x v="0"/>
    <x v="0"/>
    <x v="0"/>
    <x v="0"/>
    <n v="6156000"/>
    <n v="0"/>
    <n v="0"/>
    <x v="1"/>
    <n v="0"/>
    <n v="6156000"/>
    <x v="0"/>
    <s v=""/>
    <s v=""/>
    <n v="2052000"/>
    <n v="6156000"/>
    <x v="3"/>
    <x v="2"/>
    <s v="SO2024030084565"/>
    <x v="10"/>
    <x v="1"/>
    <x v="7"/>
    <x v="1"/>
    <s v="agendakerjawk125"/>
    <s v="agendakerjawk1252052000"/>
    <s v="agendakerjawk1252052000"/>
    <s v="BINTANG SAUDARAUNTANASO202403008456545353agendakerjawk125"/>
    <x v="1"/>
    <e v="#N/A"/>
    <x v="1"/>
    <s v="108 PCS"/>
    <s v="agendakerjawk125108pcsuntana"/>
    <x v="1"/>
    <x v="68"/>
    <x v="0"/>
  </r>
  <r>
    <s v=""/>
    <s v=""/>
    <x v="0"/>
    <n v="18"/>
    <x v="0"/>
    <x v="0"/>
    <x v="0"/>
    <m/>
    <x v="0"/>
    <x v="0"/>
    <x v="0"/>
    <s v="AGENDA PRO DELUXE BSR PC 12 L WK"/>
    <x v="6"/>
    <n v="180"/>
    <x v="5"/>
    <n v="21500"/>
    <m/>
    <x v="8"/>
    <x v="0"/>
    <x v="0"/>
    <x v="0"/>
    <x v="0"/>
    <x v="0"/>
    <n v="3870000"/>
    <n v="0"/>
    <n v="0"/>
    <x v="1"/>
    <n v="0"/>
    <n v="3870000"/>
    <x v="0"/>
    <s v=""/>
    <s v=""/>
    <n v="1290000"/>
    <n v="3870000"/>
    <x v="3"/>
    <x v="2"/>
    <s v="SO2024030084565"/>
    <x v="10"/>
    <x v="1"/>
    <x v="2"/>
    <x v="1"/>
    <s v="agendaprodeluxebsrpc12lwk"/>
    <s v="agendaprodeluxebsrpc12lwk1290000"/>
    <s v="agendaprodeluxebsrpc12lwk1290000"/>
    <s v=""/>
    <x v="0"/>
    <e v="#N/A"/>
    <x v="1"/>
    <s v="60 PCS"/>
    <s v="agendaprodeluxebsrpc12lwk60pcsuntana"/>
    <x v="1"/>
    <x v="69"/>
    <x v="0"/>
  </r>
  <r>
    <s v=""/>
    <s v=""/>
    <x v="0"/>
    <n v="18"/>
    <x v="0"/>
    <x v="0"/>
    <x v="0"/>
    <m/>
    <x v="0"/>
    <x v="0"/>
    <x v="0"/>
    <s v="LOOSE LEAF A5 50 GARIS TIGA/ TULIS HALUS KOALA"/>
    <x v="2"/>
    <n v="300"/>
    <x v="2"/>
    <n v="3850"/>
    <m/>
    <x v="9"/>
    <x v="0"/>
    <x v="0"/>
    <x v="0"/>
    <x v="0"/>
    <x v="0"/>
    <n v="1155000"/>
    <n v="0"/>
    <n v="0"/>
    <x v="1"/>
    <n v="0"/>
    <n v="1155000"/>
    <x v="0"/>
    <s v=""/>
    <s v=""/>
    <n v="1155000"/>
    <n v="1155000"/>
    <x v="3"/>
    <x v="2"/>
    <s v="SO2024030084565"/>
    <x v="10"/>
    <x v="1"/>
    <x v="2"/>
    <x v="1"/>
    <s v="looseleafa550garistigatulishaluskoala"/>
    <s v="looseleafa550garistigatulishaluskoala1155000"/>
    <s v="looseleafa550garistigatulishaluskoala1155000"/>
    <s v=""/>
    <x v="0"/>
    <e v="#N/A"/>
    <x v="1"/>
    <s v="300 PAK"/>
    <s v="looseleafa550garistigatulishaluskoala300pakuntana"/>
    <x v="1"/>
    <x v="70"/>
    <x v="0"/>
  </r>
  <r>
    <s v=""/>
    <s v=""/>
    <x v="0"/>
    <n v="18"/>
    <x v="0"/>
    <x v="0"/>
    <x v="0"/>
    <m/>
    <x v="0"/>
    <x v="0"/>
    <x v="0"/>
    <s v="LOOSE LEAF A5 50 LBR DOTED/ TITIK"/>
    <x v="1"/>
    <n v="400"/>
    <x v="2"/>
    <n v="4750"/>
    <m/>
    <x v="10"/>
    <x v="0"/>
    <x v="0"/>
    <x v="0"/>
    <x v="0"/>
    <x v="0"/>
    <n v="1900000"/>
    <n v="0"/>
    <n v="0"/>
    <x v="1"/>
    <n v="0"/>
    <n v="1900000"/>
    <x v="0"/>
    <s v=""/>
    <s v=""/>
    <n v="950000"/>
    <n v="1900000"/>
    <x v="3"/>
    <x v="2"/>
    <s v="SO2024030084565"/>
    <x v="10"/>
    <x v="1"/>
    <x v="2"/>
    <x v="1"/>
    <s v="looseleafa550lbrdotedtitik"/>
    <s v="looseleafa550lbrdotedtitik950000"/>
    <s v="looseleafa550lbrdotedtitik950000"/>
    <s v=""/>
    <x v="0"/>
    <n v="1964"/>
    <x v="1"/>
    <s v="200 PAK"/>
    <s v="looseleafa550lbrdotedtitik200pakuntana"/>
    <x v="1"/>
    <x v="71"/>
    <x v="0"/>
  </r>
  <r>
    <s v=""/>
    <s v=""/>
    <x v="0"/>
    <n v="18"/>
    <x v="0"/>
    <x v="0"/>
    <x v="0"/>
    <m/>
    <x v="0"/>
    <x v="0"/>
    <x v="0"/>
    <s v="LOOSE LEAF A5 50 LBR RAINBOW POLOS"/>
    <x v="1"/>
    <n v="400"/>
    <x v="2"/>
    <n v="4850"/>
    <m/>
    <x v="10"/>
    <x v="0"/>
    <x v="0"/>
    <x v="0"/>
    <x v="0"/>
    <x v="0"/>
    <n v="1940000"/>
    <n v="0"/>
    <n v="0"/>
    <x v="1"/>
    <n v="0"/>
    <n v="1940000"/>
    <x v="0"/>
    <s v=""/>
    <s v=""/>
    <n v="970000"/>
    <n v="1940000"/>
    <x v="3"/>
    <x v="2"/>
    <s v="SO2024030084565"/>
    <x v="10"/>
    <x v="1"/>
    <x v="2"/>
    <x v="1"/>
    <s v="looseleafa550lbrrainbowpolos"/>
    <s v="looseleafa550lbrrainbowpolos970000"/>
    <s v="looseleafa550lbrrainbowpolos970000"/>
    <s v=""/>
    <x v="0"/>
    <n v="1963"/>
    <x v="1"/>
    <s v="200 PAK"/>
    <s v="looseleafa550lbrrainbowpolos200pakuntana"/>
    <x v="1"/>
    <x v="72"/>
    <x v="0"/>
  </r>
  <r>
    <s v=""/>
    <s v=""/>
    <x v="0"/>
    <n v="18"/>
    <x v="0"/>
    <x v="0"/>
    <x v="0"/>
    <m/>
    <x v="0"/>
    <x v="0"/>
    <x v="0"/>
    <s v="SHOPPING BAG BRANDED BSR BK SAMPING"/>
    <x v="3"/>
    <n v="200"/>
    <x v="1"/>
    <n v="38000"/>
    <m/>
    <x v="11"/>
    <x v="0"/>
    <x v="1"/>
    <x v="0"/>
    <x v="0"/>
    <x v="0"/>
    <n v="7600000"/>
    <n v="0"/>
    <n v="380000"/>
    <x v="1"/>
    <n v="380000"/>
    <n v="7220000"/>
    <x v="0"/>
    <s v=""/>
    <s v=""/>
    <n v="1520000"/>
    <n v="7600000"/>
    <x v="3"/>
    <x v="2"/>
    <s v="SO2024030084565"/>
    <x v="10"/>
    <x v="1"/>
    <x v="2"/>
    <x v="1"/>
    <s v="shoppingbagbrandedbsrbksamping"/>
    <s v="shoppingbagbrandedbsrbksamping15200000.05"/>
    <s v="shoppingbagbrandedbsrbksamping15200000.05"/>
    <s v=""/>
    <x v="0"/>
    <n v="2840"/>
    <x v="1"/>
    <s v="40 LSN"/>
    <s v="shoppingbagbrandedbsrbksamping40lsnuntana"/>
    <x v="1"/>
    <x v="73"/>
    <x v="0"/>
  </r>
  <r>
    <s v=""/>
    <s v=""/>
    <x v="0"/>
    <n v="18"/>
    <x v="0"/>
    <x v="0"/>
    <x v="0"/>
    <m/>
    <x v="0"/>
    <x v="0"/>
    <x v="0"/>
    <s v="SHOPPING BAG SB-116 SDG BRANDED"/>
    <x v="3"/>
    <n v="200"/>
    <x v="1"/>
    <n v="34000"/>
    <m/>
    <x v="11"/>
    <x v="0"/>
    <x v="1"/>
    <x v="0"/>
    <x v="0"/>
    <x v="0"/>
    <n v="6800000"/>
    <n v="0"/>
    <n v="340000"/>
    <x v="1"/>
    <n v="340000"/>
    <n v="6460000"/>
    <x v="0"/>
    <n v="720000"/>
    <n v="28701000"/>
    <n v="1360000"/>
    <n v="6800000"/>
    <x v="3"/>
    <x v="2"/>
    <s v="SO2024030084565"/>
    <x v="10"/>
    <x v="1"/>
    <x v="2"/>
    <x v="1"/>
    <s v="shoppingbagsb116sdgbranded"/>
    <s v="shoppingbagsb116sdgbranded13600000.05"/>
    <s v="shoppingbagsb116sdgbranded13600000.05"/>
    <s v=""/>
    <x v="0"/>
    <n v="2843"/>
    <x v="1"/>
    <s v="40 LSN"/>
    <s v="shoppingbagsb116sdgbranded40lsnuntana"/>
    <x v="1"/>
    <x v="7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9"/>
    <s v="BIN_0703_566-3"/>
    <x v="1"/>
    <n v="19"/>
    <x v="0"/>
    <x v="10"/>
    <x v="1"/>
    <s v="SO2024030084566"/>
    <x v="0"/>
    <x v="2"/>
    <x v="0"/>
    <s v="ACRYLIC NT 7 X 20 CM"/>
    <x v="1"/>
    <n v="288"/>
    <x v="5"/>
    <n v="13500"/>
    <m/>
    <x v="2"/>
    <x v="0"/>
    <x v="0"/>
    <x v="0"/>
    <x v="0"/>
    <x v="0"/>
    <n v="3888000"/>
    <n v="0"/>
    <n v="0"/>
    <x v="1"/>
    <n v="0"/>
    <n v="3888000"/>
    <x v="0"/>
    <s v=""/>
    <s v=""/>
    <n v="1944000"/>
    <n v="3888000"/>
    <x v="3"/>
    <x v="2"/>
    <s v="SO2024030084566"/>
    <x v="10"/>
    <x v="1"/>
    <x v="8"/>
    <x v="1"/>
    <s v="acrylicnt7x20cm"/>
    <s v="acrylicnt7x20cm1944000"/>
    <s v="acrylicnt7x20cm1944000"/>
    <s v="BINTANG SAUDARAUNTANASO202403008456645353acrylicnt7x20cm"/>
    <x v="1"/>
    <n v="36"/>
    <x v="1"/>
    <s v="144 PCS"/>
    <s v="acrylicnt7x20cm144pcsuntana"/>
    <x v="1"/>
    <x v="75"/>
    <x v="0"/>
  </r>
  <r>
    <s v=""/>
    <s v=""/>
    <x v="0"/>
    <n v="19"/>
    <x v="0"/>
    <x v="0"/>
    <x v="0"/>
    <m/>
    <x v="0"/>
    <x v="0"/>
    <x v="0"/>
    <s v="ACRYLIC SISIPAN KERTAS A4 T (21X 30 CM)"/>
    <x v="6"/>
    <n v="120"/>
    <x v="5"/>
    <n v="44500"/>
    <m/>
    <x v="12"/>
    <x v="0"/>
    <x v="0"/>
    <x v="0"/>
    <x v="0"/>
    <x v="0"/>
    <n v="5340000"/>
    <n v="0"/>
    <n v="0"/>
    <x v="1"/>
    <n v="0"/>
    <n v="5340000"/>
    <x v="0"/>
    <s v=""/>
    <s v=""/>
    <n v="1780000"/>
    <n v="5340000"/>
    <x v="3"/>
    <x v="2"/>
    <s v="SO2024030084566"/>
    <x v="10"/>
    <x v="1"/>
    <x v="2"/>
    <x v="1"/>
    <s v="acrylicsisipankertasa4t21x30cm"/>
    <s v="acrylicsisipankertasa4t21x30cm1780000"/>
    <s v="acrylicsisipankertasa4t21x30cm1780000"/>
    <s v=""/>
    <x v="0"/>
    <e v="#N/A"/>
    <x v="1"/>
    <s v="120 PCS"/>
    <s v="acrylicsisipankertasa4t21x30cm120pcsuntana"/>
    <x v="1"/>
    <x v="76"/>
    <x v="0"/>
  </r>
  <r>
    <s v=""/>
    <s v=""/>
    <x v="0"/>
    <n v="19"/>
    <x v="0"/>
    <x v="0"/>
    <x v="0"/>
    <m/>
    <x v="0"/>
    <x v="0"/>
    <x v="0"/>
    <s v="ACRYLIC SISIPAN KERTAS A5 T (11 X 16 CM)"/>
    <x v="1"/>
    <n v="240"/>
    <x v="5"/>
    <n v="18750"/>
    <m/>
    <x v="12"/>
    <x v="0"/>
    <x v="0"/>
    <x v="0"/>
    <x v="0"/>
    <x v="0"/>
    <n v="4500000"/>
    <n v="0"/>
    <n v="0"/>
    <x v="1"/>
    <n v="0"/>
    <n v="4500000"/>
    <x v="0"/>
    <n v="0"/>
    <n v="13728000"/>
    <n v="2250000"/>
    <n v="4500000"/>
    <x v="3"/>
    <x v="2"/>
    <s v="SO2024030084566"/>
    <x v="10"/>
    <x v="1"/>
    <x v="2"/>
    <x v="1"/>
    <s v="acrylicsisipankertasa5t11x16cm"/>
    <s v="acrylicsisipankertasa5t11x16cm2250000"/>
    <s v="acrylicsisipankertasa5t11x16cm2250000"/>
    <s v=""/>
    <x v="0"/>
    <e v="#N/A"/>
    <x v="1"/>
    <s v="120 PCS"/>
    <s v="acrylicsisipankertasa5t11x16cm120pcsuntana"/>
    <x v="1"/>
    <x v="7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0"/>
    <s v="BIN_0703_567-1"/>
    <x v="1"/>
    <n v="20"/>
    <x v="0"/>
    <x v="10"/>
    <x v="1"/>
    <s v="SO2024030084567"/>
    <x v="0"/>
    <x v="2"/>
    <x v="0"/>
    <s v="CLIP BOARD 6688 TR KOALA"/>
    <x v="3"/>
    <n v="60"/>
    <x v="1"/>
    <n v="82000"/>
    <m/>
    <x v="0"/>
    <x v="0"/>
    <x v="0"/>
    <x v="0"/>
    <x v="0"/>
    <x v="0"/>
    <n v="4920000"/>
    <n v="0"/>
    <n v="0"/>
    <x v="1"/>
    <n v="0"/>
    <n v="4920000"/>
    <x v="0"/>
    <n v="0"/>
    <n v="4920000"/>
    <n v="984000"/>
    <n v="4920000"/>
    <x v="3"/>
    <x v="2"/>
    <s v="SO2024030084567"/>
    <x v="10"/>
    <x v="1"/>
    <x v="5"/>
    <x v="1"/>
    <s v="clipboard6688trkoala"/>
    <s v="clipboard6688trkoala984000"/>
    <s v="clipboard6688trkoala984000"/>
    <s v="BINTANG SAUDARAUNTANASO202403008456745353clipboard6688trkoala"/>
    <x v="1"/>
    <n v="664"/>
    <x v="0"/>
    <s v="12 LSN"/>
    <s v="clipboard6688trkoala12lsnuntana"/>
    <x v="1"/>
    <x v="7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1"/>
    <s v="DBS_0803_524-1"/>
    <x v="1"/>
    <n v="21"/>
    <x v="4"/>
    <x v="11"/>
    <x v="1"/>
    <s v="JUC 115/24"/>
    <x v="0"/>
    <x v="3"/>
    <x v="0"/>
    <s v="MEKANIK PENSIL TIZO TM 0150"/>
    <x v="2"/>
    <n v="144"/>
    <x v="1"/>
    <n v="13500"/>
    <m/>
    <x v="0"/>
    <x v="0"/>
    <x v="0"/>
    <x v="0"/>
    <x v="0"/>
    <x v="0"/>
    <n v="1944000"/>
    <n v="0"/>
    <n v="0"/>
    <x v="1"/>
    <n v="0"/>
    <n v="1944000"/>
    <x v="0"/>
    <n v="0"/>
    <n v="1944000"/>
    <n v="1944000"/>
    <n v="1944000"/>
    <x v="4"/>
    <x v="3"/>
    <s v="JUC 115/24"/>
    <x v="11"/>
    <x v="1"/>
    <x v="5"/>
    <x v="1"/>
    <s v="mekanikpensiltizotm0150"/>
    <s v="mekanikpensiltizotm01501944000"/>
    <s v="mekanikpensiltizotm01501944000"/>
    <s v="DB STATIONERYUNTANAJUC 115/2445357mekanikpensiltizotm0150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2"/>
    <s v="GRA_0803_134-1"/>
    <x v="1"/>
    <n v="22"/>
    <x v="4"/>
    <x v="12"/>
    <x v="1"/>
    <s v="GA-24-03-0134"/>
    <x v="0"/>
    <x v="3"/>
    <x v="0"/>
    <s v="MAP KANCING SIKA AC-05 KUNING"/>
    <x v="3"/>
    <n v="250"/>
    <x v="1"/>
    <n v="15250"/>
    <m/>
    <x v="13"/>
    <x v="0"/>
    <x v="0"/>
    <x v="0"/>
    <x v="0"/>
    <x v="0"/>
    <n v="3812500"/>
    <n v="0"/>
    <n v="0"/>
    <x v="1"/>
    <n v="0"/>
    <n v="3812500"/>
    <x v="0"/>
    <n v="0"/>
    <n v="3812500"/>
    <n v="762500"/>
    <n v="3812500"/>
    <x v="4"/>
    <x v="3"/>
    <s v="GA-24-03-0134"/>
    <x v="12"/>
    <x v="1"/>
    <x v="5"/>
    <x v="1"/>
    <s v="mapkancingsikaac05kuning"/>
    <s v="mapkancingsikaac05kuning762500"/>
    <s v="mapkancingsikaac05kuning762500"/>
    <s v="GRAFINDOUNTANAGA-24-03-013445357mapkancingsikaac05kuning"/>
    <x v="1"/>
    <n v="2022"/>
    <x v="1"/>
    <s v="50 LSN"/>
    <s v="mapkancingsikaac05kuning50lsnuntana"/>
    <x v="1"/>
    <x v="7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3"/>
    <s v="DBS_0803_524-1"/>
    <x v="1"/>
    <n v="23"/>
    <x v="4"/>
    <x v="11"/>
    <x v="1"/>
    <s v="JUC 055/24"/>
    <x v="0"/>
    <x v="2"/>
    <x v="0"/>
    <s v="PENSIL 12W PANJANG KY CP 1210"/>
    <x v="2"/>
    <n v="240"/>
    <x v="3"/>
    <n v="8800"/>
    <m/>
    <x v="0"/>
    <x v="0"/>
    <x v="0"/>
    <x v="0"/>
    <x v="0"/>
    <x v="0"/>
    <n v="2112000"/>
    <n v="0"/>
    <n v="0"/>
    <x v="1"/>
    <n v="0"/>
    <n v="2112000"/>
    <x v="0"/>
    <n v="0"/>
    <n v="2112000"/>
    <n v="2112000"/>
    <n v="2112000"/>
    <x v="4"/>
    <x v="2"/>
    <s v="JUC 055/24"/>
    <x v="11"/>
    <x v="1"/>
    <x v="5"/>
    <x v="1"/>
    <s v="pensil12wpanjangkycp1210"/>
    <s v="pensil12wpanjangkycp12102112000"/>
    <s v="pensil12wpanjangkycp12102112000"/>
    <s v="DB STATIONERYUNTANAJUC 055/2445353pensil12wpanjangkycp1210"/>
    <x v="1"/>
    <n v="2586"/>
    <x v="0"/>
    <s v="240 SET"/>
    <s v="pensil12wpanjangkycp1210240setuntana"/>
    <x v="1"/>
    <x v="8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4"/>
    <s v="PPW_0603_I24-1"/>
    <x v="1"/>
    <n v="24"/>
    <x v="5"/>
    <x v="5"/>
    <x v="1"/>
    <s v="0011/HW/III/24"/>
    <x v="0"/>
    <x v="1"/>
    <x v="0"/>
    <s v="BT 30 CM"/>
    <x v="12"/>
    <n v="2000"/>
    <x v="1"/>
    <n v="26780"/>
    <m/>
    <x v="14"/>
    <x v="0"/>
    <x v="0"/>
    <x v="0"/>
    <x v="0"/>
    <x v="0"/>
    <n v="53560000"/>
    <n v="0"/>
    <n v="0"/>
    <x v="1"/>
    <n v="0"/>
    <n v="53560000"/>
    <x v="0"/>
    <n v="0"/>
    <n v="53560000"/>
    <n v="2434545.4545454546"/>
    <n v="53560000"/>
    <x v="5"/>
    <x v="1"/>
    <s v="0011/HW/III/24"/>
    <x v="5"/>
    <x v="1"/>
    <x v="5"/>
    <x v="1"/>
    <s v="bt30cm"/>
    <s v="bt30cm2434545.45454545"/>
    <s v="bt30cm2434545.45454545"/>
    <s v="PPWUNTANA0011/HW/III/2445352bt30cm"/>
    <x v="1"/>
    <n v="510"/>
    <x v="1"/>
    <s v="100 LSN"/>
    <s v="bt30cm100lsnuntana"/>
    <x v="1"/>
    <x v="8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5"/>
    <s v="LAU_1203_019-1"/>
    <x v="1"/>
    <n v="25"/>
    <x v="6"/>
    <x v="13"/>
    <x v="2"/>
    <s v="LMA 2024-03-019"/>
    <x v="0"/>
    <x v="5"/>
    <x v="0"/>
    <s v="TINTA K 1054"/>
    <x v="11"/>
    <n v="15"/>
    <x v="4"/>
    <n v="675000"/>
    <m/>
    <x v="15"/>
    <x v="0"/>
    <x v="0"/>
    <x v="0"/>
    <x v="0"/>
    <x v="3"/>
    <n v="10125000"/>
    <n v="0"/>
    <n v="0"/>
    <x v="1"/>
    <n v="0"/>
    <n v="10125000"/>
    <x v="0"/>
    <n v="0"/>
    <n v="10125000"/>
    <n v="675000"/>
    <n v="10125000"/>
    <x v="6"/>
    <x v="5"/>
    <s v="LMA 2024-03-019"/>
    <x v="13"/>
    <x v="2"/>
    <x v="5"/>
    <x v="1"/>
    <s v="tintak1054"/>
    <s v="tintak1054675000"/>
    <s v="tintak1054675000"/>
    <s v="LAUTAN MAS ASIAARTO MOROLMA 2024-03-01945358tintak1054"/>
    <x v="1"/>
    <n v="2995"/>
    <x v="1"/>
    <s v="1 GRS"/>
    <s v="tintak10541grsartomoro"/>
    <x v="1"/>
    <x v="8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6"/>
    <s v="KUN_1203_903-3"/>
    <x v="1"/>
    <n v="26"/>
    <x v="0"/>
    <x v="14"/>
    <x v="2"/>
    <s v="5903"/>
    <x v="0"/>
    <x v="3"/>
    <x v="0"/>
    <s v="BK KAS KWARTO"/>
    <x v="3"/>
    <n v="500"/>
    <x v="5"/>
    <n v="6610"/>
    <m/>
    <x v="0"/>
    <x v="0"/>
    <x v="0"/>
    <x v="0"/>
    <x v="0"/>
    <x v="4"/>
    <n v="3305000"/>
    <n v="0"/>
    <n v="0"/>
    <x v="1"/>
    <n v="0"/>
    <n v="3305000"/>
    <x v="0"/>
    <s v=""/>
    <s v=""/>
    <n v="661000"/>
    <n v="3305000"/>
    <x v="6"/>
    <x v="3"/>
    <s v="5903"/>
    <x v="14"/>
    <x v="2"/>
    <x v="8"/>
    <x v="1"/>
    <s v="bkkaskwarto"/>
    <s v="bkkaskwarto661000"/>
    <s v="bkkaskwarto661000"/>
    <s v="KUNCI MATAHARIARTO MORO590345357bkkaskwarto"/>
    <x v="1"/>
    <n v="393"/>
    <x v="0"/>
    <s v="100 PCS"/>
    <s v="bkkaskwarto100pcsartomoro"/>
    <x v="1"/>
    <x v="83"/>
    <x v="0"/>
  </r>
  <r>
    <s v=""/>
    <s v=""/>
    <x v="0"/>
    <n v="26"/>
    <x v="0"/>
    <x v="0"/>
    <x v="0"/>
    <m/>
    <x v="0"/>
    <x v="0"/>
    <x v="0"/>
    <s v="BK KAS FOLIO"/>
    <x v="6"/>
    <n v="150"/>
    <x v="5"/>
    <n v="12870"/>
    <m/>
    <x v="0"/>
    <x v="0"/>
    <x v="0"/>
    <x v="0"/>
    <x v="0"/>
    <x v="4"/>
    <n v="1930500"/>
    <n v="0"/>
    <n v="0"/>
    <x v="1"/>
    <n v="0"/>
    <n v="1930500"/>
    <x v="0"/>
    <s v=""/>
    <s v=""/>
    <n v="643500"/>
    <n v="1930500"/>
    <x v="6"/>
    <x v="3"/>
    <s v="5903"/>
    <x v="14"/>
    <x v="2"/>
    <x v="2"/>
    <x v="1"/>
    <s v="bkkasfolio"/>
    <s v="bkkasfolio643500"/>
    <s v="bkkasfolio643500"/>
    <s v=""/>
    <x v="0"/>
    <n v="392"/>
    <x v="0"/>
    <s v="50 PCS"/>
    <s v="bkkasfolio50pcsartomoro"/>
    <x v="1"/>
    <x v="84"/>
    <x v="0"/>
  </r>
  <r>
    <s v=""/>
    <s v=""/>
    <x v="0"/>
    <n v="26"/>
    <x v="0"/>
    <x v="0"/>
    <x v="0"/>
    <m/>
    <x v="0"/>
    <x v="0"/>
    <x v="0"/>
    <s v="KARTU STOCK FOLIO"/>
    <x v="3"/>
    <n v="50"/>
    <x v="5"/>
    <n v="29900"/>
    <m/>
    <x v="0"/>
    <x v="0"/>
    <x v="0"/>
    <x v="0"/>
    <x v="0"/>
    <x v="5"/>
    <n v="1495000"/>
    <n v="0"/>
    <n v="0"/>
    <x v="1"/>
    <n v="0"/>
    <n v="1495000"/>
    <x v="0"/>
    <n v="0"/>
    <n v="6730500"/>
    <n v="299000"/>
    <n v="1495000"/>
    <x v="6"/>
    <x v="3"/>
    <s v="5903"/>
    <x v="14"/>
    <x v="2"/>
    <x v="2"/>
    <x v="1"/>
    <s v="kartustockfolio"/>
    <s v="kartustockfolio299000"/>
    <s v="kartustockfolio299000"/>
    <s v=""/>
    <x v="0"/>
    <n v="1487"/>
    <x v="0"/>
    <s v="10 PAK"/>
    <s v="kartustockfolio10pakartomoro"/>
    <x v="1"/>
    <x v="85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7"/>
    <s v="LAY_1203_040-2"/>
    <x v="1"/>
    <n v="27"/>
    <x v="0"/>
    <x v="15"/>
    <x v="2"/>
    <s v="L103040"/>
    <x v="0"/>
    <x v="6"/>
    <x v="0"/>
    <s v="ISI GW NO 10"/>
    <x v="8"/>
    <n v="2000"/>
    <x v="2"/>
    <n v="14000"/>
    <m/>
    <x v="0"/>
    <x v="5"/>
    <x v="0"/>
    <x v="0"/>
    <x v="0"/>
    <x v="0"/>
    <n v="28000000"/>
    <n v="2800000"/>
    <n v="0"/>
    <x v="1"/>
    <n v="2800000"/>
    <n v="25200000"/>
    <x v="0"/>
    <s v=""/>
    <s v=""/>
    <n v="1400000"/>
    <n v="28000000"/>
    <x v="6"/>
    <x v="6"/>
    <s v="L103040"/>
    <x v="15"/>
    <x v="2"/>
    <x v="1"/>
    <x v="4"/>
    <s v="isigwno10"/>
    <s v="isigwno1014000000.1"/>
    <s v="isigwno1014000000.1"/>
    <s v="LAYSARTO MOROL10304045419isigwno10"/>
    <x v="1"/>
    <n v="1450"/>
    <x v="0"/>
    <s v="100 PAK"/>
    <s v="isigwno10100pakartomoro"/>
    <x v="1"/>
    <x v="86"/>
    <x v="0"/>
  </r>
  <r>
    <s v=""/>
    <s v=""/>
    <x v="0"/>
    <n v="27"/>
    <x v="0"/>
    <x v="0"/>
    <x v="0"/>
    <m/>
    <x v="0"/>
    <x v="0"/>
    <x v="0"/>
    <s v="ISI GW NO 369"/>
    <x v="3"/>
    <n v="250"/>
    <x v="2"/>
    <n v="24000"/>
    <m/>
    <x v="0"/>
    <x v="0"/>
    <x v="0"/>
    <x v="0"/>
    <x v="0"/>
    <x v="0"/>
    <n v="6000000"/>
    <n v="0"/>
    <n v="0"/>
    <x v="1"/>
    <n v="0"/>
    <n v="6000000"/>
    <x v="0"/>
    <n v="2800000"/>
    <n v="31200000"/>
    <n v="1200000"/>
    <n v="6000000"/>
    <x v="6"/>
    <x v="6"/>
    <s v="L103040"/>
    <x v="15"/>
    <x v="2"/>
    <x v="2"/>
    <x v="4"/>
    <s v="isigwno369"/>
    <s v="isigwno3691200000"/>
    <s v="isigwno3691200000"/>
    <s v=""/>
    <x v="0"/>
    <n v="1451"/>
    <x v="0"/>
    <s v="50 PAK"/>
    <s v="isigwno36950pakartomoro"/>
    <x v="1"/>
    <x v="8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8"/>
    <s v="KEN_1203_504-3"/>
    <x v="1"/>
    <n v="28"/>
    <x v="0"/>
    <x v="2"/>
    <x v="2"/>
    <s v="24030504"/>
    <x v="0"/>
    <x v="7"/>
    <x v="0"/>
    <s v="KENKO PUSH PIN PN 30 COLOR"/>
    <x v="2"/>
    <m/>
    <x v="0"/>
    <m/>
    <n v="1584000"/>
    <x v="0"/>
    <x v="1"/>
    <x v="0"/>
    <x v="0"/>
    <x v="0"/>
    <x v="0"/>
    <n v="1584000"/>
    <n v="269280"/>
    <n v="0"/>
    <x v="1"/>
    <n v="269280"/>
    <n v="1314720"/>
    <x v="0"/>
    <s v=""/>
    <s v=""/>
    <n v="1584000"/>
    <s v=""/>
    <x v="6"/>
    <x v="7"/>
    <s v="24030504"/>
    <x v="2"/>
    <x v="2"/>
    <x v="8"/>
    <x v="1"/>
    <s v="kenkopushpinpn30color"/>
    <s v="kenkopushpinpn30color15840000.17"/>
    <s v="kenkopushpinpn30color15840000.17"/>
    <s v="KENKO SINAR INDONESIAARTO MORO2403050445359kenkopushpinpn30color"/>
    <x v="1"/>
    <n v="1778"/>
    <x v="0"/>
    <s v="48 LSN"/>
    <s v="kenkopushpinpn30color48lsnartomoro"/>
    <x v="1"/>
    <x v="88"/>
    <x v="0"/>
  </r>
  <r>
    <s v=""/>
    <s v=""/>
    <x v="0"/>
    <n v="28"/>
    <x v="0"/>
    <x v="0"/>
    <x v="0"/>
    <m/>
    <x v="0"/>
    <x v="0"/>
    <x v="0"/>
    <s v="KENKO PUNCH NO.30"/>
    <x v="1"/>
    <m/>
    <x v="0"/>
    <m/>
    <n v="1560000"/>
    <x v="0"/>
    <x v="1"/>
    <x v="0"/>
    <x v="0"/>
    <x v="0"/>
    <x v="0"/>
    <n v="3120000"/>
    <n v="530400"/>
    <n v="0"/>
    <x v="1"/>
    <n v="530400"/>
    <n v="2589600"/>
    <x v="0"/>
    <s v=""/>
    <s v=""/>
    <n v="1560000"/>
    <s v=""/>
    <x v="6"/>
    <x v="7"/>
    <s v="24030504"/>
    <x v="2"/>
    <x v="2"/>
    <x v="2"/>
    <x v="1"/>
    <s v="kenkopunchno30"/>
    <s v="kenkopunchno3015600000.17"/>
    <s v="kenkopunchno3015600000.17"/>
    <s v=""/>
    <x v="0"/>
    <n v="1771"/>
    <x v="0"/>
    <s v="10 LSN"/>
    <s v="kenkopunchno3010lsnartomoro"/>
    <x v="1"/>
    <x v="89"/>
    <x v="0"/>
  </r>
  <r>
    <s v=""/>
    <s v=""/>
    <x v="0"/>
    <n v="28"/>
    <x v="0"/>
    <x v="0"/>
    <x v="0"/>
    <m/>
    <x v="0"/>
    <x v="0"/>
    <x v="0"/>
    <s v="KENKO PUNCH NO 30 XL"/>
    <x v="1"/>
    <m/>
    <x v="0"/>
    <m/>
    <n v="1440000"/>
    <x v="0"/>
    <x v="1"/>
    <x v="0"/>
    <x v="0"/>
    <x v="0"/>
    <x v="0"/>
    <n v="2880000"/>
    <n v="489600.00000000006"/>
    <n v="0"/>
    <x v="1"/>
    <n v="489600.00000000006"/>
    <n v="2390400"/>
    <x v="0"/>
    <n v="1289280"/>
    <n v="6294720"/>
    <n v="1440000"/>
    <s v=""/>
    <x v="6"/>
    <x v="7"/>
    <s v="24030504"/>
    <x v="2"/>
    <x v="2"/>
    <x v="2"/>
    <x v="1"/>
    <s v="kenkopunchno30xl"/>
    <s v="kenkopunchno30xl14400000.17"/>
    <s v="kenkopunchno30xl14400000.17"/>
    <s v=""/>
    <x v="0"/>
    <n v="1772"/>
    <x v="0"/>
    <s v="4 BOX (2 LSN)"/>
    <s v="kenkopunchno30xl4box2lsnartomoro"/>
    <x v="1"/>
    <x v="9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29"/>
    <s v="KEN_1203_425-3"/>
    <x v="1"/>
    <n v="29"/>
    <x v="0"/>
    <x v="2"/>
    <x v="2"/>
    <s v="24030425"/>
    <x v="0"/>
    <x v="5"/>
    <x v="0"/>
    <s v="KENKO TRIGONAL CLIP NO 1"/>
    <x v="1"/>
    <m/>
    <x v="0"/>
    <m/>
    <n v="850000"/>
    <x v="0"/>
    <x v="1"/>
    <x v="0"/>
    <x v="0"/>
    <x v="0"/>
    <x v="0"/>
    <n v="1700000"/>
    <n v="289000"/>
    <n v="0"/>
    <x v="1"/>
    <n v="289000"/>
    <n v="1411000"/>
    <x v="0"/>
    <s v=""/>
    <s v=""/>
    <n v="850000"/>
    <s v=""/>
    <x v="6"/>
    <x v="5"/>
    <s v="24030425"/>
    <x v="2"/>
    <x v="2"/>
    <x v="8"/>
    <x v="1"/>
    <s v="kenkotrigonalclipno1"/>
    <s v="kenkotrigonalclipno18500000.17"/>
    <s v="kenkotrigonalclipno18500000.17"/>
    <s v="KENKO SINAR INDONESIAARTO MORO2403042545358kenkotrigonalclipno1"/>
    <x v="1"/>
    <n v="1828"/>
    <x v="0"/>
    <s v="500 BOX"/>
    <s v="kenkotrigonalclipno1500boxartomoro"/>
    <x v="1"/>
    <x v="91"/>
    <x v="0"/>
  </r>
  <r>
    <s v=""/>
    <s v=""/>
    <x v="0"/>
    <n v="29"/>
    <x v="0"/>
    <x v="0"/>
    <x v="0"/>
    <m/>
    <x v="0"/>
    <x v="0"/>
    <x v="0"/>
    <s v="KENKO JUMBO CLIP NO 5"/>
    <x v="1"/>
    <m/>
    <x v="0"/>
    <m/>
    <n v="860000"/>
    <x v="0"/>
    <x v="1"/>
    <x v="0"/>
    <x v="0"/>
    <x v="0"/>
    <x v="0"/>
    <n v="1720000"/>
    <n v="292400"/>
    <n v="0"/>
    <x v="1"/>
    <n v="292400"/>
    <n v="1427600"/>
    <x v="0"/>
    <s v=""/>
    <s v=""/>
    <n v="860000"/>
    <s v=""/>
    <x v="6"/>
    <x v="5"/>
    <s v="24030425"/>
    <x v="2"/>
    <x v="2"/>
    <x v="2"/>
    <x v="1"/>
    <s v="kenkojumboclipno5"/>
    <s v="kenkojumboclipno58600000.17"/>
    <s v="kenkojumboclipno58600000.17"/>
    <s v=""/>
    <x v="0"/>
    <n v="1711"/>
    <x v="0"/>
    <s v="200 BOX"/>
    <s v="kenkojumboclipno5200boxartomoro"/>
    <x v="1"/>
    <x v="92"/>
    <x v="0"/>
  </r>
  <r>
    <s v=""/>
    <s v=""/>
    <x v="0"/>
    <n v="29"/>
    <x v="0"/>
    <x v="0"/>
    <x v="0"/>
    <m/>
    <x v="0"/>
    <x v="0"/>
    <x v="0"/>
    <s v="KENKO HEAVY DUTY STAPLER HD-12 L/ 24"/>
    <x v="2"/>
    <m/>
    <x v="0"/>
    <m/>
    <n v="2160000"/>
    <x v="0"/>
    <x v="1"/>
    <x v="0"/>
    <x v="0"/>
    <x v="0"/>
    <x v="0"/>
    <n v="2160000"/>
    <n v="367200"/>
    <n v="0"/>
    <x v="1"/>
    <n v="367200"/>
    <n v="1792800"/>
    <x v="0"/>
    <n v="948600"/>
    <n v="4631400"/>
    <n v="2160000"/>
    <s v=""/>
    <x v="6"/>
    <x v="5"/>
    <s v="24030425"/>
    <x v="2"/>
    <x v="2"/>
    <x v="2"/>
    <x v="1"/>
    <s v="kenkoheavydutystaplerhd12l24"/>
    <s v="kenkoheavydutystaplerhd12l2421600000.17"/>
    <s v="kenkoheavydutystaplerhd12l2421600000.17"/>
    <s v=""/>
    <x v="0"/>
    <n v="1695"/>
    <x v="0"/>
    <s v="6 PCS"/>
    <s v="kenkoheavydutystaplerhd12l246pcsartomoro"/>
    <x v="1"/>
    <x v="9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0"/>
    <s v="COM_1803_315-4"/>
    <x v="1"/>
    <n v="30"/>
    <x v="7"/>
    <x v="8"/>
    <x v="1"/>
    <s v="0315"/>
    <x v="0"/>
    <x v="8"/>
    <x v="0"/>
    <s v="PC B 109"/>
    <x v="2"/>
    <n v="34"/>
    <x v="1"/>
    <n v="78000"/>
    <m/>
    <x v="16"/>
    <x v="0"/>
    <x v="0"/>
    <x v="0"/>
    <x v="0"/>
    <x v="0"/>
    <n v="2652000"/>
    <n v="0"/>
    <n v="0"/>
    <x v="1"/>
    <n v="0"/>
    <n v="2652000"/>
    <x v="0"/>
    <s v=""/>
    <s v=""/>
    <n v="2652000"/>
    <n v="2652000"/>
    <x v="7"/>
    <x v="8"/>
    <s v="0315"/>
    <x v="8"/>
    <x v="1"/>
    <x v="9"/>
    <x v="1"/>
    <s v="pcb109"/>
    <s v="pcb1092652000"/>
    <s v="pcb1092652000"/>
    <s v="COMBIUNTANA031545369pcb109"/>
    <x v="1"/>
    <e v="#N/A"/>
    <x v="1"/>
    <n v="34"/>
    <s v="pcb10934untana"/>
    <x v="1"/>
    <x v="94"/>
    <x v="0"/>
  </r>
  <r>
    <s v=""/>
    <s v=""/>
    <x v="0"/>
    <n v="30"/>
    <x v="0"/>
    <x v="0"/>
    <x v="0"/>
    <m/>
    <x v="0"/>
    <x v="0"/>
    <x v="0"/>
    <s v="PC B 122"/>
    <x v="2"/>
    <n v="34"/>
    <x v="1"/>
    <n v="93000"/>
    <m/>
    <x v="16"/>
    <x v="0"/>
    <x v="0"/>
    <x v="0"/>
    <x v="0"/>
    <x v="0"/>
    <n v="3162000"/>
    <n v="0"/>
    <n v="0"/>
    <x v="1"/>
    <n v="0"/>
    <n v="3162000"/>
    <x v="0"/>
    <s v=""/>
    <s v=""/>
    <n v="3162000"/>
    <n v="3162000"/>
    <x v="7"/>
    <x v="8"/>
    <s v="0315"/>
    <x v="8"/>
    <x v="1"/>
    <x v="2"/>
    <x v="1"/>
    <s v="pcb122"/>
    <s v="pcb1223162000"/>
    <s v="pcb1223162000"/>
    <s v=""/>
    <x v="0"/>
    <e v="#N/A"/>
    <x v="1"/>
    <n v="34"/>
    <s v="pcb12234untana"/>
    <x v="1"/>
    <x v="95"/>
    <x v="0"/>
  </r>
  <r>
    <s v=""/>
    <s v=""/>
    <x v="0"/>
    <n v="30"/>
    <x v="0"/>
    <x v="0"/>
    <x v="0"/>
    <m/>
    <x v="0"/>
    <x v="0"/>
    <x v="0"/>
    <s v="PC B 133"/>
    <x v="2"/>
    <n v="30"/>
    <x v="1"/>
    <n v="105000"/>
    <m/>
    <x v="17"/>
    <x v="0"/>
    <x v="0"/>
    <x v="0"/>
    <x v="0"/>
    <x v="0"/>
    <n v="3150000"/>
    <n v="0"/>
    <n v="0"/>
    <x v="1"/>
    <n v="0"/>
    <n v="3150000"/>
    <x v="0"/>
    <s v=""/>
    <s v=""/>
    <n v="3150000"/>
    <n v="3150000"/>
    <x v="7"/>
    <x v="8"/>
    <s v="0315"/>
    <x v="8"/>
    <x v="1"/>
    <x v="2"/>
    <x v="1"/>
    <s v="pcb133"/>
    <s v="pcb1333150000"/>
    <s v="pcb1333150000"/>
    <s v=""/>
    <x v="0"/>
    <e v="#N/A"/>
    <x v="1"/>
    <n v="30"/>
    <s v="pcb13330untana"/>
    <x v="1"/>
    <x v="96"/>
    <x v="0"/>
  </r>
  <r>
    <s v=""/>
    <s v=""/>
    <x v="0"/>
    <n v="30"/>
    <x v="0"/>
    <x v="0"/>
    <x v="0"/>
    <m/>
    <x v="0"/>
    <x v="0"/>
    <x v="0"/>
    <s v="PC B 132"/>
    <x v="2"/>
    <n v="30"/>
    <x v="1"/>
    <n v="105000"/>
    <m/>
    <x v="17"/>
    <x v="0"/>
    <x v="0"/>
    <x v="0"/>
    <x v="0"/>
    <x v="0"/>
    <n v="3150000"/>
    <n v="0"/>
    <n v="0"/>
    <x v="1"/>
    <n v="0"/>
    <n v="3150000"/>
    <x v="0"/>
    <n v="0"/>
    <n v="12114000"/>
    <n v="3150000"/>
    <n v="3150000"/>
    <x v="7"/>
    <x v="8"/>
    <s v="0315"/>
    <x v="8"/>
    <x v="1"/>
    <x v="2"/>
    <x v="1"/>
    <s v="pcb132"/>
    <s v="pcb1323150000"/>
    <s v="pcb1323150000"/>
    <s v=""/>
    <x v="0"/>
    <e v="#N/A"/>
    <x v="1"/>
    <n v="30"/>
    <s v="pcb13230untana"/>
    <x v="1"/>
    <x v="9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1"/>
    <s v="SUR_1303_-1"/>
    <x v="1"/>
    <n v="31"/>
    <x v="8"/>
    <x v="16"/>
    <x v="1"/>
    <m/>
    <x v="0"/>
    <x v="7"/>
    <x v="0"/>
    <s v="KOTAK PENSIL MAGNIT SPS 8631"/>
    <x v="13"/>
    <n v="5920"/>
    <x v="5"/>
    <n v="15000"/>
    <m/>
    <x v="18"/>
    <x v="3"/>
    <x v="3"/>
    <x v="0"/>
    <x v="0"/>
    <x v="0"/>
    <n v="88800000"/>
    <n v="17760000"/>
    <n v="1776000"/>
    <x v="1"/>
    <n v="19536000"/>
    <n v="69264000"/>
    <x v="0"/>
    <n v="19536000"/>
    <n v="69264000"/>
    <n v="2400000"/>
    <n v="88800000"/>
    <x v="8"/>
    <x v="7"/>
    <d v="1899-12-30T00:00:00"/>
    <x v="16"/>
    <x v="1"/>
    <x v="5"/>
    <x v="1"/>
    <s v="kotakpensilmagnitsps8631"/>
    <s v="kotakpensilmagnitsps863124000000.20.025"/>
    <s v="kotakpensilmagnitsps863124000000.20.025"/>
    <s v="SURYA PRATAMAUNTANA45359kotakpensilmagnitsps8631"/>
    <x v="1"/>
    <e v="#N/A"/>
    <x v="1"/>
    <n v="160"/>
    <s v="kotakpensilmagnitsps8631160untana"/>
    <x v="1"/>
    <x v="9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2"/>
    <s v="SBS_1303_024-5"/>
    <x v="1"/>
    <n v="32"/>
    <x v="8"/>
    <x v="6"/>
    <x v="1"/>
    <s v="TH030/3/2024"/>
    <x v="0"/>
    <x v="7"/>
    <x v="0"/>
    <s v="PALET ANGGUR"/>
    <x v="6"/>
    <n v="180"/>
    <x v="1"/>
    <m/>
    <m/>
    <x v="0"/>
    <x v="0"/>
    <x v="0"/>
    <x v="0"/>
    <x v="0"/>
    <x v="0"/>
    <s v=""/>
    <s v=""/>
    <s v=""/>
    <x v="0"/>
    <s v=""/>
    <s v=""/>
    <x v="0"/>
    <s v=""/>
    <s v=""/>
    <n v="0"/>
    <s v=""/>
    <x v="8"/>
    <x v="7"/>
    <s v="TH030/3/2024"/>
    <x v="6"/>
    <x v="1"/>
    <x v="10"/>
    <x v="1"/>
    <s v="paletanggur"/>
    <s v="paletanggur0"/>
    <s v="paletanggur0"/>
    <s v="SBSUNTANATH030/3/202445359paletanggur"/>
    <x v="1"/>
    <n v="2287"/>
    <x v="0"/>
    <s v="60 LSN"/>
    <s v="paletanggur60lsnuntana"/>
    <x v="1"/>
    <x v="99"/>
    <x v="0"/>
  </r>
  <r>
    <s v=""/>
    <s v=""/>
    <x v="0"/>
    <n v="32"/>
    <x v="0"/>
    <x v="0"/>
    <x v="0"/>
    <m/>
    <x v="0"/>
    <x v="0"/>
    <x v="0"/>
    <s v="PALET APEL"/>
    <x v="6"/>
    <n v="180"/>
    <x v="1"/>
    <m/>
    <m/>
    <x v="0"/>
    <x v="0"/>
    <x v="0"/>
    <x v="0"/>
    <x v="0"/>
    <x v="0"/>
    <s v=""/>
    <s v=""/>
    <s v=""/>
    <x v="0"/>
    <s v=""/>
    <s v=""/>
    <x v="0"/>
    <s v=""/>
    <s v=""/>
    <n v="0"/>
    <s v=""/>
    <x v="8"/>
    <x v="7"/>
    <s v="TH030/3/2024"/>
    <x v="6"/>
    <x v="1"/>
    <x v="2"/>
    <x v="1"/>
    <s v="paletapel"/>
    <s v="paletapel0"/>
    <s v="paletapel0"/>
    <s v=""/>
    <x v="0"/>
    <n v="2288"/>
    <x v="0"/>
    <s v="60 LSN"/>
    <s v="paletapel60lsnuntana"/>
    <x v="1"/>
    <x v="100"/>
    <x v="0"/>
  </r>
  <r>
    <s v=""/>
    <s v=""/>
    <x v="0"/>
    <n v="32"/>
    <x v="0"/>
    <x v="0"/>
    <x v="0"/>
    <m/>
    <x v="0"/>
    <x v="0"/>
    <x v="0"/>
    <s v="ELEVATED TRAY MICROTOP 602 HITAM"/>
    <x v="6"/>
    <n v="36"/>
    <x v="5"/>
    <m/>
    <m/>
    <x v="0"/>
    <x v="0"/>
    <x v="0"/>
    <x v="0"/>
    <x v="0"/>
    <x v="0"/>
    <s v=""/>
    <s v=""/>
    <s v=""/>
    <x v="0"/>
    <s v=""/>
    <s v=""/>
    <x v="0"/>
    <s v=""/>
    <s v=""/>
    <n v="0"/>
    <s v=""/>
    <x v="8"/>
    <x v="7"/>
    <s v="TH030/3/2024"/>
    <x v="6"/>
    <x v="1"/>
    <x v="2"/>
    <x v="1"/>
    <s v="elevatedtraymicrotop602hitam"/>
    <s v="elevatedtraymicrotop602hitam0"/>
    <s v="elevatedtraymicrotop602hitam0"/>
    <s v=""/>
    <x v="0"/>
    <n v="920"/>
    <x v="0"/>
    <s v="24 PCS"/>
    <s v="elevatedtraymicrotop602hitam24pcsuntana"/>
    <x v="1"/>
    <x v="101"/>
    <x v="0"/>
  </r>
  <r>
    <s v=""/>
    <s v=""/>
    <x v="0"/>
    <n v="32"/>
    <x v="0"/>
    <x v="0"/>
    <x v="0"/>
    <m/>
    <x v="0"/>
    <x v="0"/>
    <x v="0"/>
    <s v="ELEVATED TRAY MICROTOP 603 HITAM"/>
    <x v="6"/>
    <n v="24"/>
    <x v="5"/>
    <m/>
    <m/>
    <x v="0"/>
    <x v="0"/>
    <x v="0"/>
    <x v="0"/>
    <x v="0"/>
    <x v="0"/>
    <s v=""/>
    <s v=""/>
    <s v=""/>
    <x v="0"/>
    <s v=""/>
    <s v=""/>
    <x v="0"/>
    <s v=""/>
    <s v=""/>
    <n v="0"/>
    <s v=""/>
    <x v="8"/>
    <x v="7"/>
    <s v="TH030/3/2024"/>
    <x v="6"/>
    <x v="1"/>
    <x v="2"/>
    <x v="1"/>
    <s v="elevatedtraymicrotop603hitam"/>
    <s v="elevatedtraymicrotop603hitam0"/>
    <s v="elevatedtraymicrotop603hitam0"/>
    <s v=""/>
    <x v="0"/>
    <n v="922"/>
    <x v="0"/>
    <s v="24 PCS"/>
    <s v="elevatedtraymicrotop603hitam24pcsuntana"/>
    <x v="1"/>
    <x v="102"/>
    <x v="0"/>
  </r>
  <r>
    <s v=""/>
    <s v=""/>
    <x v="0"/>
    <n v="32"/>
    <x v="0"/>
    <x v="0"/>
    <x v="0"/>
    <m/>
    <x v="0"/>
    <x v="0"/>
    <x v="0"/>
    <s v="ELEVATED TRAY MICROTOP 604 HITAM"/>
    <x v="6"/>
    <n v="18"/>
    <x v="5"/>
    <m/>
    <m/>
    <x v="0"/>
    <x v="0"/>
    <x v="0"/>
    <x v="0"/>
    <x v="0"/>
    <x v="0"/>
    <s v=""/>
    <s v=""/>
    <s v=""/>
    <x v="0"/>
    <s v=""/>
    <s v=""/>
    <x v="0"/>
    <n v="0"/>
    <n v="0"/>
    <n v="0"/>
    <s v=""/>
    <x v="8"/>
    <x v="7"/>
    <s v="TH030/3/2024"/>
    <x v="6"/>
    <x v="1"/>
    <x v="2"/>
    <x v="1"/>
    <s v="elevatedtraymicrotop604hitam"/>
    <s v="elevatedtraymicrotop604hitam0"/>
    <s v="elevatedtraymicrotop604hitam0"/>
    <s v=""/>
    <x v="0"/>
    <n v="923"/>
    <x v="0"/>
    <s v="24 PCS"/>
    <s v="elevatedtraymicrotop604hitam24pcsuntana"/>
    <x v="1"/>
    <x v="10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3"/>
    <s v="HAN_1303_115-5"/>
    <x v="1"/>
    <n v="33"/>
    <x v="8"/>
    <x v="17"/>
    <x v="1"/>
    <s v="HN032024115"/>
    <x v="0"/>
    <x v="9"/>
    <x v="0"/>
    <s v="MALAM SHINTOENG TG 1W POLOS"/>
    <x v="0"/>
    <n v="24"/>
    <x v="5"/>
    <n v="4330"/>
    <m/>
    <x v="0"/>
    <x v="0"/>
    <x v="0"/>
    <x v="0"/>
    <x v="0"/>
    <x v="0"/>
    <n v="103920"/>
    <n v="0"/>
    <n v="0"/>
    <x v="1"/>
    <n v="0"/>
    <n v="103920"/>
    <x v="0"/>
    <s v=""/>
    <s v=""/>
    <n v="103920"/>
    <n v="103920"/>
    <x v="8"/>
    <x v="9"/>
    <s v="HN032024115"/>
    <x v="17"/>
    <x v="1"/>
    <x v="10"/>
    <x v="1"/>
    <s v="malamshintoengtg1wpolos"/>
    <s v="malamshintoengtg1wpolos103920"/>
    <s v="malamshintoengtg1wpolos4330"/>
    <s v="HANSAUNTANAHN03202411545364malamshintoengtg1wpolos"/>
    <x v="1"/>
    <n v="2002"/>
    <x v="0"/>
    <s v="210 PCS"/>
    <s v="malamshintoengtg1wpolos210pcsuntana"/>
    <x v="1"/>
    <x v="104"/>
    <x v="0"/>
  </r>
  <r>
    <s v=""/>
    <s v=""/>
    <x v="0"/>
    <n v="33"/>
    <x v="0"/>
    <x v="0"/>
    <x v="0"/>
    <m/>
    <x v="0"/>
    <x v="0"/>
    <x v="0"/>
    <s v="MALAM SHINTOENG TG 6-12W"/>
    <x v="0"/>
    <n v="24"/>
    <x v="5"/>
    <n v="4550"/>
    <m/>
    <x v="0"/>
    <x v="0"/>
    <x v="0"/>
    <x v="0"/>
    <x v="0"/>
    <x v="0"/>
    <n v="109200"/>
    <n v="0"/>
    <n v="0"/>
    <x v="1"/>
    <n v="0"/>
    <n v="109200"/>
    <x v="0"/>
    <s v=""/>
    <s v=""/>
    <n v="109200"/>
    <n v="109200"/>
    <x v="8"/>
    <x v="9"/>
    <s v="HN032024115"/>
    <x v="17"/>
    <x v="1"/>
    <x v="2"/>
    <x v="1"/>
    <s v="malamshintoengtg612w"/>
    <s v="malamshintoengtg612w109200"/>
    <s v="malamshintoengtg612w4550"/>
    <s v=""/>
    <x v="0"/>
    <n v="2004"/>
    <x v="0"/>
    <s v="210 PCS"/>
    <s v="malamshintoengtg612w210pcsuntana"/>
    <x v="1"/>
    <x v="105"/>
    <x v="0"/>
  </r>
  <r>
    <s v=""/>
    <s v=""/>
    <x v="0"/>
    <n v="33"/>
    <x v="0"/>
    <x v="0"/>
    <x v="0"/>
    <m/>
    <x v="0"/>
    <x v="0"/>
    <x v="0"/>
    <s v="MALAM SHINTOENG K 1W POLOS"/>
    <x v="0"/>
    <n v="24"/>
    <x v="5"/>
    <n v="1600"/>
    <m/>
    <x v="0"/>
    <x v="0"/>
    <x v="0"/>
    <x v="0"/>
    <x v="0"/>
    <x v="0"/>
    <n v="38400"/>
    <n v="0"/>
    <n v="0"/>
    <x v="1"/>
    <n v="0"/>
    <n v="38400"/>
    <x v="0"/>
    <s v=""/>
    <s v=""/>
    <n v="38400"/>
    <n v="38400"/>
    <x v="8"/>
    <x v="9"/>
    <s v="HN032024115"/>
    <x v="17"/>
    <x v="1"/>
    <x v="2"/>
    <x v="1"/>
    <s v="malamshintoengk1wpolos"/>
    <s v="malamshintoengk1wpolos38400"/>
    <s v="malamshintoengk1wpolos1600"/>
    <s v=""/>
    <x v="0"/>
    <n v="1999"/>
    <x v="0"/>
    <s v="480 PCS"/>
    <s v="malamshintoengk1wpolos480pcsuntana"/>
    <x v="1"/>
    <x v="106"/>
    <x v="0"/>
  </r>
  <r>
    <s v=""/>
    <s v=""/>
    <x v="0"/>
    <n v="33"/>
    <x v="0"/>
    <x v="0"/>
    <x v="0"/>
    <m/>
    <x v="0"/>
    <x v="0"/>
    <x v="0"/>
    <s v="MALAM SHINTOENG K 6-12W"/>
    <x v="0"/>
    <n v="36"/>
    <x v="5"/>
    <n v="1600"/>
    <m/>
    <x v="0"/>
    <x v="0"/>
    <x v="0"/>
    <x v="0"/>
    <x v="0"/>
    <x v="0"/>
    <n v="57600"/>
    <n v="0"/>
    <n v="0"/>
    <x v="1"/>
    <n v="0"/>
    <n v="57600"/>
    <x v="0"/>
    <s v=""/>
    <s v=""/>
    <n v="57600"/>
    <n v="57600"/>
    <x v="8"/>
    <x v="9"/>
    <s v="HN032024115"/>
    <x v="17"/>
    <x v="1"/>
    <x v="2"/>
    <x v="1"/>
    <s v="malamshintoengk612w"/>
    <s v="malamshintoengk612w57600"/>
    <s v="malamshintoengk612w1600"/>
    <s v=""/>
    <x v="0"/>
    <n v="2000"/>
    <x v="0"/>
    <s v="480 PCS"/>
    <s v="malamshintoengk612w480pcsuntana"/>
    <x v="1"/>
    <x v="107"/>
    <x v="0"/>
  </r>
  <r>
    <s v=""/>
    <s v=""/>
    <x v="0"/>
    <n v="33"/>
    <x v="0"/>
    <x v="0"/>
    <x v="0"/>
    <m/>
    <x v="0"/>
    <x v="0"/>
    <x v="0"/>
    <s v="MALAM SHINTOENG B 6-12W"/>
    <x v="0"/>
    <n v="12"/>
    <x v="5"/>
    <n v="6100"/>
    <m/>
    <x v="0"/>
    <x v="0"/>
    <x v="0"/>
    <x v="0"/>
    <x v="0"/>
    <x v="0"/>
    <n v="73200"/>
    <n v="0"/>
    <n v="0"/>
    <x v="1"/>
    <n v="0"/>
    <n v="73200"/>
    <x v="0"/>
    <n v="0"/>
    <n v="382320"/>
    <n v="73200"/>
    <n v="73200"/>
    <x v="8"/>
    <x v="9"/>
    <s v="HN032024115"/>
    <x v="17"/>
    <x v="1"/>
    <x v="2"/>
    <x v="1"/>
    <s v="malamshintoengb612w"/>
    <s v="malamshintoengb612w73200"/>
    <s v="malamshintoengb612w6100"/>
    <s v=""/>
    <x v="0"/>
    <n v="1997"/>
    <x v="0"/>
    <s v="150 PCS"/>
    <s v="malamshintoengb612w150pcsuntana"/>
    <x v="1"/>
    <x v="10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4"/>
    <s v="ATA_1803_454-2"/>
    <x v="1"/>
    <n v="34"/>
    <x v="7"/>
    <x v="3"/>
    <x v="2"/>
    <s v="SA240304454"/>
    <x v="0"/>
    <x v="10"/>
    <x v="0"/>
    <s v="OIL PASTEL OP 24 S PP CASE SEA WORLD JK"/>
    <x v="2"/>
    <n v="48"/>
    <x v="3"/>
    <n v="29600"/>
    <m/>
    <x v="0"/>
    <x v="2"/>
    <x v="1"/>
    <x v="0"/>
    <x v="0"/>
    <x v="0"/>
    <n v="1420800"/>
    <n v="177600"/>
    <n v="62160"/>
    <x v="1"/>
    <n v="239760"/>
    <n v="1181040"/>
    <x v="0"/>
    <s v=""/>
    <s v=""/>
    <n v="1420800"/>
    <n v="1420800"/>
    <x v="7"/>
    <x v="10"/>
    <s v="SA240304454"/>
    <x v="3"/>
    <x v="2"/>
    <x v="1"/>
    <x v="1"/>
    <s v="oilpastelop24sppcaseseaworldjk"/>
    <s v="oilpastelop24sppcaseseaworldjk14208000.1250.05"/>
    <s v="oilpastelop24sppcaseseaworldjk14208000.1250.05"/>
    <s v="ATALI MAKMURARTO MOROSA24030445445363oilpastelop24sppcaseseaworldjk"/>
    <x v="1"/>
    <n v="2202"/>
    <x v="0"/>
    <s v="8 BOX (6 SET)"/>
    <s v="oilpastelop24sppcaseseaworldjk8box6setartomoro"/>
    <x v="1"/>
    <x v="109"/>
    <x v="0"/>
  </r>
  <r>
    <s v=""/>
    <s v=""/>
    <x v="0"/>
    <n v="34"/>
    <x v="0"/>
    <x v="0"/>
    <x v="0"/>
    <m/>
    <x v="0"/>
    <x v="0"/>
    <x v="0"/>
    <s v="OIL PASTEL OP 55 S PP CASE SEA WORLD JK"/>
    <x v="2"/>
    <n v="24"/>
    <x v="3"/>
    <n v="66900"/>
    <m/>
    <x v="0"/>
    <x v="2"/>
    <x v="1"/>
    <x v="0"/>
    <x v="0"/>
    <x v="0"/>
    <n v="1605600"/>
    <n v="200700"/>
    <n v="70245"/>
    <x v="1"/>
    <n v="270945"/>
    <n v="1334655"/>
    <x v="0"/>
    <n v="510705"/>
    <n v="2515695"/>
    <n v="1605600"/>
    <n v="1605600"/>
    <x v="7"/>
    <x v="10"/>
    <s v="SA240304454"/>
    <x v="3"/>
    <x v="2"/>
    <x v="2"/>
    <x v="1"/>
    <s v="oilpastelop55sppcaseseaworldjk"/>
    <s v="oilpastelop55sppcaseseaworldjk16056000.1250.05"/>
    <s v="oilpastelop55sppcaseseaworldjk16056000.1250.05"/>
    <s v=""/>
    <x v="0"/>
    <n v="2205"/>
    <x v="0"/>
    <s v="4 BOX (6 SET)"/>
    <s v="oilpastelop55sppcaseseaworldjk4box6setartomoro"/>
    <x v="1"/>
    <x v="11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5"/>
    <s v="ATA_1803_548-4"/>
    <x v="1"/>
    <n v="35"/>
    <x v="0"/>
    <x v="3"/>
    <x v="2"/>
    <s v="SA240304548"/>
    <x v="0"/>
    <x v="9"/>
    <x v="0"/>
    <s v="CRAYON PUTAR TWCR 24 S JK"/>
    <x v="1"/>
    <n v="144"/>
    <x v="3"/>
    <n v="47800"/>
    <m/>
    <x v="0"/>
    <x v="2"/>
    <x v="1"/>
    <x v="0"/>
    <x v="0"/>
    <x v="0"/>
    <n v="6883200"/>
    <n v="860400"/>
    <n v="301140"/>
    <x v="1"/>
    <n v="1161540"/>
    <n v="5721660"/>
    <x v="0"/>
    <s v=""/>
    <s v=""/>
    <n v="3441600"/>
    <n v="6883200"/>
    <x v="7"/>
    <x v="9"/>
    <s v="SA240304548"/>
    <x v="3"/>
    <x v="2"/>
    <x v="9"/>
    <x v="1"/>
    <s v="crayonputartwcr24sjk"/>
    <s v="crayonputartwcr24sjk34416000.1250.05"/>
    <s v="crayonputartwcr24sjk34416000.1250.05"/>
    <s v="ATALI MAKMURARTO MOROSA24030454845364crayonputartwcr24sjk"/>
    <x v="1"/>
    <n v="778"/>
    <x v="0"/>
    <s v="12 BOX (6 SET)"/>
    <s v="crayonputartwcr24sjk12box6setartomoro"/>
    <x v="1"/>
    <x v="111"/>
    <x v="0"/>
  </r>
  <r>
    <s v=""/>
    <s v=""/>
    <x v="0"/>
    <n v="35"/>
    <x v="0"/>
    <x v="0"/>
    <x v="0"/>
    <m/>
    <x v="0"/>
    <x v="0"/>
    <x v="0"/>
    <s v="CRAYON PUTAR TWCR 12 S JK"/>
    <x v="2"/>
    <n v="144"/>
    <x v="3"/>
    <n v="23900"/>
    <m/>
    <x v="0"/>
    <x v="2"/>
    <x v="1"/>
    <x v="0"/>
    <x v="0"/>
    <x v="0"/>
    <n v="3441600"/>
    <n v="430200"/>
    <n v="150570"/>
    <x v="1"/>
    <n v="580770"/>
    <n v="2860830"/>
    <x v="0"/>
    <s v=""/>
    <s v=""/>
    <n v="3441600"/>
    <n v="3441600"/>
    <x v="7"/>
    <x v="9"/>
    <s v="SA240304548"/>
    <x v="3"/>
    <x v="2"/>
    <x v="2"/>
    <x v="1"/>
    <s v="crayonputartwcr12sjk"/>
    <s v="crayonputartwcr12sjk34416000.1250.05"/>
    <s v="crayonputartwcr12sjk34416000.1250.05"/>
    <s v=""/>
    <x v="0"/>
    <n v="776"/>
    <x v="0"/>
    <s v="12 LSN"/>
    <s v="crayonputartwcr12sjk12lsnartomoro"/>
    <x v="1"/>
    <x v="112"/>
    <x v="0"/>
  </r>
  <r>
    <s v=""/>
    <s v=""/>
    <x v="0"/>
    <n v="35"/>
    <x v="0"/>
    <x v="0"/>
    <x v="0"/>
    <m/>
    <x v="0"/>
    <x v="0"/>
    <x v="0"/>
    <s v="BALLPEN BP 338 VOCUS BLACK JK"/>
    <x v="2"/>
    <n v="144"/>
    <x v="1"/>
    <n v="12600"/>
    <m/>
    <x v="0"/>
    <x v="2"/>
    <x v="1"/>
    <x v="0"/>
    <x v="0"/>
    <x v="0"/>
    <n v="1814400"/>
    <n v="226800"/>
    <n v="79380"/>
    <x v="1"/>
    <n v="306180"/>
    <n v="1508220"/>
    <x v="0"/>
    <s v=""/>
    <s v=""/>
    <n v="1814400"/>
    <n v="1814400"/>
    <x v="7"/>
    <x v="9"/>
    <s v="SA240304548"/>
    <x v="3"/>
    <x v="2"/>
    <x v="2"/>
    <x v="1"/>
    <s v="ballpenbp338vocusblackjk"/>
    <s v="ballpenbp338vocusblackjk18144000.1250.05"/>
    <s v="ballpenbp338vocusblackjk18144000.1250.05"/>
    <s v=""/>
    <x v="0"/>
    <n v="127"/>
    <x v="0"/>
    <s v="144 LSN"/>
    <s v="ballpenbp338vocusblackjk144lsnartomoro"/>
    <x v="1"/>
    <x v="113"/>
    <x v="0"/>
  </r>
  <r>
    <s v=""/>
    <s v=""/>
    <x v="0"/>
    <n v="35"/>
    <x v="0"/>
    <x v="0"/>
    <x v="0"/>
    <m/>
    <x v="0"/>
    <x v="0"/>
    <x v="0"/>
    <s v="BALLPEN BP 342 VOKUS PTL BLACK JK"/>
    <x v="2"/>
    <n v="144"/>
    <x v="1"/>
    <n v="13800"/>
    <m/>
    <x v="0"/>
    <x v="2"/>
    <x v="1"/>
    <x v="0"/>
    <x v="0"/>
    <x v="0"/>
    <n v="1987200"/>
    <n v="248400"/>
    <n v="86940"/>
    <x v="1"/>
    <n v="335340"/>
    <n v="1651860"/>
    <x v="0"/>
    <n v="2383830"/>
    <n v="11742570"/>
    <n v="1987200"/>
    <n v="1987200"/>
    <x v="7"/>
    <x v="9"/>
    <s v="SA240304548"/>
    <x v="3"/>
    <x v="2"/>
    <x v="2"/>
    <x v="1"/>
    <s v="ballpenbp342vokusptlblackjk"/>
    <s v="ballpenbp342vokusptlblackjk19872000.1250.05"/>
    <s v="ballpenbp342vokusptlblackjk19872000.1250.05"/>
    <s v=""/>
    <x v="0"/>
    <n v="130"/>
    <x v="0"/>
    <s v="144 LSN"/>
    <s v="ballpenbp342vokusptlblackjk144lsnartomoro"/>
    <x v="1"/>
    <x v="11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6"/>
    <s v="ATA_1803_332-6"/>
    <x v="1"/>
    <n v="36"/>
    <x v="0"/>
    <x v="3"/>
    <x v="2"/>
    <s v="SA240304332"/>
    <x v="0"/>
    <x v="7"/>
    <x v="0"/>
    <s v="OIL PASTEL OP 12 S PP CASE SEA WORLD JK"/>
    <x v="1"/>
    <n v="288"/>
    <x v="3"/>
    <n v="11900"/>
    <m/>
    <x v="0"/>
    <x v="2"/>
    <x v="1"/>
    <x v="0"/>
    <x v="0"/>
    <x v="0"/>
    <n v="3427200"/>
    <n v="428400"/>
    <n v="149940"/>
    <x v="1"/>
    <n v="578340"/>
    <n v="2848860"/>
    <x v="0"/>
    <s v=""/>
    <s v=""/>
    <n v="1713600"/>
    <n v="3427200"/>
    <x v="7"/>
    <x v="7"/>
    <s v="SA240304332"/>
    <x v="3"/>
    <x v="2"/>
    <x v="4"/>
    <x v="1"/>
    <s v="oilpastelop12sppcaseseaworldjk"/>
    <s v="oilpastelop12sppcaseseaworldjk17136000.1250.05"/>
    <s v="oilpastelop12sppcaseseaworldjk17136000.1250.05"/>
    <s v="ATALI MAKMURARTO MOROSA24030433245359oilpastelop12sppcaseseaworldjk"/>
    <x v="1"/>
    <n v="2200"/>
    <x v="0"/>
    <s v="12 LSN"/>
    <s v="oilpastelop12sppcaseseaworldjk12lsnartomoro"/>
    <x v="1"/>
    <x v="115"/>
    <x v="0"/>
  </r>
  <r>
    <s v=""/>
    <s v=""/>
    <x v="0"/>
    <n v="36"/>
    <x v="0"/>
    <x v="0"/>
    <x v="0"/>
    <m/>
    <x v="0"/>
    <x v="0"/>
    <x v="0"/>
    <s v="HIGHLIGHTER HL 1 YELLOW JK"/>
    <x v="0"/>
    <n v="240"/>
    <x v="5"/>
    <n v="3700"/>
    <m/>
    <x v="0"/>
    <x v="2"/>
    <x v="1"/>
    <x v="0"/>
    <x v="0"/>
    <x v="0"/>
    <n v="888000"/>
    <n v="111000"/>
    <n v="38850"/>
    <x v="1"/>
    <n v="149850"/>
    <n v="738150"/>
    <x v="0"/>
    <s v=""/>
    <s v=""/>
    <n v="888000"/>
    <n v="888000"/>
    <x v="7"/>
    <x v="7"/>
    <s v="SA240304332"/>
    <x v="3"/>
    <x v="2"/>
    <x v="2"/>
    <x v="1"/>
    <s v="highlighterhl1yellowjk"/>
    <s v="highlighterhl1yellowjk8880000.1250.05"/>
    <s v="highlighterhl1yellowjk37000.1250.05"/>
    <s v=""/>
    <x v="0"/>
    <n v="1413"/>
    <x v="0"/>
    <s v="72 BOX (10 PCS)"/>
    <s v="highlighterhl1yellowjk72box10pcsartomoro"/>
    <x v="1"/>
    <x v="116"/>
    <x v="0"/>
  </r>
  <r>
    <s v=""/>
    <s v=""/>
    <x v="0"/>
    <n v="36"/>
    <x v="0"/>
    <x v="0"/>
    <x v="0"/>
    <m/>
    <x v="0"/>
    <x v="0"/>
    <x v="0"/>
    <s v="HIGHLIGHTER HL 2 GREEN JK"/>
    <x v="0"/>
    <n v="240"/>
    <x v="5"/>
    <n v="3700"/>
    <m/>
    <x v="0"/>
    <x v="2"/>
    <x v="1"/>
    <x v="0"/>
    <x v="0"/>
    <x v="0"/>
    <n v="888000"/>
    <n v="111000"/>
    <n v="38850"/>
    <x v="1"/>
    <n v="149850"/>
    <n v="738150"/>
    <x v="0"/>
    <s v=""/>
    <s v=""/>
    <n v="888000"/>
    <n v="888000"/>
    <x v="7"/>
    <x v="7"/>
    <s v="SA240304332"/>
    <x v="3"/>
    <x v="2"/>
    <x v="2"/>
    <x v="1"/>
    <s v="highlighterhl2greenjk"/>
    <s v="highlighterhl2greenjk8880000.1250.05"/>
    <s v="highlighterhl2greenjk37000.1250.05"/>
    <s v=""/>
    <x v="0"/>
    <n v="1415"/>
    <x v="0"/>
    <s v="72 BOX (10 PCS)"/>
    <s v="highlighterhl2greenjk72box10pcsartomoro"/>
    <x v="1"/>
    <x v="117"/>
    <x v="0"/>
  </r>
  <r>
    <s v=""/>
    <s v=""/>
    <x v="0"/>
    <n v="36"/>
    <x v="0"/>
    <x v="0"/>
    <x v="0"/>
    <m/>
    <x v="0"/>
    <x v="0"/>
    <x v="0"/>
    <s v="HIGHLIGHTER HL 3 BLUE JK"/>
    <x v="0"/>
    <n v="240"/>
    <x v="5"/>
    <n v="3700"/>
    <m/>
    <x v="0"/>
    <x v="2"/>
    <x v="1"/>
    <x v="0"/>
    <x v="0"/>
    <x v="0"/>
    <n v="888000"/>
    <n v="111000"/>
    <n v="38850"/>
    <x v="1"/>
    <n v="149850"/>
    <n v="738150"/>
    <x v="0"/>
    <s v=""/>
    <s v=""/>
    <n v="888000"/>
    <n v="888000"/>
    <x v="7"/>
    <x v="7"/>
    <s v="SA240304332"/>
    <x v="3"/>
    <x v="2"/>
    <x v="2"/>
    <x v="1"/>
    <s v="highlighterhl3bluejk"/>
    <s v="highlighterhl3bluejk8880000.1250.05"/>
    <s v="highlighterhl3bluejk37000.1250.05"/>
    <s v=""/>
    <x v="0"/>
    <n v="1416"/>
    <x v="0"/>
    <s v="72 BOX (10 PCS)"/>
    <s v="highlighterhl3bluejk72box10pcsartomoro"/>
    <x v="1"/>
    <x v="118"/>
    <x v="0"/>
  </r>
  <r>
    <s v=""/>
    <s v=""/>
    <x v="0"/>
    <n v="36"/>
    <x v="0"/>
    <x v="0"/>
    <x v="0"/>
    <m/>
    <x v="0"/>
    <x v="0"/>
    <x v="0"/>
    <s v="HIGHLIGHTER HL 4 PINK JK"/>
    <x v="0"/>
    <n v="360"/>
    <x v="5"/>
    <n v="3700"/>
    <m/>
    <x v="0"/>
    <x v="2"/>
    <x v="1"/>
    <x v="0"/>
    <x v="0"/>
    <x v="0"/>
    <n v="1332000"/>
    <n v="166500"/>
    <n v="58275"/>
    <x v="1"/>
    <n v="224775"/>
    <n v="1107225"/>
    <x v="0"/>
    <s v=""/>
    <s v=""/>
    <n v="1332000"/>
    <n v="1332000"/>
    <x v="7"/>
    <x v="7"/>
    <s v="SA240304332"/>
    <x v="3"/>
    <x v="2"/>
    <x v="2"/>
    <x v="1"/>
    <s v="highlighterhl4pinkjk"/>
    <s v="highlighterhl4pinkjk13320000.1250.05"/>
    <s v="highlighterhl4pinkjk37000.1250.05"/>
    <s v=""/>
    <x v="0"/>
    <n v="1417"/>
    <x v="0"/>
    <s v="72 BOX (10 PCS)"/>
    <s v="highlighterhl4pinkjk72box10pcsartomoro"/>
    <x v="1"/>
    <x v="119"/>
    <x v="0"/>
  </r>
  <r>
    <s v=""/>
    <s v=""/>
    <x v="0"/>
    <n v="36"/>
    <x v="0"/>
    <x v="0"/>
    <x v="0"/>
    <m/>
    <x v="0"/>
    <x v="0"/>
    <x v="0"/>
    <s v="HIGHLIGHTER HL 5 ORANGE JK"/>
    <x v="0"/>
    <n v="360"/>
    <x v="5"/>
    <n v="3700"/>
    <m/>
    <x v="0"/>
    <x v="2"/>
    <x v="1"/>
    <x v="0"/>
    <x v="0"/>
    <x v="0"/>
    <n v="1332000"/>
    <n v="166500"/>
    <n v="58275"/>
    <x v="1"/>
    <n v="224775"/>
    <n v="1107225"/>
    <x v="0"/>
    <n v="1477440"/>
    <n v="7277760"/>
    <n v="1332000"/>
    <n v="1332000"/>
    <x v="7"/>
    <x v="7"/>
    <s v="SA240304332"/>
    <x v="3"/>
    <x v="2"/>
    <x v="2"/>
    <x v="1"/>
    <s v="highlighterhl5orangejk"/>
    <s v="highlighterhl5orangejk13320000.1250.05"/>
    <s v="highlighterhl5orangejk37000.1250.05"/>
    <s v=""/>
    <x v="0"/>
    <n v="1418"/>
    <x v="0"/>
    <s v="72 BOX (10 PCS)"/>
    <s v="highlighterhl5orangejk72box10pcsartomoro"/>
    <x v="1"/>
    <x v="12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7"/>
    <s v="ATA_1803_331-8"/>
    <x v="1"/>
    <n v="37"/>
    <x v="0"/>
    <x v="3"/>
    <x v="2"/>
    <s v="SA240304331"/>
    <x v="0"/>
    <x v="7"/>
    <x v="0"/>
    <s v="PENCIL P 88 ER 2B JK"/>
    <x v="2"/>
    <n v="30"/>
    <x v="4"/>
    <n v="104400"/>
    <m/>
    <x v="19"/>
    <x v="2"/>
    <x v="1"/>
    <x v="0"/>
    <x v="0"/>
    <x v="0"/>
    <n v="3132000"/>
    <n v="391500"/>
    <n v="137025"/>
    <x v="1"/>
    <n v="528525"/>
    <n v="2603475"/>
    <x v="0"/>
    <s v=""/>
    <s v=""/>
    <n v="3132000"/>
    <n v="3132000"/>
    <x v="7"/>
    <x v="7"/>
    <s v="SA240304331"/>
    <x v="3"/>
    <x v="2"/>
    <x v="11"/>
    <x v="1"/>
    <s v="pencilp88er2bjk"/>
    <s v="pencilp88er2bjk31320000.1250.05"/>
    <s v="pencilp88er2bjk31320000.1250.05"/>
    <s v="ATALI MAKMURARTO MOROSA24030433145359pencilp88er2bjk"/>
    <x v="1"/>
    <n v="2511"/>
    <x v="1"/>
    <s v="30 GRS"/>
    <s v="pencilp88er2bjk30grsartomoro"/>
    <x v="1"/>
    <x v="121"/>
    <x v="0"/>
  </r>
  <r>
    <s v=""/>
    <s v=""/>
    <x v="0"/>
    <n v="37"/>
    <x v="0"/>
    <x v="0"/>
    <x v="0"/>
    <m/>
    <x v="0"/>
    <x v="0"/>
    <x v="0"/>
    <s v="PENCIL P 8 8 2B JK"/>
    <x v="1"/>
    <n v="60"/>
    <x v="4"/>
    <n v="104400"/>
    <m/>
    <x v="0"/>
    <x v="2"/>
    <x v="1"/>
    <x v="0"/>
    <x v="0"/>
    <x v="0"/>
    <n v="6264000"/>
    <n v="783000"/>
    <n v="274050"/>
    <x v="1"/>
    <n v="1057050"/>
    <n v="5206950"/>
    <x v="0"/>
    <s v=""/>
    <s v=""/>
    <n v="3132000"/>
    <n v="6264000"/>
    <x v="7"/>
    <x v="7"/>
    <s v="SA240304331"/>
    <x v="3"/>
    <x v="2"/>
    <x v="2"/>
    <x v="1"/>
    <s v="pencilp882bjk"/>
    <s v="pencilp882bjk31320000.1250.05"/>
    <s v="pencilp882bjk31320000.1250.05"/>
    <s v=""/>
    <x v="0"/>
    <n v="2510"/>
    <x v="0"/>
    <s v="30 GRS"/>
    <s v="pencilp882bjk30grsartomoro"/>
    <x v="1"/>
    <x v="122"/>
    <x v="0"/>
  </r>
  <r>
    <s v=""/>
    <s v=""/>
    <x v="0"/>
    <n v="37"/>
    <x v="0"/>
    <x v="0"/>
    <x v="0"/>
    <m/>
    <x v="0"/>
    <x v="0"/>
    <x v="0"/>
    <s v="SCISSORS SC 838 JK"/>
    <x v="6"/>
    <n v="432"/>
    <x v="5"/>
    <n v="6500"/>
    <m/>
    <x v="0"/>
    <x v="2"/>
    <x v="1"/>
    <x v="0"/>
    <x v="0"/>
    <x v="0"/>
    <n v="2808000"/>
    <n v="351000"/>
    <n v="122850"/>
    <x v="1"/>
    <n v="473850"/>
    <n v="2334150"/>
    <x v="0"/>
    <s v=""/>
    <s v=""/>
    <n v="936000"/>
    <n v="2808000"/>
    <x v="7"/>
    <x v="7"/>
    <s v="SA240304331"/>
    <x v="3"/>
    <x v="2"/>
    <x v="2"/>
    <x v="1"/>
    <s v="scissorssc838jk"/>
    <s v="scissorssc838jk9360000.1250.05"/>
    <s v="scissorssc838jk9360000.1250.05"/>
    <s v=""/>
    <x v="0"/>
    <n v="2776"/>
    <x v="0"/>
    <s v="12 LSN"/>
    <s v="scissorssc838jk12lsnartomoro"/>
    <x v="1"/>
    <x v="123"/>
    <x v="0"/>
  </r>
  <r>
    <s v=""/>
    <s v=""/>
    <x v="0"/>
    <n v="37"/>
    <x v="0"/>
    <x v="0"/>
    <x v="0"/>
    <m/>
    <x v="0"/>
    <x v="0"/>
    <x v="0"/>
    <s v="GEL PEN GP 346 MY TEAM (BLACK) JK"/>
    <x v="2"/>
    <n v="144"/>
    <x v="1"/>
    <n v="21000"/>
    <m/>
    <x v="0"/>
    <x v="2"/>
    <x v="1"/>
    <x v="0"/>
    <x v="0"/>
    <x v="0"/>
    <n v="3024000"/>
    <n v="378000"/>
    <n v="132300"/>
    <x v="1"/>
    <n v="510300"/>
    <n v="2513700"/>
    <x v="0"/>
    <s v=""/>
    <s v=""/>
    <n v="3024000"/>
    <n v="3024000"/>
    <x v="7"/>
    <x v="7"/>
    <s v="SA240304331"/>
    <x v="3"/>
    <x v="2"/>
    <x v="2"/>
    <x v="1"/>
    <s v="gelpengp346myteamblackjk"/>
    <s v="gelpengp346myteamblackjk30240000.1250.05"/>
    <s v="gelpengp346myteamblackjk30240000.1250.05"/>
    <s v=""/>
    <x v="0"/>
    <n v="1074"/>
    <x v="0"/>
    <s v="144 LSN"/>
    <s v="gelpengp346myteamblackjk144lsnartomoro"/>
    <x v="1"/>
    <x v="124"/>
    <x v="0"/>
  </r>
  <r>
    <s v=""/>
    <s v=""/>
    <x v="0"/>
    <n v="37"/>
    <x v="0"/>
    <x v="0"/>
    <x v="0"/>
    <m/>
    <x v="0"/>
    <x v="0"/>
    <x v="0"/>
    <s v="STAMP PAD NO 0 JK"/>
    <x v="2"/>
    <n v="216"/>
    <x v="5"/>
    <n v="4900"/>
    <m/>
    <x v="0"/>
    <x v="2"/>
    <x v="1"/>
    <x v="0"/>
    <x v="0"/>
    <x v="0"/>
    <n v="1058400"/>
    <n v="132300"/>
    <n v="46305"/>
    <x v="1"/>
    <n v="178605"/>
    <n v="879795"/>
    <x v="0"/>
    <s v=""/>
    <s v=""/>
    <n v="1058400"/>
    <n v="1058400"/>
    <x v="7"/>
    <x v="7"/>
    <s v="SA240304331"/>
    <x v="3"/>
    <x v="2"/>
    <x v="2"/>
    <x v="1"/>
    <s v="stamppadno0jk"/>
    <s v="stamppadno0jk10584000.1250.05"/>
    <s v="stamppadno0jk10584000.1250.05"/>
    <s v=""/>
    <x v="0"/>
    <n v="2869"/>
    <x v="0"/>
    <s v="18 LSN"/>
    <s v="stamppadno0jk18lsnartomoro"/>
    <x v="1"/>
    <x v="125"/>
    <x v="0"/>
  </r>
  <r>
    <s v=""/>
    <s v=""/>
    <x v="0"/>
    <n v="37"/>
    <x v="0"/>
    <x v="0"/>
    <x v="0"/>
    <m/>
    <x v="0"/>
    <x v="0"/>
    <x v="0"/>
    <s v="MATH SET MS 25 JK"/>
    <x v="2"/>
    <n v="24"/>
    <x v="1"/>
    <n v="89400"/>
    <m/>
    <x v="0"/>
    <x v="2"/>
    <x v="1"/>
    <x v="0"/>
    <x v="0"/>
    <x v="0"/>
    <n v="2145600"/>
    <n v="268200"/>
    <n v="93870"/>
    <x v="1"/>
    <n v="362070"/>
    <n v="1783530"/>
    <x v="0"/>
    <s v=""/>
    <s v=""/>
    <n v="2145600"/>
    <n v="2145600"/>
    <x v="7"/>
    <x v="7"/>
    <s v="SA240304331"/>
    <x v="3"/>
    <x v="2"/>
    <x v="2"/>
    <x v="1"/>
    <s v="mathsetms25jk"/>
    <s v="mathsetms25jk21456000.1250.05"/>
    <s v="mathsetms25jk21456000.1250.05"/>
    <s v=""/>
    <x v="0"/>
    <n v="2079"/>
    <x v="0"/>
    <s v="24 LSN"/>
    <s v="mathsetms25jk24lsnartomoro"/>
    <x v="1"/>
    <x v="126"/>
    <x v="0"/>
  </r>
  <r>
    <s v=""/>
    <s v=""/>
    <x v="0"/>
    <n v="37"/>
    <x v="0"/>
    <x v="0"/>
    <x v="0"/>
    <m/>
    <x v="0"/>
    <x v="0"/>
    <x v="0"/>
    <s v="TAPE CUTTER TD-103 JK"/>
    <x v="1"/>
    <n v="48"/>
    <x v="5"/>
    <n v="19000"/>
    <m/>
    <x v="0"/>
    <x v="2"/>
    <x v="1"/>
    <x v="0"/>
    <x v="0"/>
    <x v="0"/>
    <n v="912000"/>
    <n v="114000"/>
    <n v="39900"/>
    <x v="1"/>
    <n v="153900"/>
    <n v="758100"/>
    <x v="0"/>
    <s v=""/>
    <s v=""/>
    <n v="456000"/>
    <n v="912000"/>
    <x v="7"/>
    <x v="7"/>
    <s v="SA240304331"/>
    <x v="3"/>
    <x v="2"/>
    <x v="2"/>
    <x v="1"/>
    <s v="tapecuttertd103jk"/>
    <s v="tapecuttertd103jk4560000.1250.05"/>
    <s v="tapecuttertd103jk4560000.1250.05"/>
    <s v=""/>
    <x v="0"/>
    <n v="2947"/>
    <x v="0"/>
    <s v="24 PCS"/>
    <s v="tapecuttertd103jk24pcsartomoro"/>
    <x v="1"/>
    <x v="127"/>
    <x v="0"/>
  </r>
  <r>
    <s v=""/>
    <s v=""/>
    <x v="0"/>
    <n v="37"/>
    <x v="0"/>
    <x v="0"/>
    <x v="0"/>
    <m/>
    <x v="0"/>
    <x v="0"/>
    <x v="0"/>
    <s v="STAPLER HD-10 M JK"/>
    <x v="2"/>
    <n v="25"/>
    <x v="1"/>
    <n v="70800"/>
    <m/>
    <x v="0"/>
    <x v="2"/>
    <x v="1"/>
    <x v="0"/>
    <x v="0"/>
    <x v="0"/>
    <n v="1770000"/>
    <n v="221250"/>
    <n v="77437.5"/>
    <x v="1"/>
    <n v="298687.5"/>
    <n v="1471312.5"/>
    <x v="0"/>
    <n v="3562987.5"/>
    <n v="17551012.5"/>
    <n v="1770000"/>
    <n v="1770000"/>
    <x v="7"/>
    <x v="7"/>
    <s v="SA240304331"/>
    <x v="3"/>
    <x v="2"/>
    <x v="2"/>
    <x v="1"/>
    <s v="staplerhd10mjk"/>
    <s v="staplerhd10mjk17700000.1250.05"/>
    <s v="staplerhd10mjk17700000.1250.05"/>
    <s v=""/>
    <x v="0"/>
    <n v="2872"/>
    <x v="0"/>
    <s v="25 LSN"/>
    <s v="staplerhd10mjk25lsnartomoro"/>
    <x v="1"/>
    <x v="1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8"/>
    <s v="ATA_1803_330-11"/>
    <x v="1"/>
    <n v="38"/>
    <x v="0"/>
    <x v="3"/>
    <x v="2"/>
    <s v="SA240304330"/>
    <x v="0"/>
    <x v="7"/>
    <x v="0"/>
    <s v="TRIGONAL CLIP NO 1 JK"/>
    <x v="2"/>
    <n v="500"/>
    <x v="7"/>
    <n v="1850"/>
    <m/>
    <x v="0"/>
    <x v="2"/>
    <x v="1"/>
    <x v="0"/>
    <x v="0"/>
    <x v="0"/>
    <n v="925000"/>
    <n v="115625"/>
    <n v="40468.75"/>
    <x v="1"/>
    <n v="156093.75"/>
    <n v="768906.25"/>
    <x v="0"/>
    <s v=""/>
    <s v=""/>
    <n v="925000"/>
    <n v="925000"/>
    <x v="7"/>
    <x v="7"/>
    <s v="SA240304330"/>
    <x v="3"/>
    <x v="2"/>
    <x v="6"/>
    <x v="1"/>
    <s v="trigonalclipno1jk"/>
    <s v="trigonalclipno1jk9250000.1250.05"/>
    <s v="trigonalclipno1jk9250000.1250.05"/>
    <s v="ATALI MAKMURARTO MOROSA24030433045359trigonalclipno1jk"/>
    <x v="1"/>
    <n v="3067"/>
    <x v="0"/>
    <s v="500 BOX"/>
    <s v="trigonalclipno1jk500boxartomoro"/>
    <x v="1"/>
    <x v="129"/>
    <x v="0"/>
  </r>
  <r>
    <s v=""/>
    <s v=""/>
    <x v="0"/>
    <n v="38"/>
    <x v="0"/>
    <x v="0"/>
    <x v="0"/>
    <m/>
    <x v="0"/>
    <x v="0"/>
    <x v="0"/>
    <s v="TRIGONAL CLIP NO 3 JK"/>
    <x v="2"/>
    <n v="500"/>
    <x v="7"/>
    <n v="1625"/>
    <m/>
    <x v="0"/>
    <x v="2"/>
    <x v="1"/>
    <x v="0"/>
    <x v="0"/>
    <x v="0"/>
    <n v="812500"/>
    <n v="101562.5"/>
    <n v="35546.875"/>
    <x v="1"/>
    <n v="137109.375"/>
    <n v="675390.625"/>
    <x v="0"/>
    <s v=""/>
    <s v=""/>
    <n v="812500"/>
    <n v="812500"/>
    <x v="7"/>
    <x v="7"/>
    <s v="SA240304330"/>
    <x v="3"/>
    <x v="2"/>
    <x v="2"/>
    <x v="1"/>
    <s v="trigonalclipno3jk"/>
    <s v="trigonalclipno3jk8125000.1250.05"/>
    <s v="trigonalclipno3jk8125000.1250.05"/>
    <s v=""/>
    <x v="0"/>
    <n v="3068"/>
    <x v="0"/>
    <s v="500 BOX"/>
    <s v="trigonalclipno3jk500boxartomoro"/>
    <x v="1"/>
    <x v="130"/>
    <x v="0"/>
  </r>
  <r>
    <s v=""/>
    <s v=""/>
    <x v="0"/>
    <n v="38"/>
    <x v="0"/>
    <x v="0"/>
    <x v="0"/>
    <m/>
    <x v="0"/>
    <x v="0"/>
    <x v="0"/>
    <s v="COLOR BRUSH PEN CLP 06 JK"/>
    <x v="2"/>
    <n v="144"/>
    <x v="3"/>
    <n v="28000"/>
    <m/>
    <x v="0"/>
    <x v="2"/>
    <x v="1"/>
    <x v="0"/>
    <x v="0"/>
    <x v="0"/>
    <n v="4032000"/>
    <n v="504000"/>
    <n v="176400"/>
    <x v="1"/>
    <n v="680400"/>
    <n v="3351600"/>
    <x v="0"/>
    <s v=""/>
    <s v=""/>
    <n v="4032000"/>
    <n v="4032000"/>
    <x v="7"/>
    <x v="7"/>
    <s v="SA240304330"/>
    <x v="3"/>
    <x v="2"/>
    <x v="2"/>
    <x v="1"/>
    <s v="colorbrushpenclp06jk"/>
    <s v="colorbrushpenclp06jk40320000.1250.05"/>
    <s v="colorbrushpenclp06jk40320000.1250.05"/>
    <s v=""/>
    <x v="0"/>
    <n v="680"/>
    <x v="0"/>
    <s v="6 BOX (24 SET)"/>
    <s v="colorbrushpenclp06jk6box24setartomoro"/>
    <x v="1"/>
    <x v="131"/>
    <x v="0"/>
  </r>
  <r>
    <s v=""/>
    <s v=""/>
    <x v="0"/>
    <n v="38"/>
    <x v="0"/>
    <x v="0"/>
    <x v="0"/>
    <m/>
    <x v="0"/>
    <x v="0"/>
    <x v="0"/>
    <s v="COLOR BRUSH PEN CLP 07 JK"/>
    <x v="2"/>
    <n v="72"/>
    <x v="3"/>
    <n v="56000"/>
    <m/>
    <x v="0"/>
    <x v="2"/>
    <x v="1"/>
    <x v="0"/>
    <x v="0"/>
    <x v="0"/>
    <n v="4032000"/>
    <n v="504000"/>
    <n v="176400"/>
    <x v="1"/>
    <n v="680400"/>
    <n v="3351600"/>
    <x v="0"/>
    <s v=""/>
    <s v=""/>
    <n v="4032000"/>
    <n v="4032000"/>
    <x v="7"/>
    <x v="7"/>
    <s v="SA240304330"/>
    <x v="3"/>
    <x v="2"/>
    <x v="2"/>
    <x v="1"/>
    <s v="colorbrushpenclp07jk"/>
    <s v="colorbrushpenclp07jk40320000.1250.05"/>
    <s v="colorbrushpenclp07jk40320000.1250.05"/>
    <s v=""/>
    <x v="0"/>
    <n v="681"/>
    <x v="0"/>
    <s v="6 LSN"/>
    <s v="colorbrushpenclp07jk6lsnartomoro"/>
    <x v="1"/>
    <x v="132"/>
    <x v="0"/>
  </r>
  <r>
    <s v=""/>
    <s v=""/>
    <x v="0"/>
    <n v="38"/>
    <x v="0"/>
    <x v="0"/>
    <x v="0"/>
    <m/>
    <x v="0"/>
    <x v="0"/>
    <x v="0"/>
    <s v="COLOR PENCIL CP 103 JK"/>
    <x v="1"/>
    <n v="288"/>
    <x v="3"/>
    <n v="8400"/>
    <m/>
    <x v="0"/>
    <x v="2"/>
    <x v="1"/>
    <x v="0"/>
    <x v="0"/>
    <x v="0"/>
    <n v="2419200"/>
    <n v="302400"/>
    <n v="105840"/>
    <x v="1"/>
    <n v="408240"/>
    <n v="2010960"/>
    <x v="0"/>
    <s v=""/>
    <s v=""/>
    <n v="1209600"/>
    <n v="2419200"/>
    <x v="7"/>
    <x v="7"/>
    <s v="SA240304330"/>
    <x v="3"/>
    <x v="2"/>
    <x v="2"/>
    <x v="3"/>
    <s v="colorpencilcp103jk"/>
    <s v="colorpencilcp103jk12096000.1250.05"/>
    <s v="colorpencilcp103jk12096000.1250.05"/>
    <s v=""/>
    <x v="0"/>
    <n v="692"/>
    <x v="0"/>
    <s v="12 LSN"/>
    <s v="colorpencilcp103jk12lsnartomoro"/>
    <x v="1"/>
    <x v="133"/>
    <x v="0"/>
  </r>
  <r>
    <s v=""/>
    <s v=""/>
    <x v="0"/>
    <n v="38"/>
    <x v="0"/>
    <x v="0"/>
    <x v="0"/>
    <m/>
    <x v="0"/>
    <x v="0"/>
    <x v="0"/>
    <s v="COLOR PENCIL CP 104 JK"/>
    <x v="2"/>
    <n v="72"/>
    <x v="3"/>
    <n v="16800"/>
    <m/>
    <x v="0"/>
    <x v="2"/>
    <x v="1"/>
    <x v="0"/>
    <x v="0"/>
    <x v="0"/>
    <n v="1209600"/>
    <n v="151200"/>
    <n v="52920"/>
    <x v="1"/>
    <n v="204120"/>
    <n v="1005480"/>
    <x v="0"/>
    <s v=""/>
    <s v=""/>
    <n v="1209600"/>
    <n v="1209600"/>
    <x v="7"/>
    <x v="7"/>
    <s v="SA240304330"/>
    <x v="3"/>
    <x v="2"/>
    <x v="2"/>
    <x v="3"/>
    <s v="colorpencilcp104jk"/>
    <s v="colorpencilcp104jk12096000.1250.05"/>
    <s v="colorpencilcp104jk12096000.1250.05"/>
    <s v=""/>
    <x v="0"/>
    <n v="693"/>
    <x v="0"/>
    <s v="12 BOX (6 SET)"/>
    <s v="colorpencilcp104jk12box6setartomoro"/>
    <x v="1"/>
    <x v="134"/>
    <x v="0"/>
  </r>
  <r>
    <s v=""/>
    <s v=""/>
    <x v="0"/>
    <n v="38"/>
    <x v="0"/>
    <x v="0"/>
    <x v="0"/>
    <m/>
    <x v="0"/>
    <x v="0"/>
    <x v="0"/>
    <s v="COLOR PENCIL CP 107 JK"/>
    <x v="2"/>
    <n v="288"/>
    <x v="3"/>
    <n v="5400"/>
    <m/>
    <x v="0"/>
    <x v="2"/>
    <x v="1"/>
    <x v="0"/>
    <x v="0"/>
    <x v="0"/>
    <n v="1555200"/>
    <n v="194400"/>
    <n v="68040"/>
    <x v="1"/>
    <n v="262440"/>
    <n v="1292760"/>
    <x v="0"/>
    <s v=""/>
    <s v=""/>
    <n v="1555200"/>
    <n v="1555200"/>
    <x v="7"/>
    <x v="7"/>
    <s v="SA240304330"/>
    <x v="3"/>
    <x v="2"/>
    <x v="2"/>
    <x v="3"/>
    <s v="colorpencilcp107jk"/>
    <s v="colorpencilcp107jk15552000.1250.05"/>
    <s v="colorpencilcp107jk15552000.1250.05"/>
    <s v=""/>
    <x v="0"/>
    <n v="694"/>
    <x v="0"/>
    <s v="12 BOX (24 SET)"/>
    <s v="colorpencilcp107jk12box24setartomoro"/>
    <x v="1"/>
    <x v="135"/>
    <x v="0"/>
  </r>
  <r>
    <s v=""/>
    <s v=""/>
    <x v="0"/>
    <n v="38"/>
    <x v="0"/>
    <x v="0"/>
    <x v="0"/>
    <m/>
    <x v="0"/>
    <x v="0"/>
    <x v="0"/>
    <s v="STAPLER HD-10 JK"/>
    <x v="1"/>
    <n v="40"/>
    <x v="1"/>
    <n v="85200"/>
    <m/>
    <x v="0"/>
    <x v="2"/>
    <x v="1"/>
    <x v="0"/>
    <x v="0"/>
    <x v="0"/>
    <n v="3408000"/>
    <n v="426000"/>
    <n v="149100"/>
    <x v="1"/>
    <n v="575100"/>
    <n v="2832900"/>
    <x v="0"/>
    <s v=""/>
    <s v=""/>
    <n v="1704000"/>
    <n v="3408000"/>
    <x v="7"/>
    <x v="7"/>
    <s v="SA240304330"/>
    <x v="3"/>
    <x v="2"/>
    <x v="2"/>
    <x v="3"/>
    <s v="staplerhd10jk"/>
    <s v="staplerhd10jk17040000.1250.05"/>
    <s v="staplerhd10jk17040000.1250.05"/>
    <s v=""/>
    <x v="0"/>
    <n v="2875"/>
    <x v="0"/>
    <s v="20 LSN"/>
    <s v="staplerhd10jk20lsnartomoro"/>
    <x v="1"/>
    <x v="136"/>
    <x v="0"/>
  </r>
  <r>
    <s v=""/>
    <s v=""/>
    <x v="0"/>
    <n v="38"/>
    <x v="0"/>
    <x v="0"/>
    <x v="0"/>
    <m/>
    <x v="0"/>
    <x v="0"/>
    <x v="0"/>
    <s v="STAPLER HD-50 JK"/>
    <x v="2"/>
    <n v="120"/>
    <x v="5"/>
    <n v="18700"/>
    <m/>
    <x v="0"/>
    <x v="2"/>
    <x v="1"/>
    <x v="0"/>
    <x v="0"/>
    <x v="0"/>
    <n v="2244000"/>
    <n v="280500"/>
    <n v="98175"/>
    <x v="1"/>
    <n v="378675"/>
    <n v="1865325"/>
    <x v="0"/>
    <s v=""/>
    <s v=""/>
    <n v="2244000"/>
    <n v="2244000"/>
    <x v="7"/>
    <x v="7"/>
    <s v="SA240304330"/>
    <x v="3"/>
    <x v="2"/>
    <x v="2"/>
    <x v="3"/>
    <s v="staplerhd50jk"/>
    <s v="staplerhd50jk22440000.1250.05"/>
    <s v="staplerhd50jk22440000.1250.05"/>
    <s v=""/>
    <x v="0"/>
    <n v="2881"/>
    <x v="0"/>
    <s v="20 BOX (6 PCS)"/>
    <s v="staplerhd50jk20box6pcsartomoro"/>
    <x v="1"/>
    <x v="137"/>
    <x v="0"/>
  </r>
  <r>
    <s v=""/>
    <s v=""/>
    <x v="0"/>
    <n v="38"/>
    <x v="0"/>
    <x v="0"/>
    <x v="0"/>
    <m/>
    <x v="0"/>
    <x v="0"/>
    <x v="0"/>
    <s v="SCISSORS SC-828 JK"/>
    <x v="1"/>
    <n v="288"/>
    <x v="5"/>
    <n v="4350"/>
    <m/>
    <x v="0"/>
    <x v="2"/>
    <x v="1"/>
    <x v="0"/>
    <x v="0"/>
    <x v="0"/>
    <n v="1252800"/>
    <n v="156600"/>
    <n v="54810"/>
    <x v="1"/>
    <n v="211410"/>
    <n v="1041390"/>
    <x v="0"/>
    <s v=""/>
    <s v=""/>
    <n v="626400"/>
    <n v="1252800"/>
    <x v="7"/>
    <x v="7"/>
    <s v="SA240304330"/>
    <x v="3"/>
    <x v="2"/>
    <x v="2"/>
    <x v="3"/>
    <s v="scissorssc828jk"/>
    <s v="scissorssc828jk6264000.1250.05"/>
    <s v="scissorssc828jk6264000.1250.05"/>
    <s v=""/>
    <x v="0"/>
    <n v="2774"/>
    <x v="0"/>
    <s v="12 LSN"/>
    <s v="scissorssc828jk12lsnartomoro"/>
    <x v="1"/>
    <x v="138"/>
    <x v="0"/>
  </r>
  <r>
    <s v=""/>
    <s v=""/>
    <x v="0"/>
    <n v="38"/>
    <x v="0"/>
    <x v="0"/>
    <x v="0"/>
    <m/>
    <x v="0"/>
    <x v="0"/>
    <x v="0"/>
    <s v="SCISSORS SC-848 JK"/>
    <x v="2"/>
    <n v="144"/>
    <x v="5"/>
    <n v="9750"/>
    <m/>
    <x v="0"/>
    <x v="2"/>
    <x v="1"/>
    <x v="0"/>
    <x v="0"/>
    <x v="0"/>
    <n v="1404000"/>
    <n v="175500"/>
    <n v="61425"/>
    <x v="1"/>
    <n v="236925"/>
    <n v="1167075"/>
    <x v="0"/>
    <n v="3930913.125"/>
    <n v="19363386.875"/>
    <n v="1404000"/>
    <n v="1404000"/>
    <x v="7"/>
    <x v="7"/>
    <s v="SA240304330"/>
    <x v="3"/>
    <x v="2"/>
    <x v="2"/>
    <x v="3"/>
    <s v="scissorssc848jk"/>
    <s v="scissorssc848jk14040000.1250.05"/>
    <s v="scissorssc848jk14040000.1250.05"/>
    <s v=""/>
    <x v="0"/>
    <n v="2778"/>
    <x v="0"/>
    <s v="12 LSN"/>
    <s v="scissorssc848jk12lsnartomoro"/>
    <x v="1"/>
    <x v="13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39"/>
    <s v="ATA_1803_408-6"/>
    <x v="1"/>
    <n v="39"/>
    <x v="0"/>
    <x v="3"/>
    <x v="2"/>
    <s v="SA240304408"/>
    <x v="0"/>
    <x v="11"/>
    <x v="0"/>
    <s v="GLUE STICK GS-100 8 GRAM JK"/>
    <x v="1"/>
    <n v="1728"/>
    <x v="5"/>
    <n v="2100"/>
    <m/>
    <x v="0"/>
    <x v="2"/>
    <x v="1"/>
    <x v="0"/>
    <x v="0"/>
    <x v="0"/>
    <n v="3628800"/>
    <n v="453600"/>
    <n v="158760"/>
    <x v="1"/>
    <n v="612360"/>
    <n v="3016440"/>
    <x v="0"/>
    <s v=""/>
    <s v=""/>
    <n v="1814400"/>
    <n v="3628800"/>
    <x v="7"/>
    <x v="11"/>
    <s v="SA240304408"/>
    <x v="3"/>
    <x v="2"/>
    <x v="4"/>
    <x v="1"/>
    <s v="gluestickgs1008gramjk"/>
    <s v="gluestickgs1008gramjk18144000.1250.05"/>
    <s v="gluestickgs1008gramjk18144000.1250.05"/>
    <s v="ATALI MAKMURARTO MOROSA24030440845360gluestickgs1008gramjk"/>
    <x v="1"/>
    <n v="1346"/>
    <x v="0"/>
    <s v="36 BOX (24 PCS)"/>
    <s v="gluestickgs1008gramjk36box24pcsartomoro"/>
    <x v="1"/>
    <x v="140"/>
    <x v="0"/>
  </r>
  <r>
    <s v=""/>
    <s v=""/>
    <x v="0"/>
    <n v="39"/>
    <x v="0"/>
    <x v="0"/>
    <x v="0"/>
    <m/>
    <x v="0"/>
    <x v="0"/>
    <x v="0"/>
    <s v="GLUE STICK GS 09 8 GRAM JK"/>
    <x v="3"/>
    <n v="3840"/>
    <x v="5"/>
    <n v="2100"/>
    <m/>
    <x v="0"/>
    <x v="2"/>
    <x v="1"/>
    <x v="0"/>
    <x v="0"/>
    <x v="0"/>
    <n v="8064000"/>
    <n v="1008000"/>
    <n v="352800"/>
    <x v="1"/>
    <n v="1360800"/>
    <n v="6703200"/>
    <x v="0"/>
    <s v=""/>
    <s v=""/>
    <n v="1612800"/>
    <n v="8064000"/>
    <x v="7"/>
    <x v="11"/>
    <s v="SA240304408"/>
    <x v="3"/>
    <x v="2"/>
    <x v="2"/>
    <x v="1"/>
    <s v="gluestickgs098gramjk"/>
    <s v="gluestickgs098gramjk16128000.1250.05"/>
    <s v="gluestickgs098gramjk16128000.1250.05"/>
    <s v=""/>
    <x v="0"/>
    <n v="1345"/>
    <x v="0"/>
    <s v="64 LSN"/>
    <s v="gluestickgs098gramjk64lsnartomoro"/>
    <x v="1"/>
    <x v="141"/>
    <x v="0"/>
  </r>
  <r>
    <s v=""/>
    <s v=""/>
    <x v="0"/>
    <n v="39"/>
    <x v="0"/>
    <x v="0"/>
    <x v="0"/>
    <m/>
    <x v="0"/>
    <x v="0"/>
    <x v="0"/>
    <s v="CRAYON PUTAR TWCR 12 S JK"/>
    <x v="1"/>
    <n v="288"/>
    <x v="3"/>
    <n v="23900"/>
    <m/>
    <x v="0"/>
    <x v="2"/>
    <x v="1"/>
    <x v="0"/>
    <x v="0"/>
    <x v="0"/>
    <n v="6883200"/>
    <n v="860400"/>
    <n v="301140"/>
    <x v="1"/>
    <n v="1161540"/>
    <n v="5721660"/>
    <x v="0"/>
    <s v=""/>
    <s v=""/>
    <n v="3441600"/>
    <n v="6883200"/>
    <x v="7"/>
    <x v="11"/>
    <s v="SA240304408"/>
    <x v="3"/>
    <x v="2"/>
    <x v="2"/>
    <x v="1"/>
    <s v="crayonputartwcr12sjk"/>
    <s v="crayonputartwcr12sjk34416000.1250.05"/>
    <s v="crayonputartwcr12sjk34416000.1250.05"/>
    <s v=""/>
    <x v="0"/>
    <n v="776"/>
    <x v="0"/>
    <s v="12 LSN"/>
    <s v="crayonputartwcr12sjk12lsnartomoro"/>
    <x v="1"/>
    <x v="142"/>
    <x v="0"/>
  </r>
  <r>
    <s v=""/>
    <s v=""/>
    <x v="0"/>
    <n v="39"/>
    <x v="0"/>
    <x v="0"/>
    <x v="0"/>
    <m/>
    <x v="0"/>
    <x v="0"/>
    <x v="0"/>
    <s v="CRAYON PUTAR TWCR 12 MINI JK"/>
    <x v="1"/>
    <n v="288"/>
    <x v="3"/>
    <n v="18600"/>
    <m/>
    <x v="0"/>
    <x v="2"/>
    <x v="1"/>
    <x v="0"/>
    <x v="0"/>
    <x v="0"/>
    <n v="5356800"/>
    <n v="669600"/>
    <n v="234360"/>
    <x v="1"/>
    <n v="903960"/>
    <n v="4452840"/>
    <x v="0"/>
    <s v=""/>
    <s v=""/>
    <n v="2678400"/>
    <n v="5356800"/>
    <x v="7"/>
    <x v="11"/>
    <s v="SA240304408"/>
    <x v="3"/>
    <x v="2"/>
    <x v="2"/>
    <x v="1"/>
    <s v="crayonputartwcr12minijk"/>
    <s v="crayonputartwcr12minijk26784000.1250.05"/>
    <s v="crayonputartwcr12minijk26784000.1250.05"/>
    <s v=""/>
    <x v="0"/>
    <n v="775"/>
    <x v="0"/>
    <s v="12 LSN"/>
    <s v="crayonputartwcr12minijk12lsnartomoro"/>
    <x v="1"/>
    <x v="143"/>
    <x v="0"/>
  </r>
  <r>
    <s v=""/>
    <s v=""/>
    <x v="0"/>
    <n v="39"/>
    <x v="0"/>
    <x v="0"/>
    <x v="0"/>
    <m/>
    <x v="0"/>
    <x v="0"/>
    <x v="0"/>
    <s v="OIL PASTEL OP 24 S PP CASE SEA WORLD JK"/>
    <x v="2"/>
    <n v="48"/>
    <x v="3"/>
    <n v="29600"/>
    <m/>
    <x v="0"/>
    <x v="2"/>
    <x v="1"/>
    <x v="0"/>
    <x v="0"/>
    <x v="0"/>
    <n v="1420800"/>
    <n v="177600"/>
    <n v="62160"/>
    <x v="1"/>
    <n v="239760"/>
    <n v="1181040"/>
    <x v="0"/>
    <s v=""/>
    <s v=""/>
    <n v="1420800"/>
    <n v="1420800"/>
    <x v="7"/>
    <x v="11"/>
    <s v="SA240304408"/>
    <x v="3"/>
    <x v="2"/>
    <x v="2"/>
    <x v="1"/>
    <s v="oilpastelop24sppcaseseaworldjk"/>
    <s v="oilpastelop24sppcaseseaworldjk14208000.1250.05"/>
    <s v="oilpastelop24sppcaseseaworldjk14208000.1250.05"/>
    <s v=""/>
    <x v="0"/>
    <n v="2202"/>
    <x v="0"/>
    <s v="8 BOX (6 SET)"/>
    <s v="oilpastelop24sppcaseseaworldjk8box6setartomoro"/>
    <x v="1"/>
    <x v="144"/>
    <x v="0"/>
  </r>
  <r>
    <s v=""/>
    <s v=""/>
    <x v="0"/>
    <n v="39"/>
    <x v="0"/>
    <x v="0"/>
    <x v="0"/>
    <m/>
    <x v="0"/>
    <x v="0"/>
    <x v="0"/>
    <s v="OIL PASTEL OP 12 S PP CASE SEA WORLD JK"/>
    <x v="14"/>
    <n v="1728"/>
    <x v="3"/>
    <n v="11900"/>
    <m/>
    <x v="0"/>
    <x v="2"/>
    <x v="1"/>
    <x v="0"/>
    <x v="0"/>
    <x v="0"/>
    <n v="20563200"/>
    <n v="2570400"/>
    <n v="899640"/>
    <x v="1"/>
    <n v="3470040"/>
    <n v="17093160"/>
    <x v="0"/>
    <n v="7748460"/>
    <n v="38168340"/>
    <n v="1713600"/>
    <n v="20563200"/>
    <x v="7"/>
    <x v="11"/>
    <s v="SA240304408"/>
    <x v="3"/>
    <x v="2"/>
    <x v="2"/>
    <x v="1"/>
    <s v="oilpastelop12sppcaseseaworldjk"/>
    <s v="oilpastelop12sppcaseseaworldjk17136000.1250.05"/>
    <s v="oilpastelop12sppcaseseaworldjk17136000.1250.05"/>
    <s v=""/>
    <x v="0"/>
    <n v="2200"/>
    <x v="0"/>
    <s v="12 LSN"/>
    <s v="oilpastelop12sppcaseseaworldjk12lsnartomoro"/>
    <x v="1"/>
    <x v="145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0"/>
    <s v="ATA_1803_406-11"/>
    <x v="1"/>
    <n v="40"/>
    <x v="0"/>
    <x v="3"/>
    <x v="2"/>
    <s v="SA240304406"/>
    <x v="0"/>
    <x v="11"/>
    <x v="0"/>
    <s v="SCISSORS SC 828 JK"/>
    <x v="2"/>
    <n v="144"/>
    <x v="5"/>
    <n v="4350"/>
    <m/>
    <x v="0"/>
    <x v="2"/>
    <x v="1"/>
    <x v="0"/>
    <x v="0"/>
    <x v="0"/>
    <n v="626400"/>
    <n v="78300"/>
    <n v="27405"/>
    <x v="1"/>
    <n v="105705"/>
    <n v="520695"/>
    <x v="0"/>
    <s v=""/>
    <s v=""/>
    <n v="626400"/>
    <n v="626400"/>
    <x v="7"/>
    <x v="11"/>
    <s v="SA240304406"/>
    <x v="3"/>
    <x v="2"/>
    <x v="6"/>
    <x v="1"/>
    <s v="scissorssc828jk"/>
    <s v="scissorssc828jk6264000.1250.05"/>
    <s v="scissorssc828jk6264000.1250.05"/>
    <s v="ATALI MAKMURARTO MOROSA24030440645360scissorssc828jk"/>
    <x v="1"/>
    <n v="2774"/>
    <x v="0"/>
    <s v="12 LSN"/>
    <s v="scissorssc828jk12lsnartomoro"/>
    <x v="1"/>
    <x v="146"/>
    <x v="0"/>
  </r>
  <r>
    <s v=""/>
    <s v=""/>
    <x v="0"/>
    <n v="40"/>
    <x v="0"/>
    <x v="0"/>
    <x v="0"/>
    <m/>
    <x v="0"/>
    <x v="0"/>
    <x v="0"/>
    <s v="BALLPEN BP 338 VOCUS BLACK JK"/>
    <x v="1"/>
    <n v="288"/>
    <x v="1"/>
    <n v="12600"/>
    <m/>
    <x v="0"/>
    <x v="2"/>
    <x v="1"/>
    <x v="0"/>
    <x v="0"/>
    <x v="0"/>
    <n v="3628800"/>
    <n v="453600"/>
    <n v="158760"/>
    <x v="1"/>
    <n v="612360"/>
    <n v="3016440"/>
    <x v="0"/>
    <s v=""/>
    <s v=""/>
    <n v="1814400"/>
    <n v="3628800"/>
    <x v="7"/>
    <x v="11"/>
    <s v="SA240304406"/>
    <x v="3"/>
    <x v="2"/>
    <x v="2"/>
    <x v="1"/>
    <s v="ballpenbp338vocusblackjk"/>
    <s v="ballpenbp338vocusblackjk18144000.1250.05"/>
    <s v="ballpenbp338vocusblackjk18144000.1250.05"/>
    <s v=""/>
    <x v="0"/>
    <n v="127"/>
    <x v="0"/>
    <s v="144 LSN"/>
    <s v="ballpenbp338vocusblackjk144lsnartomoro"/>
    <x v="1"/>
    <x v="147"/>
    <x v="0"/>
  </r>
  <r>
    <s v=""/>
    <s v=""/>
    <x v="0"/>
    <n v="40"/>
    <x v="0"/>
    <x v="0"/>
    <x v="0"/>
    <m/>
    <x v="0"/>
    <x v="0"/>
    <x v="0"/>
    <s v="STAPLER HD-10 JK"/>
    <x v="2"/>
    <n v="20"/>
    <x v="1"/>
    <n v="85200"/>
    <m/>
    <x v="0"/>
    <x v="2"/>
    <x v="1"/>
    <x v="0"/>
    <x v="0"/>
    <x v="0"/>
    <n v="1704000"/>
    <n v="213000"/>
    <n v="74550"/>
    <x v="1"/>
    <n v="287550"/>
    <n v="1416450"/>
    <x v="0"/>
    <s v=""/>
    <s v=""/>
    <n v="1704000"/>
    <n v="1704000"/>
    <x v="7"/>
    <x v="11"/>
    <s v="SA240304406"/>
    <x v="3"/>
    <x v="2"/>
    <x v="2"/>
    <x v="1"/>
    <s v="staplerhd10jk"/>
    <s v="staplerhd10jk17040000.1250.05"/>
    <s v="staplerhd10jk17040000.1250.05"/>
    <s v=""/>
    <x v="0"/>
    <n v="2875"/>
    <x v="0"/>
    <s v="20 LSN"/>
    <s v="staplerhd10jk20lsnartomoro"/>
    <x v="1"/>
    <x v="148"/>
    <x v="0"/>
  </r>
  <r>
    <s v=""/>
    <s v=""/>
    <x v="0"/>
    <n v="40"/>
    <x v="0"/>
    <x v="0"/>
    <x v="0"/>
    <m/>
    <x v="0"/>
    <x v="0"/>
    <x v="0"/>
    <s v="TRIGONAL CLIP NO 3 JK"/>
    <x v="2"/>
    <n v="500"/>
    <x v="7"/>
    <n v="1625"/>
    <m/>
    <x v="0"/>
    <x v="2"/>
    <x v="1"/>
    <x v="0"/>
    <x v="0"/>
    <x v="0"/>
    <n v="812500"/>
    <n v="101562.5"/>
    <n v="35546.875"/>
    <x v="1"/>
    <n v="137109.375"/>
    <n v="675390.625"/>
    <x v="0"/>
    <s v=""/>
    <s v=""/>
    <n v="812500"/>
    <n v="812500"/>
    <x v="7"/>
    <x v="11"/>
    <s v="SA240304406"/>
    <x v="3"/>
    <x v="2"/>
    <x v="2"/>
    <x v="1"/>
    <s v="trigonalclipno3jk"/>
    <s v="trigonalclipno3jk8125000.1250.05"/>
    <s v="trigonalclipno3jk8125000.1250.05"/>
    <s v=""/>
    <x v="0"/>
    <n v="3068"/>
    <x v="0"/>
    <s v="500 BOX"/>
    <s v="trigonalclipno3jk500boxartomoro"/>
    <x v="1"/>
    <x v="149"/>
    <x v="0"/>
  </r>
  <r>
    <s v=""/>
    <s v=""/>
    <x v="0"/>
    <n v="40"/>
    <x v="0"/>
    <x v="0"/>
    <x v="0"/>
    <m/>
    <x v="0"/>
    <x v="0"/>
    <x v="0"/>
    <s v="COLOR PENCIL CP 12 PB JK"/>
    <x v="15"/>
    <n v="1440"/>
    <x v="3"/>
    <n v="10200"/>
    <m/>
    <x v="0"/>
    <x v="2"/>
    <x v="1"/>
    <x v="0"/>
    <x v="0"/>
    <x v="0"/>
    <n v="14688000"/>
    <n v="1836000"/>
    <n v="642600"/>
    <x v="1"/>
    <n v="2478600"/>
    <n v="12209400"/>
    <x v="0"/>
    <s v=""/>
    <s v=""/>
    <n v="1468800"/>
    <n v="14688000"/>
    <x v="7"/>
    <x v="11"/>
    <s v="SA240304406"/>
    <x v="3"/>
    <x v="2"/>
    <x v="2"/>
    <x v="1"/>
    <s v="colorpencilcp12pbjk"/>
    <s v="colorpencilcp12pbjk14688000.1250.05"/>
    <s v="colorpencilcp12pbjk14688000.1250.05"/>
    <s v=""/>
    <x v="0"/>
    <n v="695"/>
    <x v="0"/>
    <s v="12 LSN"/>
    <s v="colorpencilcp12pbjk12lsnartomoro"/>
    <x v="1"/>
    <x v="150"/>
    <x v="0"/>
  </r>
  <r>
    <s v=""/>
    <s v=""/>
    <x v="0"/>
    <n v="40"/>
    <x v="0"/>
    <x v="0"/>
    <x v="0"/>
    <m/>
    <x v="0"/>
    <x v="0"/>
    <x v="0"/>
    <s v="COLOR PENCIL CP S 12 JK"/>
    <x v="6"/>
    <n v="864"/>
    <x v="3"/>
    <n v="6450"/>
    <m/>
    <x v="0"/>
    <x v="2"/>
    <x v="1"/>
    <x v="0"/>
    <x v="0"/>
    <x v="0"/>
    <n v="5572800"/>
    <n v="696600"/>
    <n v="243810"/>
    <x v="1"/>
    <n v="940410"/>
    <n v="4632390"/>
    <x v="0"/>
    <s v=""/>
    <s v=""/>
    <n v="1857600"/>
    <n v="5572800"/>
    <x v="7"/>
    <x v="11"/>
    <s v="SA240304406"/>
    <x v="3"/>
    <x v="2"/>
    <x v="2"/>
    <x v="1"/>
    <s v="colorpencilcps12jk"/>
    <s v="colorpencilcps12jk18576000.1250.05"/>
    <s v="colorpencilcps12jk18576000.1250.05"/>
    <s v=""/>
    <x v="0"/>
    <n v="703"/>
    <x v="0"/>
    <s v="12 BOX (24 SET)"/>
    <s v="colorpencilcps12jk12box24setartomoro"/>
    <x v="1"/>
    <x v="151"/>
    <x v="0"/>
  </r>
  <r>
    <s v=""/>
    <s v=""/>
    <x v="0"/>
    <n v="40"/>
    <x v="0"/>
    <x v="0"/>
    <x v="0"/>
    <m/>
    <x v="0"/>
    <x v="0"/>
    <x v="0"/>
    <s v="COLOR PENCIL CP S 24 JK"/>
    <x v="1"/>
    <n v="288"/>
    <x v="3"/>
    <n v="13800"/>
    <m/>
    <x v="0"/>
    <x v="2"/>
    <x v="1"/>
    <x v="0"/>
    <x v="0"/>
    <x v="0"/>
    <n v="3974400"/>
    <n v="496800"/>
    <n v="173880"/>
    <x v="1"/>
    <n v="670680"/>
    <n v="3303720"/>
    <x v="0"/>
    <s v=""/>
    <s v=""/>
    <n v="1987200"/>
    <n v="3974400"/>
    <x v="7"/>
    <x v="11"/>
    <s v="SA240304406"/>
    <x v="3"/>
    <x v="2"/>
    <x v="2"/>
    <x v="1"/>
    <s v="colorpencilcps24jk"/>
    <s v="colorpencilcps24jk19872000.1250.05"/>
    <s v="colorpencilcps24jk19872000.1250.05"/>
    <s v=""/>
    <x v="0"/>
    <n v="704"/>
    <x v="0"/>
    <s v="12 LSN"/>
    <s v="colorpencilcps24jk12lsnartomoro"/>
    <x v="1"/>
    <x v="152"/>
    <x v="0"/>
  </r>
  <r>
    <s v=""/>
    <s v=""/>
    <x v="0"/>
    <n v="40"/>
    <x v="0"/>
    <x v="0"/>
    <x v="0"/>
    <m/>
    <x v="0"/>
    <x v="0"/>
    <x v="0"/>
    <s v="STAPLER HD-50 JK"/>
    <x v="3"/>
    <n v="600"/>
    <x v="5"/>
    <n v="18700"/>
    <m/>
    <x v="0"/>
    <x v="2"/>
    <x v="1"/>
    <x v="0"/>
    <x v="0"/>
    <x v="0"/>
    <n v="11220000"/>
    <n v="1402500"/>
    <n v="490875"/>
    <x v="1"/>
    <n v="1893375"/>
    <n v="9326625"/>
    <x v="0"/>
    <s v=""/>
    <s v=""/>
    <n v="2244000"/>
    <n v="11220000"/>
    <x v="7"/>
    <x v="11"/>
    <s v="SA240304406"/>
    <x v="3"/>
    <x v="2"/>
    <x v="2"/>
    <x v="1"/>
    <s v="staplerhd50jk"/>
    <s v="staplerhd50jk22440000.1250.05"/>
    <s v="staplerhd50jk22440000.1250.05"/>
    <s v=""/>
    <x v="0"/>
    <n v="2881"/>
    <x v="0"/>
    <s v="20 BOX (6 PCS)"/>
    <s v="staplerhd50jk20box6pcsartomoro"/>
    <x v="1"/>
    <x v="153"/>
    <x v="0"/>
  </r>
  <r>
    <s v=""/>
    <s v=""/>
    <x v="0"/>
    <n v="40"/>
    <x v="0"/>
    <x v="0"/>
    <x v="0"/>
    <m/>
    <x v="0"/>
    <x v="0"/>
    <x v="0"/>
    <s v="STAPLER HD-10 M JK"/>
    <x v="2"/>
    <n v="25"/>
    <x v="1"/>
    <n v="70800"/>
    <m/>
    <x v="0"/>
    <x v="2"/>
    <x v="1"/>
    <x v="0"/>
    <x v="0"/>
    <x v="0"/>
    <n v="1770000"/>
    <n v="221250"/>
    <n v="77437.5"/>
    <x v="1"/>
    <n v="298687.5"/>
    <n v="1471312.5"/>
    <x v="0"/>
    <s v=""/>
    <s v=""/>
    <n v="1770000"/>
    <n v="1770000"/>
    <x v="7"/>
    <x v="11"/>
    <s v="SA240304406"/>
    <x v="3"/>
    <x v="2"/>
    <x v="2"/>
    <x v="1"/>
    <s v="staplerhd10mjk"/>
    <s v="staplerhd10mjk17700000.1250.05"/>
    <s v="staplerhd10mjk17700000.1250.05"/>
    <s v=""/>
    <x v="0"/>
    <n v="2872"/>
    <x v="0"/>
    <s v="25 LSN"/>
    <s v="staplerhd10mjk25lsnartomoro"/>
    <x v="1"/>
    <x v="154"/>
    <x v="0"/>
  </r>
  <r>
    <s v=""/>
    <s v=""/>
    <x v="0"/>
    <n v="40"/>
    <x v="0"/>
    <x v="0"/>
    <x v="0"/>
    <m/>
    <x v="0"/>
    <x v="0"/>
    <x v="0"/>
    <s v="PENCIL LEAD PL 05 2B JK"/>
    <x v="2"/>
    <n v="12"/>
    <x v="4"/>
    <n v="176400"/>
    <m/>
    <x v="0"/>
    <x v="2"/>
    <x v="1"/>
    <x v="0"/>
    <x v="0"/>
    <x v="0"/>
    <n v="2116800"/>
    <n v="264600"/>
    <n v="92610"/>
    <x v="1"/>
    <n v="357210"/>
    <n v="1759590"/>
    <x v="0"/>
    <s v=""/>
    <s v=""/>
    <n v="2116800"/>
    <n v="2116800"/>
    <x v="7"/>
    <x v="11"/>
    <s v="SA240304406"/>
    <x v="3"/>
    <x v="2"/>
    <x v="2"/>
    <x v="1"/>
    <s v="pencilleadpl052bjk"/>
    <s v="pencilleadpl052bjk21168000.1250.05"/>
    <s v="pencilleadpl052bjk21168000.1250.05"/>
    <s v=""/>
    <x v="0"/>
    <n v="2503"/>
    <x v="0"/>
    <s v="12 GRS"/>
    <s v="pencilleadpl052bjk12grsartomoro"/>
    <x v="1"/>
    <x v="155"/>
    <x v="0"/>
  </r>
  <r>
    <s v=""/>
    <s v=""/>
    <x v="0"/>
    <n v="40"/>
    <x v="0"/>
    <x v="0"/>
    <x v="0"/>
    <m/>
    <x v="0"/>
    <x v="0"/>
    <x v="0"/>
    <s v="PENCIL LEAD PL 11 2.0 JK"/>
    <x v="6"/>
    <n v="216"/>
    <x v="1"/>
    <n v="37200"/>
    <m/>
    <x v="0"/>
    <x v="2"/>
    <x v="1"/>
    <x v="0"/>
    <x v="0"/>
    <x v="0"/>
    <n v="8035200"/>
    <n v="1004400"/>
    <n v="351540"/>
    <x v="1"/>
    <n v="1355940"/>
    <n v="6679260"/>
    <x v="0"/>
    <n v="9137626.875"/>
    <n v="45011273.125"/>
    <n v="2678400"/>
    <n v="8035200"/>
    <x v="7"/>
    <x v="11"/>
    <s v="SA240304406"/>
    <x v="3"/>
    <x v="2"/>
    <x v="2"/>
    <x v="1"/>
    <s v="pencilleadpl1120jk"/>
    <s v="pencilleadpl1120jk26784000.1250.05"/>
    <s v="pencilleadpl1120jk26784000.1250.05"/>
    <s v=""/>
    <x v="0"/>
    <n v="2506"/>
    <x v="0"/>
    <s v="72 LSN"/>
    <s v="pencilleadpl1120jk72lsnartomoro"/>
    <x v="1"/>
    <x v="15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1"/>
    <s v="ATA_1803_407-5"/>
    <x v="1"/>
    <n v="41"/>
    <x v="0"/>
    <x v="3"/>
    <x v="2"/>
    <s v="SA230304407"/>
    <x v="0"/>
    <x v="11"/>
    <x v="0"/>
    <s v="PENCIL CASE PC 0719 AC-36A/F ANIMAL CALENDER JK"/>
    <x v="0"/>
    <n v="144"/>
    <x v="5"/>
    <n v="4800"/>
    <m/>
    <x v="0"/>
    <x v="2"/>
    <x v="1"/>
    <x v="0"/>
    <x v="0"/>
    <x v="0"/>
    <n v="691200"/>
    <n v="86400"/>
    <n v="30240"/>
    <x v="1"/>
    <n v="116640"/>
    <n v="574560"/>
    <x v="0"/>
    <s v=""/>
    <s v=""/>
    <n v="691200"/>
    <n v="691200"/>
    <x v="7"/>
    <x v="11"/>
    <s v="SA230304407"/>
    <x v="3"/>
    <x v="2"/>
    <x v="10"/>
    <x v="1"/>
    <s v="pencilcasepc0719ac36afanimalcalenderjk"/>
    <s v="pencilcasepc0719ac36afanimalcalenderjk6912000.1250.05"/>
    <s v="pencilcasepc0719ac36afanimalcalenderjk48000.1250.05"/>
    <s v="ATALI MAKMURARTO MOROSA23030440745360pencilcasepc0719ac36afanimalcalenderjk"/>
    <x v="1"/>
    <n v="2484"/>
    <x v="0"/>
    <s v="288 PCS"/>
    <s v="pencilcasepc0719ac36afanimalcalenderjk288pcsartomoro"/>
    <x v="1"/>
    <x v="157"/>
    <x v="0"/>
  </r>
  <r>
    <s v=""/>
    <s v=""/>
    <x v="0"/>
    <n v="41"/>
    <x v="0"/>
    <x v="0"/>
    <x v="0"/>
    <m/>
    <x v="0"/>
    <x v="0"/>
    <x v="0"/>
    <s v="PENCIL CASE PC 0719 GZ-34 A/F GOZZY JK"/>
    <x v="0"/>
    <n v="144"/>
    <x v="5"/>
    <n v="4800"/>
    <m/>
    <x v="0"/>
    <x v="2"/>
    <x v="1"/>
    <x v="0"/>
    <x v="0"/>
    <x v="0"/>
    <n v="691200"/>
    <n v="86400"/>
    <n v="30240"/>
    <x v="1"/>
    <n v="116640"/>
    <n v="574560"/>
    <x v="0"/>
    <s v=""/>
    <s v=""/>
    <n v="691200"/>
    <n v="691200"/>
    <x v="7"/>
    <x v="11"/>
    <s v="SA230304407"/>
    <x v="3"/>
    <x v="2"/>
    <x v="2"/>
    <x v="1"/>
    <s v="pencilcasepc0719gz34afgozzyjk"/>
    <s v="pencilcasepc0719gz34afgozzyjk6912000.1250.05"/>
    <s v="pencilcasepc0719gz34afgozzyjk48000.1250.05"/>
    <s v=""/>
    <x v="0"/>
    <n v="2486"/>
    <x v="0"/>
    <s v="288 PCS"/>
    <s v="pencilcasepc0719gz34afgozzyjk288pcsartomoro"/>
    <x v="1"/>
    <x v="158"/>
    <x v="0"/>
  </r>
  <r>
    <s v=""/>
    <s v=""/>
    <x v="0"/>
    <n v="41"/>
    <x v="0"/>
    <x v="0"/>
    <x v="0"/>
    <m/>
    <x v="0"/>
    <x v="0"/>
    <x v="0"/>
    <s v="BRUSH BR-1 JK"/>
    <x v="1"/>
    <n v="480"/>
    <x v="3"/>
    <n v="8800"/>
    <m/>
    <x v="0"/>
    <x v="2"/>
    <x v="1"/>
    <x v="0"/>
    <x v="0"/>
    <x v="0"/>
    <n v="4224000"/>
    <n v="528000"/>
    <n v="184800"/>
    <x v="1"/>
    <n v="712800"/>
    <n v="3511200"/>
    <x v="0"/>
    <s v=""/>
    <s v=""/>
    <n v="2112000"/>
    <n v="4224000"/>
    <x v="7"/>
    <x v="11"/>
    <s v="SA230304407"/>
    <x v="3"/>
    <x v="2"/>
    <x v="2"/>
    <x v="1"/>
    <s v="brushbr1jk"/>
    <s v="brushbr1jk21120000.1250.05"/>
    <s v="brushbr1jk21120000.1250.05"/>
    <s v=""/>
    <x v="0"/>
    <n v="483"/>
    <x v="0"/>
    <s v="10 BOX (24 SET)"/>
    <s v="brushbr1jk10box24setartomoro"/>
    <x v="1"/>
    <x v="159"/>
    <x v="0"/>
  </r>
  <r>
    <s v=""/>
    <s v=""/>
    <x v="0"/>
    <n v="41"/>
    <x v="0"/>
    <x v="0"/>
    <x v="0"/>
    <m/>
    <x v="0"/>
    <x v="0"/>
    <x v="0"/>
    <s v="CUTTER BLADE L 150 M MH JK"/>
    <x v="7"/>
    <n v="160"/>
    <x v="1"/>
    <n v="49200"/>
    <m/>
    <x v="0"/>
    <x v="2"/>
    <x v="1"/>
    <x v="0"/>
    <x v="0"/>
    <x v="0"/>
    <n v="7872000"/>
    <n v="984000"/>
    <n v="344400"/>
    <x v="1"/>
    <n v="1328400"/>
    <n v="6543600"/>
    <x v="0"/>
    <s v=""/>
    <s v=""/>
    <n v="1968000"/>
    <n v="7872000"/>
    <x v="7"/>
    <x v="11"/>
    <s v="SA230304407"/>
    <x v="3"/>
    <x v="2"/>
    <x v="2"/>
    <x v="1"/>
    <s v="cutterbladel150mmhjk"/>
    <s v="cutterbladel150mmhjk19680000.1250.05"/>
    <s v="cutterbladel150mmhjk19680000.1250.05"/>
    <s v=""/>
    <x v="0"/>
    <n v="791"/>
    <x v="0"/>
    <s v="40 LSN"/>
    <s v="cutterbladel150mmhjk40lsnartomoro"/>
    <x v="1"/>
    <x v="160"/>
    <x v="0"/>
  </r>
  <r>
    <s v=""/>
    <s v=""/>
    <x v="0"/>
    <n v="41"/>
    <x v="0"/>
    <x v="0"/>
    <x v="0"/>
    <m/>
    <x v="0"/>
    <x v="0"/>
    <x v="0"/>
    <s v="PERMANENT MARKER PM 34 BLACK JK BONUS"/>
    <x v="0"/>
    <n v="96"/>
    <x v="5"/>
    <n v="2350"/>
    <m/>
    <x v="0"/>
    <x v="2"/>
    <x v="1"/>
    <x v="0"/>
    <x v="1"/>
    <x v="0"/>
    <n v="225600"/>
    <n v="28200"/>
    <n v="9870"/>
    <x v="1"/>
    <n v="38070"/>
    <n v="187530"/>
    <x v="0"/>
    <n v="2500080"/>
    <n v="11203920"/>
    <n v="225600"/>
    <n v="225600"/>
    <x v="7"/>
    <x v="11"/>
    <s v="SA230304407"/>
    <x v="3"/>
    <x v="2"/>
    <x v="2"/>
    <x v="1"/>
    <s v="permanentmarkerpm34blackjkbonus"/>
    <s v="permanentmarkerpm34blackjkbonus2256000.1250.05"/>
    <s v="permanentmarkerpm34blackjkbonus23500.1250.05"/>
    <s v=""/>
    <x v="0"/>
    <n v="2639"/>
    <x v="0"/>
    <s v="48 LSN"/>
    <s v="permanentmarkerpm34blackjkbonus48lsnartomoro"/>
    <x v="1"/>
    <x v="16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2"/>
    <s v="KAL_1903_666-1"/>
    <x v="1"/>
    <n v="42"/>
    <x v="9"/>
    <x v="18"/>
    <x v="2"/>
    <s v="SN24030666"/>
    <x v="0"/>
    <x v="12"/>
    <x v="0"/>
    <s v="CALCULATOR JOYKO CC-15 A"/>
    <x v="2"/>
    <n v="120"/>
    <x v="5"/>
    <n v="47000"/>
    <m/>
    <x v="0"/>
    <x v="2"/>
    <x v="1"/>
    <x v="0"/>
    <x v="0"/>
    <x v="0"/>
    <n v="5640000"/>
    <n v="705000"/>
    <n v="246750"/>
    <x v="1"/>
    <n v="951750"/>
    <n v="4688250"/>
    <x v="0"/>
    <n v="951750"/>
    <n v="4688250"/>
    <n v="5640000"/>
    <n v="5640000"/>
    <x v="9"/>
    <x v="12"/>
    <s v="SN24030666"/>
    <x v="18"/>
    <x v="2"/>
    <x v="5"/>
    <x v="1"/>
    <s v="calculatorjoykocc15a"/>
    <s v="calculatorjoykocc15a56400000.1250.05"/>
    <s v="calculatorjoykocc15a56400000.1250.05"/>
    <s v="KALINDO SUKSESARTO MOROSN2403066645365calculatorjoykocc15a"/>
    <x v="1"/>
    <n v="580"/>
    <x v="0"/>
    <s v="120 PCS"/>
    <s v="calculatorjoykocc15a120pcsartomoro"/>
    <x v="1"/>
    <x v="16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6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3"/>
    <s v="KEN_1803_019-1"/>
    <x v="1"/>
    <n v="43"/>
    <x v="7"/>
    <x v="2"/>
    <x v="2"/>
    <s v="IA-2024/III/019"/>
    <x v="0"/>
    <x v="0"/>
    <x v="0"/>
    <s v="KENKO CORRECTION FLUID KE-01"/>
    <x v="0"/>
    <n v="78"/>
    <x v="1"/>
    <m/>
    <m/>
    <x v="0"/>
    <x v="0"/>
    <x v="0"/>
    <x v="0"/>
    <x v="0"/>
    <x v="0"/>
    <s v=""/>
    <s v=""/>
    <s v=""/>
    <x v="0"/>
    <s v=""/>
    <s v=""/>
    <x v="0"/>
    <n v="0"/>
    <n v="0"/>
    <n v="0"/>
    <s v=""/>
    <x v="7"/>
    <x v="12"/>
    <s v="IA-2024/III/019"/>
    <x v="2"/>
    <x v="2"/>
    <x v="5"/>
    <x v="0"/>
    <s v="kenkocorrectionfluidke01"/>
    <s v="kenkocorrectionfluidke010"/>
    <s v="kenkocorrectionfluidke010"/>
    <s v="KENKO SINAR INDONESIAARTO MOROIA-2024/III/019kenkocorrectionfluidke01"/>
    <x v="1"/>
    <n v="1580"/>
    <x v="0"/>
    <s v="36 LSN"/>
    <s v="kenkocorrectionfluidke0136lsnartomoro"/>
    <x v="1"/>
    <x v="16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4"/>
    <s v="KEN_1803_827-3"/>
    <x v="1"/>
    <n v="44"/>
    <x v="0"/>
    <x v="2"/>
    <x v="2"/>
    <s v="24030827"/>
    <x v="0"/>
    <x v="12"/>
    <x v="0"/>
    <s v="KENKO GEL PEN HI TECH H 0.28MM BLUE"/>
    <x v="1"/>
    <m/>
    <x v="0"/>
    <m/>
    <n v="5616000"/>
    <x v="0"/>
    <x v="1"/>
    <x v="0"/>
    <x v="0"/>
    <x v="0"/>
    <x v="0"/>
    <n v="11232000"/>
    <n v="1909440.0000000002"/>
    <n v="0"/>
    <x v="1"/>
    <n v="1909440.0000000002"/>
    <n v="9322560"/>
    <x v="0"/>
    <s v=""/>
    <s v=""/>
    <n v="5616000"/>
    <s v=""/>
    <x v="7"/>
    <x v="12"/>
    <s v="24030827"/>
    <x v="2"/>
    <x v="2"/>
    <x v="8"/>
    <x v="1"/>
    <s v="kenkogelpenhitechh028mmblue"/>
    <s v="kenkogelpenhitechh028mmblue56160000.17"/>
    <s v="kenkogelpenhitechh028mmblue56160000.17"/>
    <s v="KENKO SINAR INDONESIAARTO MORO2403082745365kenkogelpenhitechh028mmblue"/>
    <x v="1"/>
    <n v="1644"/>
    <x v="0"/>
    <s v="144 LSN"/>
    <s v="kenkogelpenhitechh028mmblue144lsnartomoro"/>
    <x v="1"/>
    <x v="164"/>
    <x v="0"/>
  </r>
  <r>
    <s v=""/>
    <s v=""/>
    <x v="0"/>
    <n v="44"/>
    <x v="0"/>
    <x v="0"/>
    <x v="0"/>
    <m/>
    <x v="0"/>
    <x v="0"/>
    <x v="0"/>
    <s v="KENKO GEL PEN KE 303 T GEL TRIANGULAR BLACK"/>
    <x v="1"/>
    <m/>
    <x v="0"/>
    <m/>
    <n v="3110400"/>
    <x v="0"/>
    <x v="1"/>
    <x v="0"/>
    <x v="0"/>
    <x v="0"/>
    <x v="0"/>
    <n v="6220800"/>
    <n v="1057536"/>
    <n v="0"/>
    <x v="1"/>
    <n v="1057536"/>
    <n v="5163264"/>
    <x v="0"/>
    <s v=""/>
    <s v=""/>
    <n v="3110400"/>
    <s v=""/>
    <x v="7"/>
    <x v="12"/>
    <s v="24030827"/>
    <x v="2"/>
    <x v="2"/>
    <x v="2"/>
    <x v="1"/>
    <s v="kenkogelpenke303tgeltriangularblack"/>
    <s v="kenkogelpenke303tgeltriangularblack31104000.17"/>
    <s v="kenkogelpenke303tgeltriangularblack31104000.17"/>
    <s v=""/>
    <x v="0"/>
    <n v="1669"/>
    <x v="0"/>
    <s v="144 LSN"/>
    <s v="kenkogelpenke303tgeltriangularblack144lsnartomoro"/>
    <x v="1"/>
    <x v="165"/>
    <x v="0"/>
  </r>
  <r>
    <s v=""/>
    <s v=""/>
    <x v="0"/>
    <n v="44"/>
    <x v="0"/>
    <x v="0"/>
    <x v="0"/>
    <m/>
    <x v="0"/>
    <x v="0"/>
    <x v="0"/>
    <s v="KENKO GEL PEN T GEL ERASABLE KE 303 ER BLACK"/>
    <x v="2"/>
    <m/>
    <x v="0"/>
    <m/>
    <n v="3456000"/>
    <x v="0"/>
    <x v="1"/>
    <x v="0"/>
    <x v="0"/>
    <x v="0"/>
    <x v="0"/>
    <n v="3456000"/>
    <n v="587520"/>
    <n v="0"/>
    <x v="1"/>
    <n v="587520"/>
    <n v="2868480"/>
    <x v="0"/>
    <n v="3554496"/>
    <n v="17354304"/>
    <n v="3456000"/>
    <s v=""/>
    <x v="7"/>
    <x v="12"/>
    <s v="24030827"/>
    <x v="2"/>
    <x v="2"/>
    <x v="2"/>
    <x v="1"/>
    <s v="kenkogelpentgelerasableke303erblack"/>
    <s v="kenkogelpentgelerasableke303erblack34560000.17"/>
    <s v="kenkogelpentgelerasableke303erblack34560000.17"/>
    <s v=""/>
    <x v="0"/>
    <n v="1681"/>
    <x v="0"/>
    <s v="144 LSN"/>
    <s v="kenkogelpentgelerasableke303erblack144lsnartomoro"/>
    <x v="1"/>
    <x v="16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5"/>
    <s v="KEN_1803_850-3"/>
    <x v="1"/>
    <n v="45"/>
    <x v="0"/>
    <x v="2"/>
    <x v="2"/>
    <s v="24030850"/>
    <x v="0"/>
    <x v="12"/>
    <x v="0"/>
    <s v="KENKO SHARPENER SP 61 24PCS/BOX"/>
    <x v="2"/>
    <m/>
    <x v="0"/>
    <m/>
    <n v="1872000"/>
    <x v="0"/>
    <x v="1"/>
    <x v="0"/>
    <x v="0"/>
    <x v="0"/>
    <x v="0"/>
    <n v="1872000"/>
    <n v="318240"/>
    <n v="0"/>
    <x v="1"/>
    <n v="318240"/>
    <n v="1553760"/>
    <x v="0"/>
    <s v=""/>
    <s v=""/>
    <n v="1872000"/>
    <s v=""/>
    <x v="7"/>
    <x v="12"/>
    <s v="24030850"/>
    <x v="2"/>
    <x v="2"/>
    <x v="8"/>
    <x v="1"/>
    <s v="kenkosharpenersp6124pcsbox"/>
    <s v="kenkosharpenersp6124pcsbox18720000.17"/>
    <s v="kenkosharpenersp6124pcsbox18720000.17"/>
    <s v="KENKO SINAR INDONESIAARTO MORO2403085045365kenkosharpenersp6124pcsbox"/>
    <x v="1"/>
    <n v="1785"/>
    <x v="0"/>
    <s v="60 BOX (24 PCS)"/>
    <s v="kenkosharpenersp6124pcsbox60box24pcsartomoro"/>
    <x v="1"/>
    <x v="167"/>
    <x v="0"/>
  </r>
  <r>
    <s v=""/>
    <s v=""/>
    <x v="0"/>
    <n v="45"/>
    <x v="0"/>
    <x v="0"/>
    <x v="0"/>
    <m/>
    <x v="0"/>
    <x v="0"/>
    <x v="0"/>
    <s v="KENKO CORRECTION TAPE CT-634N (8M X 5MM)"/>
    <x v="2"/>
    <m/>
    <x v="0"/>
    <m/>
    <n v="2361600"/>
    <x v="0"/>
    <x v="1"/>
    <x v="0"/>
    <x v="0"/>
    <x v="0"/>
    <x v="0"/>
    <n v="2361600"/>
    <n v="401472"/>
    <n v="0"/>
    <x v="1"/>
    <n v="401472"/>
    <n v="1960128"/>
    <x v="0"/>
    <s v=""/>
    <s v=""/>
    <n v="2361600"/>
    <s v=""/>
    <x v="7"/>
    <x v="12"/>
    <s v="24030850"/>
    <x v="2"/>
    <x v="2"/>
    <x v="2"/>
    <x v="1"/>
    <s v="kenkocorrectiontapect634n8mx5mm"/>
    <s v="kenkocorrectiontapect634n8mx5mm23616000.17"/>
    <s v="kenkocorrectiontapect634n8mx5mm23616000.17"/>
    <s v=""/>
    <x v="0"/>
    <n v="1601"/>
    <x v="0"/>
    <s v="48 LSN"/>
    <s v="kenkocorrectiontapect634n8mx5mm48lsnartomoro"/>
    <x v="1"/>
    <x v="168"/>
    <x v="0"/>
  </r>
  <r>
    <s v=""/>
    <s v=""/>
    <x v="0"/>
    <n v="45"/>
    <x v="0"/>
    <x v="0"/>
    <x v="0"/>
    <m/>
    <x v="0"/>
    <x v="0"/>
    <x v="0"/>
    <s v="KENKO CORRECTION TAPE CT-802 N (8M X 5MM)"/>
    <x v="2"/>
    <m/>
    <x v="0"/>
    <m/>
    <n v="2448000"/>
    <x v="0"/>
    <x v="1"/>
    <x v="0"/>
    <x v="0"/>
    <x v="0"/>
    <x v="0"/>
    <n v="2448000"/>
    <n v="416160.00000000006"/>
    <n v="0"/>
    <x v="1"/>
    <n v="416160.00000000006"/>
    <n v="2031840"/>
    <x v="0"/>
    <n v="1135872"/>
    <n v="5545728"/>
    <n v="2448000"/>
    <s v=""/>
    <x v="7"/>
    <x v="12"/>
    <s v="24030850"/>
    <x v="2"/>
    <x v="2"/>
    <x v="2"/>
    <x v="1"/>
    <s v="kenkocorrectiontapect802n8mx5mm"/>
    <s v="kenkocorrectiontapect802n8mx5mm24480000.17"/>
    <s v="kenkocorrectiontapect802n8mx5mm24480000.17"/>
    <s v=""/>
    <x v="0"/>
    <n v="1602"/>
    <x v="0"/>
    <s v="48 LSN"/>
    <s v="kenkocorrectiontapect802n8mx5mm48lsnartomoro"/>
    <x v="1"/>
    <x v="16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6"/>
    <s v="KEN_1803_693-2"/>
    <x v="1"/>
    <n v="46"/>
    <x v="0"/>
    <x v="2"/>
    <x v="2"/>
    <s v="24030693"/>
    <x v="0"/>
    <x v="10"/>
    <x v="0"/>
    <s v="KENKO PUNCH NO 30"/>
    <x v="2"/>
    <m/>
    <x v="0"/>
    <m/>
    <n v="1560000"/>
    <x v="0"/>
    <x v="1"/>
    <x v="0"/>
    <x v="0"/>
    <x v="0"/>
    <x v="0"/>
    <n v="1560000"/>
    <n v="265200"/>
    <n v="0"/>
    <x v="1"/>
    <n v="265200"/>
    <n v="1294800"/>
    <x v="0"/>
    <s v=""/>
    <s v=""/>
    <n v="1560000"/>
    <s v=""/>
    <x v="7"/>
    <x v="10"/>
    <s v="24030693"/>
    <x v="2"/>
    <x v="2"/>
    <x v="1"/>
    <x v="1"/>
    <s v="kenkopunchno30"/>
    <s v="kenkopunchno3015600000.17"/>
    <s v="kenkopunchno3015600000.17"/>
    <s v="KENKO SINAR INDONESIAARTO MORO2403069345363kenkopunchno30"/>
    <x v="1"/>
    <n v="1771"/>
    <x v="0"/>
    <s v="10 LSN"/>
    <s v="kenkopunchno3010lsnartomoro"/>
    <x v="1"/>
    <x v="170"/>
    <x v="0"/>
  </r>
  <r>
    <s v=""/>
    <s v=""/>
    <x v="0"/>
    <n v="46"/>
    <x v="0"/>
    <x v="0"/>
    <x v="0"/>
    <m/>
    <x v="0"/>
    <x v="0"/>
    <x v="0"/>
    <s v="KENKO PUNCH NO.40"/>
    <x v="2"/>
    <m/>
    <x v="0"/>
    <m/>
    <n v="1410000"/>
    <x v="0"/>
    <x v="1"/>
    <x v="0"/>
    <x v="0"/>
    <x v="0"/>
    <x v="0"/>
    <n v="1410000"/>
    <n v="239700.00000000003"/>
    <n v="0"/>
    <x v="1"/>
    <n v="239700.00000000003"/>
    <n v="1170300"/>
    <x v="0"/>
    <n v="504900"/>
    <n v="2465100"/>
    <n v="1410000"/>
    <s v=""/>
    <x v="7"/>
    <x v="10"/>
    <s v="24030693"/>
    <x v="2"/>
    <x v="2"/>
    <x v="2"/>
    <x v="1"/>
    <s v="kenkopunchno40"/>
    <s v="kenkopunchno4014100000.17"/>
    <s v="kenkopunchno4014100000.17"/>
    <s v=""/>
    <x v="0"/>
    <n v="1773"/>
    <x v="0"/>
    <s v="5 LSN"/>
    <s v="kenkopunchno405lsnartomoro"/>
    <x v="1"/>
    <x v="17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7"/>
    <s v="KEN_1803_678-1"/>
    <x v="1"/>
    <n v="47"/>
    <x v="0"/>
    <x v="2"/>
    <x v="2"/>
    <s v="24030678"/>
    <x v="0"/>
    <x v="10"/>
    <x v="0"/>
    <s v="KENKO CORRECTION FLUID KE 01"/>
    <x v="3"/>
    <m/>
    <x v="0"/>
    <m/>
    <n v="1954800"/>
    <x v="0"/>
    <x v="1"/>
    <x v="0"/>
    <x v="0"/>
    <x v="0"/>
    <x v="0"/>
    <n v="9774000"/>
    <n v="1661580.0000000002"/>
    <n v="0"/>
    <x v="1"/>
    <n v="1661580.0000000002"/>
    <n v="8112420"/>
    <x v="0"/>
    <n v="1661580.0000000002"/>
    <n v="8112420"/>
    <n v="1954800"/>
    <s v=""/>
    <x v="7"/>
    <x v="10"/>
    <s v="24030678"/>
    <x v="2"/>
    <x v="2"/>
    <x v="5"/>
    <x v="1"/>
    <s v="kenkocorrectionfluidke01"/>
    <s v="kenkocorrectionfluidke0119548000.17"/>
    <s v="kenkocorrectionfluidke0119548000.17"/>
    <s v="KENKO SINAR INDONESIAARTO MORO2403067845363kenkocorrectionfluidke01"/>
    <x v="1"/>
    <n v="1580"/>
    <x v="0"/>
    <s v="36 LSN"/>
    <s v="kenkocorrectionfluidke0136lsnartomoro"/>
    <x v="1"/>
    <x v="17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8"/>
    <s v="KEN_1803_701-2"/>
    <x v="1"/>
    <n v="48"/>
    <x v="0"/>
    <x v="2"/>
    <x v="2"/>
    <s v="24030701"/>
    <x v="0"/>
    <x v="9"/>
    <x v="0"/>
    <s v="KENKO COLOR CLIP 3100"/>
    <x v="2"/>
    <m/>
    <x v="0"/>
    <m/>
    <n v="1987200"/>
    <x v="0"/>
    <x v="1"/>
    <x v="0"/>
    <x v="0"/>
    <x v="0"/>
    <x v="0"/>
    <n v="1987200"/>
    <n v="337824"/>
    <n v="0"/>
    <x v="1"/>
    <n v="337824"/>
    <n v="1649376"/>
    <x v="0"/>
    <s v=""/>
    <s v=""/>
    <n v="1987200"/>
    <s v=""/>
    <x v="7"/>
    <x v="9"/>
    <s v="24030701"/>
    <x v="2"/>
    <x v="2"/>
    <x v="1"/>
    <x v="1"/>
    <s v="kenkocolorclip3100"/>
    <s v="kenkocolorclip310019872000.17"/>
    <s v="kenkocolorclip310019872000.17"/>
    <s v="KENKO SINAR INDONESIAARTO MORO2403070145364kenkocolorclip3100"/>
    <x v="1"/>
    <n v="1568"/>
    <x v="0"/>
    <s v="48 LSN"/>
    <s v="kenkocolorclip310048lsnartomoro"/>
    <x v="1"/>
    <x v="173"/>
    <x v="0"/>
  </r>
  <r>
    <s v=""/>
    <s v=""/>
    <x v="0"/>
    <n v="48"/>
    <x v="0"/>
    <x v="0"/>
    <x v="0"/>
    <m/>
    <x v="0"/>
    <x v="0"/>
    <x v="0"/>
    <s v="KENKO ERASER ERW-20SQ WHITE"/>
    <x v="2"/>
    <m/>
    <x v="0"/>
    <m/>
    <n v="1500000"/>
    <x v="0"/>
    <x v="1"/>
    <x v="0"/>
    <x v="0"/>
    <x v="0"/>
    <x v="0"/>
    <n v="1500000"/>
    <n v="255000.00000000003"/>
    <n v="0"/>
    <x v="1"/>
    <n v="255000.00000000003"/>
    <n v="1245000"/>
    <x v="0"/>
    <n v="592824"/>
    <n v="2894376"/>
    <n v="1500000"/>
    <s v=""/>
    <x v="7"/>
    <x v="9"/>
    <s v="24030701"/>
    <x v="2"/>
    <x v="2"/>
    <x v="2"/>
    <x v="1"/>
    <s v="kenkoerasererw20sqwhite"/>
    <s v="kenkoerasererw20sqwhite15000000.17"/>
    <s v="kenkoerasererw20sqwhite15000000.17"/>
    <s v=""/>
    <x v="0"/>
    <n v="1830"/>
    <x v="0"/>
    <s v="50 BOX"/>
    <s v="kenkoerasererw20sqwhite50boxartomoro"/>
    <x v="1"/>
    <x v="17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49"/>
    <s v="KEN_1803_599-7"/>
    <x v="1"/>
    <n v="49"/>
    <x v="0"/>
    <x v="2"/>
    <x v="2"/>
    <s v="24030599"/>
    <x v="0"/>
    <x v="11"/>
    <x v="0"/>
    <s v="KENKO 12 COLOR PENCIL CP 12 F NON WOOD CLASSIC"/>
    <x v="1"/>
    <m/>
    <x v="0"/>
    <m/>
    <n v="2448000"/>
    <x v="0"/>
    <x v="1"/>
    <x v="0"/>
    <x v="0"/>
    <x v="0"/>
    <x v="0"/>
    <n v="4896000"/>
    <n v="832320.00000000012"/>
    <n v="0"/>
    <x v="1"/>
    <n v="832320.00000000012"/>
    <n v="4063680"/>
    <x v="0"/>
    <s v=""/>
    <s v=""/>
    <n v="2448000"/>
    <s v=""/>
    <x v="7"/>
    <x v="11"/>
    <s v="24030599"/>
    <x v="2"/>
    <x v="2"/>
    <x v="7"/>
    <x v="1"/>
    <s v="kenko12colorpencilcp12fnonwoodclassic"/>
    <s v="kenko12colorpencilcp12fnonwoodclassic24480000.17"/>
    <s v="kenko12colorpencilcp12fnonwoodclassic24480000.17"/>
    <s v="KENKO SINAR INDONESIAARTO MORO2403059945360kenko12colorpencilcp12fnonwoodclassic"/>
    <x v="1"/>
    <n v="1501"/>
    <x v="0"/>
    <s v="24 LSN"/>
    <s v="kenko12colorpencilcp12fnonwoodclassic24lsnartomoro"/>
    <x v="1"/>
    <x v="175"/>
    <x v="0"/>
  </r>
  <r>
    <s v=""/>
    <s v=""/>
    <x v="0"/>
    <n v="49"/>
    <x v="0"/>
    <x v="0"/>
    <x v="0"/>
    <m/>
    <x v="0"/>
    <x v="0"/>
    <x v="0"/>
    <s v="KENKO JUMBO CLIP NO 5"/>
    <x v="2"/>
    <m/>
    <x v="0"/>
    <m/>
    <n v="860000"/>
    <x v="0"/>
    <x v="1"/>
    <x v="0"/>
    <x v="0"/>
    <x v="0"/>
    <x v="0"/>
    <n v="860000"/>
    <n v="146200"/>
    <n v="0"/>
    <x v="1"/>
    <n v="146200"/>
    <n v="713800"/>
    <x v="0"/>
    <s v=""/>
    <s v=""/>
    <n v="860000"/>
    <s v=""/>
    <x v="7"/>
    <x v="11"/>
    <s v="24030599"/>
    <x v="2"/>
    <x v="2"/>
    <x v="2"/>
    <x v="1"/>
    <s v="kenkojumboclipno5"/>
    <s v="kenkojumboclipno58600000.17"/>
    <s v="kenkojumboclipno58600000.17"/>
    <s v=""/>
    <x v="0"/>
    <n v="1711"/>
    <x v="0"/>
    <s v="200 BOX"/>
    <s v="kenkojumboclipno5200boxartomoro"/>
    <x v="1"/>
    <x v="176"/>
    <x v="0"/>
  </r>
  <r>
    <s v=""/>
    <s v=""/>
    <x v="0"/>
    <n v="49"/>
    <x v="0"/>
    <x v="0"/>
    <x v="0"/>
    <m/>
    <x v="0"/>
    <x v="0"/>
    <x v="0"/>
    <s v="KENKO POCKET NOTE PN 403"/>
    <x v="2"/>
    <m/>
    <x v="0"/>
    <m/>
    <n v="741600"/>
    <x v="0"/>
    <x v="1"/>
    <x v="0"/>
    <x v="0"/>
    <x v="0"/>
    <x v="0"/>
    <n v="741600"/>
    <n v="126072.00000000001"/>
    <n v="0"/>
    <x v="1"/>
    <n v="126072.00000000001"/>
    <n v="615528"/>
    <x v="0"/>
    <s v=""/>
    <s v=""/>
    <n v="741600"/>
    <s v=""/>
    <x v="7"/>
    <x v="11"/>
    <s v="24030599"/>
    <x v="2"/>
    <x v="2"/>
    <x v="2"/>
    <x v="1"/>
    <s v="kenkopocketnotepn403"/>
    <s v="kenkopocketnotepn4037416000.17"/>
    <s v="kenkopocketnotepn4037416000.17"/>
    <s v=""/>
    <x v="0"/>
    <n v="1762"/>
    <x v="0"/>
    <s v="12 LSN"/>
    <s v="kenkopocketnotepn40312lsnartomoro"/>
    <x v="1"/>
    <x v="177"/>
    <x v="0"/>
  </r>
  <r>
    <s v=""/>
    <s v=""/>
    <x v="0"/>
    <n v="49"/>
    <x v="0"/>
    <x v="0"/>
    <x v="0"/>
    <m/>
    <x v="0"/>
    <x v="0"/>
    <x v="0"/>
    <s v="KENKO POCKET NOTE PN 404"/>
    <x v="2"/>
    <m/>
    <x v="0"/>
    <m/>
    <n v="804000"/>
    <x v="0"/>
    <x v="1"/>
    <x v="0"/>
    <x v="0"/>
    <x v="0"/>
    <x v="0"/>
    <n v="804000"/>
    <n v="136680"/>
    <n v="0"/>
    <x v="1"/>
    <n v="136680"/>
    <n v="667320"/>
    <x v="0"/>
    <s v=""/>
    <s v=""/>
    <n v="804000"/>
    <s v=""/>
    <x v="7"/>
    <x v="11"/>
    <s v="24030599"/>
    <x v="2"/>
    <x v="2"/>
    <x v="2"/>
    <x v="1"/>
    <s v="kenkopocketnotepn404"/>
    <s v="kenkopocketnotepn4048040000.17"/>
    <s v="kenkopocketnotepn4048040000.17"/>
    <s v=""/>
    <x v="0"/>
    <n v="1763"/>
    <x v="0"/>
    <s v="20 LSN"/>
    <s v="kenkopocketnotepn40420lsnartomoro"/>
    <x v="1"/>
    <x v="178"/>
    <x v="0"/>
  </r>
  <r>
    <s v=""/>
    <s v=""/>
    <x v="0"/>
    <n v="49"/>
    <x v="0"/>
    <x v="0"/>
    <x v="0"/>
    <m/>
    <x v="0"/>
    <x v="0"/>
    <x v="0"/>
    <s v="KENKO GEL PEN EASY GEL BLUE"/>
    <x v="2"/>
    <m/>
    <x v="0"/>
    <m/>
    <n v="3758400"/>
    <x v="0"/>
    <x v="1"/>
    <x v="0"/>
    <x v="0"/>
    <x v="0"/>
    <x v="0"/>
    <n v="3758400"/>
    <n v="638928"/>
    <n v="0"/>
    <x v="1"/>
    <n v="638928"/>
    <n v="3119472"/>
    <x v="0"/>
    <s v=""/>
    <s v=""/>
    <n v="3758400"/>
    <s v=""/>
    <x v="7"/>
    <x v="11"/>
    <s v="24030599"/>
    <x v="2"/>
    <x v="2"/>
    <x v="2"/>
    <x v="1"/>
    <s v="kenkogelpeneasygelblue"/>
    <s v="kenkogelpeneasygelblue37584000.17"/>
    <s v="kenkogelpeneasygelblue37584000.17"/>
    <s v=""/>
    <x v="0"/>
    <n v="1638"/>
    <x v="0"/>
    <s v="144 LSN"/>
    <s v="kenkogelpeneasygelblue144lsnartomoro"/>
    <x v="1"/>
    <x v="179"/>
    <x v="0"/>
  </r>
  <r>
    <s v=""/>
    <s v=""/>
    <x v="0"/>
    <n v="49"/>
    <x v="0"/>
    <x v="0"/>
    <x v="0"/>
    <m/>
    <x v="0"/>
    <x v="0"/>
    <x v="0"/>
    <s v="KENKO STAPLER HD-10D"/>
    <x v="1"/>
    <m/>
    <x v="0"/>
    <m/>
    <n v="2352000"/>
    <x v="0"/>
    <x v="1"/>
    <x v="0"/>
    <x v="0"/>
    <x v="0"/>
    <x v="0"/>
    <n v="4704000"/>
    <n v="799680"/>
    <n v="0"/>
    <x v="1"/>
    <n v="799680"/>
    <n v="3904320"/>
    <x v="0"/>
    <s v=""/>
    <s v=""/>
    <n v="2352000"/>
    <s v=""/>
    <x v="7"/>
    <x v="11"/>
    <s v="24030599"/>
    <x v="2"/>
    <x v="2"/>
    <x v="2"/>
    <x v="1"/>
    <s v="kenkostaplerhd10d"/>
    <s v="kenkostaplerhd10d23520000.17"/>
    <s v="kenkostaplerhd10d23520000.17"/>
    <s v=""/>
    <x v="0"/>
    <n v="1806"/>
    <x v="0"/>
    <s v="20 LSN"/>
    <s v="kenkostaplerhd10d20lsnartomoro"/>
    <x v="1"/>
    <x v="180"/>
    <x v="0"/>
  </r>
  <r>
    <s v=""/>
    <s v=""/>
    <x v="0"/>
    <n v="49"/>
    <x v="0"/>
    <x v="0"/>
    <x v="0"/>
    <m/>
    <x v="0"/>
    <x v="0"/>
    <x v="0"/>
    <s v="KENKO PUNCH NO 30 XL"/>
    <x v="2"/>
    <m/>
    <x v="0"/>
    <m/>
    <n v="1440000"/>
    <x v="0"/>
    <x v="1"/>
    <x v="0"/>
    <x v="0"/>
    <x v="0"/>
    <x v="0"/>
    <n v="1440000"/>
    <n v="244800.00000000003"/>
    <n v="0"/>
    <x v="1"/>
    <n v="244800.00000000003"/>
    <n v="1195200"/>
    <x v="0"/>
    <n v="2924680"/>
    <n v="14279320"/>
    <n v="1440000"/>
    <s v=""/>
    <x v="7"/>
    <x v="11"/>
    <s v="24030599"/>
    <x v="2"/>
    <x v="2"/>
    <x v="2"/>
    <x v="1"/>
    <s v="kenkopunchno30xl"/>
    <s v="kenkopunchno30xl14400000.17"/>
    <s v="kenkopunchno30xl14400000.17"/>
    <s v=""/>
    <x v="0"/>
    <n v="1772"/>
    <x v="0"/>
    <s v="4 BOX (2 LSN)"/>
    <s v="kenkopunchno30xl4box2lsnartomoro"/>
    <x v="1"/>
    <x v="18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0"/>
    <s v="GUN_1803_059-4"/>
    <x v="1"/>
    <n v="50"/>
    <x v="0"/>
    <x v="19"/>
    <x v="1"/>
    <s v="2403059"/>
    <x v="0"/>
    <x v="7"/>
    <x v="0"/>
    <s v="GUNINDO FL COKLAT"/>
    <x v="1"/>
    <n v="40"/>
    <x v="1"/>
    <n v="120000"/>
    <m/>
    <x v="0"/>
    <x v="6"/>
    <x v="4"/>
    <x v="0"/>
    <x v="0"/>
    <x v="0"/>
    <n v="4800000"/>
    <n v="240000"/>
    <n v="456000"/>
    <x v="1"/>
    <n v="696000"/>
    <n v="4104000"/>
    <x v="0"/>
    <s v=""/>
    <s v=""/>
    <n v="2400000"/>
    <n v="4800000"/>
    <x v="7"/>
    <x v="7"/>
    <s v="2403059"/>
    <x v="19"/>
    <x v="1"/>
    <x v="9"/>
    <x v="1"/>
    <s v="gunindoflcoklat"/>
    <s v="gunindoflcoklat24000000.050.1"/>
    <s v="gunindoflcoklat24000000.050.1"/>
    <s v="GUNINDOUNTANA240305945359gunindoflcoklat"/>
    <x v="1"/>
    <n v="1363"/>
    <x v="0"/>
    <s v="20 LSN"/>
    <s v="gunindoflcoklat20lsnuntana"/>
    <x v="1"/>
    <x v="182"/>
    <x v="0"/>
  </r>
  <r>
    <s v=""/>
    <s v=""/>
    <x v="0"/>
    <n v="50"/>
    <x v="0"/>
    <x v="0"/>
    <x v="0"/>
    <m/>
    <x v="0"/>
    <x v="0"/>
    <x v="0"/>
    <s v="OMM GUNINDO "/>
    <x v="2"/>
    <n v="60"/>
    <x v="1"/>
    <n v="57000"/>
    <m/>
    <x v="0"/>
    <x v="6"/>
    <x v="4"/>
    <x v="0"/>
    <x v="0"/>
    <x v="0"/>
    <n v="3420000"/>
    <n v="171000"/>
    <n v="324900"/>
    <x v="1"/>
    <n v="495900"/>
    <n v="2924100"/>
    <x v="0"/>
    <s v=""/>
    <s v=""/>
    <n v="3420000"/>
    <n v="3420000"/>
    <x v="7"/>
    <x v="7"/>
    <s v="2403059"/>
    <x v="19"/>
    <x v="1"/>
    <x v="2"/>
    <x v="1"/>
    <s v="ommgunindo"/>
    <s v="ommgunindo34200000.050.1"/>
    <s v="ommgunindo34200000.050.1"/>
    <s v=""/>
    <x v="0"/>
    <n v="2210"/>
    <x v="0"/>
    <s v="60 LSN"/>
    <s v="ommgunindo60lsnuntana"/>
    <x v="1"/>
    <x v="183"/>
    <x v="0"/>
  </r>
  <r>
    <s v=""/>
    <s v=""/>
    <x v="0"/>
    <n v="50"/>
    <x v="0"/>
    <x v="0"/>
    <x v="0"/>
    <m/>
    <x v="0"/>
    <x v="0"/>
    <x v="0"/>
    <s v="OLL GUNINDO "/>
    <x v="2"/>
    <n v="30"/>
    <x v="1"/>
    <n v="70000"/>
    <m/>
    <x v="0"/>
    <x v="6"/>
    <x v="4"/>
    <x v="0"/>
    <x v="0"/>
    <x v="0"/>
    <n v="2100000"/>
    <n v="105000"/>
    <n v="199500"/>
    <x v="1"/>
    <n v="304500"/>
    <n v="1795500"/>
    <x v="0"/>
    <s v=""/>
    <s v=""/>
    <n v="2100000"/>
    <n v="2100000"/>
    <x v="7"/>
    <x v="7"/>
    <s v="2403059"/>
    <x v="19"/>
    <x v="1"/>
    <x v="2"/>
    <x v="1"/>
    <s v="ollgunindo"/>
    <s v="ollgunindo21000000.050.1"/>
    <s v="ollgunindo21000000.050.1"/>
    <s v=""/>
    <x v="0"/>
    <n v="2207"/>
    <x v="0"/>
    <s v="30 LSN"/>
    <s v="ollgunindo30lsnuntana"/>
    <x v="1"/>
    <x v="184"/>
    <x v="0"/>
  </r>
  <r>
    <s v=""/>
    <s v=""/>
    <x v="0"/>
    <n v="50"/>
    <x v="0"/>
    <x v="0"/>
    <x v="0"/>
    <m/>
    <x v="0"/>
    <x v="0"/>
    <x v="0"/>
    <s v="WB ERASER 803"/>
    <x v="1"/>
    <n v="60"/>
    <x v="1"/>
    <n v="61000"/>
    <m/>
    <x v="0"/>
    <x v="6"/>
    <x v="4"/>
    <x v="0"/>
    <x v="0"/>
    <x v="0"/>
    <n v="3660000"/>
    <n v="183000"/>
    <n v="347700"/>
    <x v="1"/>
    <n v="530700"/>
    <n v="3129300"/>
    <x v="0"/>
    <n v="2027100"/>
    <n v="11952900"/>
    <n v="1830000"/>
    <n v="3660000"/>
    <x v="7"/>
    <x v="7"/>
    <s v="2403059"/>
    <x v="19"/>
    <x v="1"/>
    <x v="2"/>
    <x v="1"/>
    <s v="wberaser803"/>
    <s v="wberaser80318300000.050.1"/>
    <s v="wberaser80318300000.050.1"/>
    <s v=""/>
    <x v="0"/>
    <n v="3094"/>
    <x v="0"/>
    <s v="30 LSN"/>
    <s v="wberaser80330lsnuntana"/>
    <x v="1"/>
    <x v="185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1"/>
    <s v="ETJ_1803_424-2"/>
    <x v="1"/>
    <n v="51"/>
    <x v="0"/>
    <x v="9"/>
    <x v="1"/>
    <s v="CY4.24"/>
    <x v="0"/>
    <x v="7"/>
    <x v="0"/>
    <s v="ENTER BUSUR 110"/>
    <x v="2"/>
    <n v="200"/>
    <x v="1"/>
    <n v="12000"/>
    <m/>
    <x v="20"/>
    <x v="0"/>
    <x v="0"/>
    <x v="0"/>
    <x v="0"/>
    <x v="0"/>
    <n v="2400000"/>
    <n v="0"/>
    <n v="0"/>
    <x v="1"/>
    <n v="0"/>
    <n v="2400000"/>
    <x v="0"/>
    <s v=""/>
    <s v=""/>
    <n v="2400000"/>
    <n v="2400000"/>
    <x v="7"/>
    <x v="7"/>
    <s v="CY4.24"/>
    <x v="9"/>
    <x v="1"/>
    <x v="1"/>
    <x v="1"/>
    <s v="enterbusur110"/>
    <s v="enterbusur1102400000"/>
    <s v="enterbusur1102400000"/>
    <s v="ETJUNTANACY4.2445359enterbusur110"/>
    <x v="1"/>
    <e v="#N/A"/>
    <x v="1"/>
    <n v="200"/>
    <s v="enterbusur110200untana"/>
    <x v="1"/>
    <x v="186"/>
    <x v="0"/>
  </r>
  <r>
    <s v=""/>
    <s v=""/>
    <x v="0"/>
    <n v="51"/>
    <x v="0"/>
    <x v="0"/>
    <x v="0"/>
    <m/>
    <x v="0"/>
    <x v="0"/>
    <x v="0"/>
    <s v="ENTER 30CM 675"/>
    <x v="1"/>
    <n v="400"/>
    <x v="1"/>
    <n v="8750"/>
    <m/>
    <x v="20"/>
    <x v="0"/>
    <x v="0"/>
    <x v="0"/>
    <x v="0"/>
    <x v="0"/>
    <n v="3500000"/>
    <n v="0"/>
    <n v="0"/>
    <x v="1"/>
    <n v="0"/>
    <n v="3500000"/>
    <x v="0"/>
    <n v="0"/>
    <n v="5900000"/>
    <n v="1750000"/>
    <n v="3500000"/>
    <x v="7"/>
    <x v="7"/>
    <s v="CY4.24"/>
    <x v="9"/>
    <x v="1"/>
    <x v="2"/>
    <x v="1"/>
    <s v="enter30cm675"/>
    <s v="enter30cm6751750000"/>
    <s v="enter30cm6751750000"/>
    <s v=""/>
    <x v="0"/>
    <n v="926"/>
    <x v="1"/>
    <n v="200"/>
    <s v="enter30cm675200untana"/>
    <x v="1"/>
    <x v="18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2"/>
    <s v="DUT_1803_24H-2"/>
    <x v="1"/>
    <n v="52"/>
    <x v="7"/>
    <x v="1"/>
    <x v="1"/>
    <s v="HM/044/03-24H"/>
    <x v="0"/>
    <x v="0"/>
    <x v="0"/>
    <s v="BALLPEN GEL TF-1190 HTM 0.3 MM HIGHTECH"/>
    <x v="15"/>
    <n v="960"/>
    <x v="1"/>
    <n v="26500"/>
    <m/>
    <x v="0"/>
    <x v="7"/>
    <x v="0"/>
    <x v="0"/>
    <x v="0"/>
    <x v="0"/>
    <n v="25440000"/>
    <n v="763200"/>
    <n v="0"/>
    <x v="1"/>
    <n v="763200"/>
    <n v="24676800"/>
    <x v="0"/>
    <s v=""/>
    <s v=""/>
    <n v="2544000"/>
    <n v="25440000"/>
    <x v="7"/>
    <x v="7"/>
    <s v="HM/044/03-24H"/>
    <x v="1"/>
    <x v="1"/>
    <x v="1"/>
    <x v="0"/>
    <s v="ballpengeltf1190htm03mmhightech"/>
    <s v="ballpengeltf1190htm03mmhightech25440000.03"/>
    <s v="ballpengeltf1190htm03mmhightech25440000.03"/>
    <s v="DUTA BUANAUNTANAHM/044/03-24Hballpengeltf1190htm03mmhightech"/>
    <x v="1"/>
    <n v="149"/>
    <x v="0"/>
    <s v="96 LSN"/>
    <s v="ballpengeltf1190htm03mmhightech96lsnuntana"/>
    <x v="1"/>
    <x v="188"/>
    <x v="0"/>
  </r>
  <r>
    <s v=""/>
    <s v=""/>
    <x v="0"/>
    <n v="52"/>
    <x v="0"/>
    <x v="0"/>
    <x v="0"/>
    <m/>
    <x v="0"/>
    <x v="0"/>
    <x v="0"/>
    <s v="BALLPEN GEL TF-1190 BR 0.3 MM HIGHTECH"/>
    <x v="3"/>
    <n v="480"/>
    <x v="1"/>
    <n v="26500"/>
    <m/>
    <x v="0"/>
    <x v="7"/>
    <x v="0"/>
    <x v="0"/>
    <x v="0"/>
    <x v="0"/>
    <n v="12720000"/>
    <n v="381600"/>
    <n v="0"/>
    <x v="1"/>
    <n v="381600"/>
    <n v="12338400"/>
    <x v="0"/>
    <n v="1144800"/>
    <n v="37015200"/>
    <n v="2544000"/>
    <n v="12720000"/>
    <x v="7"/>
    <x v="7"/>
    <s v="HM/044/03-24H"/>
    <x v="1"/>
    <x v="1"/>
    <x v="2"/>
    <x v="0"/>
    <s v="ballpengeltf1190br03mmhightech"/>
    <s v="ballpengeltf1190br03mmhightech25440000.03"/>
    <s v="ballpengeltf1190br03mmhightech25440000.03"/>
    <s v=""/>
    <x v="0"/>
    <n v="148"/>
    <x v="0"/>
    <s v="96 LSN"/>
    <s v="ballpengeltf1190br03mmhightech96lsnuntana"/>
    <x v="1"/>
    <x v="18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3"/>
    <s v="DUT_1803_-2"/>
    <x v="1"/>
    <n v="53"/>
    <x v="7"/>
    <x v="1"/>
    <x v="1"/>
    <m/>
    <x v="0"/>
    <x v="10"/>
    <x v="0"/>
    <s v="PENCIL TF-194-24 (PASTEL) 24WR"/>
    <x v="2"/>
    <n v="120"/>
    <x v="3"/>
    <n v="20000"/>
    <m/>
    <x v="21"/>
    <x v="7"/>
    <x v="0"/>
    <x v="0"/>
    <x v="0"/>
    <x v="0"/>
    <n v="2400000"/>
    <n v="72000"/>
    <n v="0"/>
    <x v="1"/>
    <n v="72000"/>
    <n v="2328000"/>
    <x v="0"/>
    <s v=""/>
    <s v=""/>
    <n v="2400000"/>
    <n v="2400000"/>
    <x v="7"/>
    <x v="10"/>
    <d v="1899-12-30T00:00:00"/>
    <x v="1"/>
    <x v="1"/>
    <x v="1"/>
    <x v="1"/>
    <s v="penciltf19424pastel24wr"/>
    <s v="penciltf19424pastel24wr24000000.03"/>
    <s v="penciltf19424pastel24wr24000000.03"/>
    <s v="DUTA BUANAUNTANA45363penciltf19424pastel24wr"/>
    <x v="1"/>
    <e v="#N/A"/>
    <x v="1"/>
    <n v="120"/>
    <s v="penciltf19424pastel24wr120untana"/>
    <x v="1"/>
    <x v="190"/>
    <x v="0"/>
  </r>
  <r>
    <s v=""/>
    <s v=""/>
    <x v="0"/>
    <n v="53"/>
    <x v="0"/>
    <x v="0"/>
    <x v="0"/>
    <m/>
    <x v="0"/>
    <x v="0"/>
    <x v="0"/>
    <s v="GARISAN TF-1990 BUSUR BOLONG (180)"/>
    <x v="2"/>
    <n v="200"/>
    <x v="1"/>
    <n v="11000"/>
    <m/>
    <x v="20"/>
    <x v="7"/>
    <x v="0"/>
    <x v="0"/>
    <x v="0"/>
    <x v="0"/>
    <n v="2200000"/>
    <n v="66000"/>
    <n v="0"/>
    <x v="1"/>
    <n v="66000"/>
    <n v="2134000"/>
    <x v="0"/>
    <n v="138000"/>
    <n v="4462000"/>
    <n v="2200000"/>
    <n v="2200000"/>
    <x v="7"/>
    <x v="10"/>
    <d v="1899-12-30T00:00:00"/>
    <x v="1"/>
    <x v="1"/>
    <x v="2"/>
    <x v="1"/>
    <s v="garisantf1990busurbolong180"/>
    <s v="garisantf1990busurbolong18022000000.03"/>
    <s v="garisantf1990busurbolong18022000000.03"/>
    <s v=""/>
    <x v="0"/>
    <e v="#N/A"/>
    <x v="1"/>
    <n v="200"/>
    <s v="garisantf1990busurbolong180200untana"/>
    <x v="1"/>
    <x v="19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4"/>
    <s v="PPW_1903_I24-1"/>
    <x v="1"/>
    <n v="54"/>
    <x v="9"/>
    <x v="5"/>
    <x v="1"/>
    <s v="0113/HW/III/24"/>
    <x v="0"/>
    <x v="7"/>
    <x v="0"/>
    <s v="BSR 180/12 CM NEW"/>
    <x v="6"/>
    <n v="240"/>
    <x v="1"/>
    <n v="25180"/>
    <m/>
    <x v="22"/>
    <x v="3"/>
    <x v="2"/>
    <x v="0"/>
    <x v="0"/>
    <x v="0"/>
    <n v="6043200"/>
    <n v="1208640"/>
    <n v="193382.39999999999"/>
    <x v="1"/>
    <n v="1402022.4"/>
    <n v="4641177.5999999996"/>
    <x v="0"/>
    <n v="1402022.4"/>
    <n v="4641177.5999999996"/>
    <n v="2014400"/>
    <n v="6043200"/>
    <x v="9"/>
    <x v="7"/>
    <s v="0113/HW/III/24"/>
    <x v="5"/>
    <x v="1"/>
    <x v="5"/>
    <x v="1"/>
    <s v="bsr18012cmnew"/>
    <s v="bsr18012cmnew20144000.20.04"/>
    <s v="bsr18012cmnew20144000.20.04"/>
    <s v="PPWUNTANA0113/HW/III/2445359bsr18012cmnew"/>
    <x v="1"/>
    <e v="#N/A"/>
    <x v="1"/>
    <n v="80"/>
    <s v="bsr18012cmnew80untana"/>
    <x v="1"/>
    <x v="19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5"/>
    <s v="JEF_2003_-1"/>
    <x v="1"/>
    <n v="55"/>
    <x v="10"/>
    <x v="20"/>
    <x v="1"/>
    <m/>
    <x v="0"/>
    <x v="8"/>
    <x v="0"/>
    <s v="KARET PENTIL SUPER UTN (B)"/>
    <x v="3"/>
    <n v="625"/>
    <x v="7"/>
    <n v="21000"/>
    <m/>
    <x v="23"/>
    <x v="0"/>
    <x v="0"/>
    <x v="0"/>
    <x v="0"/>
    <x v="0"/>
    <n v="13125000"/>
    <n v="0"/>
    <n v="0"/>
    <x v="1"/>
    <n v="0"/>
    <n v="13125000"/>
    <x v="0"/>
    <n v="0"/>
    <n v="13125000"/>
    <n v="2625000"/>
    <n v="13125000"/>
    <x v="10"/>
    <x v="8"/>
    <d v="1899-12-30T00:00:00"/>
    <x v="20"/>
    <x v="1"/>
    <x v="5"/>
    <x v="1"/>
    <s v="karetpentilsuperutnb"/>
    <s v="karetpentilsuperutnb2625000"/>
    <s v="karetpentilsuperutnb2625000"/>
    <s v="JEFFRYYUNTANA45369karetpentilsuperutnb"/>
    <x v="1"/>
    <e v="#N/A"/>
    <x v="1"/>
    <s v="125 BOX"/>
    <s v="karetpentilsuperutnb125boxuntana"/>
    <x v="1"/>
    <x v="19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6"/>
    <s v="BIN_1903_637-4"/>
    <x v="1"/>
    <n v="56"/>
    <x v="9"/>
    <x v="10"/>
    <x v="1"/>
    <s v="SO2024030084637"/>
    <x v="0"/>
    <x v="7"/>
    <x v="0"/>
    <s v="SHOPING BAG IDUL FITRI 129 BSR BIRU"/>
    <x v="2"/>
    <n v="30"/>
    <x v="1"/>
    <n v="37000"/>
    <m/>
    <x v="0"/>
    <x v="0"/>
    <x v="0"/>
    <x v="0"/>
    <x v="0"/>
    <x v="0"/>
    <n v="1110000"/>
    <n v="0"/>
    <n v="0"/>
    <x v="1"/>
    <n v="0"/>
    <n v="1110000"/>
    <x v="0"/>
    <s v=""/>
    <s v=""/>
    <n v="1110000"/>
    <n v="1110000"/>
    <x v="9"/>
    <x v="7"/>
    <s v="SO2024030084637"/>
    <x v="10"/>
    <x v="1"/>
    <x v="9"/>
    <x v="1"/>
    <s v="shopingbagidulfitri129bsrbiru"/>
    <s v="shopingbagidulfitri129bsrbiru1110000"/>
    <s v="shopingbagidulfitri129bsrbiru1110000"/>
    <s v="BINTANG SAUDARAUNTANASO202403008463745359shopingbagidulfitri129bsrbiru"/>
    <x v="1"/>
    <e v="#N/A"/>
    <x v="0"/>
    <e v="#N/A"/>
    <e v="#N/A"/>
    <x v="2"/>
    <x v="28"/>
    <x v="0"/>
  </r>
  <r>
    <s v=""/>
    <s v=""/>
    <x v="0"/>
    <n v="56"/>
    <x v="0"/>
    <x v="0"/>
    <x v="0"/>
    <m/>
    <x v="0"/>
    <x v="0"/>
    <x v="0"/>
    <s v="SHOPING BAG IDUL FITRI 129 BSR HIJAU"/>
    <x v="2"/>
    <n v="30"/>
    <x v="1"/>
    <n v="37000"/>
    <m/>
    <x v="0"/>
    <x v="0"/>
    <x v="0"/>
    <x v="0"/>
    <x v="0"/>
    <x v="0"/>
    <n v="1110000"/>
    <n v="0"/>
    <n v="0"/>
    <x v="1"/>
    <n v="0"/>
    <n v="1110000"/>
    <x v="0"/>
    <s v=""/>
    <s v=""/>
    <n v="1110000"/>
    <n v="1110000"/>
    <x v="9"/>
    <x v="7"/>
    <s v="SO2024030084637"/>
    <x v="10"/>
    <x v="1"/>
    <x v="2"/>
    <x v="1"/>
    <s v="shopingbagidulfitri129bsrhijau"/>
    <s v="shopingbagidulfitri129bsrhijau1110000"/>
    <s v="shopingbagidulfitri129bsrhijau1110000"/>
    <s v=""/>
    <x v="0"/>
    <e v="#N/A"/>
    <x v="0"/>
    <e v="#N/A"/>
    <e v="#N/A"/>
    <x v="2"/>
    <x v="28"/>
    <x v="0"/>
  </r>
  <r>
    <s v=""/>
    <s v=""/>
    <x v="0"/>
    <n v="56"/>
    <x v="0"/>
    <x v="0"/>
    <x v="0"/>
    <m/>
    <x v="0"/>
    <x v="0"/>
    <x v="0"/>
    <s v="SHOPING BAG IDUL FITRI 129 BSR HITAM"/>
    <x v="2"/>
    <n v="30"/>
    <x v="1"/>
    <n v="37000"/>
    <m/>
    <x v="0"/>
    <x v="0"/>
    <x v="0"/>
    <x v="0"/>
    <x v="0"/>
    <x v="0"/>
    <n v="1110000"/>
    <n v="0"/>
    <n v="0"/>
    <x v="1"/>
    <n v="0"/>
    <n v="1110000"/>
    <x v="0"/>
    <s v=""/>
    <s v=""/>
    <n v="1110000"/>
    <n v="1110000"/>
    <x v="9"/>
    <x v="7"/>
    <s v="SO2024030084637"/>
    <x v="10"/>
    <x v="1"/>
    <x v="2"/>
    <x v="1"/>
    <s v="shopingbagidulfitri129bsrhitam"/>
    <s v="shopingbagidulfitri129bsrhitam1110000"/>
    <s v="shopingbagidulfitri129bsrhitam1110000"/>
    <s v=""/>
    <x v="0"/>
    <e v="#N/A"/>
    <x v="0"/>
    <e v="#N/A"/>
    <e v="#N/A"/>
    <x v="2"/>
    <x v="28"/>
    <x v="0"/>
  </r>
  <r>
    <s v=""/>
    <s v=""/>
    <x v="0"/>
    <n v="56"/>
    <x v="0"/>
    <x v="0"/>
    <x v="0"/>
    <m/>
    <x v="0"/>
    <x v="0"/>
    <x v="0"/>
    <s v="WATER COLOUR 12W MOZAKI"/>
    <x v="2"/>
    <n v="48"/>
    <x v="1"/>
    <n v="250000"/>
    <m/>
    <x v="0"/>
    <x v="8"/>
    <x v="0"/>
    <x v="0"/>
    <x v="0"/>
    <x v="0"/>
    <n v="12000000"/>
    <n v="1800000"/>
    <n v="0"/>
    <x v="1"/>
    <n v="1800000"/>
    <n v="10200000"/>
    <x v="0"/>
    <n v="1800000"/>
    <n v="13530000"/>
    <n v="12000000"/>
    <n v="12000000"/>
    <x v="9"/>
    <x v="7"/>
    <s v="SO2024030084637"/>
    <x v="10"/>
    <x v="1"/>
    <x v="2"/>
    <x v="1"/>
    <s v="watercolour12wmozaki"/>
    <s v="watercolour12wmozaki120000000.15"/>
    <s v="watercolour12wmozaki120000000.15"/>
    <s v=""/>
    <x v="0"/>
    <n v="3092"/>
    <x v="0"/>
    <s v="16 LSN"/>
    <s v="watercolour12wmozaki16lsnuntana"/>
    <x v="1"/>
    <x v="19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7"/>
    <s v="BIN_1903_699-3"/>
    <x v="1"/>
    <n v="57"/>
    <x v="0"/>
    <x v="10"/>
    <x v="1"/>
    <s v="SO2024030084699"/>
    <x v="0"/>
    <x v="12"/>
    <x v="0"/>
    <s v="SHOPPING BAG IDUL FITRI SDG HITAM"/>
    <x v="2"/>
    <n v="40"/>
    <x v="1"/>
    <n v="34000"/>
    <m/>
    <x v="0"/>
    <x v="0"/>
    <x v="0"/>
    <x v="0"/>
    <x v="0"/>
    <x v="0"/>
    <n v="1360000"/>
    <n v="0"/>
    <n v="0"/>
    <x v="1"/>
    <n v="0"/>
    <n v="1360000"/>
    <x v="0"/>
    <s v=""/>
    <s v=""/>
    <n v="1360000"/>
    <n v="1360000"/>
    <x v="9"/>
    <x v="12"/>
    <s v="SO2024030084699"/>
    <x v="10"/>
    <x v="1"/>
    <x v="8"/>
    <x v="1"/>
    <s v="shoppingbagidulfitrisdghitam"/>
    <s v="shoppingbagidulfitrisdghitam1360000"/>
    <s v="shoppingbagidulfitrisdghitam1360000"/>
    <s v="BINTANG SAUDARAUNTANASO202403008469945365shoppingbagidulfitrisdghitam"/>
    <x v="1"/>
    <e v="#N/A"/>
    <x v="0"/>
    <e v="#N/A"/>
    <e v="#N/A"/>
    <x v="2"/>
    <x v="28"/>
    <x v="0"/>
  </r>
  <r>
    <s v=""/>
    <s v=""/>
    <x v="0"/>
    <n v="57"/>
    <x v="0"/>
    <x v="0"/>
    <x v="0"/>
    <m/>
    <x v="0"/>
    <x v="0"/>
    <x v="0"/>
    <s v="SHOPPING BAG IDUL FITRI SDG HIJAU"/>
    <x v="2"/>
    <n v="40"/>
    <x v="1"/>
    <n v="34000"/>
    <m/>
    <x v="0"/>
    <x v="0"/>
    <x v="0"/>
    <x v="0"/>
    <x v="0"/>
    <x v="0"/>
    <n v="1360000"/>
    <n v="0"/>
    <n v="0"/>
    <x v="1"/>
    <n v="0"/>
    <n v="1360000"/>
    <x v="0"/>
    <s v=""/>
    <s v=""/>
    <n v="1360000"/>
    <n v="1360000"/>
    <x v="9"/>
    <x v="12"/>
    <s v="SO2024030084699"/>
    <x v="10"/>
    <x v="1"/>
    <x v="2"/>
    <x v="1"/>
    <s v="shoppingbagidulfitrisdghijau"/>
    <s v="shoppingbagidulfitrisdghijau1360000"/>
    <s v="shoppingbagidulfitrisdghijau1360000"/>
    <s v=""/>
    <x v="0"/>
    <e v="#N/A"/>
    <x v="0"/>
    <e v="#N/A"/>
    <e v="#N/A"/>
    <x v="2"/>
    <x v="28"/>
    <x v="0"/>
  </r>
  <r>
    <s v=""/>
    <s v=""/>
    <x v="0"/>
    <n v="57"/>
    <x v="0"/>
    <x v="0"/>
    <x v="0"/>
    <m/>
    <x v="0"/>
    <x v="0"/>
    <x v="0"/>
    <s v="SHOPPING BAG IDUL FITRI SDG BIRU"/>
    <x v="2"/>
    <n v="40"/>
    <x v="1"/>
    <n v="34000"/>
    <m/>
    <x v="0"/>
    <x v="0"/>
    <x v="0"/>
    <x v="0"/>
    <x v="0"/>
    <x v="0"/>
    <n v="1360000"/>
    <n v="0"/>
    <n v="0"/>
    <x v="1"/>
    <n v="0"/>
    <n v="1360000"/>
    <x v="0"/>
    <n v="0"/>
    <n v="4080000"/>
    <n v="1360000"/>
    <n v="1360000"/>
    <x v="9"/>
    <x v="12"/>
    <s v="SO2024030084699"/>
    <x v="10"/>
    <x v="1"/>
    <x v="2"/>
    <x v="1"/>
    <s v="shoppingbagidulfitrisdgbiru"/>
    <s v="shoppingbagidulfitrisdgbiru1360000"/>
    <s v="shoppingbagidulfitrisdgbiru1360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8"/>
    <s v="ATA_2003_713-9"/>
    <x v="1"/>
    <n v="58"/>
    <x v="10"/>
    <x v="3"/>
    <x v="2"/>
    <s v="SA240304713"/>
    <x v="0"/>
    <x v="13"/>
    <x v="0"/>
    <s v="COLOR PENCIL CP 103 JK"/>
    <x v="6"/>
    <n v="432"/>
    <x v="3"/>
    <n v="8400"/>
    <m/>
    <x v="0"/>
    <x v="2"/>
    <x v="4"/>
    <x v="0"/>
    <x v="0"/>
    <x v="0"/>
    <n v="3628800"/>
    <n v="453600"/>
    <n v="317520"/>
    <x v="1"/>
    <n v="771120"/>
    <n v="2857680"/>
    <x v="0"/>
    <s v=""/>
    <s v=""/>
    <n v="1209600"/>
    <n v="3628800"/>
    <x v="10"/>
    <x v="13"/>
    <s v="SA240304713"/>
    <x v="3"/>
    <x v="2"/>
    <x v="12"/>
    <x v="1"/>
    <s v="colorpencilcp103jk"/>
    <s v="colorpencilcp103jk12096000.1250.1"/>
    <s v="colorpencilcp103jk12096000.1250.1"/>
    <s v="ATALI MAKMURARTO MOROSA24030471345366colorpencilcp103jk"/>
    <x v="1"/>
    <n v="692"/>
    <x v="0"/>
    <s v="12 LSN"/>
    <s v="colorpencilcp103jk12lsnartomoro"/>
    <x v="1"/>
    <x v="195"/>
    <x v="0"/>
  </r>
  <r>
    <s v=""/>
    <s v=""/>
    <x v="0"/>
    <n v="58"/>
    <x v="0"/>
    <x v="0"/>
    <x v="0"/>
    <m/>
    <x v="0"/>
    <x v="0"/>
    <x v="0"/>
    <s v="COLOR PENCIL CP 104 JK"/>
    <x v="6"/>
    <n v="216"/>
    <x v="3"/>
    <n v="16800"/>
    <m/>
    <x v="0"/>
    <x v="2"/>
    <x v="4"/>
    <x v="0"/>
    <x v="0"/>
    <x v="0"/>
    <n v="3628800"/>
    <n v="453600"/>
    <n v="317520"/>
    <x v="1"/>
    <n v="771120"/>
    <n v="2857680"/>
    <x v="0"/>
    <s v=""/>
    <s v=""/>
    <n v="1209600"/>
    <n v="3628800"/>
    <x v="10"/>
    <x v="13"/>
    <s v="SA240304713"/>
    <x v="3"/>
    <x v="2"/>
    <x v="2"/>
    <x v="1"/>
    <s v="colorpencilcp104jk"/>
    <s v="colorpencilcp104jk12096000.1250.1"/>
    <s v="colorpencilcp104jk12096000.1250.1"/>
    <s v=""/>
    <x v="0"/>
    <n v="693"/>
    <x v="0"/>
    <s v="12 BOX (6 SET)"/>
    <s v="colorpencilcp104jk12box6setartomoro"/>
    <x v="1"/>
    <x v="196"/>
    <x v="0"/>
  </r>
  <r>
    <s v=""/>
    <s v=""/>
    <x v="0"/>
    <n v="58"/>
    <x v="0"/>
    <x v="0"/>
    <x v="0"/>
    <m/>
    <x v="0"/>
    <x v="0"/>
    <x v="0"/>
    <s v="COLOR PENCIL CP 107 JK"/>
    <x v="6"/>
    <n v="864"/>
    <x v="3"/>
    <n v="5400"/>
    <m/>
    <x v="0"/>
    <x v="2"/>
    <x v="4"/>
    <x v="0"/>
    <x v="0"/>
    <x v="0"/>
    <n v="4665600"/>
    <n v="583200"/>
    <n v="408240"/>
    <x v="1"/>
    <n v="991440"/>
    <n v="3674160"/>
    <x v="0"/>
    <s v=""/>
    <s v=""/>
    <n v="1555200"/>
    <n v="4665600"/>
    <x v="10"/>
    <x v="13"/>
    <s v="SA240304713"/>
    <x v="3"/>
    <x v="2"/>
    <x v="2"/>
    <x v="1"/>
    <s v="colorpencilcp107jk"/>
    <s v="colorpencilcp107jk15552000.1250.1"/>
    <s v="colorpencilcp107jk15552000.1250.1"/>
    <s v=""/>
    <x v="0"/>
    <n v="694"/>
    <x v="0"/>
    <s v="12 BOX (24 SET)"/>
    <s v="colorpencilcp107jk12box24setartomoro"/>
    <x v="1"/>
    <x v="197"/>
    <x v="0"/>
  </r>
  <r>
    <s v=""/>
    <s v=""/>
    <x v="0"/>
    <n v="58"/>
    <x v="0"/>
    <x v="0"/>
    <x v="0"/>
    <m/>
    <x v="0"/>
    <x v="0"/>
    <x v="0"/>
    <s v="COLOR PENCIL CP 12 PB JK"/>
    <x v="11"/>
    <n v="2160"/>
    <x v="3"/>
    <n v="10200"/>
    <m/>
    <x v="0"/>
    <x v="2"/>
    <x v="4"/>
    <x v="0"/>
    <x v="0"/>
    <x v="0"/>
    <n v="22032000"/>
    <n v="2754000"/>
    <n v="1927800"/>
    <x v="1"/>
    <n v="4681800"/>
    <n v="17350200"/>
    <x v="0"/>
    <s v=""/>
    <s v=""/>
    <n v="1468800"/>
    <n v="22032000"/>
    <x v="10"/>
    <x v="13"/>
    <s v="SA240304713"/>
    <x v="3"/>
    <x v="2"/>
    <x v="2"/>
    <x v="1"/>
    <s v="colorpencilcp12pbjk"/>
    <s v="colorpencilcp12pbjk14688000.1250.1"/>
    <s v="colorpencilcp12pbjk14688000.1250.1"/>
    <s v=""/>
    <x v="0"/>
    <n v="695"/>
    <x v="0"/>
    <s v="12 LSN"/>
    <s v="colorpencilcp12pbjk12lsnartomoro"/>
    <x v="1"/>
    <x v="198"/>
    <x v="0"/>
  </r>
  <r>
    <s v=""/>
    <s v=""/>
    <x v="0"/>
    <n v="58"/>
    <x v="0"/>
    <x v="0"/>
    <x v="0"/>
    <m/>
    <x v="0"/>
    <x v="0"/>
    <x v="0"/>
    <s v="COLOR PENCIL CP 24 PB JK"/>
    <x v="3"/>
    <n v="360"/>
    <x v="3"/>
    <n v="20400"/>
    <m/>
    <x v="0"/>
    <x v="2"/>
    <x v="4"/>
    <x v="0"/>
    <x v="0"/>
    <x v="0"/>
    <n v="7344000"/>
    <n v="918000"/>
    <n v="642600"/>
    <x v="1"/>
    <n v="1560600"/>
    <n v="5783400"/>
    <x v="0"/>
    <s v=""/>
    <s v=""/>
    <n v="1468800"/>
    <n v="7344000"/>
    <x v="10"/>
    <x v="13"/>
    <s v="SA240304713"/>
    <x v="3"/>
    <x v="2"/>
    <x v="2"/>
    <x v="1"/>
    <s v="colorpencilcp24pbjk"/>
    <s v="colorpencilcp24pbjk14688000.1250.1"/>
    <s v="colorpencilcp24pbjk14688000.1250.1"/>
    <s v=""/>
    <x v="0"/>
    <n v="697"/>
    <x v="0"/>
    <s v="12 BOX (6 SET)"/>
    <s v="colorpencilcp24pbjk12box6setartomoro"/>
    <x v="1"/>
    <x v="199"/>
    <x v="0"/>
  </r>
  <r>
    <s v=""/>
    <s v=""/>
    <x v="0"/>
    <n v="58"/>
    <x v="0"/>
    <x v="0"/>
    <x v="0"/>
    <m/>
    <x v="0"/>
    <x v="0"/>
    <x v="0"/>
    <s v="STAPLER HD 10 CL JK"/>
    <x v="15"/>
    <n v="2400"/>
    <x v="3"/>
    <n v="7000"/>
    <m/>
    <x v="0"/>
    <x v="2"/>
    <x v="4"/>
    <x v="0"/>
    <x v="0"/>
    <x v="0"/>
    <n v="16800000"/>
    <n v="2100000"/>
    <n v="1470000"/>
    <x v="1"/>
    <n v="3570000"/>
    <n v="13230000"/>
    <x v="0"/>
    <s v=""/>
    <s v=""/>
    <n v="1680000"/>
    <n v="16800000"/>
    <x v="10"/>
    <x v="13"/>
    <s v="SA240304713"/>
    <x v="3"/>
    <x v="2"/>
    <x v="2"/>
    <x v="1"/>
    <s v="staplerhd10cljk"/>
    <s v="staplerhd10cljk16800000.1250.1"/>
    <s v="staplerhd10cljk16800000.1250.1"/>
    <s v=""/>
    <x v="0"/>
    <n v="2876"/>
    <x v="0"/>
    <s v="20 LSN"/>
    <s v="staplerhd10cljk20lsnartomoro"/>
    <x v="1"/>
    <x v="200"/>
    <x v="0"/>
  </r>
  <r>
    <s v=""/>
    <s v=""/>
    <x v="0"/>
    <n v="58"/>
    <x v="0"/>
    <x v="0"/>
    <x v="0"/>
    <m/>
    <x v="0"/>
    <x v="0"/>
    <x v="0"/>
    <s v="STAPLER HD 50 CL JK"/>
    <x v="3"/>
    <n v="600"/>
    <x v="3"/>
    <n v="18000"/>
    <m/>
    <x v="0"/>
    <x v="2"/>
    <x v="4"/>
    <x v="0"/>
    <x v="0"/>
    <x v="0"/>
    <n v="10800000"/>
    <n v="1350000"/>
    <n v="945000"/>
    <x v="1"/>
    <n v="2295000"/>
    <n v="8505000"/>
    <x v="0"/>
    <s v=""/>
    <s v=""/>
    <n v="2160000"/>
    <n v="10800000"/>
    <x v="10"/>
    <x v="13"/>
    <s v="SA240304713"/>
    <x v="3"/>
    <x v="2"/>
    <x v="2"/>
    <x v="1"/>
    <s v="staplerhd50cljk"/>
    <s v="staplerhd50cljk21600000.1250.1"/>
    <s v="staplerhd50cljk21600000.1250.1"/>
    <s v=""/>
    <x v="0"/>
    <n v="2880"/>
    <x v="0"/>
    <s v="20 BOX (6 PCS)"/>
    <s v="staplerhd50cljk20box6pcsartomoro"/>
    <x v="1"/>
    <x v="201"/>
    <x v="0"/>
  </r>
  <r>
    <s v=""/>
    <s v=""/>
    <x v="0"/>
    <n v="58"/>
    <x v="0"/>
    <x v="0"/>
    <x v="0"/>
    <m/>
    <x v="0"/>
    <x v="0"/>
    <x v="0"/>
    <s v="BALLPEN BP 338 VOCUS BLACK JK"/>
    <x v="4"/>
    <n v="720"/>
    <x v="1"/>
    <n v="12600"/>
    <m/>
    <x v="0"/>
    <x v="2"/>
    <x v="4"/>
    <x v="0"/>
    <x v="0"/>
    <x v="0"/>
    <n v="9072000"/>
    <n v="1134000"/>
    <n v="793800"/>
    <x v="1"/>
    <n v="1927800"/>
    <n v="7144200"/>
    <x v="0"/>
    <s v=""/>
    <s v=""/>
    <n v="1512000"/>
    <n v="9072000"/>
    <x v="10"/>
    <x v="13"/>
    <s v="SA240304713"/>
    <x v="3"/>
    <x v="2"/>
    <x v="2"/>
    <x v="1"/>
    <s v="ballpenbp338vocusblackjk"/>
    <s v="ballpenbp338vocusblackjk15120000.1250.1"/>
    <s v="ballpenbp338vocusblackjk15120000.1250.1"/>
    <s v=""/>
    <x v="0"/>
    <n v="127"/>
    <x v="0"/>
    <s v="144 LSN"/>
    <s v="ballpenbp338vocusblackjk144lsnartomoro"/>
    <x v="1"/>
    <x v="202"/>
    <x v="0"/>
  </r>
  <r>
    <s v=""/>
    <s v=""/>
    <x v="0"/>
    <n v="58"/>
    <x v="0"/>
    <x v="0"/>
    <x v="0"/>
    <m/>
    <x v="0"/>
    <x v="0"/>
    <x v="0"/>
    <s v="CUTTER A-300A AUTOLOCK JK"/>
    <x v="6"/>
    <n v="144"/>
    <x v="1"/>
    <n v="55800"/>
    <m/>
    <x v="0"/>
    <x v="2"/>
    <x v="4"/>
    <x v="0"/>
    <x v="0"/>
    <x v="0"/>
    <n v="8035200"/>
    <n v="1004400"/>
    <n v="703080"/>
    <x v="1"/>
    <n v="1707480"/>
    <n v="6327720"/>
    <x v="0"/>
    <n v="18276360"/>
    <n v="67730040"/>
    <n v="2678400"/>
    <n v="8035200"/>
    <x v="10"/>
    <x v="13"/>
    <s v="SA240304713"/>
    <x v="3"/>
    <x v="2"/>
    <x v="2"/>
    <x v="1"/>
    <s v="cuttera300aautolockjk"/>
    <s v="cuttera300aautolockjk26784000.1250.1"/>
    <s v="cuttera300aautolockjk26784000.1250.1"/>
    <s v=""/>
    <x v="0"/>
    <n v="785"/>
    <x v="0"/>
    <s v="48 LSN"/>
    <s v="cuttera300aautolockjk48lsnartomoro"/>
    <x v="1"/>
    <x v="20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59"/>
    <s v="ATA_2003_714-6"/>
    <x v="1"/>
    <n v="59"/>
    <x v="10"/>
    <x v="3"/>
    <x v="2"/>
    <s v="SA240304714"/>
    <x v="0"/>
    <x v="13"/>
    <x v="0"/>
    <s v="CUTTER BLADE L 150 M MH JK"/>
    <x v="15"/>
    <n v="400"/>
    <x v="1"/>
    <n v="49200"/>
    <m/>
    <x v="0"/>
    <x v="2"/>
    <x v="4"/>
    <x v="0"/>
    <x v="0"/>
    <x v="0"/>
    <n v="19680000"/>
    <n v="2460000"/>
    <n v="1722000"/>
    <x v="1"/>
    <n v="4182000"/>
    <n v="15498000"/>
    <x v="0"/>
    <s v=""/>
    <s v=""/>
    <n v="1968000"/>
    <n v="19680000"/>
    <x v="10"/>
    <x v="13"/>
    <s v="SA240304714"/>
    <x v="3"/>
    <x v="2"/>
    <x v="4"/>
    <x v="1"/>
    <s v="cutterbladel150mmhjk"/>
    <s v="cutterbladel150mmhjk19680000.1250.1"/>
    <s v="cutterbladel150mmhjk19680000.1250.1"/>
    <s v="ATALI MAKMURARTO MOROSA24030471445366cutterbladel150mmhjk"/>
    <x v="1"/>
    <n v="791"/>
    <x v="0"/>
    <s v="40 LSN"/>
    <s v="cutterbladel150mmhjk40lsnartomoro"/>
    <x v="1"/>
    <x v="204"/>
    <x v="0"/>
  </r>
  <r>
    <s v=""/>
    <s v=""/>
    <x v="0"/>
    <n v="59"/>
    <x v="0"/>
    <x v="0"/>
    <x v="0"/>
    <m/>
    <x v="0"/>
    <x v="0"/>
    <x v="0"/>
    <s v="CUTTER BLADE A-100 M MH JK"/>
    <x v="6"/>
    <n v="360"/>
    <x v="1"/>
    <n v="24600"/>
    <m/>
    <x v="0"/>
    <x v="2"/>
    <x v="4"/>
    <x v="0"/>
    <x v="0"/>
    <x v="0"/>
    <n v="8856000"/>
    <n v="1107000"/>
    <n v="774900"/>
    <x v="1"/>
    <n v="1881900"/>
    <n v="6974100"/>
    <x v="0"/>
    <s v=""/>
    <s v=""/>
    <n v="2952000"/>
    <n v="8856000"/>
    <x v="10"/>
    <x v="13"/>
    <s v="SA240304714"/>
    <x v="3"/>
    <x v="2"/>
    <x v="2"/>
    <x v="1"/>
    <s v="cutterbladea100mmhjk"/>
    <s v="cutterbladea100mmhjk29520000.1250.1"/>
    <s v="cutterbladea100mmhjk29520000.1250.1"/>
    <s v=""/>
    <x v="0"/>
    <n v="788"/>
    <x v="0"/>
    <s v="120 LSN"/>
    <s v="cutterbladea100mmhjk120lsnartomoro"/>
    <x v="1"/>
    <x v="205"/>
    <x v="0"/>
  </r>
  <r>
    <s v=""/>
    <s v=""/>
    <x v="0"/>
    <n v="59"/>
    <x v="0"/>
    <x v="0"/>
    <x v="0"/>
    <m/>
    <x v="0"/>
    <x v="0"/>
    <x v="0"/>
    <s v="PERMANENT MARKER PM 34 BLACK JK BONUS"/>
    <x v="0"/>
    <n v="312"/>
    <x v="5"/>
    <n v="2350"/>
    <m/>
    <x v="0"/>
    <x v="2"/>
    <x v="1"/>
    <x v="0"/>
    <x v="0"/>
    <x v="0"/>
    <n v="733200"/>
    <n v="91650"/>
    <n v="32077.5"/>
    <x v="1"/>
    <n v="123727.5"/>
    <n v="609472.5"/>
    <x v="0"/>
    <s v=""/>
    <s v=""/>
    <n v="733200"/>
    <n v="733200"/>
    <x v="10"/>
    <x v="13"/>
    <s v="SA240304714"/>
    <x v="3"/>
    <x v="2"/>
    <x v="2"/>
    <x v="1"/>
    <s v="permanentmarkerpm34blackjkbonus"/>
    <s v="permanentmarkerpm34blackjkbonus7332000.1250.05"/>
    <s v="permanentmarkerpm34blackjkbonus23500.1250.05"/>
    <s v=""/>
    <x v="0"/>
    <n v="2639"/>
    <x v="0"/>
    <s v="48 LSN"/>
    <s v="permanentmarkerpm34blackjkbonus48lsnartomoro"/>
    <x v="1"/>
    <x v="206"/>
    <x v="0"/>
  </r>
  <r>
    <s v=""/>
    <s v=""/>
    <x v="0"/>
    <n v="59"/>
    <x v="0"/>
    <x v="0"/>
    <x v="0"/>
    <m/>
    <x v="0"/>
    <x v="0"/>
    <x v="0"/>
    <s v="CUTTER L 500 JK"/>
    <x v="3"/>
    <n v="120"/>
    <x v="1"/>
    <n v="162000"/>
    <m/>
    <x v="0"/>
    <x v="2"/>
    <x v="4"/>
    <x v="0"/>
    <x v="0"/>
    <x v="0"/>
    <n v="19440000"/>
    <n v="2430000"/>
    <n v="1701000"/>
    <x v="1"/>
    <n v="4131000"/>
    <n v="15309000"/>
    <x v="0"/>
    <s v=""/>
    <s v=""/>
    <n v="3888000"/>
    <n v="19440000"/>
    <x v="10"/>
    <x v="13"/>
    <s v="SA240304714"/>
    <x v="3"/>
    <x v="2"/>
    <x v="2"/>
    <x v="1"/>
    <s v="cutterl500jk"/>
    <s v="cutterl500jk38880000.1250.1"/>
    <s v="cutterl500jk38880000.1250.1"/>
    <s v=""/>
    <x v="0"/>
    <n v="798"/>
    <x v="0"/>
    <s v="24 LSN"/>
    <s v="cutterl500jk24lsnartomoro"/>
    <x v="1"/>
    <x v="207"/>
    <x v="0"/>
  </r>
  <r>
    <s v=""/>
    <s v=""/>
    <x v="0"/>
    <n v="59"/>
    <x v="0"/>
    <x v="0"/>
    <x v="0"/>
    <m/>
    <x v="0"/>
    <x v="0"/>
    <x v="0"/>
    <s v="CUTTER BLADE L 150 M MH JK BONUS"/>
    <x v="6"/>
    <n v="120"/>
    <x v="1"/>
    <m/>
    <m/>
    <x v="0"/>
    <x v="0"/>
    <x v="0"/>
    <x v="0"/>
    <x v="0"/>
    <x v="0"/>
    <s v=""/>
    <s v=""/>
    <s v=""/>
    <x v="0"/>
    <s v=""/>
    <s v=""/>
    <x v="0"/>
    <s v=""/>
    <s v=""/>
    <n v="0"/>
    <s v=""/>
    <x v="10"/>
    <x v="13"/>
    <s v="SA240304714"/>
    <x v="3"/>
    <x v="2"/>
    <x v="2"/>
    <x v="1"/>
    <s v="cutterbladel150mmhjkbonus"/>
    <s v="cutterbladel150mmhjkbonus0"/>
    <s v="cutterbladel150mmhjkbonus0"/>
    <s v=""/>
    <x v="0"/>
    <n v="792"/>
    <x v="0"/>
    <s v="40 LSN"/>
    <s v="cutterbladel150mmhjkbonus40lsnartomoro"/>
    <x v="1"/>
    <x v="208"/>
    <x v="0"/>
  </r>
  <r>
    <s v=""/>
    <s v=""/>
    <x v="0"/>
    <n v="59"/>
    <x v="0"/>
    <x v="0"/>
    <x v="0"/>
    <m/>
    <x v="0"/>
    <x v="0"/>
    <x v="0"/>
    <s v="SCISSORS SC-828 JK"/>
    <x v="2"/>
    <n v="144"/>
    <x v="5"/>
    <n v="4350"/>
    <m/>
    <x v="0"/>
    <x v="2"/>
    <x v="1"/>
    <x v="0"/>
    <x v="2"/>
    <x v="0"/>
    <n v="626400"/>
    <n v="78300"/>
    <n v="27405"/>
    <x v="1"/>
    <n v="105705"/>
    <n v="520695"/>
    <x v="0"/>
    <n v="11024804.5"/>
    <n v="38310795.5"/>
    <n v="626400"/>
    <n v="626400"/>
    <x v="10"/>
    <x v="13"/>
    <s v="SA240304714"/>
    <x v="3"/>
    <x v="2"/>
    <x v="2"/>
    <x v="1"/>
    <s v="scissorssc828jk"/>
    <s v="scissorssc828jk6264000.1250.05"/>
    <s v="scissorssc828jk6264000.1250.05"/>
    <s v=""/>
    <x v="0"/>
    <n v="2774"/>
    <x v="0"/>
    <s v="12 LSN"/>
    <s v="scissorssc828jk12lsnartomoro"/>
    <x v="1"/>
    <x v="20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0"/>
    <s v="ATA_2003_715-4"/>
    <x v="1"/>
    <n v="60"/>
    <x v="10"/>
    <x v="3"/>
    <x v="2"/>
    <s v="SA240304715"/>
    <x v="0"/>
    <x v="13"/>
    <x v="0"/>
    <s v="GEL PEN GP 265 Q GEL BLACK JK"/>
    <x v="3"/>
    <n v="720"/>
    <x v="1"/>
    <n v="26400"/>
    <m/>
    <x v="0"/>
    <x v="2"/>
    <x v="4"/>
    <x v="0"/>
    <x v="0"/>
    <x v="0"/>
    <n v="19008000"/>
    <n v="2376000"/>
    <n v="1663200"/>
    <x v="1"/>
    <n v="4039200"/>
    <n v="14968800"/>
    <x v="0"/>
    <s v=""/>
    <s v=""/>
    <n v="3801600"/>
    <n v="19008000"/>
    <x v="10"/>
    <x v="13"/>
    <s v="SA240304715"/>
    <x v="3"/>
    <x v="2"/>
    <x v="9"/>
    <x v="1"/>
    <s v="gelpengp265qgelblackjk"/>
    <s v="gelpengp265qgelblackjk38016000.1250.1"/>
    <s v="gelpengp265qgelblackjk38016000.1250.1"/>
    <s v="ATALI MAKMURARTO MOROSA24030471545366gelpengp265qgelblackjk"/>
    <x v="1"/>
    <n v="1065"/>
    <x v="0"/>
    <s v="144 LSN"/>
    <s v="gelpengp265qgelblackjk144lsnartomoro"/>
    <x v="1"/>
    <x v="210"/>
    <x v="0"/>
  </r>
  <r>
    <s v=""/>
    <s v=""/>
    <x v="0"/>
    <n v="60"/>
    <x v="0"/>
    <x v="0"/>
    <x v="0"/>
    <m/>
    <x v="0"/>
    <x v="0"/>
    <x v="0"/>
    <s v="GEL PEN GP 265 Q GEL BLUE JK"/>
    <x v="2"/>
    <n v="144"/>
    <x v="1"/>
    <n v="26400"/>
    <m/>
    <x v="0"/>
    <x v="2"/>
    <x v="4"/>
    <x v="0"/>
    <x v="0"/>
    <x v="0"/>
    <n v="3801600"/>
    <n v="475200"/>
    <n v="332640"/>
    <x v="1"/>
    <n v="807840"/>
    <n v="2993760"/>
    <x v="0"/>
    <s v=""/>
    <s v=""/>
    <n v="3801600"/>
    <n v="3801600"/>
    <x v="10"/>
    <x v="13"/>
    <s v="SA240304715"/>
    <x v="3"/>
    <x v="2"/>
    <x v="2"/>
    <x v="1"/>
    <s v="gelpengp265qgelbluejk"/>
    <s v="gelpengp265qgelbluejk38016000.1250.1"/>
    <s v="gelpengp265qgelbluejk38016000.1250.1"/>
    <s v=""/>
    <x v="0"/>
    <n v="1066"/>
    <x v="0"/>
    <s v="144 LSN"/>
    <s v="gelpengp265qgelbluejk144lsnartomoro"/>
    <x v="1"/>
    <x v="211"/>
    <x v="0"/>
  </r>
  <r>
    <s v=""/>
    <s v=""/>
    <x v="0"/>
    <n v="60"/>
    <x v="0"/>
    <x v="0"/>
    <x v="0"/>
    <m/>
    <x v="0"/>
    <x v="0"/>
    <x v="0"/>
    <s v="GEL PEN GP 330 BLACK JK"/>
    <x v="3"/>
    <n v="720"/>
    <x v="1"/>
    <n v="14100"/>
    <m/>
    <x v="0"/>
    <x v="2"/>
    <x v="4"/>
    <x v="0"/>
    <x v="0"/>
    <x v="0"/>
    <n v="10152000"/>
    <n v="1269000"/>
    <n v="888300"/>
    <x v="1"/>
    <n v="2157300"/>
    <n v="7994700"/>
    <x v="0"/>
    <s v=""/>
    <s v=""/>
    <n v="2030400"/>
    <n v="10152000"/>
    <x v="10"/>
    <x v="13"/>
    <s v="SA240304715"/>
    <x v="3"/>
    <x v="2"/>
    <x v="2"/>
    <x v="1"/>
    <s v="gelpengp330blackjk"/>
    <s v="gelpengp330blackjk20304000.1250.1"/>
    <s v="gelpengp330blackjk20304000.1250.1"/>
    <s v=""/>
    <x v="0"/>
    <n v="1072"/>
    <x v="0"/>
    <s v="144 LSN"/>
    <s v="gelpengp330blackjk144lsnartomoro"/>
    <x v="1"/>
    <x v="212"/>
    <x v="0"/>
  </r>
  <r>
    <s v=""/>
    <s v=""/>
    <x v="0"/>
    <n v="60"/>
    <x v="0"/>
    <x v="0"/>
    <x v="0"/>
    <m/>
    <x v="0"/>
    <x v="0"/>
    <x v="0"/>
    <s v="PENCIL P 88 2B JK"/>
    <x v="15"/>
    <n v="300"/>
    <x v="4"/>
    <n v="104400"/>
    <m/>
    <x v="0"/>
    <x v="2"/>
    <x v="4"/>
    <x v="0"/>
    <x v="0"/>
    <x v="0"/>
    <n v="31320000"/>
    <n v="3915000"/>
    <n v="2740500"/>
    <x v="1"/>
    <n v="6655500"/>
    <n v="24664500"/>
    <x v="0"/>
    <n v="13659840"/>
    <n v="50621760"/>
    <n v="3132000"/>
    <n v="31320000"/>
    <x v="10"/>
    <x v="13"/>
    <s v="SA240304715"/>
    <x v="3"/>
    <x v="2"/>
    <x v="2"/>
    <x v="1"/>
    <s v="pencilp882bjk"/>
    <s v="pencilp882bjk31320000.1250.1"/>
    <s v="pencilp882bjk31320000.1250.1"/>
    <s v=""/>
    <x v="0"/>
    <n v="2510"/>
    <x v="0"/>
    <s v="30 GRS"/>
    <s v="pencilp882bjk30grsartomoro"/>
    <x v="1"/>
    <x v="21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1"/>
    <s v="KEN_2003_900-1"/>
    <x v="1"/>
    <n v="61"/>
    <x v="0"/>
    <x v="2"/>
    <x v="2"/>
    <s v="24030900"/>
    <x v="0"/>
    <x v="13"/>
    <x v="0"/>
    <s v="KENKO PRICE LABEL 5002 (2 LINE) @ 10 ROL"/>
    <x v="2"/>
    <m/>
    <x v="0"/>
    <m/>
    <n v="1350000"/>
    <x v="0"/>
    <x v="1"/>
    <x v="0"/>
    <x v="0"/>
    <x v="0"/>
    <x v="0"/>
    <n v="1350000"/>
    <n v="229500.00000000003"/>
    <n v="0"/>
    <x v="1"/>
    <n v="229500.00000000003"/>
    <n v="1120500"/>
    <x v="0"/>
    <n v="229500.00000000003"/>
    <n v="1120500"/>
    <n v="1350000"/>
    <s v=""/>
    <x v="10"/>
    <x v="13"/>
    <s v="24030900"/>
    <x v="2"/>
    <x v="2"/>
    <x v="5"/>
    <x v="1"/>
    <s v="kenkopricelabel50022line@10rol"/>
    <s v="kenkopricelabel50022line@10rol13500000.17"/>
    <s v="kenkopricelabel50022line@10rol13500000.17"/>
    <s v="KENKO SINAR INDONESIAARTO MORO2403090045366kenkopricelabel50022line@10rol"/>
    <x v="1"/>
    <n v="1765"/>
    <x v="0"/>
    <s v="50 TUB"/>
    <s v="kenkopricelabel50022line@10rol50tubartomoro"/>
    <x v="1"/>
    <x v="21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2"/>
    <s v="DBS_2003_724-12"/>
    <x v="1"/>
    <n v="62"/>
    <x v="10"/>
    <x v="11"/>
    <x v="1"/>
    <s v="JUC207//24"/>
    <x v="0"/>
    <x v="13"/>
    <x v="0"/>
    <s v="GEL KLIK FANCY LOVEIN K-15"/>
    <x v="1"/>
    <n v="240"/>
    <x v="1"/>
    <n v="20500"/>
    <m/>
    <x v="0"/>
    <x v="0"/>
    <x v="0"/>
    <x v="0"/>
    <x v="0"/>
    <x v="0"/>
    <n v="4920000"/>
    <n v="0"/>
    <n v="0"/>
    <x v="1"/>
    <n v="0"/>
    <n v="4920000"/>
    <x v="0"/>
    <s v=""/>
    <s v=""/>
    <n v="2460000"/>
    <n v="4920000"/>
    <x v="10"/>
    <x v="13"/>
    <s v="JUC207//24"/>
    <x v="11"/>
    <x v="1"/>
    <x v="13"/>
    <x v="1"/>
    <s v="gelklikfancyloveink15"/>
    <s v="gelklikfancyloveink152460000"/>
    <s v="gelklikfancyloveink152460000"/>
    <s v="DB STATIONERYUNTANAJUC207//2445366gelklikfancyloveink15"/>
    <x v="1"/>
    <n v="1047"/>
    <x v="0"/>
    <s v="120 LSN"/>
    <s v="gelklikfancyloveink15120lsnuntana"/>
    <x v="1"/>
    <x v="215"/>
    <x v="0"/>
  </r>
  <r>
    <s v=""/>
    <s v=""/>
    <x v="0"/>
    <n v="62"/>
    <x v="0"/>
    <x v="0"/>
    <x v="0"/>
    <m/>
    <x v="0"/>
    <x v="0"/>
    <x v="0"/>
    <s v="GEL DEBOZZ 0.5 + REFILL DB-550"/>
    <x v="1"/>
    <n v="240"/>
    <x v="1"/>
    <n v="19000"/>
    <m/>
    <x v="0"/>
    <x v="0"/>
    <x v="0"/>
    <x v="0"/>
    <x v="0"/>
    <x v="0"/>
    <n v="4560000"/>
    <n v="0"/>
    <n v="0"/>
    <x v="1"/>
    <n v="0"/>
    <n v="4560000"/>
    <x v="0"/>
    <s v=""/>
    <s v=""/>
    <n v="2280000"/>
    <n v="4560000"/>
    <x v="10"/>
    <x v="13"/>
    <s v="JUC207//24"/>
    <x v="11"/>
    <x v="1"/>
    <x v="2"/>
    <x v="1"/>
    <s v="geldebozz05refilldb550"/>
    <s v="geldebozz05refilldb5502280000"/>
    <s v="geldebozz05refilldb5502280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ANIK PENSIL TIZO TM 01500"/>
    <x v="1"/>
    <n v="288"/>
    <x v="1"/>
    <n v="13500"/>
    <m/>
    <x v="0"/>
    <x v="0"/>
    <x v="0"/>
    <x v="0"/>
    <x v="0"/>
    <x v="0"/>
    <n v="3888000"/>
    <n v="0"/>
    <n v="0"/>
    <x v="1"/>
    <n v="0"/>
    <n v="3888000"/>
    <x v="0"/>
    <s v=""/>
    <s v=""/>
    <n v="1944000"/>
    <n v="3888000"/>
    <x v="10"/>
    <x v="13"/>
    <s v="JUC207//24"/>
    <x v="11"/>
    <x v="1"/>
    <x v="2"/>
    <x v="1"/>
    <s v="mekanikpensiltizotm01500"/>
    <s v="mekanikpensiltizotm015001944000"/>
    <s v="mekanikpensiltizotm015001944000"/>
    <s v=""/>
    <x v="0"/>
    <n v="2144"/>
    <x v="0"/>
    <s v="144 LSN"/>
    <s v="mekanikpensiltizotm01500144lsnuntana"/>
    <x v="1"/>
    <x v="216"/>
    <x v="0"/>
  </r>
  <r>
    <s v=""/>
    <s v=""/>
    <x v="0"/>
    <n v="62"/>
    <x v="0"/>
    <x v="0"/>
    <x v="0"/>
    <m/>
    <x v="0"/>
    <x v="0"/>
    <x v="0"/>
    <s v="STABILLO TISO 54 PCS TF 610"/>
    <x v="1"/>
    <n v="48"/>
    <x v="5"/>
    <n v="106000"/>
    <m/>
    <x v="0"/>
    <x v="0"/>
    <x v="0"/>
    <x v="0"/>
    <x v="0"/>
    <x v="0"/>
    <n v="5088000"/>
    <n v="0"/>
    <n v="0"/>
    <x v="1"/>
    <n v="0"/>
    <n v="5088000"/>
    <x v="0"/>
    <s v=""/>
    <s v=""/>
    <n v="2544000"/>
    <n v="5088000"/>
    <x v="10"/>
    <x v="13"/>
    <s v="JUC207//24"/>
    <x v="11"/>
    <x v="1"/>
    <x v="2"/>
    <x v="1"/>
    <s v="stabillotiso54pcstf610"/>
    <s v="stabillotiso54pcstf6102544000"/>
    <s v="stabillotiso54pcstf6102544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PENSIL TIZO G-9000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0a"/>
    <s v="mekpensiltizog9000a1908000"/>
    <s v="mekpensiltizog9000a1908000"/>
    <s v=""/>
    <x v="0"/>
    <n v="2114"/>
    <x v="0"/>
    <s v="144 LSN"/>
    <s v="mekpensiltizog9000a144lsnuntana"/>
    <x v="1"/>
    <x v="217"/>
    <x v="0"/>
  </r>
  <r>
    <s v=""/>
    <s v=""/>
    <x v="0"/>
    <n v="62"/>
    <x v="0"/>
    <x v="0"/>
    <x v="0"/>
    <m/>
    <x v="0"/>
    <x v="0"/>
    <x v="0"/>
    <s v="MEK PENSIL TIZO G-9001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1a"/>
    <s v="mekpensiltizog9001a1908000"/>
    <s v="mekpensiltizog9001a1908000"/>
    <s v=""/>
    <x v="0"/>
    <n v="2115"/>
    <x v="0"/>
    <s v="144 LSN"/>
    <s v="mekpensiltizog9001a144lsnuntana"/>
    <x v="1"/>
    <x v="218"/>
    <x v="0"/>
  </r>
  <r>
    <s v=""/>
    <s v=""/>
    <x v="0"/>
    <n v="62"/>
    <x v="0"/>
    <x v="0"/>
    <x v="0"/>
    <m/>
    <x v="0"/>
    <x v="0"/>
    <x v="0"/>
    <s v="MEK TIZO G-9005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tizog9005a"/>
    <s v="mektizog9005a1908000"/>
    <s v="mektizog9005a1908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PENSIL TIZO G-9006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6a"/>
    <s v="mekpensiltizog9006a1908000"/>
    <s v="mekpensiltizog9006a1908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PENSIL TIZO G-9007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7a"/>
    <s v="mekpensiltizog9007a1908000"/>
    <s v="mekpensiltizog9007a1908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PENSIL TIZO G-9008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8a"/>
    <s v="mekpensiltizog9008a1908000"/>
    <s v="mekpensiltizog9008a1908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PENSIL TIZO G-9009 A"/>
    <x v="2"/>
    <n v="144"/>
    <x v="1"/>
    <n v="13250"/>
    <m/>
    <x v="0"/>
    <x v="0"/>
    <x v="0"/>
    <x v="0"/>
    <x v="0"/>
    <x v="0"/>
    <n v="1908000"/>
    <n v="0"/>
    <n v="0"/>
    <x v="1"/>
    <n v="0"/>
    <n v="1908000"/>
    <x v="0"/>
    <s v=""/>
    <s v=""/>
    <n v="1908000"/>
    <n v="1908000"/>
    <x v="10"/>
    <x v="13"/>
    <s v="JUC207//24"/>
    <x v="11"/>
    <x v="1"/>
    <x v="2"/>
    <x v="1"/>
    <s v="mekpensiltizog9009a"/>
    <s v="mekpensiltizog9009a1908000"/>
    <s v="mekpensiltizog9009a1908000"/>
    <s v=""/>
    <x v="0"/>
    <e v="#N/A"/>
    <x v="0"/>
    <e v="#N/A"/>
    <e v="#N/A"/>
    <x v="2"/>
    <x v="28"/>
    <x v="0"/>
  </r>
  <r>
    <s v=""/>
    <s v=""/>
    <x v="0"/>
    <n v="62"/>
    <x v="0"/>
    <x v="0"/>
    <x v="0"/>
    <m/>
    <x v="0"/>
    <x v="0"/>
    <x v="0"/>
    <s v="MEK TIZO 2.0 TM 030-C"/>
    <x v="2"/>
    <n v="96"/>
    <x v="1"/>
    <n v="29000"/>
    <m/>
    <x v="0"/>
    <x v="0"/>
    <x v="0"/>
    <x v="0"/>
    <x v="0"/>
    <x v="0"/>
    <n v="2784000"/>
    <n v="0"/>
    <n v="0"/>
    <x v="1"/>
    <n v="0"/>
    <n v="2784000"/>
    <x v="0"/>
    <n v="0"/>
    <n v="34596000"/>
    <n v="2784000"/>
    <n v="2784000"/>
    <x v="10"/>
    <x v="13"/>
    <s v="JUC207//24"/>
    <x v="11"/>
    <x v="1"/>
    <x v="2"/>
    <x v="1"/>
    <s v="mektizo20tm030c"/>
    <s v="mektizo20tm030c2784000"/>
    <s v="mektizo20tm030c2784000"/>
    <s v=""/>
    <x v="0"/>
    <n v="2142"/>
    <x v="0"/>
    <s v="96 LSN"/>
    <s v="mektizo20tm030c96lsnuntana"/>
    <x v="1"/>
    <x v="21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3"/>
    <s v="HAN_2103_147-1"/>
    <x v="1"/>
    <n v="63"/>
    <x v="11"/>
    <x v="17"/>
    <x v="1"/>
    <s v="HN032024147"/>
    <x v="0"/>
    <x v="14"/>
    <x v="0"/>
    <s v="LILIN SHINTOENG 12 BTG"/>
    <x v="0"/>
    <n v="2"/>
    <x v="1"/>
    <n v="39000"/>
    <m/>
    <x v="0"/>
    <x v="0"/>
    <x v="0"/>
    <x v="0"/>
    <x v="0"/>
    <x v="0"/>
    <n v="78000"/>
    <n v="0"/>
    <n v="0"/>
    <x v="1"/>
    <n v="0"/>
    <n v="78000"/>
    <x v="0"/>
    <n v="0"/>
    <n v="78000"/>
    <n v="78000"/>
    <n v="78000"/>
    <x v="11"/>
    <x v="14"/>
    <s v="HN032024147"/>
    <x v="17"/>
    <x v="1"/>
    <x v="5"/>
    <x v="1"/>
    <s v="lilinshintoeng12btg"/>
    <s v="lilinshintoeng12btg78000"/>
    <s v="lilinshintoeng12btg39000"/>
    <s v="HANSAUNTANAHN03202414745372lilinshintoeng12btg"/>
    <x v="1"/>
    <n v="1937"/>
    <x v="0"/>
    <s v="50 LSN"/>
    <s v="lilinshintoeng12btg50lsnuntana"/>
    <x v="1"/>
    <x v="22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4"/>
    <s v="ETJ_2203_824-1"/>
    <x v="1"/>
    <n v="64"/>
    <x v="12"/>
    <x v="9"/>
    <x v="1"/>
    <s v="CY8.24"/>
    <x v="0"/>
    <x v="15"/>
    <x v="0"/>
    <s v="ENTER ABSENS LEBAR"/>
    <x v="1"/>
    <n v="2000"/>
    <x v="5"/>
    <n v="2050"/>
    <m/>
    <x v="0"/>
    <x v="0"/>
    <x v="0"/>
    <x v="0"/>
    <x v="0"/>
    <x v="0"/>
    <n v="4100000"/>
    <n v="0"/>
    <n v="0"/>
    <x v="1"/>
    <n v="0"/>
    <n v="4100000"/>
    <x v="0"/>
    <n v="0"/>
    <n v="4100000"/>
    <n v="2050000"/>
    <n v="4100000"/>
    <x v="12"/>
    <x v="15"/>
    <s v="CY8.24"/>
    <x v="9"/>
    <x v="1"/>
    <x v="5"/>
    <x v="1"/>
    <s v="enterabsenslebar"/>
    <s v="enterabsenslebar2050000"/>
    <s v="enterabsenslebar2050000"/>
    <s v="ETJUNTANACY8.2445367enterabsenslebar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5"/>
    <s v="GRA_2203_457-1"/>
    <x v="1"/>
    <n v="65"/>
    <x v="0"/>
    <x v="12"/>
    <x v="1"/>
    <s v="GA-24-03-0457"/>
    <x v="0"/>
    <x v="16"/>
    <x v="0"/>
    <s v="MAP KANCING SIKA AC-06 PUTIH"/>
    <x v="4"/>
    <n v="300"/>
    <x v="1"/>
    <n v="15250"/>
    <m/>
    <x v="0"/>
    <x v="0"/>
    <x v="0"/>
    <x v="0"/>
    <x v="0"/>
    <x v="0"/>
    <n v="4575000"/>
    <n v="0"/>
    <n v="0"/>
    <x v="1"/>
    <n v="0"/>
    <n v="4575000"/>
    <x v="0"/>
    <n v="0"/>
    <n v="4575000"/>
    <n v="762500"/>
    <n v="4575000"/>
    <x v="12"/>
    <x v="16"/>
    <s v="GA-24-03-0457"/>
    <x v="12"/>
    <x v="1"/>
    <x v="5"/>
    <x v="1"/>
    <s v="mapkancingsikaac06putih"/>
    <s v="mapkancingsikaac06putih762500"/>
    <s v="mapkancingsikaac06putih762500"/>
    <s v="GRAFINDOUNTANAGA-24-03-045745370mapkancingsikaac06putih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6"/>
    <s v="DUT_2203_24H-1"/>
    <x v="1"/>
    <n v="66"/>
    <x v="0"/>
    <x v="1"/>
    <x v="1"/>
    <s v="HM/060/03-24H"/>
    <x v="0"/>
    <x v="14"/>
    <x v="0"/>
    <s v="STABILO TF-1145 LIVE COLOUR"/>
    <x v="3"/>
    <n v="300"/>
    <x v="1"/>
    <n v="21500"/>
    <m/>
    <x v="0"/>
    <x v="0"/>
    <x v="0"/>
    <x v="0"/>
    <x v="3"/>
    <x v="0"/>
    <n v="6450000"/>
    <n v="0"/>
    <n v="0"/>
    <x v="1"/>
    <n v="0"/>
    <n v="6450000"/>
    <x v="0"/>
    <n v="193500"/>
    <n v="6256500"/>
    <n v="1290000"/>
    <n v="6450000"/>
    <x v="12"/>
    <x v="14"/>
    <s v="HM/060/03-24H"/>
    <x v="1"/>
    <x v="1"/>
    <x v="5"/>
    <x v="1"/>
    <s v="stabilotf1145livecolour"/>
    <s v="stabilotf1145livecolour1290000"/>
    <s v="stabilotf1145livecolour1290000"/>
    <s v="DUTA BUANAUNTANAHM/060/03-24H45372stabilotf1145livecolour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7"/>
    <s v="PMJ_2203_936-2"/>
    <x v="1"/>
    <n v="67"/>
    <x v="0"/>
    <x v="21"/>
    <x v="1"/>
    <s v="02936"/>
    <x v="0"/>
    <x v="17"/>
    <x v="0"/>
    <s v="SERUTAN 007"/>
    <x v="16"/>
    <n v="1344"/>
    <x v="5"/>
    <n v="18500"/>
    <m/>
    <x v="24"/>
    <x v="0"/>
    <x v="0"/>
    <x v="0"/>
    <x v="0"/>
    <x v="0"/>
    <n v="24864000"/>
    <n v="0"/>
    <n v="0"/>
    <x v="1"/>
    <n v="0"/>
    <n v="24864000"/>
    <x v="0"/>
    <s v=""/>
    <s v=""/>
    <n v="1776000"/>
    <n v="24864000"/>
    <x v="12"/>
    <x v="17"/>
    <s v="02936"/>
    <x v="21"/>
    <x v="1"/>
    <x v="1"/>
    <x v="1"/>
    <s v="serutan007"/>
    <s v="serutan0071776000"/>
    <s v="serutan0071776000"/>
    <s v="PMJPUNTANA0293645371serutan007"/>
    <x v="1"/>
    <n v="2810"/>
    <x v="1"/>
    <s v="96 PCS"/>
    <s v="serutan00796pcsuntana"/>
    <x v="1"/>
    <x v="221"/>
    <x v="0"/>
  </r>
  <r>
    <s v=""/>
    <s v=""/>
    <x v="0"/>
    <n v="67"/>
    <x v="0"/>
    <x v="0"/>
    <x v="0"/>
    <m/>
    <x v="0"/>
    <x v="0"/>
    <x v="0"/>
    <s v="SERUTAN 007"/>
    <x v="0"/>
    <n v="91"/>
    <x v="5"/>
    <n v="18500"/>
    <m/>
    <x v="24"/>
    <x v="0"/>
    <x v="0"/>
    <x v="0"/>
    <x v="0"/>
    <x v="0"/>
    <n v="1683500"/>
    <n v="0"/>
    <n v="0"/>
    <x v="1"/>
    <n v="0"/>
    <n v="1683500"/>
    <x v="0"/>
    <n v="0"/>
    <n v="26547500"/>
    <n v="1683500"/>
    <n v="1683500"/>
    <x v="12"/>
    <x v="17"/>
    <s v="02936"/>
    <x v="21"/>
    <x v="1"/>
    <x v="2"/>
    <x v="1"/>
    <s v="serutan007"/>
    <s v="serutan0071683500"/>
    <s v="serutan00718500"/>
    <s v=""/>
    <x v="0"/>
    <n v="2810"/>
    <x v="1"/>
    <s v="96 PCS"/>
    <s v="serutan00796pcsuntana"/>
    <x v="1"/>
    <x v="22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8"/>
    <s v="KEN_2203_195-4"/>
    <x v="1"/>
    <n v="68"/>
    <x v="0"/>
    <x v="2"/>
    <x v="2"/>
    <s v="24031195"/>
    <x v="0"/>
    <x v="17"/>
    <x v="0"/>
    <s v="KENKO GEL PEN KE 303 T GEL TRIANGULAR BLACK"/>
    <x v="6"/>
    <m/>
    <x v="0"/>
    <m/>
    <n v="3110400"/>
    <x v="0"/>
    <x v="1"/>
    <x v="0"/>
    <x v="0"/>
    <x v="0"/>
    <x v="0"/>
    <n v="9331200"/>
    <n v="1586304"/>
    <n v="0"/>
    <x v="1"/>
    <n v="1586304"/>
    <n v="7744896"/>
    <x v="0"/>
    <s v=""/>
    <s v=""/>
    <n v="3110400"/>
    <s v=""/>
    <x v="12"/>
    <x v="17"/>
    <s v="24031195"/>
    <x v="2"/>
    <x v="2"/>
    <x v="9"/>
    <x v="1"/>
    <s v="kenkogelpenke303tgeltriangularblack"/>
    <s v="kenkogelpenke303tgeltriangularblack31104000.17"/>
    <s v="kenkogelpenke303tgeltriangularblack31104000.17"/>
    <s v="KENKO SINAR INDONESIAARTO MORO2403119545371kenkogelpenke303tgeltriangularblack"/>
    <x v="1"/>
    <n v="1669"/>
    <x v="0"/>
    <s v="144 LSN"/>
    <s v="kenkogelpenke303tgeltriangularblack144lsnartomoro"/>
    <x v="1"/>
    <x v="223"/>
    <x v="0"/>
  </r>
  <r>
    <s v=""/>
    <s v=""/>
    <x v="0"/>
    <n v="68"/>
    <x v="0"/>
    <x v="0"/>
    <x v="0"/>
    <m/>
    <x v="0"/>
    <x v="0"/>
    <x v="0"/>
    <s v="KENKO STAINLESS STEEL RULER 60 CM"/>
    <x v="2"/>
    <m/>
    <x v="0"/>
    <m/>
    <n v="2520000"/>
    <x v="0"/>
    <x v="1"/>
    <x v="0"/>
    <x v="0"/>
    <x v="0"/>
    <x v="0"/>
    <n v="2520000"/>
    <n v="428400.00000000006"/>
    <n v="0"/>
    <x v="1"/>
    <n v="428400.00000000006"/>
    <n v="2091600"/>
    <x v="0"/>
    <s v=""/>
    <s v=""/>
    <n v="2520000"/>
    <s v=""/>
    <x v="12"/>
    <x v="17"/>
    <s v="24031195"/>
    <x v="2"/>
    <x v="2"/>
    <x v="2"/>
    <x v="0"/>
    <s v="kenkostainlesssteelruler60cm"/>
    <s v="kenkostainlesssteelruler60cm25200000.17"/>
    <s v="kenkostainlesssteelruler60cm25200000.17"/>
    <s v=""/>
    <x v="0"/>
    <n v="1796"/>
    <x v="0"/>
    <s v="10 LSN"/>
    <s v="kenkostainlesssteelruler60cm10lsnartomoro"/>
    <x v="1"/>
    <x v="224"/>
    <x v="0"/>
  </r>
  <r>
    <s v=""/>
    <s v=""/>
    <x v="0"/>
    <n v="68"/>
    <x v="0"/>
    <x v="0"/>
    <x v="0"/>
    <m/>
    <x v="0"/>
    <x v="0"/>
    <x v="0"/>
    <s v="KENKO MECHANICAL PENCIL MP-01 (0.5MM)"/>
    <x v="2"/>
    <m/>
    <x v="0"/>
    <m/>
    <n v="7430400"/>
    <x v="0"/>
    <x v="1"/>
    <x v="0"/>
    <x v="0"/>
    <x v="0"/>
    <x v="0"/>
    <n v="7430400"/>
    <n v="1263168"/>
    <n v="0"/>
    <x v="1"/>
    <n v="1263168"/>
    <n v="6167232"/>
    <x v="0"/>
    <s v=""/>
    <s v=""/>
    <n v="7430400"/>
    <s v=""/>
    <x v="12"/>
    <x v="17"/>
    <s v="24031195"/>
    <x v="2"/>
    <x v="2"/>
    <x v="2"/>
    <x v="0"/>
    <s v="kenkomechanicalpencilmp0105mm"/>
    <s v="kenkomechanicalpencilmp0105mm74304000.17"/>
    <s v="kenkomechanicalpencilmp0105mm74304000.17"/>
    <s v=""/>
    <x v="0"/>
    <n v="1719"/>
    <x v="0"/>
    <s v="144 LSN"/>
    <s v="kenkomechanicalpencilmp0105mm144lsnartomoro"/>
    <x v="1"/>
    <x v="225"/>
    <x v="0"/>
  </r>
  <r>
    <s v=""/>
    <s v=""/>
    <x v="0"/>
    <n v="68"/>
    <x v="0"/>
    <x v="0"/>
    <x v="0"/>
    <m/>
    <x v="0"/>
    <x v="0"/>
    <x v="0"/>
    <s v="KENKO SHARPENER SP 61 (24 PCS/BOX)"/>
    <x v="2"/>
    <m/>
    <x v="0"/>
    <m/>
    <n v="1872000"/>
    <x v="0"/>
    <x v="1"/>
    <x v="0"/>
    <x v="0"/>
    <x v="0"/>
    <x v="0"/>
    <n v="1872000"/>
    <n v="318240"/>
    <n v="0"/>
    <x v="1"/>
    <n v="318240"/>
    <n v="1553760"/>
    <x v="0"/>
    <n v="3596112"/>
    <n v="17557488"/>
    <n v="1872000"/>
    <s v=""/>
    <x v="12"/>
    <x v="17"/>
    <s v="24031195"/>
    <x v="2"/>
    <x v="2"/>
    <x v="2"/>
    <x v="0"/>
    <s v="kenkosharpenersp6124pcsbox"/>
    <s v="kenkosharpenersp6124pcsbox18720000.17"/>
    <s v="kenkosharpenersp6124pcsbox18720000.17"/>
    <s v=""/>
    <x v="0"/>
    <n v="1785"/>
    <x v="0"/>
    <s v="60 BOX (24 PCS)"/>
    <s v="kenkosharpenersp6124pcsbox60box24pcsartomoro"/>
    <x v="1"/>
    <x v="22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69"/>
    <s v="KEN_2203_286-5"/>
    <x v="1"/>
    <n v="69"/>
    <x v="0"/>
    <x v="2"/>
    <x v="2"/>
    <s v="24031286"/>
    <x v="0"/>
    <x v="14"/>
    <x v="0"/>
    <s v="KENKO BINDER CLIP NO 200"/>
    <x v="6"/>
    <m/>
    <x v="0"/>
    <m/>
    <n v="900000"/>
    <x v="0"/>
    <x v="1"/>
    <x v="0"/>
    <x v="0"/>
    <x v="0"/>
    <x v="0"/>
    <n v="2700000"/>
    <n v="459000.00000000006"/>
    <n v="0"/>
    <x v="1"/>
    <n v="459000.00000000006"/>
    <n v="2241000"/>
    <x v="0"/>
    <s v=""/>
    <s v=""/>
    <n v="900000"/>
    <s v=""/>
    <x v="12"/>
    <x v="14"/>
    <s v="24031286"/>
    <x v="2"/>
    <x v="2"/>
    <x v="10"/>
    <x v="1"/>
    <s v="kenkobinderclipno200"/>
    <s v="kenkobinderclipno2009000000.17"/>
    <s v="kenkobinderclipno2009000000.17"/>
    <s v="KENKO SINAR INDONESIAARTO MORO2403128645372kenkobinderclipno200"/>
    <x v="1"/>
    <n v="1522"/>
    <x v="0"/>
    <s v="10 GRS"/>
    <s v="kenkobinderclipno20010grsartomoro"/>
    <x v="1"/>
    <x v="227"/>
    <x v="0"/>
  </r>
  <r>
    <s v=""/>
    <s v=""/>
    <x v="0"/>
    <n v="69"/>
    <x v="0"/>
    <x v="0"/>
    <x v="0"/>
    <m/>
    <x v="0"/>
    <x v="0"/>
    <x v="0"/>
    <s v="KENKO CORRECTION FLUID KE 01"/>
    <x v="4"/>
    <m/>
    <x v="0"/>
    <m/>
    <n v="1954800"/>
    <x v="0"/>
    <x v="1"/>
    <x v="0"/>
    <x v="0"/>
    <x v="0"/>
    <x v="0"/>
    <n v="11728800"/>
    <n v="1993896.0000000002"/>
    <n v="0"/>
    <x v="1"/>
    <n v="1993896.0000000002"/>
    <n v="9734904"/>
    <x v="0"/>
    <s v=""/>
    <s v=""/>
    <n v="1954800"/>
    <s v=""/>
    <x v="12"/>
    <x v="14"/>
    <s v="24031286"/>
    <x v="2"/>
    <x v="2"/>
    <x v="2"/>
    <x v="1"/>
    <s v="kenkocorrectionfluidke01"/>
    <s v="kenkocorrectionfluidke0119548000.17"/>
    <s v="kenkocorrectionfluidke0119548000.17"/>
    <s v=""/>
    <x v="0"/>
    <n v="1580"/>
    <x v="0"/>
    <s v="36 LSN"/>
    <s v="kenkocorrectionfluidke0136lsnartomoro"/>
    <x v="1"/>
    <x v="228"/>
    <x v="0"/>
  </r>
  <r>
    <s v=""/>
    <s v=""/>
    <x v="0"/>
    <n v="69"/>
    <x v="0"/>
    <x v="0"/>
    <x v="0"/>
    <m/>
    <x v="0"/>
    <x v="0"/>
    <x v="0"/>
    <s v="KENKO CORRECTION FLUID KE 108"/>
    <x v="1"/>
    <m/>
    <x v="0"/>
    <m/>
    <n v="1695600"/>
    <x v="0"/>
    <x v="1"/>
    <x v="0"/>
    <x v="0"/>
    <x v="0"/>
    <x v="0"/>
    <n v="3391200"/>
    <n v="576504"/>
    <n v="0"/>
    <x v="1"/>
    <n v="576504"/>
    <n v="2814696"/>
    <x v="0"/>
    <s v=""/>
    <s v=""/>
    <n v="1695600"/>
    <s v=""/>
    <x v="12"/>
    <x v="14"/>
    <s v="24031286"/>
    <x v="2"/>
    <x v="2"/>
    <x v="2"/>
    <x v="1"/>
    <s v="kenkocorrectionfluidke108"/>
    <s v="kenkocorrectionfluidke10816956000.17"/>
    <s v="kenkocorrectionfluidke10816956000.17"/>
    <s v=""/>
    <x v="0"/>
    <n v="1582"/>
    <x v="0"/>
    <s v="36 LSN"/>
    <s v="kenkocorrectionfluidke10836lsnartomoro"/>
    <x v="1"/>
    <x v="229"/>
    <x v="0"/>
  </r>
  <r>
    <s v=""/>
    <s v=""/>
    <x v="0"/>
    <n v="69"/>
    <x v="0"/>
    <x v="0"/>
    <x v="0"/>
    <m/>
    <x v="0"/>
    <x v="0"/>
    <x v="0"/>
    <s v="KENKO TAPE DISPENSER TD 323 1&quot; &amp; 3 CORE"/>
    <x v="6"/>
    <m/>
    <x v="0"/>
    <m/>
    <n v="462000"/>
    <x v="0"/>
    <x v="1"/>
    <x v="0"/>
    <x v="0"/>
    <x v="0"/>
    <x v="0"/>
    <n v="1386000"/>
    <n v="235620.00000000003"/>
    <n v="0"/>
    <x v="1"/>
    <n v="235620.00000000003"/>
    <n v="1150380"/>
    <x v="0"/>
    <s v=""/>
    <s v=""/>
    <n v="462000"/>
    <s v=""/>
    <x v="12"/>
    <x v="14"/>
    <s v="24031286"/>
    <x v="2"/>
    <x v="2"/>
    <x v="2"/>
    <x v="1"/>
    <s v="kenkotapedispensertd3231&amp;3core"/>
    <s v="kenkotapedispensertd3231&amp;3core4620000.17"/>
    <s v="kenkotapedispensertd3231&amp;3core4620000.17"/>
    <s v=""/>
    <x v="0"/>
    <n v="1822"/>
    <x v="0"/>
    <s v="24 PCS"/>
    <s v="kenkotapedispensertd3231&amp;3core24pcsartomoro"/>
    <x v="1"/>
    <x v="230"/>
    <x v="0"/>
  </r>
  <r>
    <s v=""/>
    <s v=""/>
    <x v="0"/>
    <n v="69"/>
    <x v="0"/>
    <x v="0"/>
    <x v="0"/>
    <m/>
    <x v="0"/>
    <x v="0"/>
    <x v="0"/>
    <s v="KENKO PUNCH NO 30 XL"/>
    <x v="2"/>
    <m/>
    <x v="0"/>
    <m/>
    <n v="1440000"/>
    <x v="0"/>
    <x v="1"/>
    <x v="0"/>
    <x v="0"/>
    <x v="0"/>
    <x v="0"/>
    <n v="1440000"/>
    <n v="244800.00000000003"/>
    <n v="0"/>
    <x v="1"/>
    <n v="244800.00000000003"/>
    <n v="1195200"/>
    <x v="0"/>
    <n v="3509820.0000000005"/>
    <n v="17136180"/>
    <n v="1440000"/>
    <s v=""/>
    <x v="12"/>
    <x v="14"/>
    <s v="24031286"/>
    <x v="2"/>
    <x v="2"/>
    <x v="2"/>
    <x v="1"/>
    <s v="kenkopunchno30xl"/>
    <s v="kenkopunchno30xl14400000.17"/>
    <s v="kenkopunchno30xl14400000.17"/>
    <s v=""/>
    <x v="0"/>
    <n v="1772"/>
    <x v="0"/>
    <s v="4 BOX (2 LSN)"/>
    <s v="kenkopunchno30xl4box2lsnartomoro"/>
    <x v="1"/>
    <x v="231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0"/>
    <s v="TOP_2203_016-8"/>
    <x v="1"/>
    <n v="70"/>
    <x v="0"/>
    <x v="22"/>
    <x v="2"/>
    <s v="TF-240300016"/>
    <x v="0"/>
    <x v="17"/>
    <x v="0"/>
    <s v="ZIPPER FILE CLEAR HOLDER 555 20 FILE "/>
    <x v="0"/>
    <n v="15"/>
    <x v="5"/>
    <n v="22541"/>
    <m/>
    <x v="0"/>
    <x v="0"/>
    <x v="0"/>
    <x v="0"/>
    <x v="0"/>
    <x v="7"/>
    <n v="338115"/>
    <n v="0"/>
    <n v="0"/>
    <x v="1"/>
    <n v="0"/>
    <n v="338115"/>
    <x v="0"/>
    <s v=""/>
    <s v=""/>
    <n v="338115"/>
    <n v="338115"/>
    <x v="12"/>
    <x v="17"/>
    <s v="TF-240300016"/>
    <x v="22"/>
    <x v="2"/>
    <x v="11"/>
    <x v="1"/>
    <s v="zipperfileclearholder55520file"/>
    <s v="zipperfileclearholder55520file338115"/>
    <s v="zipperfileclearholder55520file22541"/>
    <s v="TOPLAARTO MOROTF-24030001645371zipperfileclearholder55520file"/>
    <x v="1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20 FILE "/>
    <x v="0"/>
    <n v="15"/>
    <x v="5"/>
    <n v="22541"/>
    <m/>
    <x v="0"/>
    <x v="0"/>
    <x v="0"/>
    <x v="0"/>
    <x v="0"/>
    <x v="7"/>
    <n v="338115"/>
    <n v="0"/>
    <n v="0"/>
    <x v="1"/>
    <n v="0"/>
    <n v="338115"/>
    <x v="0"/>
    <s v=""/>
    <s v=""/>
    <n v="338115"/>
    <n v="338115"/>
    <x v="12"/>
    <x v="17"/>
    <s v="TF-240300016"/>
    <x v="22"/>
    <x v="2"/>
    <x v="2"/>
    <x v="1"/>
    <s v="zipperfileclearholder55520file"/>
    <s v="zipperfileclearholder55520file338115"/>
    <s v="zipperfileclearholder55520file22541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20 FILE "/>
    <x v="0"/>
    <n v="15"/>
    <x v="5"/>
    <n v="22541"/>
    <m/>
    <x v="0"/>
    <x v="0"/>
    <x v="0"/>
    <x v="0"/>
    <x v="0"/>
    <x v="7"/>
    <n v="338115"/>
    <n v="0"/>
    <n v="0"/>
    <x v="1"/>
    <n v="0"/>
    <n v="338115"/>
    <x v="0"/>
    <s v=""/>
    <s v=""/>
    <n v="338115"/>
    <n v="338115"/>
    <x v="12"/>
    <x v="17"/>
    <s v="TF-240300016"/>
    <x v="22"/>
    <x v="2"/>
    <x v="2"/>
    <x v="1"/>
    <s v="zipperfileclearholder55520file"/>
    <s v="zipperfileclearholder55520file338115"/>
    <s v="zipperfileclearholder55520file22541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20 FILE "/>
    <x v="0"/>
    <n v="15"/>
    <x v="5"/>
    <n v="22541"/>
    <m/>
    <x v="0"/>
    <x v="0"/>
    <x v="0"/>
    <x v="0"/>
    <x v="0"/>
    <x v="7"/>
    <n v="338115"/>
    <n v="0"/>
    <n v="0"/>
    <x v="1"/>
    <n v="0"/>
    <n v="338115"/>
    <x v="0"/>
    <s v=""/>
    <s v=""/>
    <n v="338115"/>
    <n v="338115"/>
    <x v="12"/>
    <x v="17"/>
    <s v="TF-240300016"/>
    <x v="22"/>
    <x v="2"/>
    <x v="2"/>
    <x v="1"/>
    <s v="zipperfileclearholder55520file"/>
    <s v="zipperfileclearholder55520file338115"/>
    <s v="zipperfileclearholder55520file22541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40 FILE "/>
    <x v="0"/>
    <n v="15"/>
    <x v="5"/>
    <n v="28910"/>
    <m/>
    <x v="0"/>
    <x v="0"/>
    <x v="0"/>
    <x v="0"/>
    <x v="0"/>
    <x v="8"/>
    <n v="433650"/>
    <n v="0"/>
    <n v="0"/>
    <x v="1"/>
    <n v="0"/>
    <n v="433650"/>
    <x v="0"/>
    <s v=""/>
    <s v=""/>
    <n v="433650"/>
    <n v="433650"/>
    <x v="12"/>
    <x v="17"/>
    <s v="TF-240300016"/>
    <x v="22"/>
    <x v="2"/>
    <x v="2"/>
    <x v="1"/>
    <s v="zipperfileclearholder55540file"/>
    <s v="zipperfileclearholder55540file433650"/>
    <s v="zipperfileclearholder55540file28910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40 FILE "/>
    <x v="0"/>
    <n v="15"/>
    <x v="5"/>
    <n v="28910"/>
    <m/>
    <x v="0"/>
    <x v="0"/>
    <x v="0"/>
    <x v="0"/>
    <x v="0"/>
    <x v="8"/>
    <n v="433650"/>
    <n v="0"/>
    <n v="0"/>
    <x v="1"/>
    <n v="0"/>
    <n v="433650"/>
    <x v="0"/>
    <s v=""/>
    <s v=""/>
    <n v="433650"/>
    <n v="433650"/>
    <x v="12"/>
    <x v="17"/>
    <s v="TF-240300016"/>
    <x v="22"/>
    <x v="2"/>
    <x v="2"/>
    <x v="1"/>
    <s v="zipperfileclearholder55540file"/>
    <s v="zipperfileclearholder55540file433650"/>
    <s v="zipperfileclearholder55540file28910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40 FILE "/>
    <x v="0"/>
    <n v="15"/>
    <x v="5"/>
    <n v="28910"/>
    <m/>
    <x v="0"/>
    <x v="0"/>
    <x v="0"/>
    <x v="0"/>
    <x v="0"/>
    <x v="8"/>
    <n v="433650"/>
    <n v="0"/>
    <n v="0"/>
    <x v="1"/>
    <n v="0"/>
    <n v="433650"/>
    <x v="0"/>
    <s v=""/>
    <s v=""/>
    <n v="433650"/>
    <n v="433650"/>
    <x v="12"/>
    <x v="17"/>
    <s v="TF-240300016"/>
    <x v="22"/>
    <x v="2"/>
    <x v="2"/>
    <x v="1"/>
    <s v="zipperfileclearholder55540file"/>
    <s v="zipperfileclearholder55540file433650"/>
    <s v="zipperfileclearholder55540file28910"/>
    <s v=""/>
    <x v="0"/>
    <e v="#N/A"/>
    <x v="0"/>
    <e v="#N/A"/>
    <e v="#N/A"/>
    <x v="2"/>
    <x v="28"/>
    <x v="0"/>
  </r>
  <r>
    <s v=""/>
    <s v=""/>
    <x v="0"/>
    <n v="70"/>
    <x v="0"/>
    <x v="0"/>
    <x v="0"/>
    <m/>
    <x v="0"/>
    <x v="0"/>
    <x v="0"/>
    <s v="ZIPPER FILE CLEAR HOLDER 555 40 FILE "/>
    <x v="0"/>
    <n v="15"/>
    <x v="5"/>
    <n v="28910"/>
    <m/>
    <x v="0"/>
    <x v="0"/>
    <x v="0"/>
    <x v="0"/>
    <x v="0"/>
    <x v="8"/>
    <n v="433650"/>
    <n v="0"/>
    <n v="0"/>
    <x v="1"/>
    <n v="0"/>
    <n v="433650"/>
    <x v="0"/>
    <n v="0"/>
    <n v="3087060"/>
    <n v="433650"/>
    <n v="433650"/>
    <x v="12"/>
    <x v="17"/>
    <s v="TF-240300016"/>
    <x v="22"/>
    <x v="2"/>
    <x v="2"/>
    <x v="1"/>
    <s v="zipperfileclearholder55540file"/>
    <s v="zipperfileclearholder55540file433650"/>
    <s v="zipperfileclearholder55540file2891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1"/>
    <s v="RAP_2203_-24-2"/>
    <x v="1"/>
    <n v="71"/>
    <x v="0"/>
    <x v="23"/>
    <x v="2"/>
    <s v="HMP/027/03-24"/>
    <x v="0"/>
    <x v="14"/>
    <x v="0"/>
    <s v="BALLPEN GEL TF-1190 BR HIGHTECH"/>
    <x v="1"/>
    <n v="192"/>
    <x v="1"/>
    <n v="26500"/>
    <m/>
    <x v="0"/>
    <x v="0"/>
    <x v="0"/>
    <x v="0"/>
    <x v="0"/>
    <x v="9"/>
    <n v="5088000"/>
    <n v="0"/>
    <n v="0"/>
    <x v="1"/>
    <n v="0"/>
    <n v="5088000"/>
    <x v="0"/>
    <s v=""/>
    <s v=""/>
    <n v="2544000"/>
    <n v="5088000"/>
    <x v="12"/>
    <x v="14"/>
    <s v="HMP/027/03-24"/>
    <x v="23"/>
    <x v="2"/>
    <x v="1"/>
    <x v="1"/>
    <s v="ballpengeltf1190brhightech"/>
    <s v="ballpengeltf1190brhightech2544000"/>
    <s v="ballpengeltf1190brhightech2544000"/>
    <s v="RAPINAN BROTHERARTO MOROHMP/027/03-2445372ballpengeltf1190brhightech"/>
    <x v="1"/>
    <e v="#N/A"/>
    <x v="0"/>
    <e v="#N/A"/>
    <e v="#N/A"/>
    <x v="2"/>
    <x v="28"/>
    <x v="0"/>
  </r>
  <r>
    <s v=""/>
    <s v=""/>
    <x v="0"/>
    <n v="71"/>
    <x v="0"/>
    <x v="0"/>
    <x v="0"/>
    <m/>
    <x v="0"/>
    <x v="0"/>
    <x v="0"/>
    <s v="BALLPEN GEL TF-1190 HTM HIGHTECH"/>
    <x v="1"/>
    <n v="192"/>
    <x v="1"/>
    <n v="26500"/>
    <m/>
    <x v="0"/>
    <x v="0"/>
    <x v="0"/>
    <x v="0"/>
    <x v="4"/>
    <x v="9"/>
    <n v="5088000"/>
    <n v="0"/>
    <n v="0"/>
    <x v="1"/>
    <n v="0"/>
    <n v="5088000"/>
    <x v="0"/>
    <n v="305252.60849999997"/>
    <n v="9870747.3914999999"/>
    <n v="2544000"/>
    <n v="5088000"/>
    <x v="12"/>
    <x v="14"/>
    <s v="HMP/027/03-24"/>
    <x v="23"/>
    <x v="2"/>
    <x v="2"/>
    <x v="1"/>
    <s v="ballpengeltf1190htmhightech"/>
    <s v="ballpengeltf1190htmhightech2544000"/>
    <s v="ballpengeltf1190htmhightech2544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2"/>
    <s v="ETJ_2603_524-1"/>
    <x v="1"/>
    <n v="72"/>
    <x v="13"/>
    <x v="9"/>
    <x v="1"/>
    <s v="D25.24"/>
    <x v="0"/>
    <x v="16"/>
    <x v="0"/>
    <s v="ENTER 30 CM 675"/>
    <x v="15"/>
    <n v="2000"/>
    <x v="1"/>
    <n v="8750"/>
    <m/>
    <x v="0"/>
    <x v="0"/>
    <x v="0"/>
    <x v="0"/>
    <x v="0"/>
    <x v="0"/>
    <n v="17500000"/>
    <n v="0"/>
    <n v="0"/>
    <x v="1"/>
    <n v="0"/>
    <n v="17500000"/>
    <x v="0"/>
    <n v="0"/>
    <n v="17500000"/>
    <n v="1750000"/>
    <n v="17500000"/>
    <x v="13"/>
    <x v="16"/>
    <s v="D25.24"/>
    <x v="9"/>
    <x v="1"/>
    <x v="5"/>
    <x v="1"/>
    <s v="enter30cm675"/>
    <s v="enter30cm6751750000"/>
    <s v="enter30cm6751750000"/>
    <s v="ETJUNTANAD25.2445370enter30cm675"/>
    <x v="1"/>
    <n v="926"/>
    <x v="0"/>
    <s v="200 LSN"/>
    <s v="enter30cm675200lsnuntana"/>
    <x v="1"/>
    <x v="23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3"/>
    <s v="COM_2603_319-1"/>
    <x v="1"/>
    <n v="73"/>
    <x v="0"/>
    <x v="8"/>
    <x v="1"/>
    <s v="0319"/>
    <x v="0"/>
    <x v="18"/>
    <x v="0"/>
    <s v="DOC RIT CK DK 520"/>
    <x v="1"/>
    <n v="16"/>
    <x v="1"/>
    <n v="210000"/>
    <m/>
    <x v="0"/>
    <x v="0"/>
    <x v="0"/>
    <x v="0"/>
    <x v="0"/>
    <x v="0"/>
    <n v="3360000"/>
    <n v="0"/>
    <n v="0"/>
    <x v="1"/>
    <n v="0"/>
    <n v="3360000"/>
    <x v="0"/>
    <n v="0"/>
    <n v="3360000"/>
    <n v="1680000"/>
    <n v="3360000"/>
    <x v="13"/>
    <x v="18"/>
    <s v="0319"/>
    <x v="8"/>
    <x v="1"/>
    <x v="5"/>
    <x v="1"/>
    <s v="docritckdk520"/>
    <s v="docritckdk5201680000"/>
    <s v="docritckdk5201680000"/>
    <s v="COMBIUNTANA031945376docritckdk520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4"/>
    <s v="HAN_2603_171-6"/>
    <x v="1"/>
    <n v="74"/>
    <x v="13"/>
    <x v="17"/>
    <x v="1"/>
    <s v="HN032024171"/>
    <x v="0"/>
    <x v="19"/>
    <x v="0"/>
    <s v="MALAM SHINTOENG K 1W POLOS"/>
    <x v="0"/>
    <n v="60"/>
    <x v="5"/>
    <n v="1600"/>
    <m/>
    <x v="0"/>
    <x v="0"/>
    <x v="0"/>
    <x v="0"/>
    <x v="0"/>
    <x v="0"/>
    <n v="96000"/>
    <n v="0"/>
    <n v="0"/>
    <x v="1"/>
    <n v="0"/>
    <n v="96000"/>
    <x v="0"/>
    <s v=""/>
    <s v=""/>
    <n v="96000"/>
    <n v="96000"/>
    <x v="13"/>
    <x v="19"/>
    <s v="HN032024171"/>
    <x v="17"/>
    <x v="1"/>
    <x v="4"/>
    <x v="1"/>
    <s v="malamshintoengk1wpolos"/>
    <s v="malamshintoengk1wpolos96000"/>
    <s v="malamshintoengk1wpolos1600"/>
    <s v="HANSAUNTANAHN03202417145377malamshintoengk1wpolos"/>
    <x v="1"/>
    <n v="1999"/>
    <x v="0"/>
    <s v="480 PCS"/>
    <s v="malamshintoengk1wpolos480pcsuntana"/>
    <x v="1"/>
    <x v="233"/>
    <x v="0"/>
  </r>
  <r>
    <s v=""/>
    <s v=""/>
    <x v="0"/>
    <n v="74"/>
    <x v="0"/>
    <x v="0"/>
    <x v="0"/>
    <m/>
    <x v="0"/>
    <x v="0"/>
    <x v="0"/>
    <s v="MALAM SHINTOENG K 6-12W"/>
    <x v="0"/>
    <n v="60"/>
    <x v="5"/>
    <n v="1600"/>
    <m/>
    <x v="0"/>
    <x v="0"/>
    <x v="0"/>
    <x v="0"/>
    <x v="0"/>
    <x v="0"/>
    <n v="96000"/>
    <n v="0"/>
    <n v="0"/>
    <x v="1"/>
    <n v="0"/>
    <n v="96000"/>
    <x v="0"/>
    <s v=""/>
    <s v=""/>
    <n v="96000"/>
    <n v="96000"/>
    <x v="13"/>
    <x v="19"/>
    <s v="HN032024171"/>
    <x v="17"/>
    <x v="1"/>
    <x v="2"/>
    <x v="1"/>
    <s v="malamshintoengk612w"/>
    <s v="malamshintoengk612w96000"/>
    <s v="malamshintoengk612w1600"/>
    <s v=""/>
    <x v="0"/>
    <n v="2000"/>
    <x v="0"/>
    <s v="480 PCS"/>
    <s v="malamshintoengk612w480pcsuntana"/>
    <x v="1"/>
    <x v="234"/>
    <x v="0"/>
  </r>
  <r>
    <s v=""/>
    <s v=""/>
    <x v="0"/>
    <n v="74"/>
    <x v="0"/>
    <x v="0"/>
    <x v="0"/>
    <m/>
    <x v="0"/>
    <x v="0"/>
    <x v="0"/>
    <s v="MALAM SHINTOENG TG 1W POLOS"/>
    <x v="0"/>
    <n v="24"/>
    <x v="5"/>
    <n v="4330"/>
    <m/>
    <x v="0"/>
    <x v="0"/>
    <x v="0"/>
    <x v="0"/>
    <x v="0"/>
    <x v="0"/>
    <n v="103920"/>
    <n v="0"/>
    <n v="0"/>
    <x v="1"/>
    <n v="0"/>
    <n v="103920"/>
    <x v="0"/>
    <s v=""/>
    <s v=""/>
    <n v="103920"/>
    <n v="103920"/>
    <x v="13"/>
    <x v="19"/>
    <s v="HN032024171"/>
    <x v="17"/>
    <x v="1"/>
    <x v="2"/>
    <x v="1"/>
    <s v="malamshintoengtg1wpolos"/>
    <s v="malamshintoengtg1wpolos103920"/>
    <s v="malamshintoengtg1wpolos4330"/>
    <s v=""/>
    <x v="0"/>
    <n v="2002"/>
    <x v="0"/>
    <s v="210 PCS"/>
    <s v="malamshintoengtg1wpolos210pcsuntana"/>
    <x v="1"/>
    <x v="235"/>
    <x v="0"/>
  </r>
  <r>
    <s v=""/>
    <s v=""/>
    <x v="0"/>
    <n v="74"/>
    <x v="0"/>
    <x v="0"/>
    <x v="0"/>
    <m/>
    <x v="0"/>
    <x v="0"/>
    <x v="0"/>
    <s v="MALAM SHINTOENG TG 6-12W"/>
    <x v="0"/>
    <n v="24"/>
    <x v="5"/>
    <n v="4550"/>
    <m/>
    <x v="0"/>
    <x v="0"/>
    <x v="0"/>
    <x v="0"/>
    <x v="0"/>
    <x v="0"/>
    <n v="109200"/>
    <n v="0"/>
    <n v="0"/>
    <x v="1"/>
    <n v="0"/>
    <n v="109200"/>
    <x v="0"/>
    <s v=""/>
    <s v=""/>
    <n v="109200"/>
    <n v="109200"/>
    <x v="13"/>
    <x v="19"/>
    <s v="HN032024171"/>
    <x v="17"/>
    <x v="1"/>
    <x v="2"/>
    <x v="1"/>
    <s v="malamshintoengtg612w"/>
    <s v="malamshintoengtg612w109200"/>
    <s v="malamshintoengtg612w4550"/>
    <s v=""/>
    <x v="0"/>
    <n v="2004"/>
    <x v="0"/>
    <s v="210 PCS"/>
    <s v="malamshintoengtg612w210pcsuntana"/>
    <x v="1"/>
    <x v="236"/>
    <x v="0"/>
  </r>
  <r>
    <s v=""/>
    <s v=""/>
    <x v="0"/>
    <n v="74"/>
    <x v="0"/>
    <x v="0"/>
    <x v="0"/>
    <m/>
    <x v="0"/>
    <x v="0"/>
    <x v="0"/>
    <s v="MALAM SHINTOENG B 1W POLOS"/>
    <x v="0"/>
    <n v="24"/>
    <x v="5"/>
    <n v="5770"/>
    <m/>
    <x v="0"/>
    <x v="0"/>
    <x v="0"/>
    <x v="0"/>
    <x v="0"/>
    <x v="0"/>
    <n v="138480"/>
    <n v="0"/>
    <n v="0"/>
    <x v="1"/>
    <n v="0"/>
    <n v="138480"/>
    <x v="0"/>
    <s v=""/>
    <s v=""/>
    <n v="138480"/>
    <n v="138480"/>
    <x v="13"/>
    <x v="19"/>
    <s v="HN032024171"/>
    <x v="17"/>
    <x v="1"/>
    <x v="2"/>
    <x v="1"/>
    <s v="malamshintoengb1wpolos"/>
    <s v="malamshintoengb1wpolos138480"/>
    <s v="malamshintoengb1wpolos5770"/>
    <s v=""/>
    <x v="0"/>
    <n v="1996"/>
    <x v="0"/>
    <s v="180 PCS"/>
    <s v="malamshintoengb1wpolos180pcsuntana"/>
    <x v="1"/>
    <x v="237"/>
    <x v="0"/>
  </r>
  <r>
    <s v=""/>
    <s v=""/>
    <x v="0"/>
    <n v="74"/>
    <x v="0"/>
    <x v="0"/>
    <x v="0"/>
    <m/>
    <x v="0"/>
    <x v="0"/>
    <x v="0"/>
    <s v="MALAM SHINTOENG B 6-12W"/>
    <x v="0"/>
    <n v="24"/>
    <x v="5"/>
    <n v="6100"/>
    <m/>
    <x v="0"/>
    <x v="0"/>
    <x v="0"/>
    <x v="0"/>
    <x v="0"/>
    <x v="0"/>
    <n v="146400"/>
    <n v="0"/>
    <n v="0"/>
    <x v="1"/>
    <n v="0"/>
    <n v="146400"/>
    <x v="0"/>
    <n v="0"/>
    <n v="690000"/>
    <n v="146400"/>
    <n v="146400"/>
    <x v="13"/>
    <x v="19"/>
    <s v="HN032024171"/>
    <x v="17"/>
    <x v="1"/>
    <x v="2"/>
    <x v="1"/>
    <s v="malamshintoengb612w"/>
    <s v="malamshintoengb612w146400"/>
    <s v="malamshintoengb612w6100"/>
    <s v=""/>
    <x v="0"/>
    <n v="1997"/>
    <x v="0"/>
    <s v="150 PCS"/>
    <s v="malamshintoengb612w150pcsuntana"/>
    <x v="1"/>
    <x v="23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5"/>
    <s v="ALI_2303_476-2"/>
    <x v="1"/>
    <n v="75"/>
    <x v="14"/>
    <x v="24"/>
    <x v="1"/>
    <s v="PJ2403-0476"/>
    <x v="0"/>
    <x v="20"/>
    <x v="0"/>
    <s v="BENDERA OLASTIK BIASA"/>
    <x v="17"/>
    <n v="1750"/>
    <x v="8"/>
    <n v="24000"/>
    <m/>
    <x v="25"/>
    <x v="0"/>
    <x v="0"/>
    <x v="0"/>
    <x v="0"/>
    <x v="0"/>
    <n v="42000000"/>
    <n v="0"/>
    <n v="0"/>
    <x v="1"/>
    <n v="0"/>
    <n v="42000000"/>
    <x v="0"/>
    <s v=""/>
    <s v=""/>
    <n v="1200000"/>
    <n v="42000000"/>
    <x v="14"/>
    <x v="19"/>
    <s v="PJ2403-0476"/>
    <x v="24"/>
    <x v="1"/>
    <x v="1"/>
    <x v="1"/>
    <s v="benderaolastikbiasa"/>
    <s v="benderaolastikbiasa1200000"/>
    <s v="benderaolastikbiasa1200000"/>
    <s v="AL IKHLASUNTANAPJ2403-047623/03/2024benderaolastikbiasa"/>
    <x v="1"/>
    <e v="#N/A"/>
    <x v="1"/>
    <s v="50 IKAT"/>
    <s v="benderaolastikbiasa50ikatuntana"/>
    <x v="1"/>
    <x v="239"/>
    <x v="0"/>
  </r>
  <r>
    <s v=""/>
    <s v=""/>
    <x v="0"/>
    <n v="75"/>
    <x v="0"/>
    <x v="0"/>
    <x v="0"/>
    <m/>
    <x v="0"/>
    <x v="0"/>
    <x v="0"/>
    <s v="BENDERA RENTENG TRISULA TALI"/>
    <x v="11"/>
    <n v="900"/>
    <x v="8"/>
    <n v="25000"/>
    <m/>
    <x v="26"/>
    <x v="0"/>
    <x v="0"/>
    <x v="0"/>
    <x v="0"/>
    <x v="0"/>
    <n v="22500000"/>
    <n v="0"/>
    <n v="0"/>
    <x v="1"/>
    <n v="0"/>
    <n v="22500000"/>
    <x v="0"/>
    <n v="0"/>
    <n v="64500000"/>
    <n v="1500000"/>
    <n v="22500000"/>
    <x v="14"/>
    <x v="19"/>
    <s v="PJ2403-0476"/>
    <x v="24"/>
    <x v="1"/>
    <x v="2"/>
    <x v="1"/>
    <s v="benderarentengtrisulatali"/>
    <s v="benderarentengtrisulatali1500000"/>
    <s v="benderarentengtrisulatali1500000"/>
    <s v=""/>
    <x v="0"/>
    <e v="#N/A"/>
    <x v="1"/>
    <s v="60 IKAT"/>
    <s v="benderarentengtrisulatali60ikatuntana"/>
    <x v="1"/>
    <x v="24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6"/>
    <s v="KEN_2603_416-8"/>
    <x v="1"/>
    <n v="76"/>
    <x v="13"/>
    <x v="2"/>
    <x v="2"/>
    <s v="24031416"/>
    <x v="0"/>
    <x v="21"/>
    <x v="0"/>
    <s v="KENKO TRIGONAL CLIP NO 3"/>
    <x v="2"/>
    <m/>
    <x v="0"/>
    <m/>
    <n v="800000"/>
    <x v="0"/>
    <x v="1"/>
    <x v="0"/>
    <x v="0"/>
    <x v="0"/>
    <x v="0"/>
    <n v="800000"/>
    <n v="136000"/>
    <n v="0"/>
    <x v="1"/>
    <n v="136000"/>
    <n v="664000"/>
    <x v="0"/>
    <s v=""/>
    <s v=""/>
    <n v="800000"/>
    <s v=""/>
    <x v="13"/>
    <x v="20"/>
    <s v="24031416"/>
    <x v="2"/>
    <x v="2"/>
    <x v="11"/>
    <x v="1"/>
    <s v="kenkotrigonalclipno3"/>
    <s v="kenkotrigonalclipno38000000.17"/>
    <s v="kenkotrigonalclipno38000000.17"/>
    <s v="KENKO SINAR INDONESIAARTO MORO2403141645373kenkotrigonalclipno3"/>
    <x v="1"/>
    <n v="1827"/>
    <x v="0"/>
    <s v="500 BOX"/>
    <s v="kenkotrigonalclipno3500boxartomoro"/>
    <x v="1"/>
    <x v="241"/>
    <x v="0"/>
  </r>
  <r>
    <s v=""/>
    <s v=""/>
    <x v="0"/>
    <n v="76"/>
    <x v="0"/>
    <x v="0"/>
    <x v="0"/>
    <m/>
    <x v="0"/>
    <x v="0"/>
    <x v="0"/>
    <s v="KENKO PENCIL 2B-6373 METALLIC"/>
    <x v="2"/>
    <m/>
    <x v="0"/>
    <m/>
    <n v="2160000"/>
    <x v="0"/>
    <x v="1"/>
    <x v="0"/>
    <x v="0"/>
    <x v="0"/>
    <x v="0"/>
    <n v="2160000"/>
    <n v="367200"/>
    <n v="0"/>
    <x v="1"/>
    <n v="367200"/>
    <n v="1792800"/>
    <x v="0"/>
    <s v=""/>
    <s v=""/>
    <n v="2160000"/>
    <s v=""/>
    <x v="13"/>
    <x v="20"/>
    <s v="24031416"/>
    <x v="2"/>
    <x v="2"/>
    <x v="2"/>
    <x v="1"/>
    <s v="kenkopencil2b6373metallic"/>
    <s v="kenkopencil2b6373metallic21600000.17"/>
    <s v="kenkopencil2b6373metallic21600000.17"/>
    <s v=""/>
    <x v="0"/>
    <n v="1748"/>
    <x v="0"/>
    <s v="20 GRS"/>
    <s v="kenkopencil2b6373metallic20grsartomoro"/>
    <x v="1"/>
    <x v="242"/>
    <x v="0"/>
  </r>
  <r>
    <s v=""/>
    <s v=""/>
    <x v="0"/>
    <n v="76"/>
    <x v="0"/>
    <x v="0"/>
    <x v="0"/>
    <m/>
    <x v="0"/>
    <x v="0"/>
    <x v="0"/>
    <s v="KENKO PENCIL 2B-3181 HITAM CAP MERAH"/>
    <x v="2"/>
    <m/>
    <x v="0"/>
    <m/>
    <n v="2112000"/>
    <x v="0"/>
    <x v="1"/>
    <x v="0"/>
    <x v="0"/>
    <x v="0"/>
    <x v="0"/>
    <n v="2112000"/>
    <n v="359040"/>
    <n v="0"/>
    <x v="1"/>
    <n v="359040"/>
    <n v="1752960"/>
    <x v="0"/>
    <s v=""/>
    <s v=""/>
    <n v="2112000"/>
    <s v=""/>
    <x v="13"/>
    <x v="20"/>
    <s v="24031416"/>
    <x v="2"/>
    <x v="2"/>
    <x v="2"/>
    <x v="1"/>
    <s v="kenkopencil2b3181hitamcapmerah"/>
    <s v="kenkopencil2b3181hitamcapmerah21120000.17"/>
    <s v="kenkopencil2b3181hitamcapmerah21120000.17"/>
    <s v=""/>
    <x v="0"/>
    <n v="1740"/>
    <x v="0"/>
    <s v="20 GRS"/>
    <s v="kenkopencil2b3181hitamcapmerah20grsartomoro"/>
    <x v="1"/>
    <x v="243"/>
    <x v="0"/>
  </r>
  <r>
    <s v=""/>
    <s v=""/>
    <x v="0"/>
    <n v="76"/>
    <x v="0"/>
    <x v="0"/>
    <x v="0"/>
    <m/>
    <x v="0"/>
    <x v="0"/>
    <x v="0"/>
    <s v="KENKO PENCIL 2B-6181 BIRU CAP HITAM"/>
    <x v="2"/>
    <m/>
    <x v="0"/>
    <m/>
    <n v="2208000"/>
    <x v="0"/>
    <x v="1"/>
    <x v="0"/>
    <x v="0"/>
    <x v="0"/>
    <x v="0"/>
    <n v="2208000"/>
    <n v="375360"/>
    <n v="0"/>
    <x v="1"/>
    <n v="375360"/>
    <n v="1832640"/>
    <x v="0"/>
    <s v=""/>
    <s v=""/>
    <n v="2208000"/>
    <s v=""/>
    <x v="13"/>
    <x v="20"/>
    <s v="24031416"/>
    <x v="2"/>
    <x v="2"/>
    <x v="2"/>
    <x v="1"/>
    <s v="kenkopencil2b6181birucaphitam"/>
    <s v="kenkopencil2b6181birucaphitam22080000.17"/>
    <s v="kenkopencil2b6181birucaphitam22080000.17"/>
    <s v=""/>
    <x v="0"/>
    <n v="1744"/>
    <x v="0"/>
    <s v="20 GRS"/>
    <s v="kenkopencil2b6181birucaphitam20grsartomoro"/>
    <x v="1"/>
    <x v="244"/>
    <x v="0"/>
  </r>
  <r>
    <s v=""/>
    <s v=""/>
    <x v="0"/>
    <n v="76"/>
    <x v="0"/>
    <x v="0"/>
    <x v="0"/>
    <m/>
    <x v="0"/>
    <x v="0"/>
    <x v="0"/>
    <s v="KENKO COLOR PENCIL CP 12 FNWE NON WOOD ERASABLE"/>
    <x v="2"/>
    <m/>
    <x v="0"/>
    <m/>
    <n v="2016000"/>
    <x v="0"/>
    <x v="1"/>
    <x v="0"/>
    <x v="0"/>
    <x v="0"/>
    <x v="0"/>
    <n v="2016000"/>
    <n v="342720"/>
    <n v="0"/>
    <x v="1"/>
    <n v="342720"/>
    <n v="1673280"/>
    <x v="0"/>
    <s v=""/>
    <s v=""/>
    <n v="2016000"/>
    <s v=""/>
    <x v="13"/>
    <x v="20"/>
    <s v="24031416"/>
    <x v="2"/>
    <x v="2"/>
    <x v="2"/>
    <x v="1"/>
    <s v="kenkocolorpencilcp12fnwenonwooderasable"/>
    <s v="kenkocolorpencilcp12fnwenonwooderasable20160000.17"/>
    <s v="kenkocolorpencilcp12fnwenonwooderasable20160000.17"/>
    <s v=""/>
    <x v="0"/>
    <n v="1569"/>
    <x v="0"/>
    <s v="16 LSN"/>
    <s v="kenkocolorpencilcp12fnwenonwooderasable16lsnartomoro"/>
    <x v="1"/>
    <x v="245"/>
    <x v="0"/>
  </r>
  <r>
    <s v=""/>
    <s v=""/>
    <x v="0"/>
    <n v="76"/>
    <x v="0"/>
    <x v="0"/>
    <x v="0"/>
    <m/>
    <x v="0"/>
    <x v="0"/>
    <x v="0"/>
    <s v="KENKO BINDER CLIP NO.260"/>
    <x v="6"/>
    <m/>
    <x v="0"/>
    <m/>
    <n v="900000"/>
    <x v="0"/>
    <x v="1"/>
    <x v="0"/>
    <x v="0"/>
    <x v="0"/>
    <x v="0"/>
    <n v="2700000"/>
    <n v="459000.00000000006"/>
    <n v="0"/>
    <x v="1"/>
    <n v="459000.00000000006"/>
    <n v="2241000"/>
    <x v="0"/>
    <s v=""/>
    <s v=""/>
    <n v="900000"/>
    <s v=""/>
    <x v="13"/>
    <x v="20"/>
    <s v="24031416"/>
    <x v="2"/>
    <x v="2"/>
    <x v="2"/>
    <x v="1"/>
    <s v="kenkobinderclipno260"/>
    <s v="kenkobinderclipno2609000000.17"/>
    <s v="kenkobinderclipno2609000000.17"/>
    <s v=""/>
    <x v="0"/>
    <n v="1523"/>
    <x v="0"/>
    <s v="5 GRS"/>
    <s v="kenkobinderclipno2605grsartomoro"/>
    <x v="1"/>
    <x v="246"/>
    <x v="0"/>
  </r>
  <r>
    <s v=""/>
    <s v=""/>
    <x v="0"/>
    <n v="76"/>
    <x v="0"/>
    <x v="0"/>
    <x v="0"/>
    <m/>
    <x v="0"/>
    <x v="0"/>
    <x v="0"/>
    <s v="KENKO GLUE STICK 8 GR SMALL"/>
    <x v="2"/>
    <m/>
    <x v="0"/>
    <m/>
    <n v="2376000"/>
    <x v="0"/>
    <x v="1"/>
    <x v="0"/>
    <x v="0"/>
    <x v="0"/>
    <x v="0"/>
    <n v="2376000"/>
    <n v="403920"/>
    <n v="0"/>
    <x v="1"/>
    <n v="403920"/>
    <n v="1972080"/>
    <x v="0"/>
    <s v=""/>
    <s v=""/>
    <n v="2376000"/>
    <s v=""/>
    <x v="13"/>
    <x v="20"/>
    <s v="24031416"/>
    <x v="2"/>
    <x v="2"/>
    <x v="2"/>
    <x v="1"/>
    <s v="kenkogluestick8grsmall"/>
    <s v="kenkogluestick8grsmall23760000.17"/>
    <s v="kenkogluestick8grsmall23760000.17"/>
    <s v=""/>
    <x v="0"/>
    <n v="1687"/>
    <x v="0"/>
    <s v="36 BOX (30 PCS)"/>
    <s v="kenkogluestick8grsmall36box30pcsartomoro"/>
    <x v="1"/>
    <x v="247"/>
    <x v="0"/>
  </r>
  <r>
    <s v=""/>
    <s v=""/>
    <x v="0"/>
    <n v="76"/>
    <x v="0"/>
    <x v="0"/>
    <x v="0"/>
    <m/>
    <x v="0"/>
    <x v="0"/>
    <x v="0"/>
    <s v="KENKO COLOR CLIP 3100"/>
    <x v="2"/>
    <m/>
    <x v="0"/>
    <m/>
    <n v="1987200"/>
    <x v="0"/>
    <x v="1"/>
    <x v="0"/>
    <x v="0"/>
    <x v="0"/>
    <x v="0"/>
    <n v="1987200"/>
    <n v="337824"/>
    <n v="0"/>
    <x v="1"/>
    <n v="337824"/>
    <n v="1649376"/>
    <x v="0"/>
    <n v="2781064"/>
    <n v="13578136"/>
    <n v="1987200"/>
    <s v=""/>
    <x v="13"/>
    <x v="20"/>
    <s v="24031416"/>
    <x v="2"/>
    <x v="2"/>
    <x v="2"/>
    <x v="1"/>
    <s v="kenkocolorclip3100"/>
    <s v="kenkocolorclip310019872000.17"/>
    <s v="kenkocolorclip310019872000.17"/>
    <s v=""/>
    <x v="0"/>
    <n v="1568"/>
    <x v="0"/>
    <s v="48 LSN"/>
    <s v="kenkocolorclip310048lsnartomoro"/>
    <x v="1"/>
    <x v="24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7"/>
    <s v="KEN_2603_380-4"/>
    <x v="1"/>
    <n v="77"/>
    <x v="0"/>
    <x v="2"/>
    <x v="2"/>
    <s v="24031380"/>
    <x v="0"/>
    <x v="21"/>
    <x v="0"/>
    <s v="KENKO CORRECTION FLUID KE 01"/>
    <x v="8"/>
    <m/>
    <x v="0"/>
    <m/>
    <n v="1954800"/>
    <x v="0"/>
    <x v="1"/>
    <x v="0"/>
    <x v="0"/>
    <x v="0"/>
    <x v="0"/>
    <n v="39096000"/>
    <n v="6646320.0000000009"/>
    <n v="0"/>
    <x v="1"/>
    <n v="6646320.0000000009"/>
    <n v="32449680"/>
    <x v="0"/>
    <s v=""/>
    <s v=""/>
    <n v="1954800"/>
    <s v=""/>
    <x v="13"/>
    <x v="20"/>
    <s v="24031380"/>
    <x v="2"/>
    <x v="2"/>
    <x v="9"/>
    <x v="1"/>
    <s v="kenkocorrectionfluidke01"/>
    <s v="kenkocorrectionfluidke0119548000.17"/>
    <s v="kenkocorrectionfluidke0119548000.17"/>
    <s v="KENKO SINAR INDONESIAARTO MORO2403138045373kenkocorrectionfluidke01"/>
    <x v="1"/>
    <n v="1580"/>
    <x v="0"/>
    <s v="36 LSN"/>
    <s v="kenkocorrectionfluidke0136lsnartomoro"/>
    <x v="1"/>
    <x v="249"/>
    <x v="0"/>
  </r>
  <r>
    <s v=""/>
    <s v=""/>
    <x v="0"/>
    <n v="77"/>
    <x v="0"/>
    <x v="0"/>
    <x v="0"/>
    <m/>
    <x v="0"/>
    <x v="0"/>
    <x v="0"/>
    <s v="KENKO PRICE LABELLER MX 5500 8 DIGITS 1 LINE"/>
    <x v="2"/>
    <m/>
    <x v="0"/>
    <m/>
    <n v="2250000"/>
    <x v="0"/>
    <x v="1"/>
    <x v="0"/>
    <x v="0"/>
    <x v="0"/>
    <x v="0"/>
    <n v="2250000"/>
    <n v="382500"/>
    <n v="0"/>
    <x v="1"/>
    <n v="382500"/>
    <n v="1867500"/>
    <x v="0"/>
    <s v=""/>
    <s v=""/>
    <n v="2250000"/>
    <s v=""/>
    <x v="13"/>
    <x v="20"/>
    <s v="24031380"/>
    <x v="2"/>
    <x v="2"/>
    <x v="2"/>
    <x v="1"/>
    <s v="kenkopricelabellermx55008digits1line"/>
    <s v="kenkopricelabellermx55008digits1line22500000.17"/>
    <s v="kenkopricelabellermx55008digits1line22500000.17"/>
    <s v=""/>
    <x v="0"/>
    <n v="1767"/>
    <x v="0"/>
    <s v="50 PCS"/>
    <s v="kenkopricelabellermx55008digits1line50pcsartomoro"/>
    <x v="1"/>
    <x v="250"/>
    <x v="0"/>
  </r>
  <r>
    <s v=""/>
    <s v=""/>
    <x v="0"/>
    <n v="77"/>
    <x v="0"/>
    <x v="0"/>
    <x v="0"/>
    <m/>
    <x v="0"/>
    <x v="0"/>
    <x v="0"/>
    <s v="KENKO PRICE LABEL 6001-2R 1 LINE @ 10 ROL"/>
    <x v="6"/>
    <m/>
    <x v="0"/>
    <m/>
    <n v="1050000"/>
    <x v="0"/>
    <x v="1"/>
    <x v="0"/>
    <x v="0"/>
    <x v="0"/>
    <x v="0"/>
    <n v="3150000"/>
    <n v="535500"/>
    <n v="0"/>
    <x v="1"/>
    <n v="535500"/>
    <n v="2614500"/>
    <x v="0"/>
    <s v=""/>
    <s v=""/>
    <n v="1050000"/>
    <s v=""/>
    <x v="13"/>
    <x v="20"/>
    <s v="24031380"/>
    <x v="2"/>
    <x v="2"/>
    <x v="2"/>
    <x v="1"/>
    <s v="kenkopricelabel60012r1line@10rol"/>
    <s v="kenkopricelabel60012r1line@10rol10500000.17"/>
    <s v="kenkopricelabel60012r1line@10rol10500000.17"/>
    <s v=""/>
    <x v="0"/>
    <n v="1766"/>
    <x v="0"/>
    <s v="50 TUB"/>
    <s v="kenkopricelabel60012r1line@10rol50tubartomoro"/>
    <x v="1"/>
    <x v="251"/>
    <x v="0"/>
  </r>
  <r>
    <s v=""/>
    <s v=""/>
    <x v="0"/>
    <n v="77"/>
    <x v="0"/>
    <x v="0"/>
    <x v="0"/>
    <m/>
    <x v="0"/>
    <x v="0"/>
    <x v="0"/>
    <s v="KENKO PRICE LABEL 5002 2 LINE @ 10 ROL"/>
    <x v="6"/>
    <m/>
    <x v="0"/>
    <m/>
    <n v="1350000"/>
    <x v="0"/>
    <x v="1"/>
    <x v="0"/>
    <x v="0"/>
    <x v="0"/>
    <x v="0"/>
    <n v="4050000"/>
    <n v="688500"/>
    <n v="0"/>
    <x v="1"/>
    <n v="688500"/>
    <n v="3361500"/>
    <x v="0"/>
    <n v="8252820.0000000009"/>
    <n v="40293180"/>
    <n v="1350000"/>
    <s v=""/>
    <x v="13"/>
    <x v="20"/>
    <s v="24031380"/>
    <x v="2"/>
    <x v="2"/>
    <x v="2"/>
    <x v="1"/>
    <s v="kenkopricelabel50022line@10rol"/>
    <s v="kenkopricelabel50022line@10rol13500000.17"/>
    <s v="kenkopricelabel50022line@10rol13500000.17"/>
    <s v=""/>
    <x v="0"/>
    <n v="1765"/>
    <x v="0"/>
    <s v="50 TUB"/>
    <s v="kenkopricelabel50022line@10rol50tubartomoro"/>
    <x v="1"/>
    <x v="25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8"/>
    <s v="ATA_2603_194-2"/>
    <x v="1"/>
    <n v="78"/>
    <x v="13"/>
    <x v="3"/>
    <x v="2"/>
    <s v="SA240305194"/>
    <x v="0"/>
    <x v="14"/>
    <x v="0"/>
    <s v="PAPER FASTENER PF-50 WHITE JK"/>
    <x v="2"/>
    <n v="100"/>
    <x v="2"/>
    <n v="7600"/>
    <m/>
    <x v="0"/>
    <x v="2"/>
    <x v="1"/>
    <x v="0"/>
    <x v="0"/>
    <x v="0"/>
    <n v="760000"/>
    <n v="95000"/>
    <n v="33250"/>
    <x v="1"/>
    <n v="128250"/>
    <n v="631750"/>
    <x v="0"/>
    <s v=""/>
    <s v=""/>
    <n v="760000"/>
    <n v="760000"/>
    <x v="13"/>
    <x v="14"/>
    <s v="SA240305194"/>
    <x v="3"/>
    <x v="2"/>
    <x v="1"/>
    <x v="1"/>
    <s v="paperfastenerpf50whitejk"/>
    <s v="paperfastenerpf50whitejk7600000.1250.05"/>
    <s v="paperfastenerpf50whitejk7600000.1250.05"/>
    <s v="ATALI MAKMURARTO MOROSA24030519445372paperfastenerpf50whitejk"/>
    <x v="1"/>
    <n v="2320"/>
    <x v="0"/>
    <s v="100 PAK"/>
    <s v="paperfastenerpf50whitejk100pakartomoro"/>
    <x v="1"/>
    <x v="253"/>
    <x v="0"/>
  </r>
  <r>
    <s v=""/>
    <s v=""/>
    <x v="0"/>
    <n v="78"/>
    <x v="0"/>
    <x v="0"/>
    <x v="0"/>
    <m/>
    <x v="0"/>
    <x v="0"/>
    <x v="0"/>
    <s v="PAPER FASTENER PF-50 COLOR JK"/>
    <x v="2"/>
    <n v="100"/>
    <x v="2"/>
    <n v="7600"/>
    <m/>
    <x v="0"/>
    <x v="2"/>
    <x v="1"/>
    <x v="0"/>
    <x v="0"/>
    <x v="0"/>
    <n v="760000"/>
    <n v="95000"/>
    <n v="33250"/>
    <x v="1"/>
    <n v="128250"/>
    <n v="631750"/>
    <x v="0"/>
    <n v="256500"/>
    <n v="1263500"/>
    <n v="760000"/>
    <n v="760000"/>
    <x v="13"/>
    <x v="14"/>
    <s v="SA240305194"/>
    <x v="3"/>
    <x v="2"/>
    <x v="2"/>
    <x v="1"/>
    <s v="paperfastenerpf50colorjk"/>
    <s v="paperfastenerpf50colorjk7600000.1250.05"/>
    <s v="paperfastenerpf50colorjk7600000.1250.05"/>
    <s v=""/>
    <x v="0"/>
    <n v="2319"/>
    <x v="0"/>
    <s v="100 PAK"/>
    <s v="paperfastenerpf50colorjk100pakartomoro"/>
    <x v="1"/>
    <x v="25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79"/>
    <s v="ATA_2703_725-2"/>
    <x v="1"/>
    <n v="79"/>
    <x v="15"/>
    <x v="3"/>
    <x v="2"/>
    <s v="SA240304725"/>
    <x v="0"/>
    <x v="13"/>
    <x v="0"/>
    <s v="OIL PASTEL OP 12 S PP CASE SEA WORLD JK"/>
    <x v="8"/>
    <n v="2880"/>
    <x v="3"/>
    <n v="11900"/>
    <m/>
    <x v="0"/>
    <x v="2"/>
    <x v="4"/>
    <x v="0"/>
    <x v="0"/>
    <x v="0"/>
    <n v="34272000"/>
    <n v="4284000"/>
    <n v="2998800"/>
    <x v="1"/>
    <n v="7282800"/>
    <n v="26989200"/>
    <x v="0"/>
    <s v=""/>
    <s v=""/>
    <n v="1713600"/>
    <n v="34272000"/>
    <x v="15"/>
    <x v="13"/>
    <s v="SA240304725"/>
    <x v="3"/>
    <x v="2"/>
    <x v="1"/>
    <x v="1"/>
    <s v="oilpastelop12sppcaseseaworldjk"/>
    <s v="oilpastelop12sppcaseseaworldjk17136000.1250.1"/>
    <s v="oilpastelop12sppcaseseaworldjk17136000.1250.1"/>
    <s v="ATALI MAKMURARTO MOROSA24030472545366oilpastelop12sppcaseseaworldjk"/>
    <x v="1"/>
    <n v="2200"/>
    <x v="0"/>
    <s v="12 LSN"/>
    <s v="oilpastelop12sppcaseseaworldjk12lsnartomoro"/>
    <x v="1"/>
    <x v="255"/>
    <x v="0"/>
  </r>
  <r>
    <s v=""/>
    <s v=""/>
    <x v="0"/>
    <n v="79"/>
    <x v="0"/>
    <x v="0"/>
    <x v="0"/>
    <m/>
    <x v="0"/>
    <x v="0"/>
    <x v="0"/>
    <s v="OIL PASTEL OP 18S PP CASE SEA WORLD JK"/>
    <x v="11"/>
    <n v="1080"/>
    <x v="3"/>
    <n v="23000"/>
    <m/>
    <x v="0"/>
    <x v="2"/>
    <x v="4"/>
    <x v="0"/>
    <x v="0"/>
    <x v="0"/>
    <n v="24840000"/>
    <n v="3105000"/>
    <n v="2173500"/>
    <x v="1"/>
    <n v="5278500"/>
    <n v="19561500"/>
    <x v="0"/>
    <n v="12561300"/>
    <n v="46550700"/>
    <n v="1656000"/>
    <n v="24840000"/>
    <x v="15"/>
    <x v="13"/>
    <s v="SA240304725"/>
    <x v="3"/>
    <x v="2"/>
    <x v="2"/>
    <x v="1"/>
    <s v="oilpastelop18sppcaseseaworldjk"/>
    <s v="oilpastelop18sppcaseseaworldjk16560000.1250.1"/>
    <s v="oilpastelop18sppcaseseaworldjk16560000.1250.1"/>
    <s v=""/>
    <x v="0"/>
    <n v="2201"/>
    <x v="0"/>
    <s v="6 LSN"/>
    <s v="oilpastelop18sppcaseseaworldjk6lsnartomoro"/>
    <x v="1"/>
    <x v="25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0"/>
    <s v="ATA_2703_726-3"/>
    <x v="1"/>
    <n v="80"/>
    <x v="15"/>
    <x v="3"/>
    <x v="2"/>
    <s v="SA240304726"/>
    <x v="0"/>
    <x v="13"/>
    <x v="0"/>
    <s v="OIL PASTEL OP 36 S PP CASE SEA WORLD JK"/>
    <x v="15"/>
    <n v="360"/>
    <x v="3"/>
    <n v="41500"/>
    <m/>
    <x v="0"/>
    <x v="2"/>
    <x v="4"/>
    <x v="0"/>
    <x v="0"/>
    <x v="0"/>
    <n v="14940000"/>
    <n v="1867500"/>
    <n v="1307250"/>
    <x v="1"/>
    <n v="3174750"/>
    <n v="11765250"/>
    <x v="0"/>
    <s v=""/>
    <s v=""/>
    <n v="1494000"/>
    <n v="14940000"/>
    <x v="15"/>
    <x v="13"/>
    <s v="SA240304726"/>
    <x v="3"/>
    <x v="2"/>
    <x v="8"/>
    <x v="1"/>
    <s v="oilpastelop36sppcaseseaworldjk"/>
    <s v="oilpastelop36sppcaseseaworldjk14940000.1250.1"/>
    <s v="oilpastelop36sppcaseseaworldjk14940000.1250.1"/>
    <s v="ATALI MAKMURARTO MOROSA24030472645366oilpastelop36sppcaseseaworldjk"/>
    <x v="1"/>
    <n v="2203"/>
    <x v="0"/>
    <s v="6 BOX (6 SET)"/>
    <s v="oilpastelop36sppcaseseaworldjk6box6setartomoro"/>
    <x v="1"/>
    <x v="257"/>
    <x v="0"/>
  </r>
  <r>
    <s v=""/>
    <s v=""/>
    <x v="0"/>
    <n v="80"/>
    <x v="0"/>
    <x v="0"/>
    <x v="0"/>
    <m/>
    <x v="0"/>
    <x v="0"/>
    <x v="0"/>
    <s v="CRAYON PUTAR TWCR 12 S JK"/>
    <x v="15"/>
    <n v="1440"/>
    <x v="3"/>
    <n v="23900"/>
    <m/>
    <x v="0"/>
    <x v="2"/>
    <x v="4"/>
    <x v="0"/>
    <x v="0"/>
    <x v="0"/>
    <n v="34416000"/>
    <n v="4302000"/>
    <n v="3011400"/>
    <x v="1"/>
    <n v="7313400"/>
    <n v="27102600"/>
    <x v="0"/>
    <s v=""/>
    <s v=""/>
    <n v="3441600"/>
    <n v="34416000"/>
    <x v="15"/>
    <x v="13"/>
    <s v="SA240304726"/>
    <x v="3"/>
    <x v="2"/>
    <x v="2"/>
    <x v="1"/>
    <s v="crayonputartwcr12sjk"/>
    <s v="crayonputartwcr12sjk34416000.1250.1"/>
    <s v="crayonputartwcr12sjk34416000.1250.1"/>
    <s v=""/>
    <x v="0"/>
    <n v="776"/>
    <x v="0"/>
    <s v="12 LSN"/>
    <s v="crayonputartwcr12sjk12lsnartomoro"/>
    <x v="1"/>
    <x v="258"/>
    <x v="0"/>
  </r>
  <r>
    <s v=""/>
    <s v=""/>
    <x v="0"/>
    <n v="80"/>
    <x v="0"/>
    <x v="0"/>
    <x v="0"/>
    <m/>
    <x v="0"/>
    <x v="0"/>
    <x v="0"/>
    <s v="CRAYON PUTAR TWCR 12 MINI JK"/>
    <x v="3"/>
    <n v="720"/>
    <x v="3"/>
    <n v="18600"/>
    <m/>
    <x v="0"/>
    <x v="2"/>
    <x v="4"/>
    <x v="0"/>
    <x v="0"/>
    <x v="0"/>
    <n v="13392000"/>
    <n v="1674000"/>
    <n v="1171800"/>
    <x v="1"/>
    <n v="2845800"/>
    <n v="10546200"/>
    <x v="0"/>
    <n v="13333950"/>
    <n v="49414050"/>
    <n v="2678400"/>
    <n v="13392000"/>
    <x v="15"/>
    <x v="13"/>
    <s v="SA240304726"/>
    <x v="3"/>
    <x v="2"/>
    <x v="2"/>
    <x v="1"/>
    <s v="crayonputartwcr12minijk"/>
    <s v="crayonputartwcr12minijk26784000.1250.1"/>
    <s v="crayonputartwcr12minijk26784000.1250.1"/>
    <s v=""/>
    <x v="0"/>
    <n v="775"/>
    <x v="0"/>
    <s v="12 LSN"/>
    <s v="crayonputartwcr12minijk12lsnartomoro"/>
    <x v="1"/>
    <x v="25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1"/>
    <s v="ATA_2803_209-10"/>
    <x v="1"/>
    <n v="81"/>
    <x v="16"/>
    <x v="3"/>
    <x v="2"/>
    <s v="SA240305209"/>
    <x v="0"/>
    <x v="14"/>
    <x v="0"/>
    <s v="OIL PASTEL OP 12 S PP CASE SEA WORLD JK"/>
    <x v="18"/>
    <n v="1296"/>
    <x v="3"/>
    <n v="11900"/>
    <m/>
    <x v="0"/>
    <x v="2"/>
    <x v="4"/>
    <x v="0"/>
    <x v="0"/>
    <x v="0"/>
    <n v="15422400"/>
    <n v="1927800"/>
    <n v="1349460"/>
    <x v="1"/>
    <n v="3277260"/>
    <n v="12145140"/>
    <x v="0"/>
    <s v=""/>
    <s v=""/>
    <n v="1713600"/>
    <n v="15422400"/>
    <x v="16"/>
    <x v="14"/>
    <s v="SA240305209"/>
    <x v="3"/>
    <x v="2"/>
    <x v="3"/>
    <x v="1"/>
    <s v="oilpastelop12sppcaseseaworldjk"/>
    <s v="oilpastelop12sppcaseseaworldjk17136000.1250.1"/>
    <s v="oilpastelop12sppcaseseaworldjk17136000.1250.1"/>
    <s v="ATALI MAKMURARTO MOROSA24030520945372oilpastelop12sppcaseseaworldjk"/>
    <x v="1"/>
    <n v="2200"/>
    <x v="0"/>
    <s v="12 LSN"/>
    <s v="oilpastelop12sppcaseseaworldjk12lsnartomoro"/>
    <x v="1"/>
    <x v="260"/>
    <x v="0"/>
  </r>
  <r>
    <s v=""/>
    <s v=""/>
    <x v="0"/>
    <n v="81"/>
    <x v="0"/>
    <x v="0"/>
    <x v="0"/>
    <m/>
    <x v="0"/>
    <x v="0"/>
    <x v="0"/>
    <s v="OIL PASTEL OP 18 S PP CASE SEA WORLD JK"/>
    <x v="6"/>
    <n v="216"/>
    <x v="3"/>
    <n v="23000"/>
    <m/>
    <x v="0"/>
    <x v="2"/>
    <x v="4"/>
    <x v="0"/>
    <x v="0"/>
    <x v="0"/>
    <n v="4968000"/>
    <n v="621000"/>
    <n v="434700"/>
    <x v="1"/>
    <n v="1055700"/>
    <n v="3912300"/>
    <x v="0"/>
    <s v=""/>
    <s v=""/>
    <n v="1656000"/>
    <n v="4968000"/>
    <x v="16"/>
    <x v="14"/>
    <s v="SA240305209"/>
    <x v="3"/>
    <x v="2"/>
    <x v="2"/>
    <x v="1"/>
    <s v="oilpastelop18sppcaseseaworldjk"/>
    <s v="oilpastelop18sppcaseseaworldjk16560000.1250.1"/>
    <s v="oilpastelop18sppcaseseaworldjk16560000.1250.1"/>
    <s v=""/>
    <x v="0"/>
    <n v="2201"/>
    <x v="0"/>
    <s v="6 LSN"/>
    <s v="oilpastelop18sppcaseseaworldjk6lsnartomoro"/>
    <x v="1"/>
    <x v="261"/>
    <x v="0"/>
  </r>
  <r>
    <s v=""/>
    <s v=""/>
    <x v="0"/>
    <n v="81"/>
    <x v="0"/>
    <x v="0"/>
    <x v="0"/>
    <m/>
    <x v="0"/>
    <x v="0"/>
    <x v="0"/>
    <s v="OIL PASTEL OP 24 S PP CASE SEA WORLD JK"/>
    <x v="7"/>
    <n v="192"/>
    <x v="3"/>
    <n v="29600"/>
    <m/>
    <x v="0"/>
    <x v="2"/>
    <x v="4"/>
    <x v="0"/>
    <x v="0"/>
    <x v="0"/>
    <n v="5683200"/>
    <n v="710400"/>
    <n v="497280"/>
    <x v="1"/>
    <n v="1207680"/>
    <n v="4475520"/>
    <x v="0"/>
    <s v=""/>
    <s v=""/>
    <n v="1420800"/>
    <n v="5683200"/>
    <x v="16"/>
    <x v="14"/>
    <s v="SA240305209"/>
    <x v="3"/>
    <x v="2"/>
    <x v="2"/>
    <x v="1"/>
    <s v="oilpastelop24sppcaseseaworldjk"/>
    <s v="oilpastelop24sppcaseseaworldjk14208000.1250.1"/>
    <s v="oilpastelop24sppcaseseaworldjk14208000.1250.1"/>
    <s v=""/>
    <x v="0"/>
    <n v="2202"/>
    <x v="0"/>
    <s v="8 BOX (6 SET)"/>
    <s v="oilpastelop24sppcaseseaworldjk8box6setartomoro"/>
    <x v="1"/>
    <x v="262"/>
    <x v="0"/>
  </r>
  <r>
    <s v=""/>
    <s v=""/>
    <x v="0"/>
    <n v="81"/>
    <x v="0"/>
    <x v="0"/>
    <x v="0"/>
    <m/>
    <x v="0"/>
    <x v="0"/>
    <x v="0"/>
    <s v="OIL PASTEL OP 36 S PP CASE SEA WORLD JK"/>
    <x v="3"/>
    <n v="180"/>
    <x v="3"/>
    <n v="41500"/>
    <m/>
    <x v="0"/>
    <x v="2"/>
    <x v="4"/>
    <x v="0"/>
    <x v="0"/>
    <x v="0"/>
    <n v="7470000"/>
    <n v="933750"/>
    <n v="653625"/>
    <x v="1"/>
    <n v="1587375"/>
    <n v="5882625"/>
    <x v="0"/>
    <s v=""/>
    <s v=""/>
    <n v="1494000"/>
    <n v="7470000"/>
    <x v="16"/>
    <x v="14"/>
    <s v="SA240305209"/>
    <x v="3"/>
    <x v="2"/>
    <x v="2"/>
    <x v="1"/>
    <s v="oilpastelop36sppcaseseaworldjk"/>
    <s v="oilpastelop36sppcaseseaworldjk14940000.1250.1"/>
    <s v="oilpastelop36sppcaseseaworldjk14940000.1250.1"/>
    <s v=""/>
    <x v="0"/>
    <n v="2203"/>
    <x v="0"/>
    <s v="6 BOX (6 SET)"/>
    <s v="oilpastelop36sppcaseseaworldjk6box6setartomoro"/>
    <x v="1"/>
    <x v="263"/>
    <x v="0"/>
  </r>
  <r>
    <s v=""/>
    <s v=""/>
    <x v="0"/>
    <n v="81"/>
    <x v="0"/>
    <x v="0"/>
    <x v="0"/>
    <m/>
    <x v="0"/>
    <x v="0"/>
    <x v="0"/>
    <s v="OIL PASTEL OP 48 S PP CASE SEA WORLD JK"/>
    <x v="1"/>
    <n v="48"/>
    <x v="3"/>
    <n v="58900"/>
    <m/>
    <x v="0"/>
    <x v="2"/>
    <x v="4"/>
    <x v="0"/>
    <x v="0"/>
    <x v="0"/>
    <n v="2827200"/>
    <n v="353400"/>
    <n v="247380"/>
    <x v="1"/>
    <n v="600780"/>
    <n v="2226420"/>
    <x v="0"/>
    <s v=""/>
    <s v=""/>
    <n v="1413600"/>
    <n v="2827200"/>
    <x v="16"/>
    <x v="14"/>
    <s v="SA240305209"/>
    <x v="3"/>
    <x v="2"/>
    <x v="2"/>
    <x v="1"/>
    <s v="oilpastelop48sppcaseseaworldjk"/>
    <s v="oilpastelop48sppcaseseaworldjk14136000.1250.1"/>
    <s v="oilpastelop48sppcaseseaworldjk14136000.1250.1"/>
    <s v=""/>
    <x v="0"/>
    <n v="2204"/>
    <x v="0"/>
    <s v="4 BOX (6 SET)"/>
    <s v="oilpastelop48sppcaseseaworldjk4box6setartomoro"/>
    <x v="1"/>
    <x v="264"/>
    <x v="0"/>
  </r>
  <r>
    <s v=""/>
    <s v=""/>
    <x v="0"/>
    <n v="81"/>
    <x v="0"/>
    <x v="0"/>
    <x v="0"/>
    <m/>
    <x v="0"/>
    <x v="0"/>
    <x v="0"/>
    <s v="OIL PASTEL OP 55 S PP CASE SEA WORLD JK"/>
    <x v="2"/>
    <n v="24"/>
    <x v="3"/>
    <n v="66900"/>
    <m/>
    <x v="0"/>
    <x v="2"/>
    <x v="4"/>
    <x v="0"/>
    <x v="0"/>
    <x v="0"/>
    <n v="1605600"/>
    <n v="200700"/>
    <n v="140490"/>
    <x v="1"/>
    <n v="341190"/>
    <n v="1264410"/>
    <x v="0"/>
    <s v=""/>
    <s v=""/>
    <n v="1605600"/>
    <n v="1605600"/>
    <x v="16"/>
    <x v="14"/>
    <s v="SA240305209"/>
    <x v="3"/>
    <x v="2"/>
    <x v="2"/>
    <x v="1"/>
    <s v="oilpastelop55sppcaseseaworldjk"/>
    <s v="oilpastelop55sppcaseseaworldjk16056000.1250.1"/>
    <s v="oilpastelop55sppcaseseaworldjk16056000.1250.1"/>
    <s v=""/>
    <x v="0"/>
    <n v="2205"/>
    <x v="0"/>
    <s v="4 BOX (6 SET)"/>
    <s v="oilpastelop55sppcaseseaworldjk4box6setartomoro"/>
    <x v="1"/>
    <x v="265"/>
    <x v="0"/>
  </r>
  <r>
    <s v=""/>
    <s v=""/>
    <x v="0"/>
    <n v="81"/>
    <x v="0"/>
    <x v="0"/>
    <x v="0"/>
    <m/>
    <x v="0"/>
    <x v="0"/>
    <x v="0"/>
    <s v="CRAYON PUTAR TWCR 12 S JK"/>
    <x v="6"/>
    <n v="432"/>
    <x v="3"/>
    <n v="23900"/>
    <m/>
    <x v="0"/>
    <x v="2"/>
    <x v="4"/>
    <x v="0"/>
    <x v="0"/>
    <x v="0"/>
    <n v="10324800"/>
    <n v="1290600"/>
    <n v="903420"/>
    <x v="1"/>
    <n v="2194020"/>
    <n v="8130780"/>
    <x v="0"/>
    <s v=""/>
    <s v=""/>
    <n v="3441600"/>
    <n v="10324800"/>
    <x v="16"/>
    <x v="14"/>
    <s v="SA240305209"/>
    <x v="3"/>
    <x v="2"/>
    <x v="2"/>
    <x v="1"/>
    <s v="crayonputartwcr12sjk"/>
    <s v="crayonputartwcr12sjk34416000.1250.1"/>
    <s v="crayonputartwcr12sjk34416000.1250.1"/>
    <s v=""/>
    <x v="0"/>
    <n v="776"/>
    <x v="0"/>
    <s v="12 LSN"/>
    <s v="crayonputartwcr12sjk12lsnartomoro"/>
    <x v="1"/>
    <x v="266"/>
    <x v="0"/>
  </r>
  <r>
    <s v=""/>
    <s v=""/>
    <x v="0"/>
    <n v="81"/>
    <x v="0"/>
    <x v="0"/>
    <x v="0"/>
    <m/>
    <x v="0"/>
    <x v="0"/>
    <x v="0"/>
    <s v="CRAYON PUTAR TWCR 12 MINI JK"/>
    <x v="6"/>
    <n v="432"/>
    <x v="3"/>
    <n v="18600"/>
    <m/>
    <x v="0"/>
    <x v="2"/>
    <x v="4"/>
    <x v="0"/>
    <x v="0"/>
    <x v="0"/>
    <n v="8035200"/>
    <n v="1004400"/>
    <n v="703080"/>
    <x v="1"/>
    <n v="1707480"/>
    <n v="6327720"/>
    <x v="0"/>
    <s v=""/>
    <s v=""/>
    <n v="2678400"/>
    <n v="8035200"/>
    <x v="16"/>
    <x v="14"/>
    <s v="SA240305209"/>
    <x v="3"/>
    <x v="2"/>
    <x v="2"/>
    <x v="1"/>
    <s v="crayonputartwcr12minijk"/>
    <s v="crayonputartwcr12minijk26784000.1250.1"/>
    <s v="crayonputartwcr12minijk26784000.1250.1"/>
    <s v=""/>
    <x v="0"/>
    <n v="775"/>
    <x v="0"/>
    <s v="12 LSN"/>
    <s v="crayonputartwcr12minijk12lsnartomoro"/>
    <x v="1"/>
    <x v="267"/>
    <x v="0"/>
  </r>
  <r>
    <s v=""/>
    <s v=""/>
    <x v="0"/>
    <n v="81"/>
    <x v="0"/>
    <x v="0"/>
    <x v="0"/>
    <m/>
    <x v="0"/>
    <x v="0"/>
    <x v="0"/>
    <s v="CRAYON PUTAR TWCR 24 S JK"/>
    <x v="2"/>
    <n v="72"/>
    <x v="3"/>
    <n v="47800"/>
    <m/>
    <x v="0"/>
    <x v="2"/>
    <x v="4"/>
    <x v="0"/>
    <x v="0"/>
    <x v="0"/>
    <n v="3441600"/>
    <n v="430200"/>
    <n v="301140"/>
    <x v="1"/>
    <n v="731340"/>
    <n v="2710260"/>
    <x v="0"/>
    <s v=""/>
    <s v=""/>
    <n v="3441600"/>
    <n v="3441600"/>
    <x v="16"/>
    <x v="14"/>
    <s v="SA240305209"/>
    <x v="3"/>
    <x v="2"/>
    <x v="2"/>
    <x v="1"/>
    <s v="crayonputartwcr24sjk"/>
    <s v="crayonputartwcr24sjk34416000.1250.1"/>
    <s v="crayonputartwcr24sjk34416000.1250.1"/>
    <s v=""/>
    <x v="0"/>
    <n v="778"/>
    <x v="0"/>
    <s v="12 BOX (6 SET)"/>
    <s v="crayonputartwcr24sjk12box6setartomoro"/>
    <x v="1"/>
    <x v="268"/>
    <x v="0"/>
  </r>
  <r>
    <s v=""/>
    <s v=""/>
    <x v="0"/>
    <n v="81"/>
    <x v="0"/>
    <x v="0"/>
    <x v="0"/>
    <m/>
    <x v="0"/>
    <x v="0"/>
    <x v="0"/>
    <s v="GEL PEN GP 330 BLACK JK"/>
    <x v="1"/>
    <n v="288"/>
    <x v="1"/>
    <n v="14100"/>
    <m/>
    <x v="0"/>
    <x v="2"/>
    <x v="4"/>
    <x v="0"/>
    <x v="0"/>
    <x v="0"/>
    <n v="4060800"/>
    <n v="507600"/>
    <n v="355320"/>
    <x v="1"/>
    <n v="862920"/>
    <n v="3197880"/>
    <x v="0"/>
    <n v="13565745"/>
    <n v="50273055"/>
    <n v="2030400"/>
    <n v="4060800"/>
    <x v="16"/>
    <x v="14"/>
    <s v="SA240305209"/>
    <x v="3"/>
    <x v="2"/>
    <x v="2"/>
    <x v="1"/>
    <s v="gelpengp330blackjk"/>
    <s v="gelpengp330blackjk20304000.1250.1"/>
    <s v="gelpengp330blackjk20304000.1250.1"/>
    <s v=""/>
    <x v="0"/>
    <n v="1072"/>
    <x v="0"/>
    <s v="144 LSN"/>
    <s v="gelpengp330blackjk144lsnartomoro"/>
    <x v="1"/>
    <x v="26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2"/>
    <s v="ATA_3003_284-3"/>
    <x v="1"/>
    <n v="82"/>
    <x v="17"/>
    <x v="3"/>
    <x v="2"/>
    <s v="SA240305284"/>
    <x v="0"/>
    <x v="21"/>
    <x v="0"/>
    <s v="OIL PASTEL OP 12 S PP CASE SEA WORLD JK"/>
    <x v="8"/>
    <n v="2880"/>
    <x v="3"/>
    <n v="11900"/>
    <m/>
    <x v="0"/>
    <x v="2"/>
    <x v="4"/>
    <x v="0"/>
    <x v="0"/>
    <x v="0"/>
    <n v="34272000"/>
    <n v="4284000"/>
    <n v="2998800"/>
    <x v="1"/>
    <n v="7282800"/>
    <n v="26989200"/>
    <x v="0"/>
    <s v=""/>
    <s v=""/>
    <n v="1713600"/>
    <n v="34272000"/>
    <x v="17"/>
    <x v="20"/>
    <s v="SA240305284"/>
    <x v="3"/>
    <x v="2"/>
    <x v="8"/>
    <x v="1"/>
    <s v="oilpastelop12sppcaseseaworldjk"/>
    <s v="oilpastelop12sppcaseseaworldjk17136000.1250.1"/>
    <s v="oilpastelop12sppcaseseaworldjk17136000.1250.1"/>
    <s v="ATALI MAKMURARTO MOROSA24030528445373oilpastelop12sppcaseseaworldjk"/>
    <x v="1"/>
    <n v="2200"/>
    <x v="0"/>
    <s v="12 LSN"/>
    <s v="oilpastelop12sppcaseseaworldjk12lsnartomoro"/>
    <x v="1"/>
    <x v="270"/>
    <x v="0"/>
  </r>
  <r>
    <s v=""/>
    <s v=""/>
    <x v="0"/>
    <n v="82"/>
    <x v="0"/>
    <x v="0"/>
    <x v="0"/>
    <m/>
    <x v="0"/>
    <x v="0"/>
    <x v="0"/>
    <s v="OIL PASTEL OP 18 S PP CASE SEA WORLD JK"/>
    <x v="11"/>
    <n v="1080"/>
    <x v="3"/>
    <n v="23000"/>
    <m/>
    <x v="0"/>
    <x v="2"/>
    <x v="4"/>
    <x v="0"/>
    <x v="0"/>
    <x v="0"/>
    <n v="24840000"/>
    <n v="3105000"/>
    <n v="2173500"/>
    <x v="1"/>
    <n v="5278500"/>
    <n v="19561500"/>
    <x v="0"/>
    <s v=""/>
    <s v=""/>
    <n v="1656000"/>
    <n v="24840000"/>
    <x v="17"/>
    <x v="20"/>
    <s v="SA240305284"/>
    <x v="3"/>
    <x v="2"/>
    <x v="2"/>
    <x v="1"/>
    <s v="oilpastelop18sppcaseseaworldjk"/>
    <s v="oilpastelop18sppcaseseaworldjk16560000.1250.1"/>
    <s v="oilpastelop18sppcaseseaworldjk16560000.1250.1"/>
    <s v=""/>
    <x v="0"/>
    <n v="2201"/>
    <x v="0"/>
    <s v="6 LSN"/>
    <s v="oilpastelop18sppcaseseaworldjk6lsnartomoro"/>
    <x v="1"/>
    <x v="271"/>
    <x v="0"/>
  </r>
  <r>
    <s v=""/>
    <s v=""/>
    <x v="0"/>
    <n v="82"/>
    <x v="0"/>
    <x v="0"/>
    <x v="0"/>
    <m/>
    <x v="0"/>
    <x v="0"/>
    <x v="0"/>
    <s v="OIL PASTEL OP 72 S PP CASE SEA WORLD JK"/>
    <x v="3"/>
    <n v="120"/>
    <x v="3"/>
    <n v="96000"/>
    <m/>
    <x v="0"/>
    <x v="2"/>
    <x v="4"/>
    <x v="0"/>
    <x v="0"/>
    <x v="0"/>
    <n v="11520000"/>
    <n v="1440000"/>
    <n v="1008000"/>
    <x v="1"/>
    <n v="2448000"/>
    <n v="9072000"/>
    <x v="0"/>
    <n v="15009300"/>
    <n v="55622700"/>
    <n v="2304000"/>
    <n v="11520000"/>
    <x v="17"/>
    <x v="20"/>
    <s v="SA240305284"/>
    <x v="3"/>
    <x v="2"/>
    <x v="2"/>
    <x v="1"/>
    <s v="oilpastelop72sppcaseseaworldjk"/>
    <s v="oilpastelop72sppcaseseaworldjk23040000.1250.1"/>
    <s v="oilpastelop72sppcaseseaworldjk23040000.1250.1"/>
    <s v=""/>
    <x v="0"/>
    <n v="2206"/>
    <x v="0"/>
    <s v="4 BOX (6 SET)"/>
    <s v="oilpastelop72sppcaseseaworldjk4box6setartomoro"/>
    <x v="1"/>
    <x v="27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3"/>
    <s v="ATA_3003_295-2"/>
    <x v="1"/>
    <n v="83"/>
    <x v="17"/>
    <x v="3"/>
    <x v="2"/>
    <s v="SA240305295"/>
    <x v="0"/>
    <x v="21"/>
    <x v="0"/>
    <s v="CRAYON PUTAR TWCR-12S JK"/>
    <x v="15"/>
    <n v="1440"/>
    <x v="3"/>
    <n v="23900"/>
    <m/>
    <x v="0"/>
    <x v="2"/>
    <x v="4"/>
    <x v="0"/>
    <x v="0"/>
    <x v="0"/>
    <n v="34416000"/>
    <n v="4302000"/>
    <n v="3011400"/>
    <x v="1"/>
    <n v="7313400"/>
    <n v="27102600"/>
    <x v="0"/>
    <s v=""/>
    <s v=""/>
    <n v="3441600"/>
    <n v="34416000"/>
    <x v="17"/>
    <x v="20"/>
    <s v="SA240305295"/>
    <x v="3"/>
    <x v="2"/>
    <x v="1"/>
    <x v="1"/>
    <s v="crayonputartwcr12sjk"/>
    <s v="crayonputartwcr12sjk34416000.1250.1"/>
    <s v="crayonputartwcr12sjk34416000.1250.1"/>
    <s v="ATALI MAKMURARTO MOROSA24030529545373crayonputartwcr12sjk"/>
    <x v="1"/>
    <n v="776"/>
    <x v="0"/>
    <s v="12 LSN"/>
    <s v="crayonputartwcr12sjk12lsnartomoro"/>
    <x v="1"/>
    <x v="273"/>
    <x v="0"/>
  </r>
  <r>
    <s v=""/>
    <s v=""/>
    <x v="0"/>
    <n v="83"/>
    <x v="0"/>
    <x v="0"/>
    <x v="0"/>
    <m/>
    <x v="0"/>
    <x v="0"/>
    <x v="0"/>
    <s v="CRAYON PUTAR TWCR-12 MINI JK"/>
    <x v="3"/>
    <n v="720"/>
    <x v="3"/>
    <n v="18600"/>
    <m/>
    <x v="0"/>
    <x v="2"/>
    <x v="4"/>
    <x v="0"/>
    <x v="0"/>
    <x v="0"/>
    <n v="13392000"/>
    <n v="1674000"/>
    <n v="1171800"/>
    <x v="1"/>
    <n v="2845800"/>
    <n v="10546200"/>
    <x v="0"/>
    <n v="10159200"/>
    <n v="37648800"/>
    <n v="2678400"/>
    <n v="13392000"/>
    <x v="17"/>
    <x v="20"/>
    <s v="SA240305295"/>
    <x v="3"/>
    <x v="2"/>
    <x v="2"/>
    <x v="1"/>
    <s v="crayonputartwcr12minijk"/>
    <s v="crayonputartwcr12minijk26784000.1250.1"/>
    <s v="crayonputartwcr12minijk26784000.1250.1"/>
    <s v=""/>
    <x v="0"/>
    <n v="775"/>
    <x v="0"/>
    <s v="12 LSN"/>
    <s v="crayonputartwcr12minijk12lsnartomoro"/>
    <x v="1"/>
    <x v="27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4"/>
    <s v="ATA_3003_285-4"/>
    <x v="1"/>
    <n v="84"/>
    <x v="17"/>
    <x v="3"/>
    <x v="2"/>
    <s v="SA240305285"/>
    <x v="0"/>
    <x v="21"/>
    <x v="0"/>
    <s v="OIL PASTEL OP 24 S PP CASE SEA WORLD JK"/>
    <x v="8"/>
    <n v="960"/>
    <x v="3"/>
    <n v="29600"/>
    <m/>
    <x v="0"/>
    <x v="2"/>
    <x v="4"/>
    <x v="0"/>
    <x v="0"/>
    <x v="0"/>
    <n v="28416000"/>
    <n v="3552000"/>
    <n v="2486400"/>
    <x v="1"/>
    <n v="6038400"/>
    <n v="22377600"/>
    <x v="0"/>
    <s v=""/>
    <s v=""/>
    <n v="1420800"/>
    <n v="28416000"/>
    <x v="17"/>
    <x v="20"/>
    <s v="SA240305285"/>
    <x v="3"/>
    <x v="2"/>
    <x v="9"/>
    <x v="1"/>
    <s v="oilpastelop24sppcaseseaworldjk"/>
    <s v="oilpastelop24sppcaseseaworldjk14208000.1250.1"/>
    <s v="oilpastelop24sppcaseseaworldjk14208000.1250.1"/>
    <s v="ATALI MAKMURARTO MOROSA24030528545373oilpastelop24sppcaseseaworldjk"/>
    <x v="1"/>
    <n v="2202"/>
    <x v="0"/>
    <s v="8 BOX (6 SET)"/>
    <s v="oilpastelop24sppcaseseaworldjk8box6setartomoro"/>
    <x v="1"/>
    <x v="275"/>
    <x v="0"/>
  </r>
  <r>
    <s v=""/>
    <s v=""/>
    <x v="0"/>
    <n v="84"/>
    <x v="0"/>
    <x v="0"/>
    <x v="0"/>
    <m/>
    <x v="0"/>
    <x v="0"/>
    <x v="0"/>
    <s v="OIL PASTEL OP 36 S PP CASE SEA WORLD JK"/>
    <x v="15"/>
    <n v="360"/>
    <x v="3"/>
    <n v="41500"/>
    <m/>
    <x v="0"/>
    <x v="2"/>
    <x v="4"/>
    <x v="0"/>
    <x v="0"/>
    <x v="0"/>
    <n v="14940000"/>
    <n v="1867500"/>
    <n v="1307250"/>
    <x v="1"/>
    <n v="3174750"/>
    <n v="11765250"/>
    <x v="0"/>
    <s v=""/>
    <s v=""/>
    <n v="1494000"/>
    <n v="14940000"/>
    <x v="17"/>
    <x v="20"/>
    <s v="SA240305285"/>
    <x v="3"/>
    <x v="2"/>
    <x v="2"/>
    <x v="1"/>
    <s v="oilpastelop36sppcaseseaworldjk"/>
    <s v="oilpastelop36sppcaseseaworldjk14940000.1250.1"/>
    <s v="oilpastelop36sppcaseseaworldjk14940000.1250.1"/>
    <s v=""/>
    <x v="0"/>
    <n v="2203"/>
    <x v="0"/>
    <s v="6 BOX (6 SET)"/>
    <s v="oilpastelop36sppcaseseaworldjk6box6setartomoro"/>
    <x v="1"/>
    <x v="276"/>
    <x v="0"/>
  </r>
  <r>
    <s v=""/>
    <s v=""/>
    <x v="0"/>
    <n v="84"/>
    <x v="0"/>
    <x v="0"/>
    <x v="0"/>
    <m/>
    <x v="0"/>
    <x v="0"/>
    <x v="0"/>
    <s v="OIL PASTEL OP 48 S PP CASE SEA WORLD JK"/>
    <x v="3"/>
    <n v="120"/>
    <x v="3"/>
    <n v="58900"/>
    <m/>
    <x v="0"/>
    <x v="2"/>
    <x v="4"/>
    <x v="0"/>
    <x v="0"/>
    <x v="0"/>
    <n v="7068000"/>
    <n v="883500"/>
    <n v="618450"/>
    <x v="1"/>
    <n v="1501950"/>
    <n v="5566050"/>
    <x v="0"/>
    <s v=""/>
    <s v=""/>
    <n v="1413600"/>
    <n v="7068000"/>
    <x v="17"/>
    <x v="20"/>
    <s v="SA240305285"/>
    <x v="3"/>
    <x v="2"/>
    <x v="2"/>
    <x v="1"/>
    <s v="oilpastelop48sppcaseseaworldjk"/>
    <s v="oilpastelop48sppcaseseaworldjk14136000.1250.1"/>
    <s v="oilpastelop48sppcaseseaworldjk14136000.1250.1"/>
    <s v=""/>
    <x v="0"/>
    <n v="2204"/>
    <x v="0"/>
    <s v="4 BOX (6 SET)"/>
    <s v="oilpastelop48sppcaseseaworldjk4box6setartomoro"/>
    <x v="1"/>
    <x v="277"/>
    <x v="0"/>
  </r>
  <r>
    <s v=""/>
    <s v=""/>
    <x v="0"/>
    <n v="84"/>
    <x v="0"/>
    <x v="0"/>
    <x v="0"/>
    <m/>
    <x v="0"/>
    <x v="0"/>
    <x v="0"/>
    <s v="OIL PASTEL OP 55 S PP CASE SEA WORLD JK"/>
    <x v="15"/>
    <n v="240"/>
    <x v="3"/>
    <n v="66900"/>
    <m/>
    <x v="0"/>
    <x v="2"/>
    <x v="4"/>
    <x v="0"/>
    <x v="0"/>
    <x v="0"/>
    <n v="16056000"/>
    <n v="2007000"/>
    <n v="1404900"/>
    <x v="1"/>
    <n v="3411900"/>
    <n v="12644100"/>
    <x v="0"/>
    <n v="14127000"/>
    <n v="52353000"/>
    <n v="1605600"/>
    <n v="16056000"/>
    <x v="17"/>
    <x v="20"/>
    <s v="SA240305285"/>
    <x v="3"/>
    <x v="2"/>
    <x v="2"/>
    <x v="1"/>
    <s v="oilpastelop55sppcaseseaworldjk"/>
    <s v="oilpastelop55sppcaseseaworldjk16056000.1250.1"/>
    <s v="oilpastelop55sppcaseseaworldjk16056000.1250.1"/>
    <s v=""/>
    <x v="0"/>
    <n v="2205"/>
    <x v="0"/>
    <s v="4 BOX (6 SET)"/>
    <s v="oilpastelop55sppcaseseaworldjk4box6setartomoro"/>
    <x v="1"/>
    <x v="27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5"/>
    <s v="KEN_2703_462-5"/>
    <x v="1"/>
    <n v="85"/>
    <x v="15"/>
    <x v="2"/>
    <x v="2"/>
    <s v="24031462"/>
    <x v="0"/>
    <x v="18"/>
    <x v="0"/>
    <s v="KENKO CUTTER L-500 (18MM BLADE)"/>
    <x v="2"/>
    <m/>
    <x v="0"/>
    <m/>
    <n v="2952000"/>
    <x v="0"/>
    <x v="1"/>
    <x v="0"/>
    <x v="0"/>
    <x v="0"/>
    <x v="0"/>
    <n v="2952000"/>
    <n v="501840.00000000006"/>
    <n v="0"/>
    <x v="1"/>
    <n v="501840.00000000006"/>
    <n v="2450160"/>
    <x v="0"/>
    <s v=""/>
    <s v=""/>
    <n v="2952000"/>
    <s v=""/>
    <x v="15"/>
    <x v="18"/>
    <s v="24031462"/>
    <x v="2"/>
    <x v="2"/>
    <x v="10"/>
    <x v="1"/>
    <s v="kenkocutterl50018mmblade"/>
    <s v="kenkocutterl50018mmblade29520000.17"/>
    <s v="kenkocutterl50018mmblade29520000.17"/>
    <s v="KENKO SINAR INDONESIAARTO MORO2403146245376kenkocutterl50018mmblade"/>
    <x v="1"/>
    <n v="1622"/>
    <x v="0"/>
    <s v="20 LSN"/>
    <s v="kenkocutterl50018mmblade20lsnartomoro"/>
    <x v="1"/>
    <x v="279"/>
    <x v="0"/>
  </r>
  <r>
    <s v=""/>
    <s v=""/>
    <x v="0"/>
    <n v="85"/>
    <x v="0"/>
    <x v="0"/>
    <x v="0"/>
    <m/>
    <x v="0"/>
    <x v="0"/>
    <x v="0"/>
    <s v="KENKO BINDER CLIP NO 260"/>
    <x v="6"/>
    <m/>
    <x v="0"/>
    <m/>
    <n v="900000"/>
    <x v="0"/>
    <x v="1"/>
    <x v="0"/>
    <x v="0"/>
    <x v="0"/>
    <x v="0"/>
    <n v="2700000"/>
    <n v="459000.00000000006"/>
    <n v="0"/>
    <x v="1"/>
    <n v="459000.00000000006"/>
    <n v="2241000"/>
    <x v="0"/>
    <s v=""/>
    <s v=""/>
    <n v="900000"/>
    <s v=""/>
    <x v="15"/>
    <x v="18"/>
    <s v="24031462"/>
    <x v="2"/>
    <x v="2"/>
    <x v="2"/>
    <x v="1"/>
    <s v="kenkobinderclipno260"/>
    <s v="kenkobinderclipno2609000000.17"/>
    <s v="kenkobinderclipno2609000000.17"/>
    <s v=""/>
    <x v="0"/>
    <n v="1523"/>
    <x v="0"/>
    <s v="5 GRS"/>
    <s v="kenkobinderclipno2605grsartomoro"/>
    <x v="1"/>
    <x v="280"/>
    <x v="0"/>
  </r>
  <r>
    <s v=""/>
    <s v=""/>
    <x v="0"/>
    <n v="85"/>
    <x v="0"/>
    <x v="0"/>
    <x v="0"/>
    <m/>
    <x v="0"/>
    <x v="0"/>
    <x v="0"/>
    <s v="KENKO ERASER ERW 20 SQ WHITE"/>
    <x v="2"/>
    <m/>
    <x v="0"/>
    <m/>
    <n v="1500000"/>
    <x v="0"/>
    <x v="1"/>
    <x v="0"/>
    <x v="0"/>
    <x v="0"/>
    <x v="0"/>
    <n v="1500000"/>
    <n v="255000.00000000003"/>
    <n v="0"/>
    <x v="1"/>
    <n v="255000.00000000003"/>
    <n v="1245000"/>
    <x v="0"/>
    <s v=""/>
    <s v=""/>
    <n v="1500000"/>
    <s v=""/>
    <x v="15"/>
    <x v="18"/>
    <s v="24031462"/>
    <x v="2"/>
    <x v="2"/>
    <x v="2"/>
    <x v="1"/>
    <s v="kenkoerasererw20sqwhite"/>
    <s v="kenkoerasererw20sqwhite15000000.17"/>
    <s v="kenkoerasererw20sqwhite15000000.17"/>
    <s v=""/>
    <x v="0"/>
    <n v="1830"/>
    <x v="0"/>
    <s v="50 BOX"/>
    <s v="kenkoerasererw20sqwhite50boxartomoro"/>
    <x v="1"/>
    <x v="281"/>
    <x v="0"/>
  </r>
  <r>
    <s v=""/>
    <s v=""/>
    <x v="0"/>
    <n v="85"/>
    <x v="0"/>
    <x v="0"/>
    <x v="0"/>
    <m/>
    <x v="0"/>
    <x v="0"/>
    <x v="0"/>
    <s v="KENKO ERASER ERW 40 SQ WHITE"/>
    <x v="2"/>
    <m/>
    <x v="0"/>
    <m/>
    <n v="1375000"/>
    <x v="0"/>
    <x v="1"/>
    <x v="0"/>
    <x v="0"/>
    <x v="0"/>
    <x v="0"/>
    <n v="1375000"/>
    <n v="233750.00000000003"/>
    <n v="0"/>
    <x v="1"/>
    <n v="233750.00000000003"/>
    <n v="1141250"/>
    <x v="0"/>
    <s v=""/>
    <s v=""/>
    <n v="1375000"/>
    <s v=""/>
    <x v="15"/>
    <x v="18"/>
    <s v="24031462"/>
    <x v="2"/>
    <x v="2"/>
    <x v="2"/>
    <x v="1"/>
    <s v="kenkoerasererw40sqwhite"/>
    <s v="kenkoerasererw40sqwhite13750000.17"/>
    <s v="kenkoerasererw40sqwhite13750000.17"/>
    <s v=""/>
    <x v="0"/>
    <n v="1635"/>
    <x v="0"/>
    <s v="50 BOX"/>
    <s v="kenkoerasererw40sqwhite50boxartomoro"/>
    <x v="1"/>
    <x v="282"/>
    <x v="0"/>
  </r>
  <r>
    <s v=""/>
    <s v=""/>
    <x v="0"/>
    <n v="85"/>
    <x v="0"/>
    <x v="0"/>
    <x v="0"/>
    <m/>
    <x v="0"/>
    <x v="0"/>
    <x v="0"/>
    <s v="KENKO ERASER ERB 40 SQ BLACK"/>
    <x v="2"/>
    <m/>
    <x v="0"/>
    <m/>
    <n v="1375000"/>
    <x v="0"/>
    <x v="1"/>
    <x v="0"/>
    <x v="0"/>
    <x v="0"/>
    <x v="0"/>
    <n v="1375000"/>
    <n v="233750.00000000003"/>
    <n v="0"/>
    <x v="1"/>
    <n v="233750.00000000003"/>
    <n v="1141250"/>
    <x v="0"/>
    <n v="1683340.0000000002"/>
    <n v="8218660"/>
    <n v="1375000"/>
    <s v=""/>
    <x v="15"/>
    <x v="18"/>
    <s v="24031462"/>
    <x v="2"/>
    <x v="2"/>
    <x v="2"/>
    <x v="1"/>
    <s v="kenkoerasererb40sqblack"/>
    <s v="kenkoerasererb40sqblack13750000.17"/>
    <s v="kenkoerasererb40sqblack13750000.17"/>
    <s v=""/>
    <x v="0"/>
    <n v="1634"/>
    <x v="0"/>
    <s v="50 BOX"/>
    <s v="kenkoerasererb40sqblack50boxartomoro"/>
    <x v="1"/>
    <x v="283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6"/>
    <s v="KEN_2703_491-7"/>
    <x v="1"/>
    <n v="86"/>
    <x v="0"/>
    <x v="2"/>
    <x v="2"/>
    <s v="24031491"/>
    <x v="0"/>
    <x v="18"/>
    <x v="0"/>
    <s v="KENKO STAINLESS STEEL RULER 20 CM"/>
    <x v="2"/>
    <m/>
    <x v="0"/>
    <m/>
    <n v="1770000"/>
    <x v="0"/>
    <x v="1"/>
    <x v="0"/>
    <x v="0"/>
    <x v="0"/>
    <x v="0"/>
    <n v="1770000"/>
    <n v="300900"/>
    <n v="0"/>
    <x v="1"/>
    <n v="300900"/>
    <n v="1469100"/>
    <x v="0"/>
    <s v=""/>
    <s v=""/>
    <n v="1770000"/>
    <s v=""/>
    <x v="15"/>
    <x v="18"/>
    <s v="24031491"/>
    <x v="2"/>
    <x v="2"/>
    <x v="7"/>
    <x v="1"/>
    <s v="kenkostainlesssteelruler20cm"/>
    <s v="kenkostainlesssteelruler20cm17700000.17"/>
    <s v="kenkostainlesssteelruler20cm17700000.17"/>
    <s v="KENKO SINAR INDONESIAARTO MORO2403149145376kenkostainlesssteelruler20cm"/>
    <x v="1"/>
    <n v="1792"/>
    <x v="0"/>
    <s v="25 LSN"/>
    <s v="kenkostainlesssteelruler20cm25lsnartomoro"/>
    <x v="1"/>
    <x v="284"/>
    <x v="0"/>
  </r>
  <r>
    <s v=""/>
    <s v=""/>
    <x v="0"/>
    <n v="86"/>
    <x v="0"/>
    <x v="0"/>
    <x v="0"/>
    <m/>
    <x v="0"/>
    <x v="0"/>
    <x v="0"/>
    <s v="KENKO STAINLESS STEEL RULER 100 CM"/>
    <x v="2"/>
    <m/>
    <x v="0"/>
    <m/>
    <n v="5220000"/>
    <x v="0"/>
    <x v="1"/>
    <x v="0"/>
    <x v="0"/>
    <x v="0"/>
    <x v="0"/>
    <n v="5220000"/>
    <n v="887400.00000000012"/>
    <n v="0"/>
    <x v="1"/>
    <n v="887400.00000000012"/>
    <n v="4332600"/>
    <x v="0"/>
    <s v=""/>
    <s v=""/>
    <n v="5220000"/>
    <s v=""/>
    <x v="15"/>
    <x v="18"/>
    <s v="24031491"/>
    <x v="2"/>
    <x v="2"/>
    <x v="2"/>
    <x v="1"/>
    <s v="kenkostainlesssteelruler100cm"/>
    <s v="kenkostainlesssteelruler100cm52200000.17"/>
    <s v="kenkostainlesssteelruler100cm52200000.17"/>
    <s v=""/>
    <x v="0"/>
    <n v="1790"/>
    <x v="0"/>
    <s v="10 LSN"/>
    <s v="kenkostainlesssteelruler100cm10lsnartomoro"/>
    <x v="1"/>
    <x v="285"/>
    <x v="0"/>
  </r>
  <r>
    <s v=""/>
    <s v=""/>
    <x v="0"/>
    <n v="86"/>
    <x v="0"/>
    <x v="0"/>
    <x v="0"/>
    <m/>
    <x v="0"/>
    <x v="0"/>
    <x v="0"/>
    <s v="KENKO PUSH PIN PN 30 COLOR"/>
    <x v="2"/>
    <m/>
    <x v="0"/>
    <m/>
    <n v="1584000"/>
    <x v="0"/>
    <x v="1"/>
    <x v="0"/>
    <x v="0"/>
    <x v="0"/>
    <x v="0"/>
    <n v="1584000"/>
    <n v="269280"/>
    <n v="0"/>
    <x v="1"/>
    <n v="269280"/>
    <n v="1314720"/>
    <x v="0"/>
    <s v=""/>
    <s v=""/>
    <n v="1584000"/>
    <s v=""/>
    <x v="15"/>
    <x v="18"/>
    <s v="24031491"/>
    <x v="2"/>
    <x v="2"/>
    <x v="2"/>
    <x v="1"/>
    <s v="kenkopushpinpn30color"/>
    <s v="kenkopushpinpn30color15840000.17"/>
    <s v="kenkopushpinpn30color15840000.17"/>
    <s v=""/>
    <x v="0"/>
    <n v="1778"/>
    <x v="0"/>
    <s v="48 LSN"/>
    <s v="kenkopushpinpn30color48lsnartomoro"/>
    <x v="1"/>
    <x v="286"/>
    <x v="0"/>
  </r>
  <r>
    <s v=""/>
    <s v=""/>
    <x v="0"/>
    <n v="86"/>
    <x v="0"/>
    <x v="0"/>
    <x v="0"/>
    <m/>
    <x v="0"/>
    <x v="0"/>
    <x v="0"/>
    <s v="KENKO PUSH PIN PN 30 COLOR TRANSPARANT"/>
    <x v="2"/>
    <m/>
    <x v="0"/>
    <m/>
    <n v="1584000"/>
    <x v="0"/>
    <x v="1"/>
    <x v="0"/>
    <x v="0"/>
    <x v="0"/>
    <x v="0"/>
    <n v="1584000"/>
    <n v="269280"/>
    <n v="0"/>
    <x v="1"/>
    <n v="269280"/>
    <n v="1314720"/>
    <x v="0"/>
    <s v=""/>
    <s v=""/>
    <n v="1584000"/>
    <s v=""/>
    <x v="15"/>
    <x v="18"/>
    <s v="24031491"/>
    <x v="2"/>
    <x v="2"/>
    <x v="2"/>
    <x v="1"/>
    <s v="kenkopushpinpn30colortransparant"/>
    <s v="kenkopushpinpn30colortransparant15840000.17"/>
    <s v="kenkopushpinpn30colortransparant15840000.17"/>
    <s v=""/>
    <x v="0"/>
    <n v="1779"/>
    <x v="0"/>
    <s v="48 LSN"/>
    <s v="kenkopushpinpn30colortransparant48lsnartomoro"/>
    <x v="1"/>
    <x v="287"/>
    <x v="0"/>
  </r>
  <r>
    <s v=""/>
    <s v=""/>
    <x v="0"/>
    <n v="86"/>
    <x v="0"/>
    <x v="0"/>
    <x v="0"/>
    <m/>
    <x v="0"/>
    <x v="0"/>
    <x v="0"/>
    <s v="KENKO STAINLESS STEEL RULER 50 CM"/>
    <x v="2"/>
    <m/>
    <x v="0"/>
    <m/>
    <n v="2154000"/>
    <x v="0"/>
    <x v="1"/>
    <x v="0"/>
    <x v="0"/>
    <x v="0"/>
    <x v="0"/>
    <n v="2154000"/>
    <n v="366180"/>
    <n v="0"/>
    <x v="1"/>
    <n v="366180"/>
    <n v="1787820"/>
    <x v="0"/>
    <s v=""/>
    <s v=""/>
    <n v="2154000"/>
    <s v=""/>
    <x v="15"/>
    <x v="18"/>
    <s v="24031491"/>
    <x v="2"/>
    <x v="2"/>
    <x v="2"/>
    <x v="1"/>
    <s v="kenkostainlesssteelruler50cm"/>
    <s v="kenkostainlesssteelruler50cm21540000.17"/>
    <s v="kenkostainlesssteelruler50cm21540000.17"/>
    <s v=""/>
    <x v="0"/>
    <n v="1795"/>
    <x v="0"/>
    <s v="10 LSN"/>
    <s v="kenkostainlesssteelruler50cm10lsnartomoro"/>
    <x v="1"/>
    <x v="288"/>
    <x v="0"/>
  </r>
  <r>
    <s v=""/>
    <s v=""/>
    <x v="0"/>
    <n v="86"/>
    <x v="0"/>
    <x v="0"/>
    <x v="0"/>
    <m/>
    <x v="0"/>
    <x v="0"/>
    <x v="0"/>
    <s v="KENKO PUNCH NO 30 "/>
    <x v="2"/>
    <m/>
    <x v="0"/>
    <m/>
    <n v="1560000"/>
    <x v="0"/>
    <x v="1"/>
    <x v="0"/>
    <x v="0"/>
    <x v="0"/>
    <x v="0"/>
    <n v="1560000"/>
    <n v="265200"/>
    <n v="0"/>
    <x v="1"/>
    <n v="265200"/>
    <n v="1294800"/>
    <x v="0"/>
    <s v=""/>
    <s v=""/>
    <n v="1560000"/>
    <s v=""/>
    <x v="15"/>
    <x v="18"/>
    <s v="24031491"/>
    <x v="2"/>
    <x v="2"/>
    <x v="2"/>
    <x v="1"/>
    <s v="kenkopunchno30"/>
    <s v="kenkopunchno3015600000.17"/>
    <s v="kenkopunchno3015600000.17"/>
    <s v=""/>
    <x v="0"/>
    <n v="1771"/>
    <x v="0"/>
    <s v="10 LSN"/>
    <s v="kenkopunchno3010lsnartomoro"/>
    <x v="1"/>
    <x v="289"/>
    <x v="0"/>
  </r>
  <r>
    <s v=""/>
    <s v=""/>
    <x v="0"/>
    <n v="86"/>
    <x v="0"/>
    <x v="0"/>
    <x v="0"/>
    <m/>
    <x v="0"/>
    <x v="0"/>
    <x v="0"/>
    <s v="KENKO PUNCH NO 85 XL"/>
    <x v="2"/>
    <m/>
    <x v="0"/>
    <m/>
    <n v="1416000"/>
    <x v="0"/>
    <x v="1"/>
    <x v="0"/>
    <x v="0"/>
    <x v="0"/>
    <x v="0"/>
    <n v="1416000"/>
    <n v="240720.00000000003"/>
    <n v="0"/>
    <x v="1"/>
    <n v="240720.00000000003"/>
    <n v="1175280"/>
    <x v="0"/>
    <n v="2598960"/>
    <n v="12689040"/>
    <n v="1416000"/>
    <s v=""/>
    <x v="15"/>
    <x v="18"/>
    <s v="24031491"/>
    <x v="2"/>
    <x v="2"/>
    <x v="2"/>
    <x v="1"/>
    <s v="kenkopunchno85xl"/>
    <s v="kenkopunchno85xl14160000.17"/>
    <s v="kenkopunchno85xl14160000.17"/>
    <s v=""/>
    <x v="0"/>
    <n v="1776"/>
    <x v="0"/>
    <s v="24 PCS"/>
    <s v="kenkopunchno85xl24pcsartomoro"/>
    <x v="1"/>
    <x v="29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7"/>
    <s v="KEN_2703_490-10"/>
    <x v="1"/>
    <n v="87"/>
    <x v="0"/>
    <x v="2"/>
    <x v="2"/>
    <s v="24031490"/>
    <x v="0"/>
    <x v="18"/>
    <x v="0"/>
    <s v="KENKO STAND PEN STP 300 SG BLACK"/>
    <x v="2"/>
    <m/>
    <x v="0"/>
    <m/>
    <n v="2361600"/>
    <x v="0"/>
    <x v="1"/>
    <x v="0"/>
    <x v="0"/>
    <x v="0"/>
    <x v="0"/>
    <n v="2361600"/>
    <n v="401472"/>
    <n v="0"/>
    <x v="1"/>
    <n v="401472"/>
    <n v="1960128"/>
    <x v="0"/>
    <s v=""/>
    <s v=""/>
    <n v="2361600"/>
    <s v=""/>
    <x v="15"/>
    <x v="18"/>
    <s v="24031490"/>
    <x v="2"/>
    <x v="2"/>
    <x v="3"/>
    <x v="1"/>
    <s v="kenkostandpenstp300sgblack"/>
    <s v="kenkostandpenstp300sgblack23616000.17"/>
    <s v="kenkostandpenstp300sgblack23616000.17"/>
    <s v="KENKO SINAR INDONESIAARTO MORO2403149045376kenkostandpenstp300sgblack"/>
    <x v="1"/>
    <n v="1803"/>
    <x v="0"/>
    <s v="24 BOX (24 PCS)"/>
    <s v="kenkostandpenstp300sgblack24box24pcsartomoro"/>
    <x v="1"/>
    <x v="291"/>
    <x v="0"/>
  </r>
  <r>
    <s v=""/>
    <s v=""/>
    <x v="0"/>
    <n v="87"/>
    <x v="0"/>
    <x v="0"/>
    <x v="0"/>
    <m/>
    <x v="0"/>
    <x v="0"/>
    <x v="0"/>
    <s v="KENKOCOMPASS SET C-168"/>
    <x v="2"/>
    <m/>
    <x v="0"/>
    <m/>
    <n v="2160000"/>
    <x v="0"/>
    <x v="1"/>
    <x v="0"/>
    <x v="0"/>
    <x v="0"/>
    <x v="0"/>
    <n v="2160000"/>
    <n v="367200"/>
    <n v="0"/>
    <x v="1"/>
    <n v="367200"/>
    <n v="1792800"/>
    <x v="0"/>
    <s v=""/>
    <s v=""/>
    <n v="2160000"/>
    <s v=""/>
    <x v="15"/>
    <x v="18"/>
    <s v="24031490"/>
    <x v="2"/>
    <x v="2"/>
    <x v="2"/>
    <x v="1"/>
    <s v="kenkocompasssetc168"/>
    <s v="kenkocompasssetc16821600000.17"/>
    <s v="kenkocompasssetc16821600000.17"/>
    <s v=""/>
    <x v="0"/>
    <n v="1572"/>
    <x v="0"/>
    <s v="24 LSN"/>
    <s v="kenkocompasssetc16824lsnartomoro"/>
    <x v="1"/>
    <x v="292"/>
    <x v="0"/>
  </r>
  <r>
    <s v=""/>
    <s v=""/>
    <x v="0"/>
    <n v="87"/>
    <x v="0"/>
    <x v="0"/>
    <x v="0"/>
    <m/>
    <x v="0"/>
    <x v="0"/>
    <x v="0"/>
    <s v="KENKO COMPASS SET C-288"/>
    <x v="2"/>
    <m/>
    <x v="0"/>
    <m/>
    <n v="2160000"/>
    <x v="0"/>
    <x v="1"/>
    <x v="0"/>
    <x v="0"/>
    <x v="0"/>
    <x v="0"/>
    <n v="2160000"/>
    <n v="367200"/>
    <n v="0"/>
    <x v="1"/>
    <n v="367200"/>
    <n v="1792800"/>
    <x v="0"/>
    <s v=""/>
    <s v=""/>
    <n v="2160000"/>
    <s v=""/>
    <x v="15"/>
    <x v="18"/>
    <s v="24031490"/>
    <x v="2"/>
    <x v="2"/>
    <x v="2"/>
    <x v="1"/>
    <s v="kenkocompasssetc288"/>
    <s v="kenkocompasssetc28821600000.17"/>
    <s v="kenkocompasssetc28821600000.17"/>
    <s v=""/>
    <x v="0"/>
    <n v="1574"/>
    <x v="0"/>
    <s v="24 LSN"/>
    <s v="kenkocompasssetc28824lsnartomoro"/>
    <x v="1"/>
    <x v="293"/>
    <x v="0"/>
  </r>
  <r>
    <s v=""/>
    <s v=""/>
    <x v="0"/>
    <n v="87"/>
    <x v="0"/>
    <x v="0"/>
    <x v="0"/>
    <m/>
    <x v="0"/>
    <x v="0"/>
    <x v="0"/>
    <s v="KENKO COMPASS SET C-528"/>
    <x v="2"/>
    <m/>
    <x v="0"/>
    <m/>
    <n v="2160000"/>
    <x v="0"/>
    <x v="1"/>
    <x v="0"/>
    <x v="0"/>
    <x v="0"/>
    <x v="0"/>
    <n v="2160000"/>
    <n v="367200"/>
    <n v="0"/>
    <x v="1"/>
    <n v="367200"/>
    <n v="1792800"/>
    <x v="0"/>
    <s v=""/>
    <s v=""/>
    <n v="2160000"/>
    <s v=""/>
    <x v="15"/>
    <x v="18"/>
    <s v="24031490"/>
    <x v="2"/>
    <x v="2"/>
    <x v="2"/>
    <x v="1"/>
    <s v="kenkocompasssetc528"/>
    <s v="kenkocompasssetc52821600000.17"/>
    <s v="kenkocompasssetc52821600000.17"/>
    <s v=""/>
    <x v="0"/>
    <n v="1575"/>
    <x v="0"/>
    <s v="24 LSN"/>
    <s v="kenkocompasssetc52824lsnartomoro"/>
    <x v="1"/>
    <x v="294"/>
    <x v="0"/>
  </r>
  <r>
    <s v=""/>
    <s v=""/>
    <x v="0"/>
    <n v="87"/>
    <x v="0"/>
    <x v="0"/>
    <x v="0"/>
    <m/>
    <x v="0"/>
    <x v="0"/>
    <x v="0"/>
    <s v="KENKO COMPASS SET C-2008"/>
    <x v="2"/>
    <m/>
    <x v="0"/>
    <s v="10 LSN"/>
    <n v="1872000"/>
    <x v="0"/>
    <x v="1"/>
    <x v="0"/>
    <x v="0"/>
    <x v="0"/>
    <x v="0"/>
    <n v="1872000"/>
    <n v="318240"/>
    <n v="0"/>
    <x v="1"/>
    <n v="318240"/>
    <n v="1553760"/>
    <x v="0"/>
    <s v=""/>
    <s v=""/>
    <n v="1872000"/>
    <s v=""/>
    <x v="15"/>
    <x v="18"/>
    <s v="24031490"/>
    <x v="2"/>
    <x v="2"/>
    <x v="2"/>
    <x v="1"/>
    <s v="kenkocompasssetc2008"/>
    <s v="kenkocompasssetc200818720000.17"/>
    <s v="kenkocompasssetc200818720000.17"/>
    <s v=""/>
    <x v="0"/>
    <n v="3236"/>
    <x v="0"/>
    <s v="10 LSN"/>
    <s v="kenkocompasssetc200810lsnartomoro"/>
    <x v="1"/>
    <x v="295"/>
    <x v="0"/>
  </r>
  <r>
    <s v=""/>
    <s v=""/>
    <x v="0"/>
    <n v="87"/>
    <x v="0"/>
    <x v="0"/>
    <x v="0"/>
    <m/>
    <x v="0"/>
    <x v="0"/>
    <x v="0"/>
    <s v="KENKO COMPASS SET C-2011"/>
    <x v="2"/>
    <m/>
    <x v="0"/>
    <m/>
    <n v="3024000"/>
    <x v="0"/>
    <x v="1"/>
    <x v="0"/>
    <x v="0"/>
    <x v="0"/>
    <x v="0"/>
    <n v="3024000"/>
    <n v="514080.00000000006"/>
    <n v="0"/>
    <x v="1"/>
    <n v="514080.00000000006"/>
    <n v="2509920"/>
    <x v="0"/>
    <s v=""/>
    <s v=""/>
    <n v="3024000"/>
    <s v=""/>
    <x v="15"/>
    <x v="18"/>
    <s v="24031490"/>
    <x v="2"/>
    <x v="2"/>
    <x v="2"/>
    <x v="1"/>
    <s v="kenkocompasssetc2011"/>
    <s v="kenkocompasssetc201130240000.17"/>
    <s v="kenkocompasssetc201130240000.17"/>
    <s v=""/>
    <x v="0"/>
    <n v="1573"/>
    <x v="0"/>
    <s v="12 LSN"/>
    <s v="kenkocompasssetc201112lsnartomoro"/>
    <x v="1"/>
    <x v="296"/>
    <x v="0"/>
  </r>
  <r>
    <s v=""/>
    <s v=""/>
    <x v="0"/>
    <n v="87"/>
    <x v="0"/>
    <x v="0"/>
    <x v="0"/>
    <m/>
    <x v="0"/>
    <x v="0"/>
    <x v="0"/>
    <s v="KENKO NUMERING MACHINE 45 6 DIGITS WHITE"/>
    <x v="2"/>
    <m/>
    <x v="0"/>
    <s v="20 PCS"/>
    <n v="2000000"/>
    <x v="0"/>
    <x v="1"/>
    <x v="0"/>
    <x v="0"/>
    <x v="0"/>
    <x v="0"/>
    <n v="2000000"/>
    <n v="340000"/>
    <n v="0"/>
    <x v="1"/>
    <n v="340000"/>
    <n v="1660000"/>
    <x v="0"/>
    <s v=""/>
    <s v=""/>
    <n v="2000000"/>
    <s v=""/>
    <x v="15"/>
    <x v="18"/>
    <s v="24031490"/>
    <x v="2"/>
    <x v="2"/>
    <x v="2"/>
    <x v="1"/>
    <s v="kenkonumeringmachine456digitswhite"/>
    <s v="kenkonumeringmachine456digitswhite20000000.17"/>
    <s v="kenkonumeringmachine456digitswhite20000000.17"/>
    <s v=""/>
    <x v="0"/>
    <n v="3237"/>
    <x v="0"/>
    <s v="20 PCS"/>
    <s v="kenkonumeringmachine456digitswhite20pcsartomoro"/>
    <x v="1"/>
    <x v="297"/>
    <x v="0"/>
  </r>
  <r>
    <s v=""/>
    <s v=""/>
    <x v="0"/>
    <n v="87"/>
    <x v="0"/>
    <x v="0"/>
    <x v="0"/>
    <m/>
    <x v="0"/>
    <x v="0"/>
    <x v="0"/>
    <s v="KENKO NUMERING MACHINE 51 7 DIGITS WHITE"/>
    <x v="2"/>
    <m/>
    <x v="0"/>
    <s v="20 PCS"/>
    <n v="2200000"/>
    <x v="0"/>
    <x v="1"/>
    <x v="0"/>
    <x v="0"/>
    <x v="0"/>
    <x v="0"/>
    <n v="2200000"/>
    <n v="374000"/>
    <n v="0"/>
    <x v="1"/>
    <n v="374000"/>
    <n v="1826000"/>
    <x v="0"/>
    <s v=""/>
    <s v=""/>
    <n v="2200000"/>
    <s v=""/>
    <x v="15"/>
    <x v="18"/>
    <s v="24031490"/>
    <x v="2"/>
    <x v="2"/>
    <x v="2"/>
    <x v="1"/>
    <s v="kenkonumeringmachine517digitswhite"/>
    <s v="kenkonumeringmachine517digitswhite22000000.17"/>
    <s v="kenkonumeringmachine517digitswhite22000000.17"/>
    <s v=""/>
    <x v="0"/>
    <n v="3238"/>
    <x v="0"/>
    <s v="20 PCS"/>
    <s v="kenkonumeringmachine517digitswhite20pcsartomoro"/>
    <x v="1"/>
    <x v="298"/>
    <x v="0"/>
  </r>
  <r>
    <s v=""/>
    <s v=""/>
    <x v="0"/>
    <n v="87"/>
    <x v="0"/>
    <x v="0"/>
    <x v="0"/>
    <m/>
    <x v="0"/>
    <x v="0"/>
    <x v="0"/>
    <s v="KENKO MECHANICAL PENCIL MP 707 0.5MM"/>
    <x v="2"/>
    <m/>
    <x v="0"/>
    <s v="12 GRS"/>
    <n v="3974400"/>
    <x v="0"/>
    <x v="1"/>
    <x v="0"/>
    <x v="0"/>
    <x v="0"/>
    <x v="0"/>
    <n v="3974400"/>
    <n v="675648"/>
    <n v="0"/>
    <x v="1"/>
    <n v="675648"/>
    <n v="3298752"/>
    <x v="0"/>
    <s v=""/>
    <s v=""/>
    <n v="3974400"/>
    <s v=""/>
    <x v="15"/>
    <x v="18"/>
    <s v="24031490"/>
    <x v="2"/>
    <x v="2"/>
    <x v="2"/>
    <x v="1"/>
    <s v="kenkomechanicalpencilmp70705mm"/>
    <s v="kenkomechanicalpencilmp70705mm39744000.17"/>
    <s v="kenkomechanicalpencilmp70705mm39744000.17"/>
    <s v=""/>
    <x v="0"/>
    <n v="3239"/>
    <x v="0"/>
    <s v="12 GRS"/>
    <s v="kenkomechanicalpencilmp70705mm12grsartomoro"/>
    <x v="1"/>
    <x v="299"/>
    <x v="0"/>
  </r>
  <r>
    <s v=""/>
    <s v=""/>
    <x v="0"/>
    <n v="87"/>
    <x v="0"/>
    <x v="0"/>
    <x v="0"/>
    <m/>
    <x v="0"/>
    <x v="0"/>
    <x v="0"/>
    <s v="KENKO STAINLESS STEEL RULER 15CM"/>
    <x v="2"/>
    <m/>
    <x v="0"/>
    <m/>
    <n v="1890000"/>
    <x v="0"/>
    <x v="1"/>
    <x v="0"/>
    <x v="0"/>
    <x v="0"/>
    <x v="0"/>
    <n v="1890000"/>
    <n v="321300"/>
    <n v="0"/>
    <x v="1"/>
    <n v="321300"/>
    <n v="1568700"/>
    <x v="0"/>
    <n v="4046340"/>
    <n v="19755660"/>
    <n v="1890000"/>
    <s v=""/>
    <x v="15"/>
    <x v="18"/>
    <s v="24031490"/>
    <x v="2"/>
    <x v="2"/>
    <x v="2"/>
    <x v="1"/>
    <s v="kenkostainlesssteelruler15cm"/>
    <s v="kenkostainlesssteelruler15cm18900000.17"/>
    <s v="kenkostainlesssteelruler15cm18900000.17"/>
    <s v=""/>
    <x v="0"/>
    <n v="1791"/>
    <x v="0"/>
    <s v="50 LSN"/>
    <s v="kenkostainlesssteelruler15cm50lsnartomoro"/>
    <x v="1"/>
    <x v="30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8"/>
    <s v="KEN_2703_485-2"/>
    <x v="1"/>
    <n v="88"/>
    <x v="0"/>
    <x v="2"/>
    <x v="2"/>
    <s v="24031485"/>
    <x v="0"/>
    <x v="18"/>
    <x v="0"/>
    <s v="KENKO STAMP PAD NO 0"/>
    <x v="2"/>
    <m/>
    <x v="0"/>
    <m/>
    <n v="1069200"/>
    <x v="0"/>
    <x v="1"/>
    <x v="0"/>
    <x v="0"/>
    <x v="0"/>
    <x v="0"/>
    <n v="1069200"/>
    <n v="181764"/>
    <n v="0"/>
    <x v="1"/>
    <n v="181764"/>
    <n v="887436"/>
    <x v="0"/>
    <s v=""/>
    <s v=""/>
    <n v="1069200"/>
    <s v=""/>
    <x v="15"/>
    <x v="18"/>
    <s v="24031485"/>
    <x v="2"/>
    <x v="2"/>
    <x v="1"/>
    <x v="1"/>
    <s v="kenkostamppadno0"/>
    <s v="kenkostamppadno010692000.17"/>
    <s v="kenkostamppadno010692000.17"/>
    <s v="KENKO SINAR INDONESIAARTO MORO2403148545376kenkostamppadno0"/>
    <x v="1"/>
    <n v="1799"/>
    <x v="0"/>
    <s v="18 LSN"/>
    <s v="kenkostamppadno018lsnartomoro"/>
    <x v="1"/>
    <x v="301"/>
    <x v="0"/>
  </r>
  <r>
    <s v=""/>
    <s v=""/>
    <x v="0"/>
    <n v="88"/>
    <x v="0"/>
    <x v="0"/>
    <x v="0"/>
    <m/>
    <x v="0"/>
    <x v="0"/>
    <x v="0"/>
    <s v="KENKO PRICE  LABEL 6001-2R 1 LINE @ 10ROL"/>
    <x v="1"/>
    <m/>
    <x v="0"/>
    <m/>
    <n v="1050000"/>
    <x v="0"/>
    <x v="1"/>
    <x v="0"/>
    <x v="0"/>
    <x v="0"/>
    <x v="0"/>
    <n v="2100000"/>
    <n v="357000"/>
    <n v="0"/>
    <x v="1"/>
    <n v="357000"/>
    <n v="1743000"/>
    <x v="0"/>
    <n v="538764"/>
    <n v="2630436"/>
    <n v="1050000"/>
    <s v=""/>
    <x v="15"/>
    <x v="18"/>
    <s v="24031485"/>
    <x v="2"/>
    <x v="2"/>
    <x v="2"/>
    <x v="1"/>
    <s v="kenkopricelabel60012r1line@10rol"/>
    <s v="kenkopricelabel60012r1line@10rol10500000.17"/>
    <s v="kenkopricelabel60012r1line@10rol10500000.17"/>
    <s v=""/>
    <x v="0"/>
    <n v="1766"/>
    <x v="0"/>
    <s v="50 TUB"/>
    <s v="kenkopricelabel60012r1line@10rol50tubartomoro"/>
    <x v="1"/>
    <x v="30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89"/>
    <s v="KEN_2803_569-3"/>
    <x v="1"/>
    <n v="89"/>
    <x v="16"/>
    <x v="2"/>
    <x v="2"/>
    <s v="24031569"/>
    <x v="0"/>
    <x v="19"/>
    <x v="0"/>
    <s v="KENKO PRICE LABELLER MX 5500 (8 DIGITS, 1 LINE)"/>
    <x v="1"/>
    <m/>
    <x v="0"/>
    <m/>
    <n v="2250000"/>
    <x v="0"/>
    <x v="1"/>
    <x v="0"/>
    <x v="0"/>
    <x v="0"/>
    <x v="0"/>
    <n v="4500000"/>
    <n v="765000"/>
    <n v="0"/>
    <x v="1"/>
    <n v="765000"/>
    <n v="3735000"/>
    <x v="0"/>
    <s v=""/>
    <s v=""/>
    <n v="2250000"/>
    <s v=""/>
    <x v="16"/>
    <x v="19"/>
    <s v="24031569"/>
    <x v="2"/>
    <x v="2"/>
    <x v="8"/>
    <x v="1"/>
    <s v="kenkopricelabellermx55008digits1line"/>
    <s v="kenkopricelabellermx55008digits1line22500000.17"/>
    <s v="kenkopricelabellermx55008digits1line22500000.17"/>
    <s v="KENKO SINAR INDONESIAARTO MORO2403156945377kenkopricelabellermx55008digits1line"/>
    <x v="1"/>
    <n v="1767"/>
    <x v="0"/>
    <s v="50 PCS"/>
    <s v="kenkopricelabellermx55008digits1line50pcsartomoro"/>
    <x v="1"/>
    <x v="303"/>
    <x v="0"/>
  </r>
  <r>
    <s v=""/>
    <s v=""/>
    <x v="0"/>
    <n v="89"/>
    <x v="0"/>
    <x v="0"/>
    <x v="0"/>
    <m/>
    <x v="0"/>
    <x v="0"/>
    <x v="0"/>
    <s v="KENKO CORRECTION TAPE CT-634 DT 8M X 5 MM"/>
    <x v="2"/>
    <m/>
    <x v="0"/>
    <m/>
    <n v="2361600"/>
    <x v="0"/>
    <x v="1"/>
    <x v="0"/>
    <x v="0"/>
    <x v="0"/>
    <x v="0"/>
    <n v="2361600"/>
    <n v="401472"/>
    <n v="0"/>
    <x v="1"/>
    <n v="401472"/>
    <n v="1960128"/>
    <x v="0"/>
    <s v=""/>
    <s v=""/>
    <n v="2361600"/>
    <s v=""/>
    <x v="16"/>
    <x v="19"/>
    <s v="24031569"/>
    <x v="2"/>
    <x v="2"/>
    <x v="2"/>
    <x v="1"/>
    <s v="kenkocorrectiontapect634dt8mx5mm"/>
    <s v="kenkocorrectiontapect634dt8mx5mm23616000.17"/>
    <s v="kenkocorrectiontapect634dt8mx5mm23616000.17"/>
    <s v=""/>
    <x v="0"/>
    <n v="1600"/>
    <x v="0"/>
    <s v="48 LSN"/>
    <s v="kenkocorrectiontapect634dt8mx5mm48lsnartomoro"/>
    <x v="1"/>
    <x v="304"/>
    <x v="0"/>
  </r>
  <r>
    <s v=""/>
    <s v=""/>
    <x v="0"/>
    <n v="89"/>
    <x v="0"/>
    <x v="0"/>
    <x v="0"/>
    <m/>
    <x v="0"/>
    <x v="0"/>
    <x v="0"/>
    <s v="KENKO CORRECTION TAPE CT 902 12M X 5 MM"/>
    <x v="1"/>
    <m/>
    <x v="0"/>
    <m/>
    <n v="2592000"/>
    <x v="0"/>
    <x v="1"/>
    <x v="0"/>
    <x v="0"/>
    <x v="0"/>
    <x v="0"/>
    <n v="5184000"/>
    <n v="881280.00000000012"/>
    <n v="0"/>
    <x v="1"/>
    <n v="881280.00000000012"/>
    <n v="4302720"/>
    <x v="0"/>
    <n v="2047752"/>
    <n v="9997848"/>
    <n v="2592000"/>
    <s v=""/>
    <x v="16"/>
    <x v="19"/>
    <s v="24031569"/>
    <x v="2"/>
    <x v="2"/>
    <x v="2"/>
    <x v="1"/>
    <s v="kenkocorrectiontapect90212mx5mm"/>
    <s v="kenkocorrectiontapect90212mx5mm25920000.17"/>
    <s v="kenkocorrectiontapect90212mx5mm25920000.17"/>
    <s v=""/>
    <x v="0"/>
    <n v="1608"/>
    <x v="0"/>
    <s v="48 LSN"/>
    <s v="kenkocorrectiontapect90212mx5mm48lsnartomoro"/>
    <x v="1"/>
    <x v="305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0"/>
    <s v="KEN_3003_654-2"/>
    <x v="1"/>
    <n v="90"/>
    <x v="17"/>
    <x v="2"/>
    <x v="2"/>
    <s v="24031654"/>
    <x v="0"/>
    <x v="22"/>
    <x v="0"/>
    <s v="KENKO BINDER CLIP NO 260"/>
    <x v="2"/>
    <m/>
    <x v="0"/>
    <m/>
    <n v="900000"/>
    <x v="0"/>
    <x v="1"/>
    <x v="0"/>
    <x v="0"/>
    <x v="0"/>
    <x v="0"/>
    <n v="900000"/>
    <n v="153000"/>
    <n v="0"/>
    <x v="1"/>
    <n v="153000"/>
    <n v="747000"/>
    <x v="0"/>
    <s v=""/>
    <s v=""/>
    <n v="900000"/>
    <s v=""/>
    <x v="17"/>
    <x v="21"/>
    <s v="24031654"/>
    <x v="2"/>
    <x v="2"/>
    <x v="1"/>
    <x v="1"/>
    <s v="kenkobinderclipno260"/>
    <s v="kenkobinderclipno2609000000.17"/>
    <s v="kenkobinderclipno2609000000.17"/>
    <s v="KENKO SINAR INDONESIAARTO MORO2403165445378kenkobinderclipno260"/>
    <x v="1"/>
    <n v="1523"/>
    <x v="0"/>
    <s v="5 GRS"/>
    <s v="kenkobinderclipno2605grsartomoro"/>
    <x v="1"/>
    <x v="306"/>
    <x v="0"/>
  </r>
  <r>
    <s v=""/>
    <s v=""/>
    <x v="0"/>
    <n v="90"/>
    <x v="0"/>
    <x v="0"/>
    <x v="0"/>
    <m/>
    <x v="0"/>
    <x v="0"/>
    <x v="0"/>
    <s v="KENKO CORRECTION TAPE CT 902 12 M X 5 MM"/>
    <x v="2"/>
    <m/>
    <x v="0"/>
    <m/>
    <n v="2592000"/>
    <x v="0"/>
    <x v="1"/>
    <x v="0"/>
    <x v="0"/>
    <x v="0"/>
    <x v="0"/>
    <n v="2592000"/>
    <n v="440640.00000000006"/>
    <n v="0"/>
    <x v="1"/>
    <n v="440640.00000000006"/>
    <n v="2151360"/>
    <x v="0"/>
    <n v="593640"/>
    <n v="2898360"/>
    <n v="2592000"/>
    <s v=""/>
    <x v="17"/>
    <x v="21"/>
    <s v="24031654"/>
    <x v="2"/>
    <x v="2"/>
    <x v="2"/>
    <x v="1"/>
    <s v="kenkocorrectiontapect90212mx5mm"/>
    <s v="kenkocorrectiontapect90212mx5mm25920000.17"/>
    <s v="kenkocorrectiontapect90212mx5mm25920000.17"/>
    <s v=""/>
    <x v="0"/>
    <n v="1608"/>
    <x v="0"/>
    <s v="48 LSN"/>
    <s v="kenkocorrectiontapect90212mx5mm48lsnartomoro"/>
    <x v="1"/>
    <x v="30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1"/>
    <s v="KEN_3003_019-3"/>
    <x v="1"/>
    <n v="91"/>
    <x v="17"/>
    <x v="2"/>
    <x v="2"/>
    <s v="24040019"/>
    <x v="0"/>
    <x v="23"/>
    <x v="0"/>
    <s v="KENKO SCISSOR SC-828"/>
    <x v="2"/>
    <m/>
    <x v="0"/>
    <m/>
    <n v="1410000"/>
    <x v="0"/>
    <x v="1"/>
    <x v="0"/>
    <x v="0"/>
    <x v="0"/>
    <x v="0"/>
    <n v="1410000"/>
    <n v="239700.00000000003"/>
    <n v="0"/>
    <x v="1"/>
    <n v="239700.00000000003"/>
    <n v="1170300"/>
    <x v="0"/>
    <s v=""/>
    <s v=""/>
    <n v="1410000"/>
    <s v=""/>
    <x v="17"/>
    <x v="22"/>
    <s v="24040019"/>
    <x v="2"/>
    <x v="2"/>
    <x v="8"/>
    <x v="5"/>
    <s v="kenkoscissorsc828"/>
    <s v="kenkoscissorsc82814100000.17"/>
    <s v="kenkoscissorsc82814100000.17"/>
    <s v="KENKO SINAR INDONESIAARTO MORO2404001945383kenkoscissorsc828"/>
    <x v="1"/>
    <n v="1780"/>
    <x v="0"/>
    <s v="25 LSN"/>
    <s v="kenkoscissorsc82825lsnartomoro"/>
    <x v="1"/>
    <x v="308"/>
    <x v="0"/>
  </r>
  <r>
    <s v=""/>
    <s v=""/>
    <x v="0"/>
    <n v="91"/>
    <x v="0"/>
    <x v="0"/>
    <x v="0"/>
    <m/>
    <x v="0"/>
    <x v="0"/>
    <x v="0"/>
    <s v="KENKO SCISSOR SC-838N"/>
    <x v="2"/>
    <m/>
    <x v="0"/>
    <m/>
    <n v="1995000"/>
    <x v="0"/>
    <x v="1"/>
    <x v="0"/>
    <x v="0"/>
    <x v="0"/>
    <x v="0"/>
    <n v="1995000"/>
    <n v="339150"/>
    <n v="0"/>
    <x v="1"/>
    <n v="339150"/>
    <n v="1655850"/>
    <x v="0"/>
    <s v=""/>
    <s v=""/>
    <n v="1995000"/>
    <s v=""/>
    <x v="17"/>
    <x v="22"/>
    <s v="24040019"/>
    <x v="2"/>
    <x v="2"/>
    <x v="2"/>
    <x v="5"/>
    <s v="kenkoscissorsc838n"/>
    <s v="kenkoscissorsc838n19950000.17"/>
    <s v="kenkoscissorsc838n19950000.17"/>
    <s v=""/>
    <x v="0"/>
    <n v="1781"/>
    <x v="0"/>
    <s v="25 LSN"/>
    <s v="kenkoscissorsc838n25lsnartomoro"/>
    <x v="1"/>
    <x v="309"/>
    <x v="0"/>
  </r>
  <r>
    <s v=""/>
    <s v=""/>
    <x v="0"/>
    <n v="91"/>
    <x v="0"/>
    <x v="0"/>
    <x v="0"/>
    <m/>
    <x v="0"/>
    <x v="0"/>
    <x v="0"/>
    <s v="KENKO SCISSOR SC-848N"/>
    <x v="1"/>
    <m/>
    <x v="0"/>
    <m/>
    <n v="1188000"/>
    <x v="0"/>
    <x v="1"/>
    <x v="0"/>
    <x v="0"/>
    <x v="0"/>
    <x v="0"/>
    <n v="2376000"/>
    <n v="403920"/>
    <n v="0"/>
    <x v="1"/>
    <n v="403920"/>
    <n v="1972080"/>
    <x v="0"/>
    <n v="982770"/>
    <n v="4798230"/>
    <n v="1188000"/>
    <s v=""/>
    <x v="17"/>
    <x v="22"/>
    <s v="24040019"/>
    <x v="2"/>
    <x v="2"/>
    <x v="2"/>
    <x v="5"/>
    <s v="kenkoscissorsc848n"/>
    <s v="kenkoscissorsc848n11880000.17"/>
    <s v="kenkoscissorsc848n11880000.17"/>
    <s v=""/>
    <x v="0"/>
    <n v="1783"/>
    <x v="0"/>
    <s v="10 LSN"/>
    <s v="kenkoscissorsc848n10lsnartomoro"/>
    <x v="1"/>
    <x v="31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2"/>
    <s v="KEN_3003_055-4"/>
    <x v="1"/>
    <n v="92"/>
    <x v="0"/>
    <x v="2"/>
    <x v="2"/>
    <s v="24040055"/>
    <x v="0"/>
    <x v="23"/>
    <x v="0"/>
    <s v="KENKO CUTTER BLADE L-150 18MM"/>
    <x v="19"/>
    <m/>
    <x v="0"/>
    <m/>
    <n v="3888000"/>
    <x v="0"/>
    <x v="1"/>
    <x v="2"/>
    <x v="0"/>
    <x v="0"/>
    <x v="0"/>
    <n v="116640000"/>
    <n v="19828800"/>
    <n v="3872448"/>
    <x v="1"/>
    <n v="23701248"/>
    <n v="92938752"/>
    <x v="0"/>
    <s v=""/>
    <s v=""/>
    <n v="3888000"/>
    <s v=""/>
    <x v="17"/>
    <x v="22"/>
    <s v="24040055"/>
    <x v="2"/>
    <x v="2"/>
    <x v="9"/>
    <x v="5"/>
    <s v="kenkocutterbladel15018mm"/>
    <s v="kenkocutterbladel15018mm38880000.170.04"/>
    <s v="kenkocutterbladel15018mm38880000.170.04"/>
    <s v="KENKO SINAR INDONESIAARTO MORO2404005545383kenkocutterbladel15018mm"/>
    <x v="1"/>
    <n v="1619"/>
    <x v="0"/>
    <s v="60 LSN"/>
    <s v="kenkocutterbladel15018mm60lsnartomoro"/>
    <x v="1"/>
    <x v="311"/>
    <x v="0"/>
  </r>
  <r>
    <s v=""/>
    <s v=""/>
    <x v="0"/>
    <n v="92"/>
    <x v="0"/>
    <x v="0"/>
    <x v="0"/>
    <m/>
    <x v="0"/>
    <x v="0"/>
    <x v="0"/>
    <s v="KENKO GLUE STICK 8 GR SMALL"/>
    <x v="15"/>
    <m/>
    <x v="0"/>
    <m/>
    <n v="2376000"/>
    <x v="0"/>
    <x v="1"/>
    <x v="2"/>
    <x v="0"/>
    <x v="0"/>
    <x v="0"/>
    <n v="23760000"/>
    <n v="4039200.0000000005"/>
    <n v="788832"/>
    <x v="1"/>
    <n v="4828032"/>
    <n v="18931968"/>
    <x v="0"/>
    <s v=""/>
    <s v=""/>
    <n v="2376000"/>
    <s v=""/>
    <x v="17"/>
    <x v="22"/>
    <s v="24040055"/>
    <x v="2"/>
    <x v="2"/>
    <x v="2"/>
    <x v="5"/>
    <s v="kenkogluestick8grsmall"/>
    <s v="kenkogluestick8grsmall23760000.170.04"/>
    <s v="kenkogluestick8grsmall23760000.170.04"/>
    <s v=""/>
    <x v="0"/>
    <n v="1687"/>
    <x v="0"/>
    <s v="36 BOX (30 PCS)"/>
    <s v="kenkogluestick8grsmall36box30pcsartomoro"/>
    <x v="1"/>
    <x v="312"/>
    <x v="0"/>
  </r>
  <r>
    <s v=""/>
    <s v=""/>
    <x v="0"/>
    <n v="92"/>
    <x v="0"/>
    <x v="0"/>
    <x v="0"/>
    <m/>
    <x v="0"/>
    <x v="0"/>
    <x v="0"/>
    <s v="KENKO GEL PEN KE 100 BLACK"/>
    <x v="15"/>
    <m/>
    <x v="0"/>
    <m/>
    <n v="2764800"/>
    <x v="0"/>
    <x v="1"/>
    <x v="2"/>
    <x v="0"/>
    <x v="0"/>
    <x v="0"/>
    <n v="27648000"/>
    <n v="4700160"/>
    <n v="917913.59999999998"/>
    <x v="1"/>
    <n v="5618073.5999999996"/>
    <n v="22029926.399999999"/>
    <x v="0"/>
    <s v=""/>
    <s v=""/>
    <n v="2764800"/>
    <s v=""/>
    <x v="17"/>
    <x v="22"/>
    <s v="24040055"/>
    <x v="2"/>
    <x v="2"/>
    <x v="2"/>
    <x v="5"/>
    <s v="kenkogelpenke100black"/>
    <s v="kenkogelpenke100black27648000.170.04"/>
    <s v="kenkogelpenke100black27648000.170.04"/>
    <s v=""/>
    <x v="0"/>
    <n v="1665"/>
    <x v="0"/>
    <s v="144 LSN"/>
    <s v="kenkogelpenke100black144lsnartomoro"/>
    <x v="1"/>
    <x v="313"/>
    <x v="0"/>
  </r>
  <r>
    <s v=""/>
    <s v=""/>
    <x v="0"/>
    <n v="92"/>
    <x v="0"/>
    <x v="0"/>
    <x v="0"/>
    <m/>
    <x v="0"/>
    <x v="0"/>
    <x v="0"/>
    <s v="KENKO PERMANENT MARKER PM- 100 BLACK"/>
    <x v="6"/>
    <m/>
    <x v="0"/>
    <m/>
    <n v="2160000"/>
    <x v="0"/>
    <x v="1"/>
    <x v="2"/>
    <x v="0"/>
    <x v="0"/>
    <x v="0"/>
    <n v="6480000"/>
    <n v="1101600"/>
    <n v="215136"/>
    <x v="1"/>
    <n v="1316736"/>
    <n v="5163264"/>
    <x v="0"/>
    <n v="35464089.600000001"/>
    <n v="139063910.40000001"/>
    <n v="2160000"/>
    <s v=""/>
    <x v="17"/>
    <x v="22"/>
    <s v="24040055"/>
    <x v="2"/>
    <x v="2"/>
    <x v="2"/>
    <x v="5"/>
    <s v="kenkopermanentmarkerpm100black"/>
    <s v="kenkopermanentmarkerpm100black21600000.170.04"/>
    <s v="kenkopermanentmarkerpm100black21600000.170.04"/>
    <s v=""/>
    <x v="0"/>
    <n v="1761"/>
    <x v="0"/>
    <s v="60 LSN"/>
    <s v="kenkopermanentmarkerpm100black60lsnartomoro"/>
    <x v="1"/>
    <x v="314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3"/>
    <s v="KEN_0104_-24-1"/>
    <x v="1"/>
    <n v="93"/>
    <x v="18"/>
    <x v="2"/>
    <x v="2"/>
    <s v="HMP/029/03-24"/>
    <x v="0"/>
    <x v="22"/>
    <x v="0"/>
    <s v="BALLPEN GEL TF 1190 HTM HIGHTECH"/>
    <x v="2"/>
    <n v="96"/>
    <x v="1"/>
    <n v="26500"/>
    <m/>
    <x v="0"/>
    <x v="0"/>
    <x v="0"/>
    <x v="0"/>
    <x v="5"/>
    <x v="0"/>
    <n v="2544000"/>
    <n v="0"/>
    <n v="0"/>
    <x v="1"/>
    <n v="0"/>
    <n v="2544000"/>
    <x v="0"/>
    <n v="76300.290000000008"/>
    <n v="2467699.71"/>
    <n v="2544000"/>
    <n v="2544000"/>
    <x v="18"/>
    <x v="21"/>
    <s v="HMP/029/03-24"/>
    <x v="2"/>
    <x v="2"/>
    <x v="5"/>
    <x v="1"/>
    <s v="ballpengeltf1190htmhightech"/>
    <s v="ballpengeltf1190htmhightech2544000"/>
    <s v="ballpengeltf1190htmhightech2544000"/>
    <s v="KENKO SINAR INDONESIAARTO MOROHMP/029/03-2445378ballpengeltf1190htmhightech"/>
    <x v="1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4"/>
    <s v="COM_2703_321-2"/>
    <x v="1"/>
    <n v="94"/>
    <x v="15"/>
    <x v="8"/>
    <x v="1"/>
    <s v="0321"/>
    <x v="0"/>
    <x v="22"/>
    <x v="0"/>
    <s v="PC B 126"/>
    <x v="2"/>
    <n v="34"/>
    <x v="1"/>
    <n v="97000"/>
    <m/>
    <x v="0"/>
    <x v="0"/>
    <x v="0"/>
    <x v="0"/>
    <x v="0"/>
    <x v="0"/>
    <n v="3298000"/>
    <n v="0"/>
    <n v="0"/>
    <x v="1"/>
    <n v="0"/>
    <n v="3298000"/>
    <x v="0"/>
    <s v=""/>
    <s v=""/>
    <n v="3298000"/>
    <n v="3298000"/>
    <x v="15"/>
    <x v="21"/>
    <s v="0321"/>
    <x v="8"/>
    <x v="1"/>
    <x v="1"/>
    <x v="1"/>
    <s v="pcb126"/>
    <s v="pcb1263298000"/>
    <s v="pcb1263298000"/>
    <s v="COMBIUNTANA032145378pcb126"/>
    <x v="1"/>
    <e v="#N/A"/>
    <x v="0"/>
    <e v="#N/A"/>
    <e v="#N/A"/>
    <x v="2"/>
    <x v="28"/>
    <x v="0"/>
  </r>
  <r>
    <s v=""/>
    <s v=""/>
    <x v="0"/>
    <n v="94"/>
    <x v="0"/>
    <x v="0"/>
    <x v="0"/>
    <m/>
    <x v="0"/>
    <x v="0"/>
    <x v="0"/>
    <s v="PC K 98"/>
    <x v="2"/>
    <n v="36"/>
    <x v="1"/>
    <n v="81000"/>
    <m/>
    <x v="0"/>
    <x v="0"/>
    <x v="0"/>
    <x v="0"/>
    <x v="0"/>
    <x v="0"/>
    <n v="2916000"/>
    <n v="0"/>
    <n v="0"/>
    <x v="1"/>
    <n v="0"/>
    <n v="2916000"/>
    <x v="0"/>
    <n v="0"/>
    <n v="6214000"/>
    <n v="2916000"/>
    <n v="2916000"/>
    <x v="15"/>
    <x v="21"/>
    <s v="0321"/>
    <x v="8"/>
    <x v="1"/>
    <x v="2"/>
    <x v="1"/>
    <s v="pck98"/>
    <s v="pck982916000"/>
    <s v="pck982916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5"/>
    <s v="GUN_2803_140-5"/>
    <x v="1"/>
    <n v="95"/>
    <x v="16"/>
    <x v="19"/>
    <x v="1"/>
    <s v="2403140"/>
    <x v="0"/>
    <x v="18"/>
    <x v="0"/>
    <s v="OLL GUNINDO "/>
    <x v="1"/>
    <n v="60"/>
    <x v="1"/>
    <n v="70000"/>
    <m/>
    <x v="0"/>
    <x v="6"/>
    <x v="4"/>
    <x v="0"/>
    <x v="0"/>
    <x v="0"/>
    <n v="4200000"/>
    <n v="210000"/>
    <n v="399000"/>
    <x v="1"/>
    <n v="609000"/>
    <n v="3591000"/>
    <x v="0"/>
    <s v=""/>
    <s v=""/>
    <n v="2100000"/>
    <n v="4200000"/>
    <x v="16"/>
    <x v="18"/>
    <s v="2403140"/>
    <x v="19"/>
    <x v="1"/>
    <x v="10"/>
    <x v="1"/>
    <s v="ollgunindo"/>
    <s v="ollgunindo21000000.050.1"/>
    <s v="ollgunindo21000000.050.1"/>
    <s v="GUNINDOUNTANA240314045376ollgunindo"/>
    <x v="1"/>
    <n v="2207"/>
    <x v="0"/>
    <s v="30 LSN"/>
    <s v="ollgunindo30lsnuntana"/>
    <x v="1"/>
    <x v="315"/>
    <x v="0"/>
  </r>
  <r>
    <s v=""/>
    <s v=""/>
    <x v="0"/>
    <n v="95"/>
    <x v="0"/>
    <x v="0"/>
    <x v="0"/>
    <m/>
    <x v="0"/>
    <x v="0"/>
    <x v="0"/>
    <s v="GUNINDO SPM COKLAT"/>
    <x v="2"/>
    <n v="60"/>
    <x v="1"/>
    <n v="51500"/>
    <m/>
    <x v="0"/>
    <x v="6"/>
    <x v="4"/>
    <x v="0"/>
    <x v="0"/>
    <x v="0"/>
    <n v="3090000"/>
    <n v="154500"/>
    <n v="293550"/>
    <x v="1"/>
    <n v="448050"/>
    <n v="2641950"/>
    <x v="0"/>
    <s v=""/>
    <s v=""/>
    <n v="3090000"/>
    <n v="3090000"/>
    <x v="16"/>
    <x v="18"/>
    <s v="2403140"/>
    <x v="19"/>
    <x v="1"/>
    <x v="2"/>
    <x v="1"/>
    <s v="gunindospmcoklat"/>
    <s v="gunindospmcoklat30900000.050.1"/>
    <s v="gunindospmcoklat30900000.050.1"/>
    <s v=""/>
    <x v="0"/>
    <n v="1370"/>
    <x v="0"/>
    <s v="60 LSN"/>
    <s v="gunindospmcoklat60lsnuntana"/>
    <x v="1"/>
    <x v="316"/>
    <x v="0"/>
  </r>
  <r>
    <s v=""/>
    <s v=""/>
    <x v="0"/>
    <n v="95"/>
    <x v="0"/>
    <x v="0"/>
    <x v="0"/>
    <m/>
    <x v="0"/>
    <x v="0"/>
    <x v="0"/>
    <s v="GUNINDO SPL COKLAT"/>
    <x v="2"/>
    <n v="30"/>
    <x v="1"/>
    <n v="60000"/>
    <m/>
    <x v="0"/>
    <x v="6"/>
    <x v="4"/>
    <x v="0"/>
    <x v="0"/>
    <x v="0"/>
    <n v="1800000"/>
    <n v="90000"/>
    <n v="171000"/>
    <x v="1"/>
    <n v="261000"/>
    <n v="1539000"/>
    <x v="0"/>
    <s v=""/>
    <s v=""/>
    <n v="1800000"/>
    <n v="1800000"/>
    <x v="16"/>
    <x v="18"/>
    <s v="2403140"/>
    <x v="19"/>
    <x v="1"/>
    <x v="2"/>
    <x v="1"/>
    <s v="gunindosplcoklat"/>
    <s v="gunindosplcoklat18000000.050.1"/>
    <s v="gunindosplcoklat18000000.050.1"/>
    <s v=""/>
    <x v="0"/>
    <n v="1367"/>
    <x v="0"/>
    <s v="30 LSN"/>
    <s v="gunindosplcoklat30lsnuntana"/>
    <x v="1"/>
    <x v="317"/>
    <x v="0"/>
  </r>
  <r>
    <s v=""/>
    <s v=""/>
    <x v="0"/>
    <n v="95"/>
    <x v="0"/>
    <x v="0"/>
    <x v="0"/>
    <m/>
    <x v="0"/>
    <x v="0"/>
    <x v="0"/>
    <s v="GUNINDO FL COKLAT"/>
    <x v="2"/>
    <n v="20"/>
    <x v="1"/>
    <n v="120000"/>
    <m/>
    <x v="0"/>
    <x v="6"/>
    <x v="4"/>
    <x v="0"/>
    <x v="0"/>
    <x v="0"/>
    <n v="2400000"/>
    <n v="120000"/>
    <n v="228000"/>
    <x v="1"/>
    <n v="348000"/>
    <n v="2052000"/>
    <x v="0"/>
    <s v=""/>
    <s v=""/>
    <n v="2400000"/>
    <n v="2400000"/>
    <x v="16"/>
    <x v="18"/>
    <s v="2403140"/>
    <x v="19"/>
    <x v="1"/>
    <x v="2"/>
    <x v="1"/>
    <s v="gunindoflcoklat"/>
    <s v="gunindoflcoklat24000000.050.1"/>
    <s v="gunindoflcoklat24000000.050.1"/>
    <s v=""/>
    <x v="0"/>
    <n v="1363"/>
    <x v="0"/>
    <s v="20 LSN"/>
    <s v="gunindoflcoklat20lsnuntana"/>
    <x v="1"/>
    <x v="318"/>
    <x v="0"/>
  </r>
  <r>
    <s v=""/>
    <s v=""/>
    <x v="0"/>
    <n v="95"/>
    <x v="0"/>
    <x v="0"/>
    <x v="0"/>
    <m/>
    <x v="0"/>
    <x v="0"/>
    <x v="0"/>
    <s v="CUTTER A 18 TRANS"/>
    <x v="2"/>
    <n v="60"/>
    <x v="1"/>
    <n v="47500"/>
    <m/>
    <x v="0"/>
    <x v="6"/>
    <x v="4"/>
    <x v="0"/>
    <x v="0"/>
    <x v="0"/>
    <n v="2850000"/>
    <n v="142500"/>
    <n v="270750"/>
    <x v="1"/>
    <n v="413250"/>
    <n v="2436750"/>
    <x v="0"/>
    <n v="2079300"/>
    <n v="12260700"/>
    <n v="2850000"/>
    <n v="2850000"/>
    <x v="16"/>
    <x v="18"/>
    <s v="2403140"/>
    <x v="19"/>
    <x v="1"/>
    <x v="2"/>
    <x v="1"/>
    <s v="cuttera18trans"/>
    <s v="cuttera18trans28500000.050.1"/>
    <s v="cuttera18trans28500000.050.1"/>
    <s v=""/>
    <x v="0"/>
    <n v="782"/>
    <x v="0"/>
    <s v="60 LSN"/>
    <s v="cuttera18trans60lsnuntana"/>
    <x v="1"/>
    <x v="319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6"/>
    <s v="DBS_3003_624-16"/>
    <x v="1"/>
    <n v="96"/>
    <x v="17"/>
    <x v="11"/>
    <x v="1"/>
    <s v="JUC 406/24"/>
    <x v="0"/>
    <x v="24"/>
    <x v="0"/>
    <s v="GEL TIZO FANCY S-3 TG 31830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14"/>
    <x v="1"/>
    <s v="geltizofancys3tg31830f"/>
    <s v="geltizofancys3tg31830f2628000"/>
    <s v="geltizofancys3tg31830f2628000"/>
    <s v="DB STATIONERYUNTANAJUC 406/2445379geltizofancys3tg31830f"/>
    <x v="1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S-3 TG 31831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1"/>
    <s v="geltizofancys3tg31831f"/>
    <s v="geltizofancys3tg31831f2628000"/>
    <s v="geltizofancys3tg31831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S-3 TG 30801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1"/>
    <s v="geltizofancys3tg30801f"/>
    <s v="geltizofancys3tg30801f2628000"/>
    <s v="geltizofancys3tg30801f2628000"/>
    <s v=""/>
    <x v="0"/>
    <n v="1140"/>
    <x v="0"/>
    <s v="144 LSN"/>
    <s v="geltizofancys3tg30801f144lsnuntana"/>
    <x v="1"/>
    <x v="320"/>
    <x v="0"/>
  </r>
  <r>
    <s v=""/>
    <s v=""/>
    <x v="0"/>
    <n v="96"/>
    <x v="0"/>
    <x v="0"/>
    <x v="0"/>
    <m/>
    <x v="0"/>
    <x v="0"/>
    <x v="0"/>
    <s v="GEL TIZO FANCY S-3 TG 30802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1"/>
    <s v="geltizofancys3tg30802f"/>
    <s v="geltizofancys3tg30802f2628000"/>
    <s v="geltizofancys3tg30802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TG 31762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762f"/>
    <s v="geltizofancytg31762f2628000"/>
    <s v="geltizofancytg31762f2628000"/>
    <s v=""/>
    <x v="0"/>
    <n v="1197"/>
    <x v="0"/>
    <s v="144 LSN"/>
    <s v="geltizofancytg31762f144lsnuntana"/>
    <x v="1"/>
    <x v="321"/>
    <x v="0"/>
  </r>
  <r>
    <s v=""/>
    <s v=""/>
    <x v="0"/>
    <n v="96"/>
    <x v="0"/>
    <x v="0"/>
    <x v="0"/>
    <m/>
    <x v="0"/>
    <x v="0"/>
    <x v="0"/>
    <s v="GEL TIZO FANCY TG 31763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763f"/>
    <s v="geltizofancytg31763f2628000"/>
    <s v="geltizofancytg31763f2628000"/>
    <s v=""/>
    <x v="0"/>
    <n v="1201"/>
    <x v="0"/>
    <s v="144 LSN"/>
    <s v="geltizofancytg31763f144lsnuntana"/>
    <x v="1"/>
    <x v="322"/>
    <x v="0"/>
  </r>
  <r>
    <s v=""/>
    <s v=""/>
    <x v="0"/>
    <n v="96"/>
    <x v="0"/>
    <x v="0"/>
    <x v="0"/>
    <m/>
    <x v="0"/>
    <x v="0"/>
    <x v="0"/>
    <s v="GEL TIZO FANCY TG 31590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590f"/>
    <s v="geltizofancytg31590f2628000"/>
    <s v="geltizofancytg31590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TG 31475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475f"/>
    <s v="geltizofancytg31475f2628000"/>
    <s v="geltizofancytg31475f2628000"/>
    <s v=""/>
    <x v="0"/>
    <n v="1187"/>
    <x v="0"/>
    <s v="144 LSN"/>
    <s v="geltizofancytg31475f144lsnuntana"/>
    <x v="1"/>
    <x v="323"/>
    <x v="0"/>
  </r>
  <r>
    <s v=""/>
    <s v=""/>
    <x v="0"/>
    <n v="96"/>
    <x v="0"/>
    <x v="0"/>
    <x v="0"/>
    <m/>
    <x v="0"/>
    <x v="0"/>
    <x v="0"/>
    <s v="GEL TIZO FANCY TG 31035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035f"/>
    <s v="geltizofancytg31035f2628000"/>
    <s v="geltizofancytg31035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TG 31037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037f"/>
    <s v="geltizofancytg31037f2628000"/>
    <s v="geltizofancytg31037f2628000"/>
    <s v=""/>
    <x v="0"/>
    <n v="1184"/>
    <x v="0"/>
    <s v="144 LSN"/>
    <s v="geltizofancytg31037f144lsnuntana"/>
    <x v="1"/>
    <x v="324"/>
    <x v="0"/>
  </r>
  <r>
    <s v=""/>
    <s v=""/>
    <x v="0"/>
    <n v="96"/>
    <x v="0"/>
    <x v="0"/>
    <x v="0"/>
    <m/>
    <x v="0"/>
    <x v="0"/>
    <x v="0"/>
    <s v="GEL TIZO FANCY TG 31810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810f"/>
    <s v="geltizofancytg31810f2628000"/>
    <s v="geltizofancytg31810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TG 30900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0900f"/>
    <s v="geltizofancytg30900f2628000"/>
    <s v="geltizofancytg30900f2628000"/>
    <s v=""/>
    <x v="0"/>
    <n v="1174"/>
    <x v="0"/>
    <s v="144 LSN"/>
    <s v="geltizofancytg30900f144lsnuntana"/>
    <x v="1"/>
    <x v="325"/>
    <x v="0"/>
  </r>
  <r>
    <s v=""/>
    <s v=""/>
    <x v="0"/>
    <n v="96"/>
    <x v="0"/>
    <x v="0"/>
    <x v="0"/>
    <m/>
    <x v="0"/>
    <x v="0"/>
    <x v="0"/>
    <s v="GEL TIZO FANCY TG 31975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1975f"/>
    <s v="geltizofancytg31975f2628000"/>
    <s v="geltizofancytg31975f2628000"/>
    <s v=""/>
    <x v="0"/>
    <e v="#N/A"/>
    <x v="0"/>
    <e v="#N/A"/>
    <e v="#N/A"/>
    <x v="2"/>
    <x v="28"/>
    <x v="0"/>
  </r>
  <r>
    <s v=""/>
    <s v=""/>
    <x v="0"/>
    <n v="96"/>
    <x v="0"/>
    <x v="0"/>
    <x v="0"/>
    <m/>
    <x v="0"/>
    <x v="0"/>
    <x v="0"/>
    <s v="GEL TIZO FANCY TG 30541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0541f"/>
    <s v="geltizofancytg30541f2628000"/>
    <s v="geltizofancytg30541f2628000"/>
    <s v=""/>
    <x v="0"/>
    <n v="1149"/>
    <x v="0"/>
    <s v="144 LSN"/>
    <s v="geltizofancytg30541f144lsnuntana"/>
    <x v="1"/>
    <x v="326"/>
    <x v="0"/>
  </r>
  <r>
    <s v=""/>
    <s v=""/>
    <x v="0"/>
    <n v="96"/>
    <x v="0"/>
    <x v="0"/>
    <x v="0"/>
    <m/>
    <x v="0"/>
    <x v="0"/>
    <x v="0"/>
    <s v="GEL TIZO FANCY TG 30734-F"/>
    <x v="2"/>
    <n v="144"/>
    <x v="1"/>
    <n v="18250"/>
    <m/>
    <x v="0"/>
    <x v="0"/>
    <x v="0"/>
    <x v="0"/>
    <x v="0"/>
    <x v="0"/>
    <n v="2628000"/>
    <n v="0"/>
    <n v="0"/>
    <x v="1"/>
    <n v="0"/>
    <n v="2628000"/>
    <x v="0"/>
    <s v=""/>
    <s v=""/>
    <n v="2628000"/>
    <n v="2628000"/>
    <x v="17"/>
    <x v="23"/>
    <s v="JUC 406/24"/>
    <x v="11"/>
    <x v="1"/>
    <x v="2"/>
    <x v="3"/>
    <s v="geltizofancytg30734f"/>
    <s v="geltizofancytg30734f2628000"/>
    <s v="geltizofancytg30734f2628000"/>
    <s v=""/>
    <x v="0"/>
    <n v="1163"/>
    <x v="0"/>
    <s v="144 LSN"/>
    <s v="geltizofancytg30734f144lsnuntana"/>
    <x v="1"/>
    <x v="327"/>
    <x v="0"/>
  </r>
  <r>
    <s v=""/>
    <s v=""/>
    <x v="0"/>
    <n v="96"/>
    <x v="0"/>
    <x v="0"/>
    <x v="0"/>
    <m/>
    <x v="0"/>
    <x v="0"/>
    <x v="0"/>
    <s v="GEL TIZO FANCY TG-30600-F"/>
    <x v="2"/>
    <n v="144"/>
    <x v="1"/>
    <m/>
    <m/>
    <x v="0"/>
    <x v="0"/>
    <x v="0"/>
    <x v="0"/>
    <x v="0"/>
    <x v="1"/>
    <s v=""/>
    <s v=""/>
    <s v=""/>
    <x v="0"/>
    <s v=""/>
    <s v=""/>
    <x v="0"/>
    <n v="0"/>
    <n v="39420000"/>
    <n v="0"/>
    <s v=""/>
    <x v="17"/>
    <x v="23"/>
    <s v="JUC 406/24"/>
    <x v="11"/>
    <x v="1"/>
    <x v="2"/>
    <x v="3"/>
    <s v="geltizofancytg30600f"/>
    <s v="geltizofancytg30600f0"/>
    <s v="geltizofancytg30600f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7"/>
    <s v="SBS_2703_7B1-3"/>
    <x v="1"/>
    <n v="97"/>
    <x v="15"/>
    <x v="6"/>
    <x v="1"/>
    <s v="WC0217B1"/>
    <x v="0"/>
    <x v="9"/>
    <x v="0"/>
    <s v="MAP DATA MICROTOP KAIN BS-54/A5/SALUR"/>
    <x v="2"/>
    <n v="40"/>
    <x v="1"/>
    <n v="60000"/>
    <m/>
    <x v="11"/>
    <x v="0"/>
    <x v="0"/>
    <x v="0"/>
    <x v="0"/>
    <x v="0"/>
    <n v="2400000"/>
    <n v="0"/>
    <n v="0"/>
    <x v="1"/>
    <n v="0"/>
    <n v="2400000"/>
    <x v="0"/>
    <s v=""/>
    <s v=""/>
    <n v="2400000"/>
    <n v="2400000"/>
    <x v="15"/>
    <x v="9"/>
    <s v="WC0217B1"/>
    <x v="6"/>
    <x v="1"/>
    <x v="8"/>
    <x v="1"/>
    <s v="mapdatamicrotopkainbs54a5salur"/>
    <s v="mapdatamicrotopkainbs54a5salur2400000"/>
    <s v="mapdatamicrotopkainbs54a5salur2400000"/>
    <s v="SBSUNTANAWC0217B145364mapdatamicrotopkainbs54a5salur"/>
    <x v="1"/>
    <e v="#N/A"/>
    <x v="1"/>
    <s v="40 LSN"/>
    <s v="mapdatamicrotopkainbs54a5salur40lsnuntana"/>
    <x v="1"/>
    <x v="328"/>
    <x v="0"/>
  </r>
  <r>
    <s v=""/>
    <s v=""/>
    <x v="0"/>
    <n v="97"/>
    <x v="0"/>
    <x v="0"/>
    <x v="0"/>
    <m/>
    <x v="0"/>
    <x v="0"/>
    <x v="0"/>
    <s v="MAP DATA MICROTOP KAIN BS-55/B5/SALUR"/>
    <x v="2"/>
    <n v="40"/>
    <x v="1"/>
    <n v="75000"/>
    <m/>
    <x v="11"/>
    <x v="0"/>
    <x v="0"/>
    <x v="0"/>
    <x v="0"/>
    <x v="0"/>
    <n v="3000000"/>
    <n v="0"/>
    <n v="0"/>
    <x v="1"/>
    <n v="0"/>
    <n v="3000000"/>
    <x v="0"/>
    <s v=""/>
    <s v=""/>
    <n v="3000000"/>
    <n v="3000000"/>
    <x v="15"/>
    <x v="9"/>
    <s v="WC0217B1"/>
    <x v="6"/>
    <x v="1"/>
    <x v="2"/>
    <x v="1"/>
    <s v="mapdatamicrotopkainbs55b5salur"/>
    <s v="mapdatamicrotopkainbs55b5salur3000000"/>
    <s v="mapdatamicrotopkainbs55b5salur3000000"/>
    <s v=""/>
    <x v="0"/>
    <e v="#N/A"/>
    <x v="1"/>
    <s v="40 LSN"/>
    <s v="mapdatamicrotopkainbs55b5salur40lsnuntana"/>
    <x v="1"/>
    <x v="329"/>
    <x v="0"/>
  </r>
  <r>
    <s v=""/>
    <s v=""/>
    <x v="0"/>
    <n v="97"/>
    <x v="0"/>
    <x v="0"/>
    <x v="0"/>
    <m/>
    <x v="0"/>
    <x v="0"/>
    <x v="0"/>
    <s v="MAP DATA MICROTOP KAIN BS-56/A4/SALUR"/>
    <x v="2"/>
    <n v="30"/>
    <x v="1"/>
    <n v="91500"/>
    <m/>
    <x v="27"/>
    <x v="0"/>
    <x v="0"/>
    <x v="0"/>
    <x v="0"/>
    <x v="0"/>
    <n v="2745000"/>
    <n v="0"/>
    <n v="0"/>
    <x v="1"/>
    <n v="0"/>
    <n v="2745000"/>
    <x v="0"/>
    <n v="0"/>
    <n v="8145000"/>
    <n v="2745000"/>
    <n v="2745000"/>
    <x v="15"/>
    <x v="9"/>
    <s v="WC0217B1"/>
    <x v="6"/>
    <x v="1"/>
    <x v="2"/>
    <x v="1"/>
    <s v="mapdatamicrotopkainbs56a4salur"/>
    <s v="mapdatamicrotopkainbs56a4salur2745000"/>
    <s v="mapdatamicrotopkainbs56a4salur2745000"/>
    <s v=""/>
    <x v="0"/>
    <e v="#N/A"/>
    <x v="1"/>
    <s v="30 LSN"/>
    <s v="mapdatamicrotopkainbs56a4salur30lsnuntana"/>
    <x v="1"/>
    <x v="33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8"/>
    <s v="SBS_2703_TIO-3"/>
    <x v="1"/>
    <n v="98"/>
    <x v="15"/>
    <x v="6"/>
    <x v="1"/>
    <s v="WC0264B1PRTIO"/>
    <x v="0"/>
    <x v="13"/>
    <x v="0"/>
    <s v="CORRECTION TAPE MICROTOP MT-737/5X16/+RFILL"/>
    <x v="10"/>
    <n v="1200"/>
    <x v="1"/>
    <n v="76500"/>
    <m/>
    <x v="0"/>
    <x v="0"/>
    <x v="0"/>
    <x v="0"/>
    <x v="0"/>
    <x v="0"/>
    <n v="91800000"/>
    <n v="0"/>
    <n v="0"/>
    <x v="1"/>
    <n v="0"/>
    <n v="91800000"/>
    <x v="0"/>
    <s v=""/>
    <s v=""/>
    <n v="3672000"/>
    <n v="91800000"/>
    <x v="15"/>
    <x v="13"/>
    <s v="WC0264B1PRTIO"/>
    <x v="6"/>
    <x v="1"/>
    <x v="8"/>
    <x v="1"/>
    <s v="correctiontapemicrotopmt7375x16rfill"/>
    <s v="correctiontapemicrotopmt7375x16rfill3672000"/>
    <s v="correctiontapemicrotopmt7375x16rfill3672000"/>
    <s v="SBSUNTANAWC0264B1PRTIO45366correctiontapemicrotopmt7375x16rfill"/>
    <x v="1"/>
    <e v="#N/A"/>
    <x v="0"/>
    <e v="#N/A"/>
    <e v="#N/A"/>
    <x v="2"/>
    <x v="28"/>
    <x v="0"/>
  </r>
  <r>
    <s v=""/>
    <s v=""/>
    <x v="0"/>
    <n v="98"/>
    <x v="0"/>
    <x v="0"/>
    <x v="0"/>
    <m/>
    <x v="0"/>
    <x v="0"/>
    <x v="0"/>
    <s v="CORRECTIION TAPE MICROTOP MT-737/5X16/+REFILL"/>
    <x v="0"/>
    <n v="11"/>
    <x v="1"/>
    <n v="76500"/>
    <m/>
    <x v="0"/>
    <x v="0"/>
    <x v="0"/>
    <x v="0"/>
    <x v="0"/>
    <x v="0"/>
    <n v="841500"/>
    <n v="0"/>
    <n v="0"/>
    <x v="1"/>
    <n v="0"/>
    <n v="841500"/>
    <x v="0"/>
    <s v=""/>
    <s v=""/>
    <n v="841500"/>
    <n v="841500"/>
    <x v="15"/>
    <x v="13"/>
    <s v="WC0264B1PRTIO"/>
    <x v="6"/>
    <x v="1"/>
    <x v="2"/>
    <x v="1"/>
    <s v="correctiiontapemicrotopmt7375x16refill"/>
    <s v="correctiiontapemicrotopmt7375x16refill841500"/>
    <s v="correctiiontapemicrotopmt7375x16refill76500"/>
    <s v=""/>
    <x v="0"/>
    <e v="#N/A"/>
    <x v="0"/>
    <e v="#N/A"/>
    <e v="#N/A"/>
    <x v="2"/>
    <x v="28"/>
    <x v="0"/>
  </r>
  <r>
    <s v=""/>
    <s v=""/>
    <x v="0"/>
    <n v="98"/>
    <x v="0"/>
    <x v="0"/>
    <x v="0"/>
    <m/>
    <x v="0"/>
    <x v="0"/>
    <x v="0"/>
    <s v="CORRECTION TAPE MICROTOP MT-767/5X10"/>
    <x v="0"/>
    <n v="44"/>
    <x v="7"/>
    <m/>
    <m/>
    <x v="0"/>
    <x v="0"/>
    <x v="0"/>
    <x v="0"/>
    <x v="0"/>
    <x v="10"/>
    <s v=""/>
    <s v=""/>
    <s v=""/>
    <x v="0"/>
    <s v=""/>
    <s v=""/>
    <x v="0"/>
    <n v="0"/>
    <n v="92641500"/>
    <n v="0"/>
    <s v=""/>
    <x v="15"/>
    <x v="13"/>
    <s v="WC0264B1PRTIO"/>
    <x v="6"/>
    <x v="1"/>
    <x v="2"/>
    <x v="1"/>
    <s v="correctiontapemicrotopmt7675x10"/>
    <s v="correctiontapemicrotopmt7675x100"/>
    <s v="correctiontapemicrotopmt7675x1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99"/>
    <s v="HAN_2603_175-2"/>
    <x v="1"/>
    <n v="99"/>
    <x v="13"/>
    <x v="17"/>
    <x v="1"/>
    <s v="HN032024175"/>
    <x v="0"/>
    <x v="19"/>
    <x v="0"/>
    <s v="MALAM SHINTOENG K 6-12W"/>
    <x v="0"/>
    <n v="36"/>
    <x v="5"/>
    <n v="1600"/>
    <m/>
    <x v="0"/>
    <x v="0"/>
    <x v="0"/>
    <x v="0"/>
    <x v="0"/>
    <x v="0"/>
    <n v="57600"/>
    <n v="0"/>
    <n v="0"/>
    <x v="1"/>
    <n v="0"/>
    <n v="57600"/>
    <x v="0"/>
    <s v=""/>
    <s v=""/>
    <n v="57600"/>
    <n v="57600"/>
    <x v="13"/>
    <x v="19"/>
    <s v="HN032024175"/>
    <x v="17"/>
    <x v="1"/>
    <x v="1"/>
    <x v="1"/>
    <s v="malamshintoengk612w"/>
    <s v="malamshintoengk612w57600"/>
    <s v="malamshintoengk612w1600"/>
    <s v="HANSAUNTANAHN03202417545377malamshintoengk612w"/>
    <x v="1"/>
    <n v="2000"/>
    <x v="0"/>
    <s v="480 PCS"/>
    <s v="malamshintoengk612w480pcsuntana"/>
    <x v="1"/>
    <x v="331"/>
    <x v="0"/>
  </r>
  <r>
    <s v=""/>
    <s v=""/>
    <x v="0"/>
    <n v="99"/>
    <x v="0"/>
    <x v="0"/>
    <x v="0"/>
    <m/>
    <x v="0"/>
    <x v="0"/>
    <x v="0"/>
    <s v="MALAM SHINTOENG TG 6-12W"/>
    <x v="0"/>
    <n v="36"/>
    <x v="5"/>
    <n v="4550"/>
    <m/>
    <x v="0"/>
    <x v="0"/>
    <x v="0"/>
    <x v="0"/>
    <x v="0"/>
    <x v="0"/>
    <n v="163800"/>
    <n v="0"/>
    <n v="0"/>
    <x v="1"/>
    <n v="0"/>
    <n v="163800"/>
    <x v="0"/>
    <n v="0"/>
    <n v="221400"/>
    <n v="163800"/>
    <n v="163800"/>
    <x v="13"/>
    <x v="19"/>
    <s v="HN032024175"/>
    <x v="17"/>
    <x v="1"/>
    <x v="2"/>
    <x v="1"/>
    <s v="malamshintoengtg612w"/>
    <s v="malamshintoengtg612w163800"/>
    <s v="malamshintoengtg612w4550"/>
    <s v=""/>
    <x v="0"/>
    <n v="2004"/>
    <x v="0"/>
    <s v="210 PCS"/>
    <s v="malamshintoengtg612w210pcsuntana"/>
    <x v="1"/>
    <x v="332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0"/>
    <s v="KEN_0304_105-6"/>
    <x v="1"/>
    <n v="100"/>
    <x v="19"/>
    <x v="2"/>
    <x v="2"/>
    <s v="24040105"/>
    <x v="0"/>
    <x v="23"/>
    <x v="0"/>
    <s v="KENKO SCISSOR SC-848N"/>
    <x v="1"/>
    <m/>
    <x v="0"/>
    <m/>
    <n v="1188000"/>
    <x v="0"/>
    <x v="1"/>
    <x v="0"/>
    <x v="0"/>
    <x v="0"/>
    <x v="0"/>
    <n v="2376000"/>
    <n v="403920"/>
    <n v="0"/>
    <x v="1"/>
    <n v="403920"/>
    <n v="1972080"/>
    <x v="0"/>
    <s v=""/>
    <s v=""/>
    <n v="1188000"/>
    <s v=""/>
    <x v="19"/>
    <x v="22"/>
    <s v="24040105"/>
    <x v="2"/>
    <x v="2"/>
    <x v="4"/>
    <x v="5"/>
    <s v="kenkoscissorsc848n"/>
    <s v="kenkoscissorsc848n11880000.17"/>
    <s v="kenkoscissorsc848n11880000.17"/>
    <s v="KENKO SINAR INDONESIAARTO MORO2404010545383kenkoscissorsc848n"/>
    <x v="1"/>
    <n v="1783"/>
    <x v="0"/>
    <s v="10 LSN"/>
    <s v="kenkoscissorsc848n10lsnartomoro"/>
    <x v="1"/>
    <x v="333"/>
    <x v="0"/>
  </r>
  <r>
    <s v=""/>
    <s v=""/>
    <x v="0"/>
    <n v="100"/>
    <x v="0"/>
    <x v="0"/>
    <x v="0"/>
    <m/>
    <x v="0"/>
    <x v="0"/>
    <x v="0"/>
    <s v="KENKO CUTTER BLADE L-150 (18MM)"/>
    <x v="8"/>
    <m/>
    <x v="0"/>
    <m/>
    <n v="3888000"/>
    <x v="0"/>
    <x v="1"/>
    <x v="2"/>
    <x v="0"/>
    <x v="0"/>
    <x v="0"/>
    <n v="77760000"/>
    <n v="13219200.000000002"/>
    <n v="2581632"/>
    <x v="1"/>
    <n v="15800832.000000002"/>
    <n v="61959168"/>
    <x v="0"/>
    <s v=""/>
    <s v=""/>
    <n v="3888000"/>
    <s v=""/>
    <x v="19"/>
    <x v="22"/>
    <s v="24040105"/>
    <x v="2"/>
    <x v="2"/>
    <x v="2"/>
    <x v="5"/>
    <s v="kenkocutterbladel15018mm"/>
    <s v="kenkocutterbladel15018mm38880000.170.04"/>
    <s v="kenkocutterbladel15018mm38880000.170.04"/>
    <s v=""/>
    <x v="0"/>
    <n v="1619"/>
    <x v="0"/>
    <s v="60 LSN"/>
    <s v="kenkocutterbladel15018mm60lsnartomoro"/>
    <x v="1"/>
    <x v="334"/>
    <x v="0"/>
  </r>
  <r>
    <s v=""/>
    <s v=""/>
    <x v="0"/>
    <n v="100"/>
    <x v="0"/>
    <x v="0"/>
    <x v="0"/>
    <m/>
    <x v="0"/>
    <x v="0"/>
    <x v="0"/>
    <s v="KENKO GLUE STICK 8 GR SMALL"/>
    <x v="3"/>
    <m/>
    <x v="0"/>
    <m/>
    <n v="2376000"/>
    <x v="0"/>
    <x v="1"/>
    <x v="2"/>
    <x v="0"/>
    <x v="0"/>
    <x v="0"/>
    <n v="11880000"/>
    <n v="2019600.0000000002"/>
    <n v="394416"/>
    <x v="1"/>
    <n v="2414016"/>
    <n v="9465984"/>
    <x v="0"/>
    <s v=""/>
    <s v=""/>
    <n v="2376000"/>
    <s v=""/>
    <x v="19"/>
    <x v="22"/>
    <s v="24040105"/>
    <x v="2"/>
    <x v="2"/>
    <x v="2"/>
    <x v="5"/>
    <s v="kenkogluestick8grsmall"/>
    <s v="kenkogluestick8grsmall23760000.170.04"/>
    <s v="kenkogluestick8grsmall23760000.170.04"/>
    <s v=""/>
    <x v="0"/>
    <n v="1687"/>
    <x v="0"/>
    <s v="36 BOX (30 PCS)"/>
    <s v="kenkogluestick8grsmall36box30pcsartomoro"/>
    <x v="1"/>
    <x v="335"/>
    <x v="0"/>
  </r>
  <r>
    <s v=""/>
    <s v=""/>
    <x v="0"/>
    <n v="100"/>
    <x v="0"/>
    <x v="0"/>
    <x v="0"/>
    <m/>
    <x v="0"/>
    <x v="0"/>
    <x v="0"/>
    <s v="KENKO LOOSE LEAF A5 LL 50-2070"/>
    <x v="2"/>
    <m/>
    <x v="0"/>
    <m/>
    <n v="844800"/>
    <x v="0"/>
    <x v="1"/>
    <x v="0"/>
    <x v="0"/>
    <x v="0"/>
    <x v="0"/>
    <n v="844800"/>
    <n v="143616"/>
    <n v="0"/>
    <x v="1"/>
    <n v="143616"/>
    <n v="701184"/>
    <x v="0"/>
    <s v=""/>
    <s v=""/>
    <n v="844800"/>
    <s v=""/>
    <x v="19"/>
    <x v="22"/>
    <s v="24040105"/>
    <x v="2"/>
    <x v="2"/>
    <x v="2"/>
    <x v="5"/>
    <s v="kenkolooseleafa5ll502070"/>
    <s v="kenkolooseleafa5ll5020708448000.17"/>
    <s v="kenkolooseleafa5ll5020708448000.17"/>
    <s v=""/>
    <x v="0"/>
    <n v="1716"/>
    <x v="0"/>
    <s v="192 PCS"/>
    <s v="kenkolooseleafa5ll502070192pcsartomoro"/>
    <x v="1"/>
    <x v="336"/>
    <x v="0"/>
  </r>
  <r>
    <s v=""/>
    <s v=""/>
    <x v="0"/>
    <n v="100"/>
    <x v="0"/>
    <x v="0"/>
    <x v="0"/>
    <m/>
    <x v="0"/>
    <x v="0"/>
    <x v="0"/>
    <s v="KENKO LOOSE LEAF B5-LL 50-2670"/>
    <x v="2"/>
    <m/>
    <x v="0"/>
    <m/>
    <n v="1104000"/>
    <x v="0"/>
    <x v="1"/>
    <x v="0"/>
    <x v="0"/>
    <x v="0"/>
    <x v="0"/>
    <n v="1104000"/>
    <n v="187680"/>
    <n v="0"/>
    <x v="1"/>
    <n v="187680"/>
    <n v="916320"/>
    <x v="0"/>
    <s v=""/>
    <s v=""/>
    <n v="1104000"/>
    <s v=""/>
    <x v="19"/>
    <x v="22"/>
    <s v="24040105"/>
    <x v="2"/>
    <x v="2"/>
    <x v="2"/>
    <x v="5"/>
    <s v="kenkolooseleafb5ll502670"/>
    <s v="kenkolooseleafb5ll50267011040000.17"/>
    <s v="kenkolooseleafb5ll50267011040000.17"/>
    <s v=""/>
    <x v="0"/>
    <n v="1718"/>
    <x v="0"/>
    <s v="160 PCS"/>
    <s v="kenkolooseleafb5ll502670160pcsartomoro"/>
    <x v="1"/>
    <x v="337"/>
    <x v="0"/>
  </r>
  <r>
    <s v=""/>
    <s v=""/>
    <x v="0"/>
    <n v="100"/>
    <x v="0"/>
    <x v="0"/>
    <x v="0"/>
    <m/>
    <x v="0"/>
    <x v="0"/>
    <x v="0"/>
    <s v="KENKO LOOSE LEAF B5-LL 100-2670"/>
    <x v="2"/>
    <m/>
    <x v="0"/>
    <m/>
    <n v="1040000"/>
    <x v="0"/>
    <x v="1"/>
    <x v="0"/>
    <x v="0"/>
    <x v="0"/>
    <x v="0"/>
    <n v="1040000"/>
    <n v="176800"/>
    <n v="0"/>
    <x v="1"/>
    <n v="176800"/>
    <n v="863200"/>
    <x v="0"/>
    <n v="19126864"/>
    <n v="75877936"/>
    <n v="1040000"/>
    <s v=""/>
    <x v="19"/>
    <x v="22"/>
    <s v="24040105"/>
    <x v="2"/>
    <x v="2"/>
    <x v="2"/>
    <x v="5"/>
    <s v="kenkolooseleafb5ll1002670"/>
    <s v="kenkolooseleafb5ll100267010400000.17"/>
    <s v="kenkolooseleafb5ll100267010400000.17"/>
    <s v=""/>
    <x v="0"/>
    <n v="1717"/>
    <x v="0"/>
    <s v="80 PCS"/>
    <s v="kenkolooseleafb5ll100267080pcsartomoro"/>
    <x v="1"/>
    <x v="33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1"/>
    <s v="KEN_0304_131-7"/>
    <x v="1"/>
    <n v="101"/>
    <x v="19"/>
    <x v="2"/>
    <x v="2"/>
    <s v="24040131"/>
    <x v="0"/>
    <x v="25"/>
    <x v="0"/>
    <s v="KENKO GLUE STICK 8 GR SMALL"/>
    <x v="11"/>
    <m/>
    <x v="0"/>
    <m/>
    <n v="2376000"/>
    <x v="0"/>
    <x v="1"/>
    <x v="2"/>
    <x v="0"/>
    <x v="0"/>
    <x v="0"/>
    <n v="35640000"/>
    <n v="6058800"/>
    <n v="1183248"/>
    <x v="1"/>
    <n v="7242048"/>
    <n v="28397952"/>
    <x v="0"/>
    <s v=""/>
    <s v=""/>
    <n v="2376000"/>
    <s v=""/>
    <x v="19"/>
    <x v="24"/>
    <s v="24040131"/>
    <x v="2"/>
    <x v="2"/>
    <x v="7"/>
    <x v="5"/>
    <s v="kenkogluestick8grsmall"/>
    <s v="kenkogluestick8grsmall23760000.170.04"/>
    <s v="kenkogluestick8grsmall23760000.170.04"/>
    <s v="KENKO SINAR INDONESIAARTO MORO2404013145384kenkogluestick8grsmall"/>
    <x v="1"/>
    <n v="1687"/>
    <x v="0"/>
    <s v="36 BOX (30 PCS)"/>
    <s v="kenkogluestick8grsmall36box30pcsartomoro"/>
    <x v="1"/>
    <x v="339"/>
    <x v="0"/>
  </r>
  <r>
    <s v=""/>
    <s v=""/>
    <x v="0"/>
    <n v="101"/>
    <x v="0"/>
    <x v="0"/>
    <x v="0"/>
    <m/>
    <x v="0"/>
    <x v="0"/>
    <x v="0"/>
    <s v="KENKO GEL PEN KE-100 BLACK"/>
    <x v="3"/>
    <m/>
    <x v="0"/>
    <m/>
    <n v="2764800"/>
    <x v="0"/>
    <x v="1"/>
    <x v="2"/>
    <x v="0"/>
    <x v="0"/>
    <x v="0"/>
    <n v="13824000"/>
    <n v="2350080"/>
    <n v="458956.79999999999"/>
    <x v="1"/>
    <n v="2809036.7999999998"/>
    <n v="11014963.199999999"/>
    <x v="0"/>
    <s v=""/>
    <s v=""/>
    <n v="2764800"/>
    <s v=""/>
    <x v="19"/>
    <x v="24"/>
    <s v="24040131"/>
    <x v="2"/>
    <x v="2"/>
    <x v="2"/>
    <x v="5"/>
    <s v="kenkogelpenke100black"/>
    <s v="kenkogelpenke100black27648000.170.04"/>
    <s v="kenkogelpenke100black27648000.170.04"/>
    <s v=""/>
    <x v="0"/>
    <n v="1665"/>
    <x v="0"/>
    <s v="144 LSN"/>
    <s v="kenkogelpenke100black144lsnartomoro"/>
    <x v="1"/>
    <x v="340"/>
    <x v="0"/>
  </r>
  <r>
    <s v=""/>
    <s v=""/>
    <x v="0"/>
    <n v="101"/>
    <x v="0"/>
    <x v="0"/>
    <x v="0"/>
    <m/>
    <x v="0"/>
    <x v="0"/>
    <x v="0"/>
    <s v="KENKO CUTTER BLADE L-150 (18MM)"/>
    <x v="11"/>
    <m/>
    <x v="0"/>
    <m/>
    <n v="3888000"/>
    <x v="0"/>
    <x v="1"/>
    <x v="2"/>
    <x v="0"/>
    <x v="0"/>
    <x v="0"/>
    <n v="58320000"/>
    <n v="9914400"/>
    <n v="1936224"/>
    <x v="1"/>
    <n v="11850624"/>
    <n v="46469376"/>
    <x v="0"/>
    <s v=""/>
    <s v=""/>
    <n v="3888000"/>
    <s v=""/>
    <x v="19"/>
    <x v="24"/>
    <s v="24040131"/>
    <x v="2"/>
    <x v="2"/>
    <x v="2"/>
    <x v="5"/>
    <s v="kenkocutterbladel15018mm"/>
    <s v="kenkocutterbladel15018mm38880000.170.04"/>
    <s v="kenkocutterbladel15018mm38880000.170.04"/>
    <s v=""/>
    <x v="0"/>
    <n v="1619"/>
    <x v="0"/>
    <s v="60 LSN"/>
    <s v="kenkocutterbladel15018mm60lsnartomoro"/>
    <x v="1"/>
    <x v="341"/>
    <x v="0"/>
  </r>
  <r>
    <s v=""/>
    <s v=""/>
    <x v="0"/>
    <n v="101"/>
    <x v="0"/>
    <x v="0"/>
    <x v="0"/>
    <m/>
    <x v="0"/>
    <x v="0"/>
    <x v="0"/>
    <s v="KENKO GEL PEN K-1 BLACK"/>
    <x v="6"/>
    <m/>
    <x v="0"/>
    <m/>
    <n v="5702400"/>
    <x v="0"/>
    <x v="1"/>
    <x v="5"/>
    <x v="0"/>
    <x v="0"/>
    <x v="0"/>
    <n v="17107200"/>
    <n v="2908224"/>
    <n v="1064923.2"/>
    <x v="1"/>
    <n v="3973147.2"/>
    <n v="13134052.800000001"/>
    <x v="0"/>
    <s v=""/>
    <s v=""/>
    <n v="5702400"/>
    <s v=""/>
    <x v="19"/>
    <x v="24"/>
    <s v="24040131"/>
    <x v="2"/>
    <x v="2"/>
    <x v="2"/>
    <x v="5"/>
    <s v="kenkogelpenk1black"/>
    <s v="kenkogelpenk1black57024000.170.075"/>
    <s v="kenkogelpenk1black57024000.170.075"/>
    <s v=""/>
    <x v="0"/>
    <n v="1656"/>
    <x v="0"/>
    <s v="144 LSN"/>
    <s v="kenkogelpenk1black144lsnartomoro"/>
    <x v="1"/>
    <x v="342"/>
    <x v="0"/>
  </r>
  <r>
    <s v=""/>
    <s v=""/>
    <x v="0"/>
    <n v="101"/>
    <x v="0"/>
    <x v="0"/>
    <x v="0"/>
    <m/>
    <x v="0"/>
    <x v="0"/>
    <x v="0"/>
    <s v="KENKO GEL PEN K-1 ECO BLACK"/>
    <x v="2"/>
    <m/>
    <x v="0"/>
    <m/>
    <n v="3888000"/>
    <x v="0"/>
    <x v="1"/>
    <x v="5"/>
    <x v="0"/>
    <x v="0"/>
    <x v="0"/>
    <n v="3888000"/>
    <n v="660960"/>
    <n v="242028"/>
    <x v="1"/>
    <n v="902988"/>
    <n v="2985012"/>
    <x v="0"/>
    <s v=""/>
    <s v=""/>
    <n v="3888000"/>
    <s v=""/>
    <x v="19"/>
    <x v="24"/>
    <s v="24040131"/>
    <x v="2"/>
    <x v="2"/>
    <x v="2"/>
    <x v="5"/>
    <s v="kenkogelpenk1ecoblack"/>
    <s v="kenkogelpenk1ecoblack38880000.170.075"/>
    <s v="kenkogelpenk1ecoblack38880000.170.075"/>
    <s v=""/>
    <x v="0"/>
    <n v="1657"/>
    <x v="0"/>
    <s v="144 LSN"/>
    <s v="kenkogelpenk1ecoblack144lsnartomoro"/>
    <x v="1"/>
    <x v="343"/>
    <x v="0"/>
  </r>
  <r>
    <s v=""/>
    <s v=""/>
    <x v="0"/>
    <n v="101"/>
    <x v="0"/>
    <x v="0"/>
    <x v="0"/>
    <m/>
    <x v="0"/>
    <x v="0"/>
    <x v="0"/>
    <s v="KENKO GEL PEN K-1 ECO BLUE"/>
    <x v="2"/>
    <m/>
    <x v="0"/>
    <m/>
    <n v="3888000"/>
    <x v="0"/>
    <x v="1"/>
    <x v="5"/>
    <x v="0"/>
    <x v="0"/>
    <x v="0"/>
    <n v="3888000"/>
    <n v="660960"/>
    <n v="242028"/>
    <x v="1"/>
    <n v="902988"/>
    <n v="2985012"/>
    <x v="0"/>
    <s v=""/>
    <s v=""/>
    <n v="3888000"/>
    <s v=""/>
    <x v="19"/>
    <x v="24"/>
    <s v="24040131"/>
    <x v="2"/>
    <x v="2"/>
    <x v="2"/>
    <x v="5"/>
    <s v="kenkogelpenk1ecoblue"/>
    <s v="kenkogelpenk1ecoblue38880000.170.075"/>
    <s v="kenkogelpenk1ecoblue38880000.170.075"/>
    <s v=""/>
    <x v="0"/>
    <n v="1658"/>
    <x v="0"/>
    <s v="144 LSN"/>
    <s v="kenkogelpenk1ecoblue144lsnartomoro"/>
    <x v="1"/>
    <x v="344"/>
    <x v="0"/>
  </r>
  <r>
    <s v=""/>
    <s v=""/>
    <x v="0"/>
    <n v="101"/>
    <x v="0"/>
    <x v="0"/>
    <x v="0"/>
    <m/>
    <x v="0"/>
    <x v="0"/>
    <x v="0"/>
    <s v="KENKO GEL PEN K-1 ECO RED"/>
    <x v="2"/>
    <m/>
    <x v="0"/>
    <m/>
    <n v="3888000"/>
    <x v="0"/>
    <x v="1"/>
    <x v="5"/>
    <x v="0"/>
    <x v="0"/>
    <x v="0"/>
    <n v="3888000"/>
    <n v="660960"/>
    <n v="242028"/>
    <x v="1"/>
    <n v="902988"/>
    <n v="2985012"/>
    <x v="0"/>
    <n v="28583820"/>
    <n v="107971380"/>
    <n v="3888000"/>
    <s v=""/>
    <x v="19"/>
    <x v="24"/>
    <s v="24040131"/>
    <x v="2"/>
    <x v="2"/>
    <x v="2"/>
    <x v="5"/>
    <s v="kenkogelpenk1ecored"/>
    <s v="kenkogelpenk1ecored38880000.170.075"/>
    <s v="kenkogelpenk1ecored38880000.170.075"/>
    <s v=""/>
    <x v="0"/>
    <n v="1659"/>
    <x v="0"/>
    <s v="144 LSN"/>
    <s v="kenkogelpenk1ecored144lsnartomoro"/>
    <x v="1"/>
    <x v="345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2"/>
    <s v="BIN_0304_938-1"/>
    <x v="1"/>
    <n v="102"/>
    <x v="19"/>
    <x v="10"/>
    <x v="1"/>
    <s v="SO2024040084938"/>
    <x v="0"/>
    <x v="25"/>
    <x v="0"/>
    <s v="PAPER BAG COKLAT BESAR TEBAL"/>
    <x v="3"/>
    <n v="150"/>
    <x v="1"/>
    <n v="25500"/>
    <m/>
    <x v="27"/>
    <x v="6"/>
    <x v="0"/>
    <x v="0"/>
    <x v="0"/>
    <x v="0"/>
    <n v="3825000"/>
    <n v="191250"/>
    <n v="0"/>
    <x v="1"/>
    <n v="191250"/>
    <n v="3633750"/>
    <x v="0"/>
    <n v="191250"/>
    <n v="3633750"/>
    <n v="765000"/>
    <n v="3825000"/>
    <x v="19"/>
    <x v="24"/>
    <s v="SO2024040084938"/>
    <x v="10"/>
    <x v="1"/>
    <x v="5"/>
    <x v="5"/>
    <s v="paperbagcoklatbesartebal"/>
    <s v="paperbagcoklatbesartebal7650000.05"/>
    <s v="paperbagcoklatbesartebal7650000.05"/>
    <s v="BINTANG SAUDARAUNTANASO202404008493845384paperbagcoklatbesartebal"/>
    <x v="1"/>
    <n v="2299"/>
    <x v="1"/>
    <s v="30 LSN"/>
    <s v="paperbagcoklatbesartebal30lsnuntana"/>
    <x v="1"/>
    <x v="346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3"/>
    <s v="COM_0404_402-1"/>
    <x v="1"/>
    <n v="103"/>
    <x v="20"/>
    <x v="8"/>
    <x v="1"/>
    <s v="0402"/>
    <x v="0"/>
    <x v="26"/>
    <x v="0"/>
    <s v="DOC RIT BOX BATIK"/>
    <x v="1"/>
    <n v="16"/>
    <x v="1"/>
    <n v="168000"/>
    <m/>
    <x v="0"/>
    <x v="0"/>
    <x v="0"/>
    <x v="0"/>
    <x v="0"/>
    <x v="0"/>
    <n v="2688000"/>
    <n v="0"/>
    <n v="0"/>
    <x v="1"/>
    <n v="0"/>
    <n v="2688000"/>
    <x v="0"/>
    <n v="0"/>
    <n v="2688000"/>
    <n v="1344000"/>
    <n v="2688000"/>
    <x v="20"/>
    <x v="25"/>
    <s v="0402"/>
    <x v="8"/>
    <x v="1"/>
    <x v="5"/>
    <x v="5"/>
    <s v="docritboxbatik"/>
    <s v="docritboxbatik1344000"/>
    <s v="docritboxbatik1344000"/>
    <s v="COMBIUNTANA040245386docritboxbatik"/>
    <x v="1"/>
    <n v="851"/>
    <x v="0"/>
    <s v="8 LSN"/>
    <s v="docritboxbatik8lsnuntana"/>
    <x v="1"/>
    <x v="347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4"/>
    <s v="EMI_0404_002-2"/>
    <x v="1"/>
    <n v="104"/>
    <x v="20"/>
    <x v="25"/>
    <x v="1"/>
    <s v="J2404002"/>
    <x v="0"/>
    <x v="27"/>
    <x v="0"/>
    <s v="XDATA DIRECT FILL PEN M-1 HTM"/>
    <x v="8"/>
    <n v="400"/>
    <x v="4"/>
    <n v="71428"/>
    <m/>
    <x v="0"/>
    <x v="0"/>
    <x v="0"/>
    <x v="0"/>
    <x v="0"/>
    <x v="0"/>
    <n v="28571200"/>
    <n v="0"/>
    <n v="0"/>
    <x v="1"/>
    <n v="0"/>
    <n v="28571200"/>
    <x v="0"/>
    <s v=""/>
    <s v=""/>
    <n v="1428560"/>
    <n v="28571200"/>
    <x v="20"/>
    <x v="26"/>
    <s v="J2404002"/>
    <x v="25"/>
    <x v="1"/>
    <x v="1"/>
    <x v="5"/>
    <s v="xdatadirectfillpenm1htm"/>
    <s v="xdatadirectfillpenm1htm1428560"/>
    <s v="xdatadirectfillpenm1htm1428560"/>
    <s v="EMICO STATIONERYUNTANAJ240400245385xdatadirectfillpenm1htm"/>
    <x v="1"/>
    <n v="3103"/>
    <x v="0"/>
    <s v="20 GRS"/>
    <s v="xdatadirectfillpenm1htm20grsuntana"/>
    <x v="1"/>
    <x v="348"/>
    <x v="0"/>
  </r>
  <r>
    <s v=""/>
    <s v=""/>
    <x v="0"/>
    <n v="104"/>
    <x v="0"/>
    <x v="0"/>
    <x v="0"/>
    <m/>
    <x v="0"/>
    <x v="0"/>
    <x v="0"/>
    <s v="XDATA DIRECT FILL PEN M2 HITAM"/>
    <x v="15"/>
    <n v="200"/>
    <x v="4"/>
    <n v="71428"/>
    <m/>
    <x v="0"/>
    <x v="0"/>
    <x v="0"/>
    <x v="0"/>
    <x v="0"/>
    <x v="0"/>
    <n v="14285600"/>
    <n v="0"/>
    <n v="0"/>
    <x v="1"/>
    <n v="0"/>
    <n v="14285600"/>
    <x v="0"/>
    <n v="0"/>
    <n v="42856800"/>
    <n v="1428560"/>
    <n v="14285600"/>
    <x v="20"/>
    <x v="26"/>
    <s v="J2404002"/>
    <x v="25"/>
    <x v="1"/>
    <x v="2"/>
    <x v="5"/>
    <s v="xdatadirectfillpenm2hitam"/>
    <s v="xdatadirectfillpenm2hitam1428560"/>
    <s v="xdatadirectfillpenm2hitam142856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5"/>
    <s v="SBS_0304_3B1-4"/>
    <x v="1"/>
    <n v="105"/>
    <x v="19"/>
    <x v="6"/>
    <x v="1"/>
    <s v="WC0413B1"/>
    <x v="0"/>
    <x v="24"/>
    <x v="0"/>
    <s v="WHITE BOARD XG POLOS 2S/20X30"/>
    <x v="2"/>
    <n v="96"/>
    <x v="5"/>
    <n v="15200"/>
    <m/>
    <x v="0"/>
    <x v="0"/>
    <x v="0"/>
    <x v="0"/>
    <x v="0"/>
    <x v="0"/>
    <n v="1459200"/>
    <n v="0"/>
    <n v="0"/>
    <x v="1"/>
    <n v="0"/>
    <n v="1459200"/>
    <x v="0"/>
    <s v=""/>
    <s v=""/>
    <n v="1459200"/>
    <n v="1459200"/>
    <x v="19"/>
    <x v="23"/>
    <s v="WC0413B1"/>
    <x v="6"/>
    <x v="1"/>
    <x v="9"/>
    <x v="1"/>
    <s v="whiteboardxgpolos2s20x30"/>
    <s v="whiteboardxgpolos2s20x301459200"/>
    <s v="whiteboardxgpolos2s20x301459200"/>
    <s v="SBSUNTANAWC0413B145379whiteboardxgpolos2s20x30"/>
    <x v="1"/>
    <n v="3097"/>
    <x v="0"/>
    <s v="96 PCS"/>
    <s v="whiteboardxgpolos2s20x3096pcsuntana"/>
    <x v="1"/>
    <x v="349"/>
    <x v="0"/>
  </r>
  <r>
    <s v=""/>
    <s v=""/>
    <x v="0"/>
    <n v="105"/>
    <x v="0"/>
    <x v="0"/>
    <x v="0"/>
    <m/>
    <x v="0"/>
    <x v="0"/>
    <x v="0"/>
    <s v="WHITE BOARD XG POLOS 2S/20X30"/>
    <x v="0"/>
    <n v="39"/>
    <x v="5"/>
    <n v="15200"/>
    <m/>
    <x v="0"/>
    <x v="0"/>
    <x v="0"/>
    <x v="0"/>
    <x v="0"/>
    <x v="0"/>
    <n v="592800"/>
    <n v="0"/>
    <n v="0"/>
    <x v="1"/>
    <n v="0"/>
    <n v="592800"/>
    <x v="0"/>
    <s v=""/>
    <s v=""/>
    <n v="592800"/>
    <n v="592800"/>
    <x v="19"/>
    <x v="23"/>
    <s v="WC0413B1"/>
    <x v="6"/>
    <x v="1"/>
    <x v="2"/>
    <x v="1"/>
    <s v="whiteboardxgpolos2s20x30"/>
    <s v="whiteboardxgpolos2s20x30592800"/>
    <s v="whiteboardxgpolos2s20x3015200"/>
    <s v=""/>
    <x v="0"/>
    <n v="3097"/>
    <x v="0"/>
    <s v="96 PCS"/>
    <s v="whiteboardxgpolos2s20x3096pcsuntana"/>
    <x v="1"/>
    <x v="350"/>
    <x v="0"/>
  </r>
  <r>
    <s v=""/>
    <s v=""/>
    <x v="0"/>
    <n v="105"/>
    <x v="0"/>
    <x v="0"/>
    <x v="0"/>
    <m/>
    <x v="0"/>
    <x v="0"/>
    <x v="0"/>
    <s v="WHITE BOARD XG POLOS 2S/25X35"/>
    <x v="1"/>
    <n v="144"/>
    <x v="5"/>
    <n v="19000"/>
    <m/>
    <x v="0"/>
    <x v="0"/>
    <x v="0"/>
    <x v="0"/>
    <x v="0"/>
    <x v="0"/>
    <n v="2736000"/>
    <n v="0"/>
    <n v="0"/>
    <x v="1"/>
    <n v="0"/>
    <n v="2736000"/>
    <x v="0"/>
    <s v=""/>
    <s v=""/>
    <n v="1368000"/>
    <n v="2736000"/>
    <x v="19"/>
    <x v="23"/>
    <s v="WC0413B1"/>
    <x v="6"/>
    <x v="1"/>
    <x v="2"/>
    <x v="1"/>
    <s v="whiteboardxgpolos2s25x35"/>
    <s v="whiteboardxgpolos2s25x351368000"/>
    <s v="whiteboardxgpolos2s25x351368000"/>
    <s v=""/>
    <x v="0"/>
    <n v="3098"/>
    <x v="0"/>
    <s v="72 PCS"/>
    <s v="whiteboardxgpolos2s25x3572pcsuntana"/>
    <x v="1"/>
    <x v="351"/>
    <x v="0"/>
  </r>
  <r>
    <s v=""/>
    <s v=""/>
    <x v="0"/>
    <n v="105"/>
    <x v="0"/>
    <x v="0"/>
    <x v="0"/>
    <m/>
    <x v="0"/>
    <x v="0"/>
    <x v="0"/>
    <s v="WHITE BOARD XG POLOS 2S/30X40"/>
    <x v="1"/>
    <n v="120"/>
    <x v="5"/>
    <n v="24000"/>
    <m/>
    <x v="0"/>
    <x v="0"/>
    <x v="0"/>
    <x v="0"/>
    <x v="0"/>
    <x v="0"/>
    <n v="2880000"/>
    <n v="0"/>
    <n v="0"/>
    <x v="1"/>
    <n v="0"/>
    <n v="2880000"/>
    <x v="0"/>
    <n v="0"/>
    <n v="7668000"/>
    <n v="1440000"/>
    <n v="2880000"/>
    <x v="19"/>
    <x v="23"/>
    <s v="WC0413B1"/>
    <x v="6"/>
    <x v="1"/>
    <x v="2"/>
    <x v="1"/>
    <s v="whiteboardxgpolos2s30x40"/>
    <s v="whiteboardxgpolos2s30x401440000"/>
    <s v="whiteboardxgpolos2s30x401440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n v="106"/>
    <s v="MSI_0304_290-3"/>
    <x v="1"/>
    <n v="106"/>
    <x v="19"/>
    <x v="26"/>
    <x v="1"/>
    <s v="24/III/290"/>
    <x v="0"/>
    <x v="24"/>
    <x v="0"/>
    <s v="GEL PEN ZUIXUA HY 1020 HITAM"/>
    <x v="20"/>
    <n v="9024"/>
    <x v="1"/>
    <n v="10000"/>
    <m/>
    <x v="0"/>
    <x v="0"/>
    <x v="0"/>
    <x v="0"/>
    <x v="0"/>
    <x v="0"/>
    <n v="90240000"/>
    <n v="0"/>
    <n v="0"/>
    <x v="1"/>
    <n v="0"/>
    <n v="90240000"/>
    <x v="0"/>
    <s v=""/>
    <s v=""/>
    <n v="1961739.1304347827"/>
    <n v="90240000"/>
    <x v="19"/>
    <x v="23"/>
    <s v="24/III/290"/>
    <x v="26"/>
    <x v="1"/>
    <x v="8"/>
    <x v="1"/>
    <s v="gelpenzuixuahy1020hitam"/>
    <s v="gelpenzuixuahy1020hitam1961739.13043478"/>
    <s v="gelpenzuixuahy1020hitam1961739.13043478"/>
    <s v="MSIUNTANA24/III/29045379gelpenzuixuahy1020hitam"/>
    <x v="1"/>
    <e v="#N/A"/>
    <x v="0"/>
    <e v="#N/A"/>
    <e v="#N/A"/>
    <x v="2"/>
    <x v="28"/>
    <x v="0"/>
  </r>
  <r>
    <s v=""/>
    <s v=""/>
    <x v="0"/>
    <n v="106"/>
    <x v="0"/>
    <x v="0"/>
    <x v="0"/>
    <m/>
    <x v="0"/>
    <x v="0"/>
    <x v="0"/>
    <s v="GEL PEN ZUIXUA HY 1020 MERAH"/>
    <x v="1"/>
    <n v="384"/>
    <x v="1"/>
    <n v="10000"/>
    <m/>
    <x v="0"/>
    <x v="0"/>
    <x v="0"/>
    <x v="0"/>
    <x v="0"/>
    <x v="0"/>
    <n v="3840000"/>
    <n v="0"/>
    <n v="0"/>
    <x v="1"/>
    <n v="0"/>
    <n v="3840000"/>
    <x v="0"/>
    <s v=""/>
    <s v=""/>
    <n v="1920000"/>
    <n v="3840000"/>
    <x v="19"/>
    <x v="23"/>
    <s v="24/III/290"/>
    <x v="26"/>
    <x v="1"/>
    <x v="2"/>
    <x v="1"/>
    <s v="gelpenzuixuahy1020merah"/>
    <s v="gelpenzuixuahy1020merah1920000"/>
    <s v="gelpenzuixuahy1020merah1920000"/>
    <s v=""/>
    <x v="0"/>
    <e v="#N/A"/>
    <x v="0"/>
    <e v="#N/A"/>
    <e v="#N/A"/>
    <x v="2"/>
    <x v="28"/>
    <x v="0"/>
  </r>
  <r>
    <s v=""/>
    <s v=""/>
    <x v="0"/>
    <n v="106"/>
    <x v="0"/>
    <x v="0"/>
    <x v="0"/>
    <m/>
    <x v="0"/>
    <x v="0"/>
    <x v="0"/>
    <s v="GEL PEN ZUIXUA HY 1020 BIRU"/>
    <x v="7"/>
    <n v="576"/>
    <x v="1"/>
    <n v="10000"/>
    <m/>
    <x v="0"/>
    <x v="0"/>
    <x v="0"/>
    <x v="0"/>
    <x v="0"/>
    <x v="0"/>
    <n v="5760000"/>
    <n v="0"/>
    <n v="0"/>
    <x v="1"/>
    <n v="0"/>
    <n v="5760000"/>
    <x v="0"/>
    <n v="0"/>
    <n v="99840000"/>
    <n v="1440000"/>
    <n v="5760000"/>
    <x v="19"/>
    <x v="23"/>
    <s v="24/III/290"/>
    <x v="26"/>
    <x v="1"/>
    <x v="2"/>
    <x v="1"/>
    <s v="gelpenzuixuahy1020biru"/>
    <s v="gelpenzuixuahy1020biru1440000"/>
    <s v="gelpenzuixuahy1020biru1440000"/>
    <s v=""/>
    <x v="0"/>
    <e v="#N/A"/>
    <x v="0"/>
    <e v="#N/A"/>
    <e v="#N/A"/>
    <x v="2"/>
    <x v="28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  <r>
    <s v=""/>
    <s v=""/>
    <x v="0"/>
    <s v=""/>
    <x v="0"/>
    <x v="0"/>
    <x v="0"/>
    <m/>
    <x v="0"/>
    <x v="0"/>
    <x v="0"/>
    <m/>
    <x v="0"/>
    <m/>
    <x v="0"/>
    <m/>
    <m/>
    <x v="0"/>
    <x v="0"/>
    <x v="0"/>
    <x v="0"/>
    <x v="0"/>
    <x v="0"/>
    <s v=""/>
    <s v=""/>
    <s v=""/>
    <x v="0"/>
    <s v=""/>
    <s v=""/>
    <x v="0"/>
    <s v=""/>
    <s v=""/>
    <s v=""/>
    <s v=""/>
    <x v="0"/>
    <x v="0"/>
    <s v=""/>
    <x v="0"/>
    <x v="0"/>
    <x v="2"/>
    <x v="0"/>
    <s v=""/>
    <s v=""/>
    <s v=""/>
    <s v=""/>
    <x v="0"/>
    <s v=""/>
    <x v="0"/>
    <s v=""/>
    <s v="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A258" firstHeaderRow="1" firstDataRow="1" firstDataCol="1" rowPageCount="1" colPageCount="1"/>
  <pivotFields count="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outline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m="1" x="353"/>
        <item x="192"/>
        <item x="193"/>
        <item m="1" x="35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0"/>
        <item x="28"/>
        <item t="default"/>
      </items>
    </pivotField>
    <pivotField showAll="0" defaultSubtotal="0"/>
  </pivotFields>
  <rowFields count="1">
    <field x="51"/>
  </rowFields>
  <rowItems count="25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53"/>
    </i>
    <i t="grand">
      <x/>
    </i>
  </rowItems>
  <colItems count="1">
    <i/>
  </colItems>
  <pageFields count="1">
    <pageField fld="38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4:AH328" totalsRowShown="0">
  <autoFilter ref="D4:AH328">
    <filterColumn colId="20">
      <filters calendarType="gregorian">
        <dateGroupItem year="2024" month="4" dateTimeGrouping="month"/>
      </filters>
    </filterColumn>
  </autoFilter>
  <sortState ref="D121:AH328">
    <sortCondition ref="Z4:Z328"/>
  </sortState>
  <tableColumns count="31">
    <tableColumn id="1" name="//" dataDxfId="30">
      <calculatedColumnFormula>IF(A5="","",ROW()-4)</calculatedColumnFormula>
    </tableColumn>
    <tableColumn id="9" name="//NOTA" dataDxfId="29">
      <calculatedColumnFormula>A:A</calculatedColumnFormula>
    </tableColumn>
    <tableColumn id="4" name="//DB" dataDxfId="28">
      <calculatedColumnFormula>INDEX([1]!NOTA[//DB],A:A)</calculatedColumnFormula>
    </tableColumn>
    <tableColumn id="5" name="//DIC" dataDxfId="27">
      <calculatedColumnFormula>MATCH(Table1[NAMA NB],Table2[NAMA NB],0)</calculatedColumnFormula>
    </tableColumn>
    <tableColumn id="3" name="NAMA NB" dataDxfId="26">
      <calculatedColumnFormula>INDEX([2]!db[NB PAJAK],Table1[[#This Row],[//DB]])</calculatedColumnFormula>
    </tableColumn>
    <tableColumn id="6" name="KODE BARANG" dataDxfId="25">
      <calculatedColumnFormula>INDEX(Table2[KODE BARANG],Table1[[#This Row],[//DIC]])</calculatedColumnFormula>
    </tableColumn>
    <tableColumn id="7" name="C_1" dataDxfId="24">
      <calculatedColumnFormula>INDEX([1]!NOTA[C],Table1[[#This Row],[//NOTA]])</calculatedColumnFormula>
    </tableColumn>
    <tableColumn id="18" name="C_2" dataDxfId="23">
      <calculatedColumnFormula>IF(Table1[[#This Row],[C_1]]=0,Table1[[#This Row],[QTY_1]]/Table1[[#This Row],[QTY_2]],0)</calculatedColumnFormula>
    </tableColumn>
    <tableColumn id="19" name="C_3" dataDxfId="22">
      <calculatedColumnFormula>IF(Table1[[#This Row],[C_1]]=0,Table1[[#This Row],[C_2]],Table1[[#This Row],[C_1]])</calculatedColumnFormula>
    </tableColumn>
    <tableColumn id="8" name="QTY_1" dataDxfId="21">
      <calculatedColumnFormula>INDEX([1]!NOTA[QTY],Table1[[#This Row],[//NOTA]])</calculatedColumnFormula>
    </tableColumn>
    <tableColumn id="10" name="STN_1" dataDxfId="20">
      <calculatedColumnFormula>INDEX([1]!NOTA[STN],Table1[[#This Row],[//NOTA]])</calculatedColumnFormula>
    </tableColumn>
    <tableColumn id="11" name="QTY_2" dataDxfId="19">
      <calculatedColumnFormula>INDEX(Table2[ISI],Table1[//DIC])</calculatedColumnFormula>
    </tableColumn>
    <tableColumn id="12" name="STN_2" dataDxfId="18">
      <calculatedColumnFormula>INDEX(Table2[SATUAN],Table1[//DIC])</calculatedColumnFormula>
    </tableColumn>
    <tableColumn id="13" name="QTY_3" dataDxfId="17">
      <calculatedColumnFormula>IF(Table1[[#This Row],[QTY_2]]*Table1[[#This Row],[C_1]]=0,Table1[[#This Row],[QTY_1]],Table1[[#This Row],[QTY_2]]*Table1[[#This Row],[C_1]])</calculatedColumnFormula>
    </tableColumn>
    <tableColumn id="14" name="STN_3" dataDxfId="16">
      <calculatedColumnFormula>IF(Table1[[#This Row],[C_1]]="",Table1[[#This Row],[STN_1]],Table1[[#This Row],[STN_2]])</calculatedColumnFormula>
    </tableColumn>
    <tableColumn id="15" name="JUMLAH" dataDxfId="15">
      <calculatedColumnFormula>INDEX([1]!NOTA[JUMLAH],Table1[//NOTA])</calculatedColumnFormula>
    </tableColumn>
    <tableColumn id="16" name="HARGA" dataDxfId="14">
      <calculatedColumnFormula>Table1[[#This Row],[JUMLAH]]/Table1[[#This Row],[QTY_3]]</calculatedColumnFormula>
    </tableColumn>
    <tableColumn id="17" name="STN HARGA" dataDxfId="13">
      <calculatedColumnFormula>Table1[[#This Row],[STN_3]]</calculatedColumnFormula>
    </tableColumn>
    <tableColumn id="26" name="DISKON_1" dataDxfId="12">
      <calculatedColumnFormula>INDEX([1]!NOTA[DISC 1],Table1[//NOTA])</calculatedColumnFormula>
    </tableColumn>
    <tableColumn id="27" name="DISKON_2" dataDxfId="11">
      <calculatedColumnFormula>INDEX([1]!NOTA[DISC 2],Table1[//NOTA])</calculatedColumnFormula>
    </tableColumn>
    <tableColumn id="28" name="TGL DATANG" dataDxfId="10">
      <calculatedColumnFormula>INDEX([1]!NOTA[TGL_H],Table1[//NOTA])</calculatedColumnFormula>
    </tableColumn>
    <tableColumn id="29" name="TGL NOTA" dataDxfId="9">
      <calculatedColumnFormula>INDEX([1]!NOTA[TGL.NOTA_H],Table1[//NOTA])</calculatedColumnFormula>
    </tableColumn>
    <tableColumn id="31" name="NO.NOTA" dataDxfId="8">
      <calculatedColumnFormula>INDEX([1]!NOTA[NO.NOTA_H],Table1[//NOTA])</calculatedColumnFormula>
    </tableColumn>
    <tableColumn id="20" name="__NAMA BARANG" dataDxfId="7">
      <calculatedColumnFormula>Table1[[#This Row],[KODE BARANG]]</calculatedColumnFormula>
    </tableColumn>
    <tableColumn id="21" name="__JUMLAH KARTON" dataDxfId="6">
      <calculatedColumnFormula>Table1[[#This Row],[C_3]]</calculatedColumnFormula>
    </tableColumn>
    <tableColumn id="22" name="__HARGA PER ISI" dataDxfId="5">
      <calculatedColumnFormula>Table1[[#This Row],[HARGA]]</calculatedColumnFormula>
    </tableColumn>
    <tableColumn id="23" name="__DISKON_1" dataDxfId="4">
      <calculatedColumnFormula>IF(Table1[[#This Row],[DISKON_1]]=0,"",Table1[[#This Row],[DISKON_1]])</calculatedColumnFormula>
    </tableColumn>
    <tableColumn id="24" name="__DISKON_2" dataDxfId="3">
      <calculatedColumnFormula>IF(Table1[[#This Row],[DISKON_2]]=0,"",Table1[[#This Row],[DISKON_2]])</calculatedColumnFormula>
    </tableColumn>
    <tableColumn id="25" name="__TANGGAL_DATANG" dataDxfId="2">
      <calculatedColumnFormula>Table1[[#This Row],[TGL DATANG]]</calculatedColumnFormula>
    </tableColumn>
    <tableColumn id="2" name="__TANGGAL_NOTA" dataDxfId="1">
      <calculatedColumnFormula>Table1[[#This Row],[TGL NOTA]]</calculatedColumnFormula>
    </tableColumn>
    <tableColumn id="30" name="__NO NOTA" dataDxfId="0">
      <calculatedColumnFormula>Table1[[#This Row],[NO.NOTA]]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T665" totalsRowShown="0">
  <autoFilter ref="A1:T665">
    <filterColumn colId="9">
      <filters>
        <filter val="KENKO"/>
      </filters>
    </filterColumn>
  </autoFilter>
  <tableColumns count="20">
    <tableColumn id="1" name="JENIS BARANG"/>
    <tableColumn id="2" name="KODE BARANG"/>
    <tableColumn id="20" name="NAMA NB"/>
    <tableColumn id="3" name="NAMA"/>
    <tableColumn id="4" name="UKURAN"/>
    <tableColumn id="5" name="WARNA/MOTIF"/>
    <tableColumn id="6" name="MERK"/>
    <tableColumn id="7" name="SERI"/>
    <tableColumn id="8" name="NO URUT"/>
    <tableColumn id="9" name="SUPPLIER"/>
    <tableColumn id="10" name="ASAL BRG"/>
    <tableColumn id="11" name="Stock lama"/>
    <tableColumn id="12" name="Barang datang"/>
    <tableColumn id="13" name="Barang keluar"/>
    <tableColumn id="14" name="Sisa isi"/>
    <tableColumn id="15" name="STOCK KARTON"/>
    <tableColumn id="16" name="ISI"/>
    <tableColumn id="17" name="SATUAN"/>
    <tableColumn id="18" name="SISA BONGKAR"/>
    <tableColumn id="19" name="DATA KOMPUT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28"/>
  <sheetViews>
    <sheetView tabSelected="1" topLeftCell="AA1" workbookViewId="0">
      <selection activeCell="AF244" sqref="AF244:AG256"/>
    </sheetView>
  </sheetViews>
  <sheetFormatPr defaultRowHeight="15" x14ac:dyDescent="0.25"/>
  <cols>
    <col min="1" max="1" width="13.140625" customWidth="1"/>
    <col min="2" max="2" width="14.28515625" customWidth="1"/>
    <col min="3" max="3" width="11.42578125" customWidth="1"/>
    <col min="4" max="4" width="4" customWidth="1"/>
    <col min="5" max="5" width="6.140625" customWidth="1"/>
    <col min="6" max="6" width="7.42578125" customWidth="1"/>
    <col min="7" max="7" width="6.28515625" customWidth="1"/>
    <col min="8" max="8" width="55.85546875" customWidth="1"/>
    <col min="9" max="9" width="15.140625" customWidth="1"/>
    <col min="10" max="10" width="7.140625" style="4" customWidth="1"/>
    <col min="11" max="11" width="9" style="4" customWidth="1"/>
    <col min="12" max="12" width="12" style="4" customWidth="1"/>
    <col min="13" max="18" width="8.42578125" customWidth="1"/>
    <col min="19" max="19" width="13.5703125" style="4" customWidth="1"/>
    <col min="20" max="20" width="9" style="4" customWidth="1"/>
    <col min="21" max="21" width="8.42578125" customWidth="1"/>
    <col min="22" max="23" width="8.42578125" style="6" customWidth="1"/>
    <col min="24" max="24" width="20.42578125" style="13" customWidth="1"/>
    <col min="25" max="25" width="24.5703125" style="13" customWidth="1"/>
    <col min="26" max="26" width="17.28515625" style="7" customWidth="1"/>
    <col min="27" max="27" width="47.140625" bestFit="1" customWidth="1"/>
    <col min="28" max="28" width="12" customWidth="1"/>
    <col min="29" max="29" width="12" style="4" customWidth="1"/>
    <col min="30" max="31" width="8.42578125" style="6" customWidth="1"/>
    <col min="32" max="32" width="10.7109375" style="8" customWidth="1"/>
    <col min="33" max="33" width="10.7109375" style="10" customWidth="1"/>
    <col min="34" max="34" width="36.42578125" bestFit="1" customWidth="1"/>
    <col min="35" max="35" width="31.7109375" bestFit="1" customWidth="1"/>
    <col min="36" max="36" width="33.140625" bestFit="1" customWidth="1"/>
    <col min="37" max="37" width="41.42578125" bestFit="1" customWidth="1"/>
    <col min="38" max="38" width="23.7109375" bestFit="1" customWidth="1"/>
    <col min="39" max="39" width="34.28515625" bestFit="1" customWidth="1"/>
    <col min="40" max="42" width="17.7109375" bestFit="1" customWidth="1"/>
    <col min="43" max="44" width="24.42578125" bestFit="1" customWidth="1"/>
    <col min="45" max="46" width="24.140625" bestFit="1" customWidth="1"/>
    <col min="47" max="47" width="22.85546875" bestFit="1" customWidth="1"/>
    <col min="48" max="48" width="22.42578125" bestFit="1" customWidth="1"/>
    <col min="49" max="49" width="29.7109375" bestFit="1" customWidth="1"/>
    <col min="50" max="50" width="26.5703125" bestFit="1" customWidth="1"/>
    <col min="51" max="51" width="26.140625" bestFit="1" customWidth="1"/>
    <col min="52" max="52" width="29.7109375" bestFit="1" customWidth="1"/>
    <col min="53" max="53" width="28.7109375" bestFit="1" customWidth="1"/>
    <col min="54" max="54" width="26.7109375" bestFit="1" customWidth="1"/>
    <col min="55" max="55" width="28.42578125" bestFit="1" customWidth="1"/>
    <col min="56" max="56" width="26.140625" bestFit="1" customWidth="1"/>
    <col min="57" max="57" width="15.28515625" bestFit="1" customWidth="1"/>
    <col min="58" max="58" width="35.28515625" bestFit="1" customWidth="1"/>
    <col min="59" max="60" width="35.42578125" bestFit="1" customWidth="1"/>
    <col min="61" max="61" width="34.5703125" bestFit="1" customWidth="1"/>
    <col min="62" max="62" width="26" bestFit="1" customWidth="1"/>
    <col min="63" max="64" width="26.140625" bestFit="1" customWidth="1"/>
    <col min="65" max="65" width="34.28515625" bestFit="1" customWidth="1"/>
    <col min="66" max="66" width="26.85546875" bestFit="1" customWidth="1"/>
    <col min="67" max="67" width="26.7109375" bestFit="1" customWidth="1"/>
    <col min="68" max="68" width="26.28515625" bestFit="1" customWidth="1"/>
    <col min="69" max="69" width="17.5703125" bestFit="1" customWidth="1"/>
    <col min="70" max="70" width="19.140625" bestFit="1" customWidth="1"/>
    <col min="71" max="71" width="17" bestFit="1" customWidth="1"/>
    <col min="72" max="72" width="19.42578125" bestFit="1" customWidth="1"/>
    <col min="73" max="73" width="18.5703125" bestFit="1" customWidth="1"/>
    <col min="74" max="74" width="15" bestFit="1" customWidth="1"/>
    <col min="75" max="75" width="17.5703125" bestFit="1" customWidth="1"/>
    <col min="76" max="76" width="30.5703125" bestFit="1" customWidth="1"/>
    <col min="77" max="77" width="33.28515625" bestFit="1" customWidth="1"/>
    <col min="78" max="78" width="29" bestFit="1" customWidth="1"/>
    <col min="79" max="79" width="29.140625" bestFit="1" customWidth="1"/>
    <col min="80" max="80" width="27" bestFit="1" customWidth="1"/>
    <col min="81" max="81" width="26.7109375" bestFit="1" customWidth="1"/>
    <col min="82" max="82" width="27" bestFit="1" customWidth="1"/>
    <col min="83" max="83" width="29.42578125" bestFit="1" customWidth="1"/>
    <col min="84" max="84" width="38.140625" bestFit="1" customWidth="1"/>
    <col min="85" max="85" width="27.7109375" bestFit="1" customWidth="1"/>
    <col min="86" max="86" width="19.140625" bestFit="1" customWidth="1"/>
    <col min="87" max="87" width="22.7109375" bestFit="1" customWidth="1"/>
    <col min="88" max="88" width="12.85546875" bestFit="1" customWidth="1"/>
    <col min="89" max="89" width="14" bestFit="1" customWidth="1"/>
    <col min="90" max="90" width="41.7109375" bestFit="1" customWidth="1"/>
    <col min="91" max="91" width="26.5703125" bestFit="1" customWidth="1"/>
    <col min="92" max="95" width="25.5703125" bestFit="1" customWidth="1"/>
    <col min="96" max="96" width="26.140625" bestFit="1" customWidth="1"/>
    <col min="97" max="101" width="25.7109375" bestFit="1" customWidth="1"/>
    <col min="102" max="102" width="36.85546875" bestFit="1" customWidth="1"/>
    <col min="103" max="103" width="36" bestFit="1" customWidth="1"/>
    <col min="104" max="104" width="39.140625" bestFit="1" customWidth="1"/>
    <col min="105" max="105" width="44" bestFit="1" customWidth="1"/>
    <col min="106" max="106" width="53" bestFit="1" customWidth="1"/>
    <col min="107" max="107" width="30.28515625" bestFit="1" customWidth="1"/>
    <col min="108" max="108" width="33.5703125" bestFit="1" customWidth="1"/>
    <col min="109" max="109" width="33.140625" bestFit="1" customWidth="1"/>
    <col min="110" max="110" width="31.28515625" bestFit="1" customWidth="1"/>
    <col min="111" max="111" width="43.85546875" bestFit="1" customWidth="1"/>
    <col min="112" max="112" width="41.7109375" bestFit="1" customWidth="1"/>
    <col min="113" max="113" width="42.42578125" bestFit="1" customWidth="1"/>
    <col min="114" max="114" width="31.7109375" bestFit="1" customWidth="1"/>
    <col min="115" max="116" width="31.28515625" bestFit="1" customWidth="1"/>
    <col min="117" max="117" width="30.85546875" bestFit="1" customWidth="1"/>
    <col min="118" max="118" width="32.28515625" bestFit="1" customWidth="1"/>
    <col min="119" max="119" width="31.140625" bestFit="1" customWidth="1"/>
    <col min="120" max="120" width="32.28515625" bestFit="1" customWidth="1"/>
    <col min="121" max="121" width="31.85546875" bestFit="1" customWidth="1"/>
    <col min="122" max="122" width="33.5703125" bestFit="1" customWidth="1"/>
    <col min="123" max="123" width="30" bestFit="1" customWidth="1"/>
    <col min="124" max="124" width="29.85546875" bestFit="1" customWidth="1"/>
    <col min="125" max="125" width="31" bestFit="1" customWidth="1"/>
    <col min="126" max="126" width="38.28515625" bestFit="1" customWidth="1"/>
    <col min="127" max="127" width="26.140625" bestFit="1" customWidth="1"/>
    <col min="128" max="128" width="30.140625" bestFit="1" customWidth="1"/>
    <col min="129" max="129" width="30.5703125" bestFit="1" customWidth="1"/>
    <col min="130" max="130" width="38.85546875" bestFit="1" customWidth="1"/>
    <col min="131" max="131" width="38.42578125" bestFit="1" customWidth="1"/>
    <col min="132" max="132" width="37.140625" bestFit="1" customWidth="1"/>
    <col min="133" max="133" width="38.7109375" bestFit="1" customWidth="1"/>
    <col min="134" max="134" width="37.42578125" bestFit="1" customWidth="1"/>
    <col min="135" max="135" width="24.28515625" bestFit="1" customWidth="1"/>
    <col min="136" max="136" width="23.140625" bestFit="1" customWidth="1"/>
    <col min="137" max="137" width="23.85546875" bestFit="1" customWidth="1"/>
    <col min="138" max="138" width="28" bestFit="1" customWidth="1"/>
    <col min="139" max="139" width="25.28515625" bestFit="1" customWidth="1"/>
    <col min="140" max="141" width="27.42578125" bestFit="1" customWidth="1"/>
    <col min="142" max="142" width="37.7109375" bestFit="1" customWidth="1"/>
    <col min="143" max="143" width="32.140625" bestFit="1" customWidth="1"/>
    <col min="144" max="144" width="31.7109375" bestFit="1" customWidth="1"/>
    <col min="145" max="145" width="29.28515625" bestFit="1" customWidth="1"/>
    <col min="146" max="146" width="30.42578125" bestFit="1" customWidth="1"/>
    <col min="147" max="147" width="28.85546875" bestFit="1" customWidth="1"/>
    <col min="148" max="148" width="46.42578125" bestFit="1" customWidth="1"/>
    <col min="149" max="149" width="37.28515625" bestFit="1" customWidth="1"/>
    <col min="150" max="150" width="37.5703125" bestFit="1" customWidth="1"/>
    <col min="151" max="151" width="34.42578125" bestFit="1" customWidth="1"/>
    <col min="152" max="152" width="33.28515625" bestFit="1" customWidth="1"/>
    <col min="153" max="153" width="23.42578125" bestFit="1" customWidth="1"/>
    <col min="154" max="154" width="23.5703125" bestFit="1" customWidth="1"/>
    <col min="155" max="155" width="48.7109375" bestFit="1" customWidth="1"/>
    <col min="156" max="156" width="29.85546875" bestFit="1" customWidth="1"/>
    <col min="157" max="157" width="31.28515625" bestFit="1" customWidth="1"/>
    <col min="158" max="158" width="31.140625" bestFit="1" customWidth="1"/>
    <col min="159" max="159" width="31.42578125" bestFit="1" customWidth="1"/>
    <col min="160" max="160" width="40" bestFit="1" customWidth="1"/>
    <col min="161" max="161" width="35.7109375" bestFit="1" customWidth="1"/>
    <col min="162" max="162" width="40.28515625" bestFit="1" customWidth="1"/>
    <col min="163" max="163" width="39.140625" bestFit="1" customWidth="1"/>
    <col min="164" max="164" width="36.28515625" bestFit="1" customWidth="1"/>
    <col min="165" max="165" width="40.42578125" bestFit="1" customWidth="1"/>
    <col min="166" max="166" width="40.7109375" bestFit="1" customWidth="1"/>
    <col min="167" max="167" width="45.85546875" bestFit="1" customWidth="1"/>
    <col min="168" max="168" width="22.7109375" bestFit="1" customWidth="1"/>
    <col min="169" max="169" width="20.140625" bestFit="1" customWidth="1"/>
    <col min="170" max="170" width="28.42578125" bestFit="1" customWidth="1"/>
    <col min="171" max="171" width="21.140625" bestFit="1" customWidth="1"/>
    <col min="172" max="173" width="23.140625" bestFit="1" customWidth="1"/>
    <col min="174" max="174" width="21.5703125" bestFit="1" customWidth="1"/>
    <col min="175" max="175" width="23.42578125" bestFit="1" customWidth="1"/>
    <col min="176" max="176" width="23" bestFit="1" customWidth="1"/>
    <col min="177" max="177" width="36.42578125" bestFit="1" customWidth="1"/>
    <col min="178" max="178" width="26.28515625" bestFit="1" customWidth="1"/>
    <col min="179" max="179" width="23.140625" bestFit="1" customWidth="1"/>
    <col min="180" max="181" width="23.28515625" bestFit="1" customWidth="1"/>
    <col min="182" max="182" width="36.85546875" bestFit="1" customWidth="1"/>
    <col min="183" max="183" width="22.5703125" bestFit="1" customWidth="1"/>
    <col min="184" max="184" width="22.42578125" bestFit="1" customWidth="1"/>
    <col min="185" max="185" width="28.42578125" bestFit="1" customWidth="1"/>
    <col min="186" max="186" width="36.5703125" bestFit="1" customWidth="1"/>
    <col min="187" max="188" width="41.140625" bestFit="1" customWidth="1"/>
    <col min="189" max="191" width="36.5703125" bestFit="1" customWidth="1"/>
    <col min="192" max="192" width="26.140625" bestFit="1" customWidth="1"/>
    <col min="193" max="194" width="26.28515625" bestFit="1" customWidth="1"/>
    <col min="195" max="195" width="22.140625" bestFit="1" customWidth="1"/>
    <col min="196" max="196" width="32.85546875" bestFit="1" customWidth="1"/>
    <col min="197" max="197" width="24" bestFit="1" customWidth="1"/>
    <col min="198" max="198" width="23.85546875" bestFit="1" customWidth="1"/>
    <col min="199" max="199" width="18.140625" bestFit="1" customWidth="1"/>
    <col min="200" max="200" width="19.140625" bestFit="1" customWidth="1"/>
    <col min="201" max="202" width="18.140625" bestFit="1" customWidth="1"/>
    <col min="203" max="203" width="33.85546875" bestFit="1" customWidth="1"/>
    <col min="204" max="209" width="39.140625" bestFit="1" customWidth="1"/>
    <col min="210" max="210" width="26.85546875" bestFit="1" customWidth="1"/>
    <col min="211" max="211" width="26" bestFit="1" customWidth="1"/>
    <col min="212" max="212" width="32.28515625" bestFit="1" customWidth="1"/>
    <col min="213" max="213" width="22.140625" bestFit="1" customWidth="1"/>
    <col min="214" max="214" width="24.7109375" bestFit="1" customWidth="1"/>
    <col min="215" max="216" width="22.5703125" bestFit="1" customWidth="1"/>
    <col min="217" max="217" width="16.140625" bestFit="1" customWidth="1"/>
    <col min="218" max="218" width="38.42578125" bestFit="1" customWidth="1"/>
    <col min="219" max="219" width="17.5703125" bestFit="1" customWidth="1"/>
    <col min="220" max="222" width="16.42578125" bestFit="1" customWidth="1"/>
    <col min="223" max="223" width="42.42578125" bestFit="1" customWidth="1"/>
    <col min="224" max="224" width="44.140625" bestFit="1" customWidth="1"/>
    <col min="225" max="226" width="14.7109375" bestFit="1" customWidth="1"/>
    <col min="227" max="227" width="13.85546875" bestFit="1" customWidth="1"/>
    <col min="228" max="228" width="15.5703125" bestFit="1" customWidth="1"/>
    <col min="229" max="231" width="17.85546875" bestFit="1" customWidth="1"/>
    <col min="232" max="232" width="20.7109375" bestFit="1" customWidth="1"/>
    <col min="233" max="233" width="18.140625" bestFit="1" customWidth="1"/>
    <col min="234" max="234" width="21" bestFit="1" customWidth="1"/>
    <col min="235" max="235" width="18.140625" bestFit="1" customWidth="1"/>
    <col min="236" max="236" width="18" bestFit="1" customWidth="1"/>
    <col min="237" max="237" width="26.85546875" bestFit="1" customWidth="1"/>
    <col min="238" max="238" width="18.7109375" bestFit="1" customWidth="1"/>
    <col min="239" max="240" width="18.85546875" bestFit="1" customWidth="1"/>
    <col min="241" max="241" width="16.28515625" bestFit="1" customWidth="1"/>
    <col min="242" max="242" width="15" bestFit="1" customWidth="1"/>
    <col min="243" max="243" width="24.42578125" bestFit="1" customWidth="1"/>
    <col min="244" max="244" width="20.7109375" bestFit="1" customWidth="1"/>
    <col min="245" max="245" width="20.5703125" bestFit="1" customWidth="1"/>
    <col min="246" max="247" width="21.7109375" bestFit="1" customWidth="1"/>
    <col min="248" max="251" width="31.140625" bestFit="1" customWidth="1"/>
    <col min="252" max="252" width="21.85546875" bestFit="1" customWidth="1"/>
    <col min="253" max="253" width="11.28515625" bestFit="1" customWidth="1"/>
  </cols>
  <sheetData>
    <row r="2" spans="1:34" x14ac:dyDescent="0.25">
      <c r="A2" s="1" t="s">
        <v>2</v>
      </c>
      <c r="B2" t="s">
        <v>3</v>
      </c>
      <c r="M2">
        <f>1440/12</f>
        <v>120</v>
      </c>
    </row>
    <row r="4" spans="1:34" x14ac:dyDescent="0.25">
      <c r="A4" s="1" t="s">
        <v>0</v>
      </c>
      <c r="D4" t="s">
        <v>6</v>
      </c>
      <c r="E4" t="s">
        <v>1042</v>
      </c>
      <c r="F4" t="s">
        <v>7</v>
      </c>
      <c r="G4" t="s">
        <v>1025</v>
      </c>
      <c r="H4" t="s">
        <v>1041</v>
      </c>
      <c r="I4" t="s">
        <v>9</v>
      </c>
      <c r="J4" s="4" t="s">
        <v>1051</v>
      </c>
      <c r="K4" s="4" t="s">
        <v>1052</v>
      </c>
      <c r="L4" s="4" t="s">
        <v>1053</v>
      </c>
      <c r="M4" t="s">
        <v>1043</v>
      </c>
      <c r="N4" t="s">
        <v>1044</v>
      </c>
      <c r="O4" t="s">
        <v>1045</v>
      </c>
      <c r="P4" t="s">
        <v>1046</v>
      </c>
      <c r="Q4" t="s">
        <v>1047</v>
      </c>
      <c r="R4" t="s">
        <v>1048</v>
      </c>
      <c r="S4" s="4" t="s">
        <v>1049</v>
      </c>
      <c r="T4" s="4" t="s">
        <v>1050</v>
      </c>
      <c r="U4" t="s">
        <v>1054</v>
      </c>
      <c r="V4" s="6" t="s">
        <v>1058</v>
      </c>
      <c r="W4" s="6" t="s">
        <v>1059</v>
      </c>
      <c r="X4" s="13" t="s">
        <v>1062</v>
      </c>
      <c r="Y4" s="13" t="s">
        <v>1063</v>
      </c>
      <c r="Z4" s="7" t="s">
        <v>1064</v>
      </c>
      <c r="AA4" t="s">
        <v>1055</v>
      </c>
      <c r="AB4" t="s">
        <v>1056</v>
      </c>
      <c r="AC4" s="4" t="s">
        <v>1057</v>
      </c>
      <c r="AD4" s="6" t="s">
        <v>1060</v>
      </c>
      <c r="AE4" s="6" t="s">
        <v>1061</v>
      </c>
      <c r="AF4" s="8" t="s">
        <v>1067</v>
      </c>
      <c r="AG4" s="10" t="s">
        <v>1066</v>
      </c>
      <c r="AH4" t="s">
        <v>1065</v>
      </c>
    </row>
    <row r="5" spans="1:34" hidden="1" x14ac:dyDescent="0.25">
      <c r="A5" s="2">
        <v>5</v>
      </c>
      <c r="D5">
        <f t="shared" ref="D5:D68" si="0">IF(A5="","",ROW()-4)</f>
        <v>1</v>
      </c>
      <c r="E5">
        <f t="shared" ref="E5:E68" si="1">A:A</f>
        <v>5</v>
      </c>
      <c r="F5">
        <f>INDEX([1]!NOTA[//DB],A:A)</f>
        <v>1514</v>
      </c>
      <c r="G5" t="e">
        <f>MATCH(Table1[NAMA NB],Table2[NAMA NB],0)</f>
        <v>#N/A</v>
      </c>
      <c r="H5" t="str">
        <f>INDEX([2]!db[NB PAJAK],Table1[[#This Row],[//DB]])</f>
        <v>BALLPEN KENKO BP-39 N HITAM</v>
      </c>
      <c r="I5" s="3" t="e">
        <f>INDEX(Table2[KODE BARANG],Table1[[#This Row],[//DIC]])</f>
        <v>#N/A</v>
      </c>
      <c r="J5" s="4">
        <f>INDEX([1]!NOTA[C],Table1[[#This Row],[//NOTA]])</f>
        <v>1</v>
      </c>
      <c r="K5" s="5">
        <f>IF(Table1[[#This Row],[C_1]]=0,Table1[[#This Row],[QTY_1]]/Table1[[#This Row],[QTY_2]],0)</f>
        <v>0</v>
      </c>
      <c r="L5" s="5">
        <f>IF(Table1[[#This Row],[C_1]]=0,Table1[[#This Row],[C_2]],Table1[[#This Row],[C_1]])</f>
        <v>1</v>
      </c>
      <c r="M5" s="3">
        <f>INDEX([1]!NOTA[QTY],Table1[[#This Row],[//NOTA]])</f>
        <v>0</v>
      </c>
      <c r="N5" s="3">
        <f>INDEX([1]!NOTA[STN],Table1[[#This Row],[//NOTA]])</f>
        <v>0</v>
      </c>
      <c r="O5" s="3" t="e">
        <f>INDEX(Table2[ISI],Table1[//DIC])</f>
        <v>#N/A</v>
      </c>
      <c r="P5" s="3" t="e">
        <f>INDEX(Table2[SATUAN],Table1[//DIC])</f>
        <v>#N/A</v>
      </c>
      <c r="Q5" s="3" t="e">
        <f>IF(Table1[[#This Row],[QTY_2]]*Table1[[#This Row],[C_1]]=0,Table1[[#This Row],[QTY_1]],Table1[[#This Row],[QTY_2]]*Table1[[#This Row],[C_1]])</f>
        <v>#N/A</v>
      </c>
      <c r="R5" s="3" t="e">
        <f>IF(Table1[[#This Row],[C_1]]="",Table1[[#This Row],[STN_1]],Table1[[#This Row],[STN_2]])</f>
        <v>#N/A</v>
      </c>
      <c r="S5" s="4">
        <f>INDEX([1]!NOTA[JUMLAH],Table1[//NOTA])</f>
        <v>1468800</v>
      </c>
      <c r="T5" s="4" t="e">
        <f>Table1[[#This Row],[JUMLAH]]/Table1[[#This Row],[QTY_3]]</f>
        <v>#N/A</v>
      </c>
      <c r="U5" s="3" t="e">
        <f>Table1[[#This Row],[STN_3]]</f>
        <v>#N/A</v>
      </c>
      <c r="V5" s="6">
        <f>INDEX([1]!NOTA[DISC 1],Table1[//NOTA])</f>
        <v>0.17</v>
      </c>
      <c r="W5" s="6">
        <f>INDEX([1]!NOTA[DISC 2],Table1[//NOTA])</f>
        <v>0</v>
      </c>
      <c r="X5" s="13">
        <f ca="1">INDEX([1]!NOTA[TGL_H],Table1[//NOTA])</f>
        <v>45355</v>
      </c>
      <c r="Y5" s="13">
        <f ca="1">INDEX([1]!NOTA[TGL.NOTA_H],Table1[//NOTA])</f>
        <v>45353</v>
      </c>
      <c r="Z5" s="7" t="str">
        <f ca="1">INDEX([1]!NOTA[NO.NOTA_H],Table1[//NOTA])</f>
        <v>24030110</v>
      </c>
      <c r="AA5" s="3" t="e">
        <f>Table1[[#This Row],[KODE BARANG]]</f>
        <v>#N/A</v>
      </c>
      <c r="AB5" s="3">
        <f>Table1[[#This Row],[C_3]]</f>
        <v>1</v>
      </c>
      <c r="AC5" s="4" t="e">
        <f>Table1[[#This Row],[HARGA]]</f>
        <v>#N/A</v>
      </c>
      <c r="AD5" s="6">
        <f>IF(Table1[[#This Row],[DISKON_1]]=0,"",Table1[[#This Row],[DISKON_1]])</f>
        <v>0.17</v>
      </c>
      <c r="AE5" s="6" t="str">
        <f>IF(Table1[[#This Row],[DISKON_2]]=0,"",Table1[[#This Row],[DISKON_2]])</f>
        <v/>
      </c>
      <c r="AF5" s="8">
        <f ca="1">Table1[[#This Row],[TGL DATANG]]</f>
        <v>45355</v>
      </c>
      <c r="AG5" s="10">
        <f ca="1">Table1[[#This Row],[TGL NOTA]]</f>
        <v>45353</v>
      </c>
      <c r="AH5" t="str">
        <f ca="1">Table1[[#This Row],[NO.NOTA]]</f>
        <v>24030110</v>
      </c>
    </row>
    <row r="6" spans="1:34" hidden="1" x14ac:dyDescent="0.25">
      <c r="A6" s="2">
        <v>6</v>
      </c>
      <c r="D6">
        <f t="shared" si="0"/>
        <v>2</v>
      </c>
      <c r="E6">
        <f t="shared" si="1"/>
        <v>6</v>
      </c>
      <c r="F6">
        <f>INDEX([1]!NOTA[//DB],A:A)</f>
        <v>1799</v>
      </c>
      <c r="G6">
        <f>MATCH(Table1[NAMA NB],Table2[NAMA NB],0)</f>
        <v>394</v>
      </c>
      <c r="H6" t="str">
        <f>INDEX([2]!db[NB PAJAK],Table1[[#This Row],[//DB]])</f>
        <v>STAMP PAD KENKO NO. 0</v>
      </c>
      <c r="I6" s="3" t="str">
        <f>INDEX(Table2[KODE BARANG],Table1[[#This Row],[//DIC]])</f>
        <v>F.SPA-KN1</v>
      </c>
      <c r="J6" s="4">
        <f>INDEX([1]!NOTA[C],Table1[[#This Row],[//NOTA]])</f>
        <v>1</v>
      </c>
      <c r="K6" s="5">
        <f>IF(Table1[[#This Row],[C_1]]=0,Table1[[#This Row],[QTY_1]]/Table1[[#This Row],[QTY_2]],0)</f>
        <v>0</v>
      </c>
      <c r="L6" s="5">
        <f>IF(Table1[[#This Row],[C_1]]=0,Table1[[#This Row],[C_2]],Table1[[#This Row],[C_1]])</f>
        <v>1</v>
      </c>
      <c r="M6" s="3">
        <f>INDEX([1]!NOTA[QTY],Table1[[#This Row],[//NOTA]])</f>
        <v>0</v>
      </c>
      <c r="N6" s="3">
        <f>INDEX([1]!NOTA[STN],Table1[[#This Row],[//NOTA]])</f>
        <v>0</v>
      </c>
      <c r="O6" s="3">
        <f>INDEX(Table2[ISI],Table1[//DIC])</f>
        <v>18</v>
      </c>
      <c r="P6" s="3" t="str">
        <f>INDEX(Table2[SATUAN],Table1[//DIC])</f>
        <v>LSN</v>
      </c>
      <c r="Q6" s="3">
        <f>IF(Table1[[#This Row],[QTY_2]]*Table1[[#This Row],[C_1]]=0,Table1[[#This Row],[QTY_1]],Table1[[#This Row],[QTY_2]]*Table1[[#This Row],[C_1]])</f>
        <v>18</v>
      </c>
      <c r="R6" s="3" t="str">
        <f>IF(Table1[[#This Row],[C_1]]="",Table1[[#This Row],[STN_1]],Table1[[#This Row],[STN_2]])</f>
        <v>LSN</v>
      </c>
      <c r="S6" s="4">
        <f>INDEX([1]!NOTA[JUMLAH],Table1[//NOTA])</f>
        <v>1069200</v>
      </c>
      <c r="T6" s="4">
        <f>Table1[[#This Row],[JUMLAH]]/Table1[[#This Row],[QTY_3]]</f>
        <v>59400</v>
      </c>
      <c r="U6" s="3" t="str">
        <f>Table1[[#This Row],[STN_3]]</f>
        <v>LSN</v>
      </c>
      <c r="V6" s="6">
        <f>INDEX([1]!NOTA[DISC 1],Table1[//NOTA])</f>
        <v>0.17</v>
      </c>
      <c r="W6" s="6">
        <f>INDEX([1]!NOTA[DISC 2],Table1[//NOTA])</f>
        <v>0</v>
      </c>
      <c r="X6" s="13">
        <f ca="1">INDEX([1]!NOTA[TGL_H],Table1[//NOTA])</f>
        <v>45355</v>
      </c>
      <c r="Y6" s="13">
        <f ca="1">INDEX([1]!NOTA[TGL.NOTA_H],Table1[//NOTA])</f>
        <v>45353</v>
      </c>
      <c r="Z6" s="7" t="str">
        <f ca="1">INDEX([1]!NOTA[NO.NOTA_H],Table1[//NOTA])</f>
        <v>24030110</v>
      </c>
      <c r="AA6" s="3" t="str">
        <f>Table1[[#This Row],[KODE BARANG]]</f>
        <v>F.SPA-KN1</v>
      </c>
      <c r="AB6" s="3">
        <f>Table1[[#This Row],[C_3]]</f>
        <v>1</v>
      </c>
      <c r="AC6" s="4">
        <f>Table1[[#This Row],[HARGA]]</f>
        <v>59400</v>
      </c>
      <c r="AD6" s="6">
        <f>IF(Table1[[#This Row],[DISKON_1]]=0,"",Table1[[#This Row],[DISKON_1]])</f>
        <v>0.17</v>
      </c>
      <c r="AE6" s="6" t="str">
        <f>IF(Table1[[#This Row],[DISKON_2]]=0,"",Table1[[#This Row],[DISKON_2]])</f>
        <v/>
      </c>
      <c r="AF6" s="8">
        <f ca="1">Table1[[#This Row],[TGL DATANG]]</f>
        <v>45355</v>
      </c>
      <c r="AG6" s="10">
        <f ca="1">Table1[[#This Row],[TGL NOTA]]</f>
        <v>45353</v>
      </c>
      <c r="AH6" t="str">
        <f ca="1">Table1[[#This Row],[NO.NOTA]]</f>
        <v>24030110</v>
      </c>
    </row>
    <row r="7" spans="1:34" hidden="1" x14ac:dyDescent="0.25">
      <c r="A7" s="2">
        <v>7</v>
      </c>
      <c r="D7">
        <f t="shared" si="0"/>
        <v>3</v>
      </c>
      <c r="E7">
        <f t="shared" si="1"/>
        <v>7</v>
      </c>
      <c r="F7">
        <f>INDEX([1]!NOTA[//DB],A:A)</f>
        <v>1730</v>
      </c>
      <c r="G7" t="e">
        <f>MATCH(Table1[NAMA NB],Table2[NAMA NB],0)</f>
        <v>#N/A</v>
      </c>
      <c r="H7" t="str">
        <f>INDEX([2]!db[NB PAJAK],Table1[[#This Row],[//DB]])</f>
        <v>BALLPEN KENKO NK-7 / 7B HITAM</v>
      </c>
      <c r="I7" s="3" t="e">
        <f>INDEX(Table2[KODE BARANG],Table1[[#This Row],[//DIC]])</f>
        <v>#N/A</v>
      </c>
      <c r="J7" s="4">
        <f>INDEX([1]!NOTA[C],Table1[[#This Row],[//NOTA]])</f>
        <v>5</v>
      </c>
      <c r="K7" s="5">
        <f>IF(Table1[[#This Row],[C_1]]=0,Table1[[#This Row],[QTY_1]]/Table1[[#This Row],[QTY_2]],0)</f>
        <v>0</v>
      </c>
      <c r="L7" s="5">
        <f>IF(Table1[[#This Row],[C_1]]=0,Table1[[#This Row],[C_2]],Table1[[#This Row],[C_1]])</f>
        <v>5</v>
      </c>
      <c r="M7" s="3">
        <f>INDEX([1]!NOTA[QTY],Table1[[#This Row],[//NOTA]])</f>
        <v>0</v>
      </c>
      <c r="N7" s="3">
        <f>INDEX([1]!NOTA[STN],Table1[[#This Row],[//NOTA]])</f>
        <v>0</v>
      </c>
      <c r="O7" s="3" t="e">
        <f>INDEX(Table2[ISI],Table1[//DIC])</f>
        <v>#N/A</v>
      </c>
      <c r="P7" s="3" t="e">
        <f>INDEX(Table2[SATUAN],Table1[//DIC])</f>
        <v>#N/A</v>
      </c>
      <c r="Q7" s="3" t="e">
        <f>IF(Table1[[#This Row],[QTY_2]]*Table1[[#This Row],[C_1]]=0,Table1[[#This Row],[QTY_1]],Table1[[#This Row],[QTY_2]]*Table1[[#This Row],[C_1]])</f>
        <v>#N/A</v>
      </c>
      <c r="R7" s="3" t="e">
        <f>IF(Table1[[#This Row],[C_1]]="",Table1[[#This Row],[STN_1]],Table1[[#This Row],[STN_2]])</f>
        <v>#N/A</v>
      </c>
      <c r="S7" s="4">
        <f>INDEX([1]!NOTA[JUMLAH],Table1[//NOTA])</f>
        <v>8640000</v>
      </c>
      <c r="T7" s="4" t="e">
        <f>Table1[[#This Row],[JUMLAH]]/Table1[[#This Row],[QTY_3]]</f>
        <v>#N/A</v>
      </c>
      <c r="U7" s="3" t="e">
        <f>Table1[[#This Row],[STN_3]]</f>
        <v>#N/A</v>
      </c>
      <c r="V7" s="6">
        <f>INDEX([1]!NOTA[DISC 1],Table1[//NOTA])</f>
        <v>0.17</v>
      </c>
      <c r="W7" s="6">
        <f>INDEX([1]!NOTA[DISC 2],Table1[//NOTA])</f>
        <v>0</v>
      </c>
      <c r="X7" s="13">
        <f ca="1">INDEX([1]!NOTA[TGL_H],Table1[//NOTA])</f>
        <v>45355</v>
      </c>
      <c r="Y7" s="13">
        <f ca="1">INDEX([1]!NOTA[TGL.NOTA_H],Table1[//NOTA])</f>
        <v>45353</v>
      </c>
      <c r="Z7" s="7" t="str">
        <f ca="1">INDEX([1]!NOTA[NO.NOTA_H],Table1[//NOTA])</f>
        <v>24030110</v>
      </c>
      <c r="AA7" s="3" t="e">
        <f>Table1[[#This Row],[KODE BARANG]]</f>
        <v>#N/A</v>
      </c>
      <c r="AB7" s="3">
        <f>Table1[[#This Row],[C_3]]</f>
        <v>5</v>
      </c>
      <c r="AC7" s="4" t="e">
        <f>Table1[[#This Row],[HARGA]]</f>
        <v>#N/A</v>
      </c>
      <c r="AD7" s="6">
        <f>IF(Table1[[#This Row],[DISKON_1]]=0,"",Table1[[#This Row],[DISKON_1]])</f>
        <v>0.17</v>
      </c>
      <c r="AE7" s="6" t="str">
        <f>IF(Table1[[#This Row],[DISKON_2]]=0,"",Table1[[#This Row],[DISKON_2]])</f>
        <v/>
      </c>
      <c r="AF7" s="8">
        <f ca="1">Table1[[#This Row],[TGL DATANG]]</f>
        <v>45355</v>
      </c>
      <c r="AG7" s="10">
        <f ca="1">Table1[[#This Row],[TGL NOTA]]</f>
        <v>45353</v>
      </c>
      <c r="AH7" t="str">
        <f ca="1">Table1[[#This Row],[NO.NOTA]]</f>
        <v>24030110</v>
      </c>
    </row>
    <row r="8" spans="1:34" hidden="1" x14ac:dyDescent="0.25">
      <c r="A8" s="2">
        <v>8</v>
      </c>
      <c r="D8">
        <f t="shared" si="0"/>
        <v>4</v>
      </c>
      <c r="E8">
        <f t="shared" si="1"/>
        <v>8</v>
      </c>
      <c r="F8">
        <f>INDEX([1]!NOTA[//DB],A:A)</f>
        <v>1617</v>
      </c>
      <c r="G8" t="e">
        <f>MATCH(Table1[NAMA NB],Table2[NAMA NB],0)</f>
        <v>#N/A</v>
      </c>
      <c r="H8" t="str">
        <f>INDEX([2]!db[NB PAJAK],Table1[[#This Row],[//DB]])</f>
        <v>CUTTER 9 MM KENKO A-300 (KECIL)</v>
      </c>
      <c r="I8" s="3" t="e">
        <f>INDEX(Table2[KODE BARANG],Table1[[#This Row],[//DIC]])</f>
        <v>#N/A</v>
      </c>
      <c r="J8" s="4">
        <f>INDEX([1]!NOTA[C],Table1[[#This Row],[//NOTA]])</f>
        <v>6</v>
      </c>
      <c r="K8" s="5">
        <f>IF(Table1[[#This Row],[C_1]]=0,Table1[[#This Row],[QTY_1]]/Table1[[#This Row],[QTY_2]],0)</f>
        <v>0</v>
      </c>
      <c r="L8" s="5">
        <f>IF(Table1[[#This Row],[C_1]]=0,Table1[[#This Row],[C_2]],Table1[[#This Row],[C_1]])</f>
        <v>6</v>
      </c>
      <c r="M8" s="3">
        <f>INDEX([1]!NOTA[QTY],Table1[[#This Row],[//NOTA]])</f>
        <v>0</v>
      </c>
      <c r="N8" s="3">
        <f>INDEX([1]!NOTA[STN],Table1[[#This Row],[//NOTA]])</f>
        <v>0</v>
      </c>
      <c r="O8" s="3" t="e">
        <f>INDEX(Table2[ISI],Table1[//DIC])</f>
        <v>#N/A</v>
      </c>
      <c r="P8" s="3" t="e">
        <f>INDEX(Table2[SATUAN],Table1[//DIC])</f>
        <v>#N/A</v>
      </c>
      <c r="Q8" s="3" t="e">
        <f>IF(Table1[[#This Row],[QTY_2]]*Table1[[#This Row],[C_1]]=0,Table1[[#This Row],[QTY_1]],Table1[[#This Row],[QTY_2]]*Table1[[#This Row],[C_1]])</f>
        <v>#N/A</v>
      </c>
      <c r="R8" s="3" t="e">
        <f>IF(Table1[[#This Row],[C_1]]="",Table1[[#This Row],[STN_1]],Table1[[#This Row],[STN_2]])</f>
        <v>#N/A</v>
      </c>
      <c r="S8" s="4">
        <f>INDEX([1]!NOTA[JUMLAH],Table1[//NOTA])</f>
        <v>10260000</v>
      </c>
      <c r="T8" s="4" t="e">
        <f>Table1[[#This Row],[JUMLAH]]/Table1[[#This Row],[QTY_3]]</f>
        <v>#N/A</v>
      </c>
      <c r="U8" s="3" t="e">
        <f>Table1[[#This Row],[STN_3]]</f>
        <v>#N/A</v>
      </c>
      <c r="V8" s="6">
        <f>INDEX([1]!NOTA[DISC 1],Table1[//NOTA])</f>
        <v>0.17</v>
      </c>
      <c r="W8" s="6">
        <f>INDEX([1]!NOTA[DISC 2],Table1[//NOTA])</f>
        <v>0</v>
      </c>
      <c r="X8" s="13">
        <f ca="1">INDEX([1]!NOTA[TGL_H],Table1[//NOTA])</f>
        <v>45355</v>
      </c>
      <c r="Y8" s="13">
        <f ca="1">INDEX([1]!NOTA[TGL.NOTA_H],Table1[//NOTA])</f>
        <v>45353</v>
      </c>
      <c r="Z8" s="7" t="str">
        <f ca="1">INDEX([1]!NOTA[NO.NOTA_H],Table1[//NOTA])</f>
        <v>24030110</v>
      </c>
      <c r="AA8" s="3" t="e">
        <f>Table1[[#This Row],[KODE BARANG]]</f>
        <v>#N/A</v>
      </c>
      <c r="AB8" s="3">
        <f>Table1[[#This Row],[C_3]]</f>
        <v>6</v>
      </c>
      <c r="AC8" s="4" t="e">
        <f>Table1[[#This Row],[HARGA]]</f>
        <v>#N/A</v>
      </c>
      <c r="AD8" s="6">
        <f>IF(Table1[[#This Row],[DISKON_1]]=0,"",Table1[[#This Row],[DISKON_1]])</f>
        <v>0.17</v>
      </c>
      <c r="AE8" s="6" t="str">
        <f>IF(Table1[[#This Row],[DISKON_2]]=0,"",Table1[[#This Row],[DISKON_2]])</f>
        <v/>
      </c>
      <c r="AF8" s="8">
        <f ca="1">Table1[[#This Row],[TGL DATANG]]</f>
        <v>45355</v>
      </c>
      <c r="AG8" s="10">
        <f ca="1">Table1[[#This Row],[TGL NOTA]]</f>
        <v>45353</v>
      </c>
      <c r="AH8" t="str">
        <f ca="1">Table1[[#This Row],[NO.NOTA]]</f>
        <v>24030110</v>
      </c>
    </row>
    <row r="9" spans="1:34" hidden="1" x14ac:dyDescent="0.25">
      <c r="A9" s="2">
        <v>9</v>
      </c>
      <c r="D9">
        <f t="shared" si="0"/>
        <v>5</v>
      </c>
      <c r="E9">
        <f t="shared" si="1"/>
        <v>9</v>
      </c>
      <c r="F9">
        <f>INDEX([1]!NOTA[//DB],A:A)</f>
        <v>1643</v>
      </c>
      <c r="G9" t="e">
        <f>MATCH(Table1[NAMA NB],Table2[NAMA NB],0)</f>
        <v>#N/A</v>
      </c>
      <c r="H9" t="str">
        <f>INDEX([2]!db[NB PAJAK],Table1[[#This Row],[//DB]])</f>
        <v>GEL PEN KENKO HI-TECH-H 0.28 MM HITAM</v>
      </c>
      <c r="I9" s="3" t="e">
        <f>INDEX(Table2[KODE BARANG],Table1[[#This Row],[//DIC]])</f>
        <v>#N/A</v>
      </c>
      <c r="J9" s="4">
        <f>INDEX([1]!NOTA[C],Table1[[#This Row],[//NOTA]])</f>
        <v>6</v>
      </c>
      <c r="K9" s="5">
        <f>IF(Table1[[#This Row],[C_1]]=0,Table1[[#This Row],[QTY_1]]/Table1[[#This Row],[QTY_2]],0)</f>
        <v>0</v>
      </c>
      <c r="L9" s="5">
        <f>IF(Table1[[#This Row],[C_1]]=0,Table1[[#This Row],[C_2]],Table1[[#This Row],[C_1]])</f>
        <v>6</v>
      </c>
      <c r="M9" s="3">
        <f>INDEX([1]!NOTA[QTY],Table1[[#This Row],[//NOTA]])</f>
        <v>0</v>
      </c>
      <c r="N9" s="3">
        <f>INDEX([1]!NOTA[STN],Table1[[#This Row],[//NOTA]])</f>
        <v>0</v>
      </c>
      <c r="O9" s="3" t="e">
        <f>INDEX(Table2[ISI],Table1[//DIC])</f>
        <v>#N/A</v>
      </c>
      <c r="P9" s="3" t="e">
        <f>INDEX(Table2[SATUAN],Table1[//DIC])</f>
        <v>#N/A</v>
      </c>
      <c r="Q9" s="3" t="e">
        <f>IF(Table1[[#This Row],[QTY_2]]*Table1[[#This Row],[C_1]]=0,Table1[[#This Row],[QTY_1]],Table1[[#This Row],[QTY_2]]*Table1[[#This Row],[C_1]])</f>
        <v>#N/A</v>
      </c>
      <c r="R9" s="3" t="e">
        <f>IF(Table1[[#This Row],[C_1]]="",Table1[[#This Row],[STN_1]],Table1[[#This Row],[STN_2]])</f>
        <v>#N/A</v>
      </c>
      <c r="S9" s="4">
        <f>INDEX([1]!NOTA[JUMLAH],Table1[//NOTA])</f>
        <v>33696000</v>
      </c>
      <c r="T9" s="4" t="e">
        <f>Table1[[#This Row],[JUMLAH]]/Table1[[#This Row],[QTY_3]]</f>
        <v>#N/A</v>
      </c>
      <c r="U9" s="3" t="e">
        <f>Table1[[#This Row],[STN_3]]</f>
        <v>#N/A</v>
      </c>
      <c r="V9" s="6">
        <f>INDEX([1]!NOTA[DISC 1],Table1[//NOTA])</f>
        <v>0.17</v>
      </c>
      <c r="W9" s="6">
        <f>INDEX([1]!NOTA[DISC 2],Table1[//NOTA])</f>
        <v>0</v>
      </c>
      <c r="X9" s="13">
        <f ca="1">INDEX([1]!NOTA[TGL_H],Table1[//NOTA])</f>
        <v>45355</v>
      </c>
      <c r="Y9" s="13">
        <f ca="1">INDEX([1]!NOTA[TGL.NOTA_H],Table1[//NOTA])</f>
        <v>45353</v>
      </c>
      <c r="Z9" s="7" t="str">
        <f ca="1">INDEX([1]!NOTA[NO.NOTA_H],Table1[//NOTA])</f>
        <v>24030110</v>
      </c>
      <c r="AA9" s="3" t="e">
        <f>Table1[[#This Row],[KODE BARANG]]</f>
        <v>#N/A</v>
      </c>
      <c r="AB9" s="3">
        <f>Table1[[#This Row],[C_3]]</f>
        <v>6</v>
      </c>
      <c r="AC9" s="4" t="e">
        <f>Table1[[#This Row],[HARGA]]</f>
        <v>#N/A</v>
      </c>
      <c r="AD9" s="6">
        <f>IF(Table1[[#This Row],[DISKON_1]]=0,"",Table1[[#This Row],[DISKON_1]])</f>
        <v>0.17</v>
      </c>
      <c r="AE9" s="6" t="str">
        <f>IF(Table1[[#This Row],[DISKON_2]]=0,"",Table1[[#This Row],[DISKON_2]])</f>
        <v/>
      </c>
      <c r="AF9" s="8">
        <f ca="1">Table1[[#This Row],[TGL DATANG]]</f>
        <v>45355</v>
      </c>
      <c r="AG9" s="10">
        <f ca="1">Table1[[#This Row],[TGL NOTA]]</f>
        <v>45353</v>
      </c>
      <c r="AH9" t="str">
        <f ca="1">Table1[[#This Row],[NO.NOTA]]</f>
        <v>24030110</v>
      </c>
    </row>
    <row r="10" spans="1:34" hidden="1" x14ac:dyDescent="0.25">
      <c r="A10" s="2">
        <v>10</v>
      </c>
      <c r="D10">
        <f t="shared" si="0"/>
        <v>6</v>
      </c>
      <c r="E10">
        <f t="shared" si="1"/>
        <v>10</v>
      </c>
      <c r="F10">
        <f>INDEX([1]!NOTA[//DB],A:A)</f>
        <v>1637</v>
      </c>
      <c r="G10" t="e">
        <f>MATCH(Table1[NAMA NB],Table2[NAMA NB],0)</f>
        <v>#N/A</v>
      </c>
      <c r="H10" t="str">
        <f>INDEX([2]!db[NB PAJAK],Table1[[#This Row],[//DB]])</f>
        <v>GEL PEN KENKO EASY GEL HITAM</v>
      </c>
      <c r="I10" s="3" t="e">
        <f>INDEX(Table2[KODE BARANG],Table1[[#This Row],[//DIC]])</f>
        <v>#N/A</v>
      </c>
      <c r="J10" s="4">
        <f>INDEX([1]!NOTA[C],Table1[[#This Row],[//NOTA]])</f>
        <v>7</v>
      </c>
      <c r="K10" s="5">
        <f>IF(Table1[[#This Row],[C_1]]=0,Table1[[#This Row],[QTY_1]]/Table1[[#This Row],[QTY_2]],0)</f>
        <v>0</v>
      </c>
      <c r="L10" s="5">
        <f>IF(Table1[[#This Row],[C_1]]=0,Table1[[#This Row],[C_2]],Table1[[#This Row],[C_1]])</f>
        <v>7</v>
      </c>
      <c r="M10" s="3">
        <f>INDEX([1]!NOTA[QTY],Table1[[#This Row],[//NOTA]])</f>
        <v>0</v>
      </c>
      <c r="N10" s="3">
        <f>INDEX([1]!NOTA[STN],Table1[[#This Row],[//NOTA]])</f>
        <v>0</v>
      </c>
      <c r="O10" s="3" t="e">
        <f>INDEX(Table2[ISI],Table1[//DIC])</f>
        <v>#N/A</v>
      </c>
      <c r="P10" s="3" t="e">
        <f>INDEX(Table2[SATUAN],Table1[//DIC])</f>
        <v>#N/A</v>
      </c>
      <c r="Q10" s="3" t="e">
        <f>IF(Table1[[#This Row],[QTY_2]]*Table1[[#This Row],[C_1]]=0,Table1[[#This Row],[QTY_1]],Table1[[#This Row],[QTY_2]]*Table1[[#This Row],[C_1]])</f>
        <v>#N/A</v>
      </c>
      <c r="R10" s="3" t="e">
        <f>IF(Table1[[#This Row],[C_1]]="",Table1[[#This Row],[STN_1]],Table1[[#This Row],[STN_2]])</f>
        <v>#N/A</v>
      </c>
      <c r="S10" s="4">
        <f>INDEX([1]!NOTA[JUMLAH],Table1[//NOTA])</f>
        <v>26308800</v>
      </c>
      <c r="T10" s="4" t="e">
        <f>Table1[[#This Row],[JUMLAH]]/Table1[[#This Row],[QTY_3]]</f>
        <v>#N/A</v>
      </c>
      <c r="U10" s="3" t="e">
        <f>Table1[[#This Row],[STN_3]]</f>
        <v>#N/A</v>
      </c>
      <c r="V10" s="6">
        <f>INDEX([1]!NOTA[DISC 1],Table1[//NOTA])</f>
        <v>0.17</v>
      </c>
      <c r="W10" s="6">
        <f>INDEX([1]!NOTA[DISC 2],Table1[//NOTA])</f>
        <v>0</v>
      </c>
      <c r="X10" s="13">
        <f ca="1">INDEX([1]!NOTA[TGL_H],Table1[//NOTA])</f>
        <v>45355</v>
      </c>
      <c r="Y10" s="13">
        <f ca="1">INDEX([1]!NOTA[TGL.NOTA_H],Table1[//NOTA])</f>
        <v>45353</v>
      </c>
      <c r="Z10" s="7" t="str">
        <f ca="1">INDEX([1]!NOTA[NO.NOTA_H],Table1[//NOTA])</f>
        <v>24030110</v>
      </c>
      <c r="AA10" s="3" t="e">
        <f>Table1[[#This Row],[KODE BARANG]]</f>
        <v>#N/A</v>
      </c>
      <c r="AB10" s="3">
        <f>Table1[[#This Row],[C_3]]</f>
        <v>7</v>
      </c>
      <c r="AC10" s="4" t="e">
        <f>Table1[[#This Row],[HARGA]]</f>
        <v>#N/A</v>
      </c>
      <c r="AD10" s="6">
        <f>IF(Table1[[#This Row],[DISKON_1]]=0,"",Table1[[#This Row],[DISKON_1]])</f>
        <v>0.17</v>
      </c>
      <c r="AE10" s="6" t="str">
        <f>IF(Table1[[#This Row],[DISKON_2]]=0,"",Table1[[#This Row],[DISKON_2]])</f>
        <v/>
      </c>
      <c r="AF10" s="8">
        <f ca="1">Table1[[#This Row],[TGL DATANG]]</f>
        <v>45355</v>
      </c>
      <c r="AG10" s="10">
        <f ca="1">Table1[[#This Row],[TGL NOTA]]</f>
        <v>45353</v>
      </c>
      <c r="AH10" t="str">
        <f ca="1">Table1[[#This Row],[NO.NOTA]]</f>
        <v>24030110</v>
      </c>
    </row>
    <row r="11" spans="1:34" hidden="1" x14ac:dyDescent="0.25">
      <c r="A11" s="2">
        <v>11</v>
      </c>
      <c r="D11">
        <f t="shared" si="0"/>
        <v>7</v>
      </c>
      <c r="E11">
        <f t="shared" si="1"/>
        <v>11</v>
      </c>
      <c r="F11">
        <f>INDEX([1]!NOTA[//DB],A:A)</f>
        <v>1806</v>
      </c>
      <c r="G11" t="e">
        <f>MATCH(Table1[NAMA NB],Table2[NAMA NB],0)</f>
        <v>#N/A</v>
      </c>
      <c r="H11" t="str">
        <f>INDEX([2]!db[NB PAJAK],Table1[[#This Row],[//DB]])</f>
        <v>STAPLER KENKO HD-10D</v>
      </c>
      <c r="I11" s="3" t="e">
        <f>INDEX(Table2[KODE BARANG],Table1[[#This Row],[//DIC]])</f>
        <v>#N/A</v>
      </c>
      <c r="J11" s="4">
        <f>INDEX([1]!NOTA[C],Table1[[#This Row],[//NOTA]])</f>
        <v>2</v>
      </c>
      <c r="K11" s="5">
        <f>IF(Table1[[#This Row],[C_1]]=0,Table1[[#This Row],[QTY_1]]/Table1[[#This Row],[QTY_2]],0)</f>
        <v>0</v>
      </c>
      <c r="L11" s="5">
        <f>IF(Table1[[#This Row],[C_1]]=0,Table1[[#This Row],[C_2]],Table1[[#This Row],[C_1]])</f>
        <v>2</v>
      </c>
      <c r="M11" s="3">
        <f>INDEX([1]!NOTA[QTY],Table1[[#This Row],[//NOTA]])</f>
        <v>0</v>
      </c>
      <c r="N11" s="3">
        <f>INDEX([1]!NOTA[STN],Table1[[#This Row],[//NOTA]])</f>
        <v>0</v>
      </c>
      <c r="O11" s="3" t="e">
        <f>INDEX(Table2[ISI],Table1[//DIC])</f>
        <v>#N/A</v>
      </c>
      <c r="P11" s="3" t="e">
        <f>INDEX(Table2[SATUAN],Table1[//DIC])</f>
        <v>#N/A</v>
      </c>
      <c r="Q11" s="3" t="e">
        <f>IF(Table1[[#This Row],[QTY_2]]*Table1[[#This Row],[C_1]]=0,Table1[[#This Row],[QTY_1]],Table1[[#This Row],[QTY_2]]*Table1[[#This Row],[C_1]])</f>
        <v>#N/A</v>
      </c>
      <c r="R11" s="3" t="e">
        <f>IF(Table1[[#This Row],[C_1]]="",Table1[[#This Row],[STN_1]],Table1[[#This Row],[STN_2]])</f>
        <v>#N/A</v>
      </c>
      <c r="S11" s="4">
        <f>INDEX([1]!NOTA[JUMLAH],Table1[//NOTA])</f>
        <v>4704000</v>
      </c>
      <c r="T11" s="4" t="e">
        <f>Table1[[#This Row],[JUMLAH]]/Table1[[#This Row],[QTY_3]]</f>
        <v>#N/A</v>
      </c>
      <c r="U11" s="3" t="e">
        <f>Table1[[#This Row],[STN_3]]</f>
        <v>#N/A</v>
      </c>
      <c r="V11" s="6">
        <f>INDEX([1]!NOTA[DISC 1],Table1[//NOTA])</f>
        <v>0.17</v>
      </c>
      <c r="W11" s="6">
        <f>INDEX([1]!NOTA[DISC 2],Table1[//NOTA])</f>
        <v>0</v>
      </c>
      <c r="X11" s="13">
        <f ca="1">INDEX([1]!NOTA[TGL_H],Table1[//NOTA])</f>
        <v>45355</v>
      </c>
      <c r="Y11" s="13">
        <f ca="1">INDEX([1]!NOTA[TGL.NOTA_H],Table1[//NOTA])</f>
        <v>45353</v>
      </c>
      <c r="Z11" s="7" t="str">
        <f ca="1">INDEX([1]!NOTA[NO.NOTA_H],Table1[//NOTA])</f>
        <v>24030110</v>
      </c>
      <c r="AA11" s="3" t="e">
        <f>Table1[[#This Row],[KODE BARANG]]</f>
        <v>#N/A</v>
      </c>
      <c r="AB11" s="3">
        <f>Table1[[#This Row],[C_3]]</f>
        <v>2</v>
      </c>
      <c r="AC11" s="4" t="e">
        <f>Table1[[#This Row],[HARGA]]</f>
        <v>#N/A</v>
      </c>
      <c r="AD11" s="6">
        <f>IF(Table1[[#This Row],[DISKON_1]]=0,"",Table1[[#This Row],[DISKON_1]])</f>
        <v>0.17</v>
      </c>
      <c r="AE11" s="6" t="str">
        <f>IF(Table1[[#This Row],[DISKON_2]]=0,"",Table1[[#This Row],[DISKON_2]])</f>
        <v/>
      </c>
      <c r="AF11" s="8">
        <f ca="1">Table1[[#This Row],[TGL DATANG]]</f>
        <v>45355</v>
      </c>
      <c r="AG11" s="10">
        <f ca="1">Table1[[#This Row],[TGL NOTA]]</f>
        <v>45353</v>
      </c>
      <c r="AH11" t="str">
        <f ca="1">Table1[[#This Row],[NO.NOTA]]</f>
        <v>24030110</v>
      </c>
    </row>
    <row r="12" spans="1:34" hidden="1" x14ac:dyDescent="0.25">
      <c r="A12" s="2">
        <v>12</v>
      </c>
      <c r="D12">
        <f t="shared" si="0"/>
        <v>8</v>
      </c>
      <c r="E12">
        <f t="shared" si="1"/>
        <v>12</v>
      </c>
      <c r="F12">
        <f>INDEX([1]!NOTA[//DB],A:A)</f>
        <v>1568</v>
      </c>
      <c r="G12" t="e">
        <f>MATCH(Table1[NAMA NB],Table2[NAMA NB],0)</f>
        <v>#N/A</v>
      </c>
      <c r="H12" t="str">
        <f>INDEX([2]!db[NB PAJAK],Table1[[#This Row],[//DB]])</f>
        <v>PAPER CLIP WARNA KENKO 3100</v>
      </c>
      <c r="I12" s="3" t="e">
        <f>INDEX(Table2[KODE BARANG],Table1[[#This Row],[//DIC]])</f>
        <v>#N/A</v>
      </c>
      <c r="J12" s="4">
        <f>INDEX([1]!NOTA[C],Table1[[#This Row],[//NOTA]])</f>
        <v>1</v>
      </c>
      <c r="K12" s="5">
        <f>IF(Table1[[#This Row],[C_1]]=0,Table1[[#This Row],[QTY_1]]/Table1[[#This Row],[QTY_2]],0)</f>
        <v>0</v>
      </c>
      <c r="L12" s="5">
        <f>IF(Table1[[#This Row],[C_1]]=0,Table1[[#This Row],[C_2]],Table1[[#This Row],[C_1]])</f>
        <v>1</v>
      </c>
      <c r="M12" s="3">
        <f>INDEX([1]!NOTA[QTY],Table1[[#This Row],[//NOTA]])</f>
        <v>0</v>
      </c>
      <c r="N12" s="3">
        <f>INDEX([1]!NOTA[STN],Table1[[#This Row],[//NOTA]])</f>
        <v>0</v>
      </c>
      <c r="O12" s="3" t="e">
        <f>INDEX(Table2[ISI],Table1[//DIC])</f>
        <v>#N/A</v>
      </c>
      <c r="P12" s="3" t="e">
        <f>INDEX(Table2[SATUAN],Table1[//DIC])</f>
        <v>#N/A</v>
      </c>
      <c r="Q12" s="3" t="e">
        <f>IF(Table1[[#This Row],[QTY_2]]*Table1[[#This Row],[C_1]]=0,Table1[[#This Row],[QTY_1]],Table1[[#This Row],[QTY_2]]*Table1[[#This Row],[C_1]])</f>
        <v>#N/A</v>
      </c>
      <c r="R12" s="3" t="e">
        <f>IF(Table1[[#This Row],[C_1]]="",Table1[[#This Row],[STN_1]],Table1[[#This Row],[STN_2]])</f>
        <v>#N/A</v>
      </c>
      <c r="S12" s="4">
        <f>INDEX([1]!NOTA[JUMLAH],Table1[//NOTA])</f>
        <v>1987200</v>
      </c>
      <c r="T12" s="4" t="e">
        <f>Table1[[#This Row],[JUMLAH]]/Table1[[#This Row],[QTY_3]]</f>
        <v>#N/A</v>
      </c>
      <c r="U12" s="3" t="e">
        <f>Table1[[#This Row],[STN_3]]</f>
        <v>#N/A</v>
      </c>
      <c r="V12" s="6">
        <f>INDEX([1]!NOTA[DISC 1],Table1[//NOTA])</f>
        <v>0.17</v>
      </c>
      <c r="W12" s="6">
        <f>INDEX([1]!NOTA[DISC 2],Table1[//NOTA])</f>
        <v>0</v>
      </c>
      <c r="X12" s="13">
        <f ca="1">INDEX([1]!NOTA[TGL_H],Table1[//NOTA])</f>
        <v>45355</v>
      </c>
      <c r="Y12" s="13">
        <f ca="1">INDEX([1]!NOTA[TGL.NOTA_H],Table1[//NOTA])</f>
        <v>45353</v>
      </c>
      <c r="Z12" s="7" t="str">
        <f ca="1">INDEX([1]!NOTA[NO.NOTA_H],Table1[//NOTA])</f>
        <v>24030110</v>
      </c>
      <c r="AA12" s="3" t="e">
        <f>Table1[[#This Row],[KODE BARANG]]</f>
        <v>#N/A</v>
      </c>
      <c r="AB12" s="3">
        <f>Table1[[#This Row],[C_3]]</f>
        <v>1</v>
      </c>
      <c r="AC12" s="4" t="e">
        <f>Table1[[#This Row],[HARGA]]</f>
        <v>#N/A</v>
      </c>
      <c r="AD12" s="6">
        <f>IF(Table1[[#This Row],[DISKON_1]]=0,"",Table1[[#This Row],[DISKON_1]])</f>
        <v>0.17</v>
      </c>
      <c r="AE12" s="6" t="str">
        <f>IF(Table1[[#This Row],[DISKON_2]]=0,"",Table1[[#This Row],[DISKON_2]])</f>
        <v/>
      </c>
      <c r="AF12" s="8">
        <f ca="1">Table1[[#This Row],[TGL DATANG]]</f>
        <v>45355</v>
      </c>
      <c r="AG12" s="10">
        <f ca="1">Table1[[#This Row],[TGL NOTA]]</f>
        <v>45353</v>
      </c>
      <c r="AH12" t="str">
        <f ca="1">Table1[[#This Row],[NO.NOTA]]</f>
        <v>24030110</v>
      </c>
    </row>
    <row r="13" spans="1:34" hidden="1" x14ac:dyDescent="0.25">
      <c r="A13" s="2">
        <v>13</v>
      </c>
      <c r="D13">
        <f t="shared" si="0"/>
        <v>9</v>
      </c>
      <c r="E13">
        <f t="shared" si="1"/>
        <v>13</v>
      </c>
      <c r="F13">
        <f>INDEX([1]!NOTA[//DB],A:A)</f>
        <v>1778</v>
      </c>
      <c r="G13" t="e">
        <f>MATCH(Table1[NAMA NB],Table2[NAMA NB],0)</f>
        <v>#N/A</v>
      </c>
      <c r="H13" t="str">
        <f>INDEX([2]!db[NB PAJAK],Table1[[#This Row],[//DB]])</f>
        <v>PUSH PIN KENKO PN-30 WARNA</v>
      </c>
      <c r="I13" s="3" t="e">
        <f>INDEX(Table2[KODE BARANG],Table1[[#This Row],[//DIC]])</f>
        <v>#N/A</v>
      </c>
      <c r="J13" s="4">
        <f>INDEX([1]!NOTA[C],Table1[[#This Row],[//NOTA]])</f>
        <v>1</v>
      </c>
      <c r="K13" s="5">
        <f>IF(Table1[[#This Row],[C_1]]=0,Table1[[#This Row],[QTY_1]]/Table1[[#This Row],[QTY_2]],0)</f>
        <v>0</v>
      </c>
      <c r="L13" s="5">
        <f>IF(Table1[[#This Row],[C_1]]=0,Table1[[#This Row],[C_2]],Table1[[#This Row],[C_1]])</f>
        <v>1</v>
      </c>
      <c r="M13" s="3">
        <f>INDEX([1]!NOTA[QTY],Table1[[#This Row],[//NOTA]])</f>
        <v>0</v>
      </c>
      <c r="N13" s="3">
        <f>INDEX([1]!NOTA[STN],Table1[[#This Row],[//NOTA]])</f>
        <v>0</v>
      </c>
      <c r="O13" s="3" t="e">
        <f>INDEX(Table2[ISI],Table1[//DIC])</f>
        <v>#N/A</v>
      </c>
      <c r="P13" s="3" t="e">
        <f>INDEX(Table2[SATUAN],Table1[//DIC])</f>
        <v>#N/A</v>
      </c>
      <c r="Q13" s="3" t="e">
        <f>IF(Table1[[#This Row],[QTY_2]]*Table1[[#This Row],[C_1]]=0,Table1[[#This Row],[QTY_1]],Table1[[#This Row],[QTY_2]]*Table1[[#This Row],[C_1]])</f>
        <v>#N/A</v>
      </c>
      <c r="R13" s="3" t="e">
        <f>IF(Table1[[#This Row],[C_1]]="",Table1[[#This Row],[STN_1]],Table1[[#This Row],[STN_2]])</f>
        <v>#N/A</v>
      </c>
      <c r="S13" s="4">
        <f>INDEX([1]!NOTA[JUMLAH],Table1[//NOTA])</f>
        <v>1584000</v>
      </c>
      <c r="T13" s="4" t="e">
        <f>Table1[[#This Row],[JUMLAH]]/Table1[[#This Row],[QTY_3]]</f>
        <v>#N/A</v>
      </c>
      <c r="U13" s="3" t="e">
        <f>Table1[[#This Row],[STN_3]]</f>
        <v>#N/A</v>
      </c>
      <c r="V13" s="6">
        <f>INDEX([1]!NOTA[DISC 1],Table1[//NOTA])</f>
        <v>0.17</v>
      </c>
      <c r="W13" s="6">
        <f>INDEX([1]!NOTA[DISC 2],Table1[//NOTA])</f>
        <v>0</v>
      </c>
      <c r="X13" s="13">
        <f ca="1">INDEX([1]!NOTA[TGL_H],Table1[//NOTA])</f>
        <v>45355</v>
      </c>
      <c r="Y13" s="13">
        <f ca="1">INDEX([1]!NOTA[TGL.NOTA_H],Table1[//NOTA])</f>
        <v>45353</v>
      </c>
      <c r="Z13" s="7" t="str">
        <f ca="1">INDEX([1]!NOTA[NO.NOTA_H],Table1[//NOTA])</f>
        <v>24030110</v>
      </c>
      <c r="AA13" s="3" t="e">
        <f>Table1[[#This Row],[KODE BARANG]]</f>
        <v>#N/A</v>
      </c>
      <c r="AB13" s="3">
        <f>Table1[[#This Row],[C_3]]</f>
        <v>1</v>
      </c>
      <c r="AC13" s="4" t="e">
        <f>Table1[[#This Row],[HARGA]]</f>
        <v>#N/A</v>
      </c>
      <c r="AD13" s="6">
        <f>IF(Table1[[#This Row],[DISKON_1]]=0,"",Table1[[#This Row],[DISKON_1]])</f>
        <v>0.17</v>
      </c>
      <c r="AE13" s="6" t="str">
        <f>IF(Table1[[#This Row],[DISKON_2]]=0,"",Table1[[#This Row],[DISKON_2]])</f>
        <v/>
      </c>
      <c r="AF13" s="8">
        <f ca="1">Table1[[#This Row],[TGL DATANG]]</f>
        <v>45355</v>
      </c>
      <c r="AG13" s="10">
        <f ca="1">Table1[[#This Row],[TGL NOTA]]</f>
        <v>45353</v>
      </c>
      <c r="AH13" t="str">
        <f ca="1">Table1[[#This Row],[NO.NOTA]]</f>
        <v>24030110</v>
      </c>
    </row>
    <row r="14" spans="1:34" hidden="1" x14ac:dyDescent="0.25">
      <c r="A14" s="2">
        <v>14</v>
      </c>
      <c r="D14">
        <f t="shared" si="0"/>
        <v>10</v>
      </c>
      <c r="E14">
        <f t="shared" si="1"/>
        <v>14</v>
      </c>
      <c r="F14">
        <f>INDEX([1]!NOTA[//DB],A:A)</f>
        <v>3000</v>
      </c>
      <c r="G14" t="e">
        <f>MATCH(Table1[NAMA NB],Table2[NAMA NB],0)</f>
        <v>#N/A</v>
      </c>
      <c r="H14" t="str">
        <f>INDEX([2]!db[NB PAJAK],Table1[[#This Row],[//DB]])</f>
        <v>CRAYON / OIL PASTEL TITI TI-P-12S</v>
      </c>
      <c r="I14" s="3" t="e">
        <f>INDEX(Table2[KODE BARANG],Table1[[#This Row],[//DIC]])</f>
        <v>#N/A</v>
      </c>
      <c r="J14" s="4">
        <f>INDEX([1]!NOTA[C],Table1[[#This Row],[//NOTA]])</f>
        <v>2</v>
      </c>
      <c r="K14" s="5">
        <f>IF(Table1[[#This Row],[C_1]]=0,Table1[[#This Row],[QTY_1]]/Table1[[#This Row],[QTY_2]],0)</f>
        <v>0</v>
      </c>
      <c r="L14" s="5">
        <f>IF(Table1[[#This Row],[C_1]]=0,Table1[[#This Row],[C_2]],Table1[[#This Row],[C_1]])</f>
        <v>2</v>
      </c>
      <c r="M14" s="3">
        <f>INDEX([1]!NOTA[QTY],Table1[[#This Row],[//NOTA]])</f>
        <v>0</v>
      </c>
      <c r="N14" s="3">
        <f>INDEX([1]!NOTA[STN],Table1[[#This Row],[//NOTA]])</f>
        <v>0</v>
      </c>
      <c r="O14" s="3" t="e">
        <f>INDEX(Table2[ISI],Table1[//DIC])</f>
        <v>#N/A</v>
      </c>
      <c r="P14" s="3" t="e">
        <f>INDEX(Table2[SATUAN],Table1[//DIC])</f>
        <v>#N/A</v>
      </c>
      <c r="Q14" s="3" t="e">
        <f>IF(Table1[[#This Row],[QTY_2]]*Table1[[#This Row],[C_1]]=0,Table1[[#This Row],[QTY_1]],Table1[[#This Row],[QTY_2]]*Table1[[#This Row],[C_1]])</f>
        <v>#N/A</v>
      </c>
      <c r="R14" s="3" t="e">
        <f>IF(Table1[[#This Row],[C_1]]="",Table1[[#This Row],[STN_1]],Table1[[#This Row],[STN_2]])</f>
        <v>#N/A</v>
      </c>
      <c r="S14" s="4">
        <f>INDEX([1]!NOTA[JUMLAH],Table1[//NOTA])</f>
        <v>4176000</v>
      </c>
      <c r="T14" s="4" t="e">
        <f>Table1[[#This Row],[JUMLAH]]/Table1[[#This Row],[QTY_3]]</f>
        <v>#N/A</v>
      </c>
      <c r="U14" s="3" t="e">
        <f>Table1[[#This Row],[STN_3]]</f>
        <v>#N/A</v>
      </c>
      <c r="V14" s="6">
        <f>INDEX([1]!NOTA[DISC 1],Table1[//NOTA])</f>
        <v>0.17</v>
      </c>
      <c r="W14" s="6">
        <f>INDEX([1]!NOTA[DISC 2],Table1[//NOTA])</f>
        <v>0</v>
      </c>
      <c r="X14" s="13">
        <f ca="1">INDEX([1]!NOTA[TGL_H],Table1[//NOTA])</f>
        <v>45355</v>
      </c>
      <c r="Y14" s="13">
        <f ca="1">INDEX([1]!NOTA[TGL.NOTA_H],Table1[//NOTA])</f>
        <v>45353</v>
      </c>
      <c r="Z14" s="7" t="str">
        <f ca="1">INDEX([1]!NOTA[NO.NOTA_H],Table1[//NOTA])</f>
        <v>24030110</v>
      </c>
      <c r="AA14" s="3" t="e">
        <f>Table1[[#This Row],[KODE BARANG]]</f>
        <v>#N/A</v>
      </c>
      <c r="AB14" s="3">
        <f>Table1[[#This Row],[C_3]]</f>
        <v>2</v>
      </c>
      <c r="AC14" s="4" t="e">
        <f>Table1[[#This Row],[HARGA]]</f>
        <v>#N/A</v>
      </c>
      <c r="AD14" s="6">
        <f>IF(Table1[[#This Row],[DISKON_1]]=0,"",Table1[[#This Row],[DISKON_1]])</f>
        <v>0.17</v>
      </c>
      <c r="AE14" s="6" t="str">
        <f>IF(Table1[[#This Row],[DISKON_2]]=0,"",Table1[[#This Row],[DISKON_2]])</f>
        <v/>
      </c>
      <c r="AF14" s="8">
        <f ca="1">Table1[[#This Row],[TGL DATANG]]</f>
        <v>45355</v>
      </c>
      <c r="AG14" s="10">
        <f ca="1">Table1[[#This Row],[TGL NOTA]]</f>
        <v>45353</v>
      </c>
      <c r="AH14" t="str">
        <f ca="1">Table1[[#This Row],[NO.NOTA]]</f>
        <v>24030110</v>
      </c>
    </row>
    <row r="15" spans="1:34" hidden="1" x14ac:dyDescent="0.25">
      <c r="A15" s="2">
        <v>16</v>
      </c>
      <c r="D15">
        <f t="shared" si="0"/>
        <v>11</v>
      </c>
      <c r="E15">
        <f t="shared" si="1"/>
        <v>16</v>
      </c>
      <c r="F15">
        <f>INDEX([1]!NOTA[//DB],A:A)</f>
        <v>1523</v>
      </c>
      <c r="G15">
        <f>MATCH(Table1[NAMA NB],Table2[NAMA NB],0)</f>
        <v>18</v>
      </c>
      <c r="H15" t="str">
        <f>INDEX([2]!db[NB PAJAK],Table1[[#This Row],[//DB]])</f>
        <v>BINDER CLIP KENKO NO. 260</v>
      </c>
      <c r="I15" s="3" t="str">
        <f>INDEX(Table2[KODE BARANG],Table1[[#This Row],[//DIC]])</f>
        <v>F.BCL-KN16</v>
      </c>
      <c r="J15" s="4">
        <f>INDEX([1]!NOTA[C],Table1[[#This Row],[//NOTA]])</f>
        <v>3</v>
      </c>
      <c r="K15" s="5">
        <f>IF(Table1[[#This Row],[C_1]]=0,Table1[[#This Row],[QTY_1]]/Table1[[#This Row],[QTY_2]],0)</f>
        <v>0</v>
      </c>
      <c r="L15" s="5">
        <f>IF(Table1[[#This Row],[C_1]]=0,Table1[[#This Row],[C_2]],Table1[[#This Row],[C_1]])</f>
        <v>3</v>
      </c>
      <c r="M15" s="3">
        <f>INDEX([1]!NOTA[QTY],Table1[[#This Row],[//NOTA]])</f>
        <v>0</v>
      </c>
      <c r="N15" s="3">
        <f>INDEX([1]!NOTA[STN],Table1[[#This Row],[//NOTA]])</f>
        <v>0</v>
      </c>
      <c r="O15" s="3">
        <f>INDEX(Table2[ISI],Table1[//DIC])</f>
        <v>5</v>
      </c>
      <c r="P15" s="3" t="str">
        <f>INDEX(Table2[SATUAN],Table1[//DIC])</f>
        <v>GRS</v>
      </c>
      <c r="Q15" s="3">
        <f>IF(Table1[[#This Row],[QTY_2]]*Table1[[#This Row],[C_1]]=0,Table1[[#This Row],[QTY_1]],Table1[[#This Row],[QTY_2]]*Table1[[#This Row],[C_1]])</f>
        <v>15</v>
      </c>
      <c r="R15" s="3" t="str">
        <f>IF(Table1[[#This Row],[C_1]]="",Table1[[#This Row],[STN_1]],Table1[[#This Row],[STN_2]])</f>
        <v>GRS</v>
      </c>
      <c r="S15" s="4">
        <f>INDEX([1]!NOTA[JUMLAH],Table1[//NOTA])</f>
        <v>2700000</v>
      </c>
      <c r="T15" s="4">
        <f>Table1[[#This Row],[JUMLAH]]/Table1[[#This Row],[QTY_3]]</f>
        <v>180000</v>
      </c>
      <c r="U15" s="3" t="str">
        <f>Table1[[#This Row],[STN_3]]</f>
        <v>GRS</v>
      </c>
      <c r="V15" s="6">
        <f>INDEX([1]!NOTA[DISC 1],Table1[//NOTA])</f>
        <v>0.17</v>
      </c>
      <c r="W15" s="6">
        <f>INDEX([1]!NOTA[DISC 2],Table1[//NOTA])</f>
        <v>0</v>
      </c>
      <c r="X15" s="13">
        <f ca="1">INDEX([1]!NOTA[TGL_H],Table1[//NOTA])</f>
        <v>45355</v>
      </c>
      <c r="Y15" s="13">
        <f ca="1">INDEX([1]!NOTA[TGL.NOTA_H],Table1[//NOTA])</f>
        <v>45353</v>
      </c>
      <c r="Z15" s="7" t="str">
        <f ca="1">INDEX([1]!NOTA[NO.NOTA_H],Table1[//NOTA])</f>
        <v>24030132</v>
      </c>
      <c r="AA15" s="3" t="str">
        <f>Table1[[#This Row],[KODE BARANG]]</f>
        <v>F.BCL-KN16</v>
      </c>
      <c r="AB15" s="3">
        <f>Table1[[#This Row],[C_3]]</f>
        <v>3</v>
      </c>
      <c r="AC15" s="4">
        <f>Table1[[#This Row],[HARGA]]</f>
        <v>180000</v>
      </c>
      <c r="AD15" s="6">
        <f>IF(Table1[[#This Row],[DISKON_1]]=0,"",Table1[[#This Row],[DISKON_1]])</f>
        <v>0.17</v>
      </c>
      <c r="AE15" s="6" t="str">
        <f>IF(Table1[[#This Row],[DISKON_2]]=0,"",Table1[[#This Row],[DISKON_2]])</f>
        <v/>
      </c>
      <c r="AF15" s="8">
        <f ca="1">Table1[[#This Row],[TGL DATANG]]</f>
        <v>45355</v>
      </c>
      <c r="AG15" s="10">
        <f ca="1">Table1[[#This Row],[TGL NOTA]]</f>
        <v>45353</v>
      </c>
      <c r="AH15" t="str">
        <f ca="1">Table1[[#This Row],[NO.NOTA]]</f>
        <v>24030132</v>
      </c>
    </row>
    <row r="16" spans="1:34" hidden="1" x14ac:dyDescent="0.25">
      <c r="A16" s="2">
        <v>17</v>
      </c>
      <c r="D16">
        <f t="shared" si="0"/>
        <v>12</v>
      </c>
      <c r="E16">
        <f t="shared" si="1"/>
        <v>17</v>
      </c>
      <c r="F16">
        <f>INDEX([1]!NOTA[//DB],A:A)</f>
        <v>1622</v>
      </c>
      <c r="G16">
        <f>MATCH(Table1[NAMA NB],Table2[NAMA NB],0)</f>
        <v>142</v>
      </c>
      <c r="H16" t="str">
        <f>INDEX([2]!db[NB PAJAK],Table1[[#This Row],[//DB]])</f>
        <v>CUTTER 18 MM KENKO L-500 (BESAR)</v>
      </c>
      <c r="I16" s="3" t="str">
        <f>INDEX(Table2[KODE BARANG],Table1[[#This Row],[//DIC]])</f>
        <v>F.CUT-KN6</v>
      </c>
      <c r="J16" s="4">
        <f>INDEX([1]!NOTA[C],Table1[[#This Row],[//NOTA]])</f>
        <v>2</v>
      </c>
      <c r="K16" s="5">
        <f>IF(Table1[[#This Row],[C_1]]=0,Table1[[#This Row],[QTY_1]]/Table1[[#This Row],[QTY_2]],0)</f>
        <v>0</v>
      </c>
      <c r="L16" s="5">
        <f>IF(Table1[[#This Row],[C_1]]=0,Table1[[#This Row],[C_2]],Table1[[#This Row],[C_1]])</f>
        <v>2</v>
      </c>
      <c r="M16" s="3">
        <f>INDEX([1]!NOTA[QTY],Table1[[#This Row],[//NOTA]])</f>
        <v>0</v>
      </c>
      <c r="N16" s="3">
        <f>INDEX([1]!NOTA[STN],Table1[[#This Row],[//NOTA]])</f>
        <v>0</v>
      </c>
      <c r="O16" s="3">
        <f>INDEX(Table2[ISI],Table1[//DIC])</f>
        <v>20</v>
      </c>
      <c r="P16" s="3" t="str">
        <f>INDEX(Table2[SATUAN],Table1[//DIC])</f>
        <v>LSN</v>
      </c>
      <c r="Q16" s="3">
        <f>IF(Table1[[#This Row],[QTY_2]]*Table1[[#This Row],[C_1]]=0,Table1[[#This Row],[QTY_1]],Table1[[#This Row],[QTY_2]]*Table1[[#This Row],[C_1]])</f>
        <v>40</v>
      </c>
      <c r="R16" s="3" t="str">
        <f>IF(Table1[[#This Row],[C_1]]="",Table1[[#This Row],[STN_1]],Table1[[#This Row],[STN_2]])</f>
        <v>LSN</v>
      </c>
      <c r="S16" s="4">
        <f>INDEX([1]!NOTA[JUMLAH],Table1[//NOTA])</f>
        <v>5904000</v>
      </c>
      <c r="T16" s="4">
        <f>Table1[[#This Row],[JUMLAH]]/Table1[[#This Row],[QTY_3]]</f>
        <v>147600</v>
      </c>
      <c r="U16" s="3" t="str">
        <f>Table1[[#This Row],[STN_3]]</f>
        <v>LSN</v>
      </c>
      <c r="V16" s="6">
        <f>INDEX([1]!NOTA[DISC 1],Table1[//NOTA])</f>
        <v>0.17</v>
      </c>
      <c r="W16" s="6">
        <f>INDEX([1]!NOTA[DISC 2],Table1[//NOTA])</f>
        <v>0</v>
      </c>
      <c r="X16" s="13">
        <f ca="1">INDEX([1]!NOTA[TGL_H],Table1[//NOTA])</f>
        <v>45355</v>
      </c>
      <c r="Y16" s="13">
        <f ca="1">INDEX([1]!NOTA[TGL.NOTA_H],Table1[//NOTA])</f>
        <v>45353</v>
      </c>
      <c r="Z16" s="7" t="str">
        <f ca="1">INDEX([1]!NOTA[NO.NOTA_H],Table1[//NOTA])</f>
        <v>24030132</v>
      </c>
      <c r="AA16" s="3" t="str">
        <f>Table1[[#This Row],[KODE BARANG]]</f>
        <v>F.CUT-KN6</v>
      </c>
      <c r="AB16" s="3">
        <f>Table1[[#This Row],[C_3]]</f>
        <v>2</v>
      </c>
      <c r="AC16" s="4">
        <f>Table1[[#This Row],[HARGA]]</f>
        <v>147600</v>
      </c>
      <c r="AD16" s="6">
        <f>IF(Table1[[#This Row],[DISKON_1]]=0,"",Table1[[#This Row],[DISKON_1]])</f>
        <v>0.17</v>
      </c>
      <c r="AE16" s="6" t="str">
        <f>IF(Table1[[#This Row],[DISKON_2]]=0,"",Table1[[#This Row],[DISKON_2]])</f>
        <v/>
      </c>
      <c r="AF16" s="8">
        <f ca="1">Table1[[#This Row],[TGL DATANG]]</f>
        <v>45355</v>
      </c>
      <c r="AG16" s="10">
        <f ca="1">Table1[[#This Row],[TGL NOTA]]</f>
        <v>45353</v>
      </c>
      <c r="AH16" t="str">
        <f ca="1">Table1[[#This Row],[NO.NOTA]]</f>
        <v>24030132</v>
      </c>
    </row>
    <row r="17" spans="1:34" hidden="1" x14ac:dyDescent="0.25">
      <c r="A17" s="2">
        <v>18</v>
      </c>
      <c r="D17">
        <f t="shared" si="0"/>
        <v>13</v>
      </c>
      <c r="E17">
        <f t="shared" si="1"/>
        <v>18</v>
      </c>
      <c r="F17">
        <f>INDEX([1]!NOTA[//DB],A:A)</f>
        <v>1772</v>
      </c>
      <c r="G17" t="e">
        <f>MATCH(Table1[NAMA NB],Table2[NAMA NB],0)</f>
        <v>#N/A</v>
      </c>
      <c r="H17" t="str">
        <f>INDEX([2]!db[NB PAJAK],Table1[[#This Row],[//DB]])</f>
        <v>PUNCH KENKO NO. 30XL</v>
      </c>
      <c r="I17" s="3" t="e">
        <f>INDEX(Table2[KODE BARANG],Table1[[#This Row],[//DIC]])</f>
        <v>#N/A</v>
      </c>
      <c r="J17" s="4">
        <f>INDEX([1]!NOTA[C],Table1[[#This Row],[//NOTA]])</f>
        <v>1</v>
      </c>
      <c r="K17" s="5">
        <f>IF(Table1[[#This Row],[C_1]]=0,Table1[[#This Row],[QTY_1]]/Table1[[#This Row],[QTY_2]],0)</f>
        <v>0</v>
      </c>
      <c r="L17" s="5">
        <f>IF(Table1[[#This Row],[C_1]]=0,Table1[[#This Row],[C_2]],Table1[[#This Row],[C_1]])</f>
        <v>1</v>
      </c>
      <c r="M17" s="3">
        <f>INDEX([1]!NOTA[QTY],Table1[[#This Row],[//NOTA]])</f>
        <v>0</v>
      </c>
      <c r="N17" s="3">
        <f>INDEX([1]!NOTA[STN],Table1[[#This Row],[//NOTA]])</f>
        <v>0</v>
      </c>
      <c r="O17" s="3" t="e">
        <f>INDEX(Table2[ISI],Table1[//DIC])</f>
        <v>#N/A</v>
      </c>
      <c r="P17" s="3" t="e">
        <f>INDEX(Table2[SATUAN],Table1[//DIC])</f>
        <v>#N/A</v>
      </c>
      <c r="Q17" s="3" t="e">
        <f>IF(Table1[[#This Row],[QTY_2]]*Table1[[#This Row],[C_1]]=0,Table1[[#This Row],[QTY_1]],Table1[[#This Row],[QTY_2]]*Table1[[#This Row],[C_1]])</f>
        <v>#N/A</v>
      </c>
      <c r="R17" s="3" t="e">
        <f>IF(Table1[[#This Row],[C_1]]="",Table1[[#This Row],[STN_1]],Table1[[#This Row],[STN_2]])</f>
        <v>#N/A</v>
      </c>
      <c r="S17" s="4">
        <f>INDEX([1]!NOTA[JUMLAH],Table1[//NOTA])</f>
        <v>1560000</v>
      </c>
      <c r="T17" s="4" t="e">
        <f>Table1[[#This Row],[JUMLAH]]/Table1[[#This Row],[QTY_3]]</f>
        <v>#N/A</v>
      </c>
      <c r="U17" s="3" t="e">
        <f>Table1[[#This Row],[STN_3]]</f>
        <v>#N/A</v>
      </c>
      <c r="V17" s="6">
        <f>INDEX([1]!NOTA[DISC 1],Table1[//NOTA])</f>
        <v>0.17</v>
      </c>
      <c r="W17" s="6">
        <f>INDEX([1]!NOTA[DISC 2],Table1[//NOTA])</f>
        <v>0</v>
      </c>
      <c r="X17" s="13">
        <f ca="1">INDEX([1]!NOTA[TGL_H],Table1[//NOTA])</f>
        <v>45355</v>
      </c>
      <c r="Y17" s="13">
        <f ca="1">INDEX([1]!NOTA[TGL.NOTA_H],Table1[//NOTA])</f>
        <v>45353</v>
      </c>
      <c r="Z17" s="7" t="str">
        <f ca="1">INDEX([1]!NOTA[NO.NOTA_H],Table1[//NOTA])</f>
        <v>24030132</v>
      </c>
      <c r="AA17" s="3" t="e">
        <f>Table1[[#This Row],[KODE BARANG]]</f>
        <v>#N/A</v>
      </c>
      <c r="AB17" s="3">
        <f>Table1[[#This Row],[C_3]]</f>
        <v>1</v>
      </c>
      <c r="AC17" s="4" t="e">
        <f>Table1[[#This Row],[HARGA]]</f>
        <v>#N/A</v>
      </c>
      <c r="AD17" s="6">
        <f>IF(Table1[[#This Row],[DISKON_1]]=0,"",Table1[[#This Row],[DISKON_1]])</f>
        <v>0.17</v>
      </c>
      <c r="AE17" s="6" t="str">
        <f>IF(Table1[[#This Row],[DISKON_2]]=0,"",Table1[[#This Row],[DISKON_2]])</f>
        <v/>
      </c>
      <c r="AF17" s="8">
        <f ca="1">Table1[[#This Row],[TGL DATANG]]</f>
        <v>45355</v>
      </c>
      <c r="AG17" s="10">
        <f ca="1">Table1[[#This Row],[TGL NOTA]]</f>
        <v>45353</v>
      </c>
      <c r="AH17" t="str">
        <f ca="1">Table1[[#This Row],[NO.NOTA]]</f>
        <v>24030132</v>
      </c>
    </row>
    <row r="18" spans="1:34" hidden="1" x14ac:dyDescent="0.25">
      <c r="A18" s="2">
        <v>19</v>
      </c>
      <c r="D18">
        <f t="shared" si="0"/>
        <v>14</v>
      </c>
      <c r="E18">
        <f t="shared" si="1"/>
        <v>19</v>
      </c>
      <c r="F18">
        <f>INDEX([1]!NOTA[//DB],A:A)</f>
        <v>1584</v>
      </c>
      <c r="G18" t="e">
        <f>MATCH(Table1[NAMA NB],Table2[NAMA NB],0)</f>
        <v>#N/A</v>
      </c>
      <c r="H18" t="str">
        <f>INDEX([2]!db[NB PAJAK],Table1[[#This Row],[//DB]])</f>
        <v>CORRECTION FLUID KENKO KE-823M</v>
      </c>
      <c r="I18" s="3" t="e">
        <f>INDEX(Table2[KODE BARANG],Table1[[#This Row],[//DIC]])</f>
        <v>#N/A</v>
      </c>
      <c r="J18" s="4">
        <f>INDEX([1]!NOTA[C],Table1[[#This Row],[//NOTA]])</f>
        <v>2</v>
      </c>
      <c r="K18" s="5">
        <f>IF(Table1[[#This Row],[C_1]]=0,Table1[[#This Row],[QTY_1]]/Table1[[#This Row],[QTY_2]],0)</f>
        <v>0</v>
      </c>
      <c r="L18" s="5">
        <f>IF(Table1[[#This Row],[C_1]]=0,Table1[[#This Row],[C_2]],Table1[[#This Row],[C_1]])</f>
        <v>2</v>
      </c>
      <c r="M18" s="3">
        <f>INDEX([1]!NOTA[QTY],Table1[[#This Row],[//NOTA]])</f>
        <v>0</v>
      </c>
      <c r="N18" s="3">
        <f>INDEX([1]!NOTA[STN],Table1[[#This Row],[//NOTA]])</f>
        <v>0</v>
      </c>
      <c r="O18" s="3" t="e">
        <f>INDEX(Table2[ISI],Table1[//DIC])</f>
        <v>#N/A</v>
      </c>
      <c r="P18" s="3" t="e">
        <f>INDEX(Table2[SATUAN],Table1[//DIC])</f>
        <v>#N/A</v>
      </c>
      <c r="Q18" s="3" t="e">
        <f>IF(Table1[[#This Row],[QTY_2]]*Table1[[#This Row],[C_1]]=0,Table1[[#This Row],[QTY_1]],Table1[[#This Row],[QTY_2]]*Table1[[#This Row],[C_1]])</f>
        <v>#N/A</v>
      </c>
      <c r="R18" s="3" t="e">
        <f>IF(Table1[[#This Row],[C_1]]="",Table1[[#This Row],[STN_1]],Table1[[#This Row],[STN_2]])</f>
        <v>#N/A</v>
      </c>
      <c r="S18" s="4">
        <f>INDEX([1]!NOTA[JUMLAH],Table1[//NOTA])</f>
        <v>4104000</v>
      </c>
      <c r="T18" s="4" t="e">
        <f>Table1[[#This Row],[JUMLAH]]/Table1[[#This Row],[QTY_3]]</f>
        <v>#N/A</v>
      </c>
      <c r="U18" s="3" t="e">
        <f>Table1[[#This Row],[STN_3]]</f>
        <v>#N/A</v>
      </c>
      <c r="V18" s="6">
        <f>INDEX([1]!NOTA[DISC 1],Table1[//NOTA])</f>
        <v>0.17</v>
      </c>
      <c r="W18" s="6">
        <f>INDEX([1]!NOTA[DISC 2],Table1[//NOTA])</f>
        <v>0</v>
      </c>
      <c r="X18" s="13">
        <f ca="1">INDEX([1]!NOTA[TGL_H],Table1[//NOTA])</f>
        <v>45355</v>
      </c>
      <c r="Y18" s="13">
        <f ca="1">INDEX([1]!NOTA[TGL.NOTA_H],Table1[//NOTA])</f>
        <v>45353</v>
      </c>
      <c r="Z18" s="7" t="str">
        <f ca="1">INDEX([1]!NOTA[NO.NOTA_H],Table1[//NOTA])</f>
        <v>24030132</v>
      </c>
      <c r="AA18" s="3" t="e">
        <f>Table1[[#This Row],[KODE BARANG]]</f>
        <v>#N/A</v>
      </c>
      <c r="AB18" s="3">
        <f>Table1[[#This Row],[C_3]]</f>
        <v>2</v>
      </c>
      <c r="AC18" s="4" t="e">
        <f>Table1[[#This Row],[HARGA]]</f>
        <v>#N/A</v>
      </c>
      <c r="AD18" s="6">
        <f>IF(Table1[[#This Row],[DISKON_1]]=0,"",Table1[[#This Row],[DISKON_1]])</f>
        <v>0.17</v>
      </c>
      <c r="AE18" s="6" t="str">
        <f>IF(Table1[[#This Row],[DISKON_2]]=0,"",Table1[[#This Row],[DISKON_2]])</f>
        <v/>
      </c>
      <c r="AF18" s="8">
        <f ca="1">Table1[[#This Row],[TGL DATANG]]</f>
        <v>45355</v>
      </c>
      <c r="AG18" s="10">
        <f ca="1">Table1[[#This Row],[TGL NOTA]]</f>
        <v>45353</v>
      </c>
      <c r="AH18" t="str">
        <f ca="1">Table1[[#This Row],[NO.NOTA]]</f>
        <v>24030132</v>
      </c>
    </row>
    <row r="19" spans="1:34" hidden="1" x14ac:dyDescent="0.25">
      <c r="A19" s="2">
        <v>20</v>
      </c>
      <c r="D19">
        <f t="shared" si="0"/>
        <v>15</v>
      </c>
      <c r="E19">
        <f t="shared" si="1"/>
        <v>20</v>
      </c>
      <c r="F19">
        <f>INDEX([1]!NOTA[//DB],A:A)</f>
        <v>1795</v>
      </c>
      <c r="G19">
        <f>MATCH(Table1[NAMA NB],Table2[NAMA NB],0)</f>
        <v>165</v>
      </c>
      <c r="H19" t="str">
        <f>INDEX([2]!db[NB PAJAK],Table1[[#This Row],[//DB]])</f>
        <v>GARISAN BESI (STAINLESS STEEL) KENKO 50 CM</v>
      </c>
      <c r="I19" s="3" t="str">
        <f>INDEX(Table2[KODE BARANG],Table1[[#This Row],[//DIC]])</f>
        <v>F.GAR-KN11</v>
      </c>
      <c r="J19" s="4">
        <f>INDEX([1]!NOTA[C],Table1[[#This Row],[//NOTA]])</f>
        <v>1</v>
      </c>
      <c r="K19" s="5">
        <f>IF(Table1[[#This Row],[C_1]]=0,Table1[[#This Row],[QTY_1]]/Table1[[#This Row],[QTY_2]],0)</f>
        <v>0</v>
      </c>
      <c r="L19" s="5">
        <f>IF(Table1[[#This Row],[C_1]]=0,Table1[[#This Row],[C_2]],Table1[[#This Row],[C_1]])</f>
        <v>1</v>
      </c>
      <c r="M19" s="3">
        <f>INDEX([1]!NOTA[QTY],Table1[[#This Row],[//NOTA]])</f>
        <v>0</v>
      </c>
      <c r="N19" s="3">
        <f>INDEX([1]!NOTA[STN],Table1[[#This Row],[//NOTA]])</f>
        <v>0</v>
      </c>
      <c r="O19" s="3">
        <f>INDEX(Table2[ISI],Table1[//DIC])</f>
        <v>10</v>
      </c>
      <c r="P19" s="3" t="str">
        <f>INDEX(Table2[SATUAN],Table1[//DIC])</f>
        <v>LSN</v>
      </c>
      <c r="Q19" s="3">
        <f>IF(Table1[[#This Row],[QTY_2]]*Table1[[#This Row],[C_1]]=0,Table1[[#This Row],[QTY_1]],Table1[[#This Row],[QTY_2]]*Table1[[#This Row],[C_1]])</f>
        <v>10</v>
      </c>
      <c r="R19" s="3" t="str">
        <f>IF(Table1[[#This Row],[C_1]]="",Table1[[#This Row],[STN_1]],Table1[[#This Row],[STN_2]])</f>
        <v>LSN</v>
      </c>
      <c r="S19" s="4">
        <f>INDEX([1]!NOTA[JUMLAH],Table1[//NOTA])</f>
        <v>2154000</v>
      </c>
      <c r="T19" s="4">
        <f>Table1[[#This Row],[JUMLAH]]/Table1[[#This Row],[QTY_3]]</f>
        <v>215400</v>
      </c>
      <c r="U19" s="3" t="str">
        <f>Table1[[#This Row],[STN_3]]</f>
        <v>LSN</v>
      </c>
      <c r="V19" s="6">
        <f>INDEX([1]!NOTA[DISC 1],Table1[//NOTA])</f>
        <v>0.17</v>
      </c>
      <c r="W19" s="6">
        <f>INDEX([1]!NOTA[DISC 2],Table1[//NOTA])</f>
        <v>0</v>
      </c>
      <c r="X19" s="13">
        <f ca="1">INDEX([1]!NOTA[TGL_H],Table1[//NOTA])</f>
        <v>45355</v>
      </c>
      <c r="Y19" s="13">
        <f ca="1">INDEX([1]!NOTA[TGL.NOTA_H],Table1[//NOTA])</f>
        <v>45353</v>
      </c>
      <c r="Z19" s="7" t="str">
        <f ca="1">INDEX([1]!NOTA[NO.NOTA_H],Table1[//NOTA])</f>
        <v>24030132</v>
      </c>
      <c r="AA19" s="3" t="str">
        <f>Table1[[#This Row],[KODE BARANG]]</f>
        <v>F.GAR-KN11</v>
      </c>
      <c r="AB19" s="3">
        <f>Table1[[#This Row],[C_3]]</f>
        <v>1</v>
      </c>
      <c r="AC19" s="4">
        <f>Table1[[#This Row],[HARGA]]</f>
        <v>215400</v>
      </c>
      <c r="AD19" s="6">
        <f>IF(Table1[[#This Row],[DISKON_1]]=0,"",Table1[[#This Row],[DISKON_1]])</f>
        <v>0.17</v>
      </c>
      <c r="AE19" s="6" t="str">
        <f>IF(Table1[[#This Row],[DISKON_2]]=0,"",Table1[[#This Row],[DISKON_2]])</f>
        <v/>
      </c>
      <c r="AF19" s="8">
        <f ca="1">Table1[[#This Row],[TGL DATANG]]</f>
        <v>45355</v>
      </c>
      <c r="AG19" s="10">
        <f ca="1">Table1[[#This Row],[TGL NOTA]]</f>
        <v>45353</v>
      </c>
      <c r="AH19" t="str">
        <f ca="1">Table1[[#This Row],[NO.NOTA]]</f>
        <v>24030132</v>
      </c>
    </row>
    <row r="20" spans="1:34" hidden="1" x14ac:dyDescent="0.25">
      <c r="A20" s="2">
        <v>21</v>
      </c>
      <c r="D20">
        <f t="shared" si="0"/>
        <v>16</v>
      </c>
      <c r="E20">
        <f t="shared" si="1"/>
        <v>21</v>
      </c>
      <c r="F20">
        <f>INDEX([1]!NOTA[//DB],A:A)</f>
        <v>1769</v>
      </c>
      <c r="G20" t="e">
        <f>MATCH(Table1[NAMA NB],Table2[NAMA NB],0)</f>
        <v>#N/A</v>
      </c>
      <c r="H20" t="str">
        <f>INDEX([2]!db[NB PAJAK],Table1[[#This Row],[//DB]])</f>
        <v>MESIN LABEL HARGA KENKO MX-6600N (10 Dgt, 2 Line, A/N-N)</v>
      </c>
      <c r="I20" s="3" t="e">
        <f>INDEX(Table2[KODE BARANG],Table1[[#This Row],[//DIC]])</f>
        <v>#N/A</v>
      </c>
      <c r="J20" s="4">
        <f>INDEX([1]!NOTA[C],Table1[[#This Row],[//NOTA]])</f>
        <v>1</v>
      </c>
      <c r="K20" s="5">
        <f>IF(Table1[[#This Row],[C_1]]=0,Table1[[#This Row],[QTY_1]]/Table1[[#This Row],[QTY_2]],0)</f>
        <v>0</v>
      </c>
      <c r="L20" s="5">
        <f>IF(Table1[[#This Row],[C_1]]=0,Table1[[#This Row],[C_2]],Table1[[#This Row],[C_1]])</f>
        <v>1</v>
      </c>
      <c r="M20" s="3">
        <f>INDEX([1]!NOTA[QTY],Table1[[#This Row],[//NOTA]])</f>
        <v>0</v>
      </c>
      <c r="N20" s="3">
        <f>INDEX([1]!NOTA[STN],Table1[[#This Row],[//NOTA]])</f>
        <v>0</v>
      </c>
      <c r="O20" s="3" t="e">
        <f>INDEX(Table2[ISI],Table1[//DIC])</f>
        <v>#N/A</v>
      </c>
      <c r="P20" s="3" t="e">
        <f>INDEX(Table2[SATUAN],Table1[//DIC])</f>
        <v>#N/A</v>
      </c>
      <c r="Q20" s="3" t="e">
        <f>IF(Table1[[#This Row],[QTY_2]]*Table1[[#This Row],[C_1]]=0,Table1[[#This Row],[QTY_1]],Table1[[#This Row],[QTY_2]]*Table1[[#This Row],[C_1]])</f>
        <v>#N/A</v>
      </c>
      <c r="R20" s="3" t="e">
        <f>IF(Table1[[#This Row],[C_1]]="",Table1[[#This Row],[STN_1]],Table1[[#This Row],[STN_2]])</f>
        <v>#N/A</v>
      </c>
      <c r="S20" s="4">
        <f>INDEX([1]!NOTA[JUMLAH],Table1[//NOTA])</f>
        <v>4750000</v>
      </c>
      <c r="T20" s="4" t="e">
        <f>Table1[[#This Row],[JUMLAH]]/Table1[[#This Row],[QTY_3]]</f>
        <v>#N/A</v>
      </c>
      <c r="U20" s="3" t="e">
        <f>Table1[[#This Row],[STN_3]]</f>
        <v>#N/A</v>
      </c>
      <c r="V20" s="6">
        <f>INDEX([1]!NOTA[DISC 1],Table1[//NOTA])</f>
        <v>0.17</v>
      </c>
      <c r="W20" s="6">
        <f>INDEX([1]!NOTA[DISC 2],Table1[//NOTA])</f>
        <v>0</v>
      </c>
      <c r="X20" s="13">
        <f ca="1">INDEX([1]!NOTA[TGL_H],Table1[//NOTA])</f>
        <v>45355</v>
      </c>
      <c r="Y20" s="13">
        <f ca="1">INDEX([1]!NOTA[TGL.NOTA_H],Table1[//NOTA])</f>
        <v>45353</v>
      </c>
      <c r="Z20" s="7" t="str">
        <f ca="1">INDEX([1]!NOTA[NO.NOTA_H],Table1[//NOTA])</f>
        <v>24030132</v>
      </c>
      <c r="AA20" s="3" t="e">
        <f>Table1[[#This Row],[KODE BARANG]]</f>
        <v>#N/A</v>
      </c>
      <c r="AB20" s="3">
        <f>Table1[[#This Row],[C_3]]</f>
        <v>1</v>
      </c>
      <c r="AC20" s="4" t="e">
        <f>Table1[[#This Row],[HARGA]]</f>
        <v>#N/A</v>
      </c>
      <c r="AD20" s="6">
        <f>IF(Table1[[#This Row],[DISKON_1]]=0,"",Table1[[#This Row],[DISKON_1]])</f>
        <v>0.17</v>
      </c>
      <c r="AE20" s="6" t="str">
        <f>IF(Table1[[#This Row],[DISKON_2]]=0,"",Table1[[#This Row],[DISKON_2]])</f>
        <v/>
      </c>
      <c r="AF20" s="8">
        <f ca="1">Table1[[#This Row],[TGL DATANG]]</f>
        <v>45355</v>
      </c>
      <c r="AG20" s="10">
        <f ca="1">Table1[[#This Row],[TGL NOTA]]</f>
        <v>45353</v>
      </c>
      <c r="AH20" t="str">
        <f ca="1">Table1[[#This Row],[NO.NOTA]]</f>
        <v>24030132</v>
      </c>
    </row>
    <row r="21" spans="1:34" hidden="1" x14ac:dyDescent="0.25">
      <c r="A21" s="2">
        <v>22</v>
      </c>
      <c r="D21">
        <f t="shared" si="0"/>
        <v>17</v>
      </c>
      <c r="E21">
        <f t="shared" si="1"/>
        <v>22</v>
      </c>
      <c r="F21">
        <f>INDEX([1]!NOTA[//DB],A:A)</f>
        <v>1830</v>
      </c>
      <c r="G21">
        <f>MATCH(Table1[NAMA NB],Table2[NAMA NB],0)</f>
        <v>443</v>
      </c>
      <c r="H21" t="str">
        <f>INDEX([2]!db[NB PAJAK],Table1[[#This Row],[//DB]])</f>
        <v>STIP / PENGHAPUS KENKO ERW-20SQ PUTIH</v>
      </c>
      <c r="I21" s="3" t="str">
        <f>INDEX(Table2[KODE BARANG],Table1[[#This Row],[//DIC]])</f>
        <v>F.STI-KN15</v>
      </c>
      <c r="J21" s="4">
        <f>INDEX([1]!NOTA[C],Table1[[#This Row],[//NOTA]])</f>
        <v>1</v>
      </c>
      <c r="K21" s="5">
        <f>IF(Table1[[#This Row],[C_1]]=0,Table1[[#This Row],[QTY_1]]/Table1[[#This Row],[QTY_2]],0)</f>
        <v>0</v>
      </c>
      <c r="L21" s="5">
        <f>IF(Table1[[#This Row],[C_1]]=0,Table1[[#This Row],[C_2]],Table1[[#This Row],[C_1]])</f>
        <v>1</v>
      </c>
      <c r="M21" s="3">
        <f>INDEX([1]!NOTA[QTY],Table1[[#This Row],[//NOTA]])</f>
        <v>0</v>
      </c>
      <c r="N21" s="3">
        <f>INDEX([1]!NOTA[STN],Table1[[#This Row],[//NOTA]])</f>
        <v>0</v>
      </c>
      <c r="O21" s="3">
        <f>INDEX(Table2[ISI],Table1[//DIC])</f>
        <v>50</v>
      </c>
      <c r="P21" s="3" t="str">
        <f>INDEX(Table2[SATUAN],Table1[//DIC])</f>
        <v>BOX</v>
      </c>
      <c r="Q21" s="3">
        <f>IF(Table1[[#This Row],[QTY_2]]*Table1[[#This Row],[C_1]]=0,Table1[[#This Row],[QTY_1]],Table1[[#This Row],[QTY_2]]*Table1[[#This Row],[C_1]])</f>
        <v>50</v>
      </c>
      <c r="R21" s="3" t="str">
        <f>IF(Table1[[#This Row],[C_1]]="",Table1[[#This Row],[STN_1]],Table1[[#This Row],[STN_2]])</f>
        <v>BOX</v>
      </c>
      <c r="S21" s="4">
        <f>INDEX([1]!NOTA[JUMLAH],Table1[//NOTA])</f>
        <v>1500000</v>
      </c>
      <c r="T21" s="4">
        <f>Table1[[#This Row],[JUMLAH]]/Table1[[#This Row],[QTY_3]]</f>
        <v>30000</v>
      </c>
      <c r="U21" s="3" t="str">
        <f>Table1[[#This Row],[STN_3]]</f>
        <v>BOX</v>
      </c>
      <c r="V21" s="6">
        <f>INDEX([1]!NOTA[DISC 1],Table1[//NOTA])</f>
        <v>0.17</v>
      </c>
      <c r="W21" s="6">
        <f>INDEX([1]!NOTA[DISC 2],Table1[//NOTA])</f>
        <v>0</v>
      </c>
      <c r="X21" s="13">
        <f ca="1">INDEX([1]!NOTA[TGL_H],Table1[//NOTA])</f>
        <v>45355</v>
      </c>
      <c r="Y21" s="13">
        <f ca="1">INDEX([1]!NOTA[TGL.NOTA_H],Table1[//NOTA])</f>
        <v>45353</v>
      </c>
      <c r="Z21" s="7" t="str">
        <f ca="1">INDEX([1]!NOTA[NO.NOTA_H],Table1[//NOTA])</f>
        <v>24030132</v>
      </c>
      <c r="AA21" s="3" t="str">
        <f>Table1[[#This Row],[KODE BARANG]]</f>
        <v>F.STI-KN15</v>
      </c>
      <c r="AB21" s="3">
        <f>Table1[[#This Row],[C_3]]</f>
        <v>1</v>
      </c>
      <c r="AC21" s="4">
        <f>Table1[[#This Row],[HARGA]]</f>
        <v>30000</v>
      </c>
      <c r="AD21" s="6">
        <f>IF(Table1[[#This Row],[DISKON_1]]=0,"",Table1[[#This Row],[DISKON_1]])</f>
        <v>0.17</v>
      </c>
      <c r="AE21" s="6" t="str">
        <f>IF(Table1[[#This Row],[DISKON_2]]=0,"",Table1[[#This Row],[DISKON_2]])</f>
        <v/>
      </c>
      <c r="AF21" s="8">
        <f ca="1">Table1[[#This Row],[TGL DATANG]]</f>
        <v>45355</v>
      </c>
      <c r="AG21" s="10">
        <f ca="1">Table1[[#This Row],[TGL NOTA]]</f>
        <v>45353</v>
      </c>
      <c r="AH21" t="str">
        <f ca="1">Table1[[#This Row],[NO.NOTA]]</f>
        <v>24030132</v>
      </c>
    </row>
    <row r="22" spans="1:34" hidden="1" x14ac:dyDescent="0.25">
      <c r="A22" s="2">
        <v>23</v>
      </c>
      <c r="D22">
        <f t="shared" si="0"/>
        <v>18</v>
      </c>
      <c r="E22">
        <f t="shared" si="1"/>
        <v>23</v>
      </c>
      <c r="F22">
        <f>INDEX([1]!NOTA[//DB],A:A)</f>
        <v>1633</v>
      </c>
      <c r="G22" t="e">
        <f>MATCH(Table1[NAMA NB],Table2[NAMA NB],0)</f>
        <v>#N/A</v>
      </c>
      <c r="H22" t="str">
        <f>INDEX([2]!db[NB PAJAK],Table1[[#This Row],[//DB]])</f>
        <v>STIP / PENGHAPUS KENKO ERB-20SQ HITAM</v>
      </c>
      <c r="I22" s="3" t="e">
        <f>INDEX(Table2[KODE BARANG],Table1[[#This Row],[//DIC]])</f>
        <v>#N/A</v>
      </c>
      <c r="J22" s="4">
        <f>INDEX([1]!NOTA[C],Table1[[#This Row],[//NOTA]])</f>
        <v>1</v>
      </c>
      <c r="K22" s="5">
        <f>IF(Table1[[#This Row],[C_1]]=0,Table1[[#This Row],[QTY_1]]/Table1[[#This Row],[QTY_2]],0)</f>
        <v>0</v>
      </c>
      <c r="L22" s="5">
        <f>IF(Table1[[#This Row],[C_1]]=0,Table1[[#This Row],[C_2]],Table1[[#This Row],[C_1]])</f>
        <v>1</v>
      </c>
      <c r="M22" s="3">
        <f>INDEX([1]!NOTA[QTY],Table1[[#This Row],[//NOTA]])</f>
        <v>0</v>
      </c>
      <c r="N22" s="3">
        <f>INDEX([1]!NOTA[STN],Table1[[#This Row],[//NOTA]])</f>
        <v>0</v>
      </c>
      <c r="O22" s="3" t="e">
        <f>INDEX(Table2[ISI],Table1[//DIC])</f>
        <v>#N/A</v>
      </c>
      <c r="P22" s="3" t="e">
        <f>INDEX(Table2[SATUAN],Table1[//DIC])</f>
        <v>#N/A</v>
      </c>
      <c r="Q22" s="3" t="e">
        <f>IF(Table1[[#This Row],[QTY_2]]*Table1[[#This Row],[C_1]]=0,Table1[[#This Row],[QTY_1]],Table1[[#This Row],[QTY_2]]*Table1[[#This Row],[C_1]])</f>
        <v>#N/A</v>
      </c>
      <c r="R22" s="3" t="e">
        <f>IF(Table1[[#This Row],[C_1]]="",Table1[[#This Row],[STN_1]],Table1[[#This Row],[STN_2]])</f>
        <v>#N/A</v>
      </c>
      <c r="S22" s="4">
        <f>INDEX([1]!NOTA[JUMLAH],Table1[//NOTA])</f>
        <v>1500000</v>
      </c>
      <c r="T22" s="4" t="e">
        <f>Table1[[#This Row],[JUMLAH]]/Table1[[#This Row],[QTY_3]]</f>
        <v>#N/A</v>
      </c>
      <c r="U22" s="3" t="e">
        <f>Table1[[#This Row],[STN_3]]</f>
        <v>#N/A</v>
      </c>
      <c r="V22" s="6">
        <f>INDEX([1]!NOTA[DISC 1],Table1[//NOTA])</f>
        <v>0.17</v>
      </c>
      <c r="W22" s="6">
        <f>INDEX([1]!NOTA[DISC 2],Table1[//NOTA])</f>
        <v>0</v>
      </c>
      <c r="X22" s="13">
        <f ca="1">INDEX([1]!NOTA[TGL_H],Table1[//NOTA])</f>
        <v>45355</v>
      </c>
      <c r="Y22" s="13">
        <f ca="1">INDEX([1]!NOTA[TGL.NOTA_H],Table1[//NOTA])</f>
        <v>45353</v>
      </c>
      <c r="Z22" s="7" t="str">
        <f ca="1">INDEX([1]!NOTA[NO.NOTA_H],Table1[//NOTA])</f>
        <v>24030132</v>
      </c>
      <c r="AA22" s="3" t="e">
        <f>Table1[[#This Row],[KODE BARANG]]</f>
        <v>#N/A</v>
      </c>
      <c r="AB22" s="3">
        <f>Table1[[#This Row],[C_3]]</f>
        <v>1</v>
      </c>
      <c r="AC22" s="4" t="e">
        <f>Table1[[#This Row],[HARGA]]</f>
        <v>#N/A</v>
      </c>
      <c r="AD22" s="6">
        <f>IF(Table1[[#This Row],[DISKON_1]]=0,"",Table1[[#This Row],[DISKON_1]])</f>
        <v>0.17</v>
      </c>
      <c r="AE22" s="6" t="str">
        <f>IF(Table1[[#This Row],[DISKON_2]]=0,"",Table1[[#This Row],[DISKON_2]])</f>
        <v/>
      </c>
      <c r="AF22" s="8">
        <f ca="1">Table1[[#This Row],[TGL DATANG]]</f>
        <v>45355</v>
      </c>
      <c r="AG22" s="10">
        <f ca="1">Table1[[#This Row],[TGL NOTA]]</f>
        <v>45353</v>
      </c>
      <c r="AH22" t="str">
        <f ca="1">Table1[[#This Row],[NO.NOTA]]</f>
        <v>24030132</v>
      </c>
    </row>
    <row r="23" spans="1:34" hidden="1" x14ac:dyDescent="0.25">
      <c r="A23" s="2">
        <v>24</v>
      </c>
      <c r="D23">
        <f t="shared" si="0"/>
        <v>19</v>
      </c>
      <c r="E23">
        <f t="shared" si="1"/>
        <v>24</v>
      </c>
      <c r="F23">
        <f>INDEX([1]!NOTA[//DB],A:A)</f>
        <v>1745</v>
      </c>
      <c r="G23" t="e">
        <f>MATCH(Table1[NAMA NB],Table2[NAMA NB],0)</f>
        <v>#N/A</v>
      </c>
      <c r="H23" t="str">
        <f>INDEX([2]!db[NB PAJAK],Table1[[#This Row],[//DB]])</f>
        <v>PENSIL KENKO 2B-6191 HIJAU CAP HITAM</v>
      </c>
      <c r="I23" s="3" t="e">
        <f>INDEX(Table2[KODE BARANG],Table1[[#This Row],[//DIC]])</f>
        <v>#N/A</v>
      </c>
      <c r="J23" s="4">
        <f>INDEX([1]!NOTA[C],Table1[[#This Row],[//NOTA]])</f>
        <v>2</v>
      </c>
      <c r="K23" s="5">
        <f>IF(Table1[[#This Row],[C_1]]=0,Table1[[#This Row],[QTY_1]]/Table1[[#This Row],[QTY_2]],0)</f>
        <v>0</v>
      </c>
      <c r="L23" s="5">
        <f>IF(Table1[[#This Row],[C_1]]=0,Table1[[#This Row],[C_2]],Table1[[#This Row],[C_1]])</f>
        <v>2</v>
      </c>
      <c r="M23" s="3">
        <f>INDEX([1]!NOTA[QTY],Table1[[#This Row],[//NOTA]])</f>
        <v>0</v>
      </c>
      <c r="N23" s="3">
        <f>INDEX([1]!NOTA[STN],Table1[[#This Row],[//NOTA]])</f>
        <v>0</v>
      </c>
      <c r="O23" s="3" t="e">
        <f>INDEX(Table2[ISI],Table1[//DIC])</f>
        <v>#N/A</v>
      </c>
      <c r="P23" s="3" t="e">
        <f>INDEX(Table2[SATUAN],Table1[//DIC])</f>
        <v>#N/A</v>
      </c>
      <c r="Q23" s="3" t="e">
        <f>IF(Table1[[#This Row],[QTY_2]]*Table1[[#This Row],[C_1]]=0,Table1[[#This Row],[QTY_1]],Table1[[#This Row],[QTY_2]]*Table1[[#This Row],[C_1]])</f>
        <v>#N/A</v>
      </c>
      <c r="R23" s="3" t="e">
        <f>IF(Table1[[#This Row],[C_1]]="",Table1[[#This Row],[STN_1]],Table1[[#This Row],[STN_2]])</f>
        <v>#N/A</v>
      </c>
      <c r="S23" s="4">
        <f>INDEX([1]!NOTA[JUMLAH],Table1[//NOTA])</f>
        <v>4416000</v>
      </c>
      <c r="T23" s="4" t="e">
        <f>Table1[[#This Row],[JUMLAH]]/Table1[[#This Row],[QTY_3]]</f>
        <v>#N/A</v>
      </c>
      <c r="U23" s="3" t="e">
        <f>Table1[[#This Row],[STN_3]]</f>
        <v>#N/A</v>
      </c>
      <c r="V23" s="6">
        <f>INDEX([1]!NOTA[DISC 1],Table1[//NOTA])</f>
        <v>0.17</v>
      </c>
      <c r="W23" s="6">
        <f>INDEX([1]!NOTA[DISC 2],Table1[//NOTA])</f>
        <v>0</v>
      </c>
      <c r="X23" s="13">
        <f ca="1">INDEX([1]!NOTA[TGL_H],Table1[//NOTA])</f>
        <v>45355</v>
      </c>
      <c r="Y23" s="13">
        <f ca="1">INDEX([1]!NOTA[TGL.NOTA_H],Table1[//NOTA])</f>
        <v>45353</v>
      </c>
      <c r="Z23" s="7" t="str">
        <f ca="1">INDEX([1]!NOTA[NO.NOTA_H],Table1[//NOTA])</f>
        <v>24030132</v>
      </c>
      <c r="AA23" s="3" t="e">
        <f>Table1[[#This Row],[KODE BARANG]]</f>
        <v>#N/A</v>
      </c>
      <c r="AB23" s="3">
        <f>Table1[[#This Row],[C_3]]</f>
        <v>2</v>
      </c>
      <c r="AC23" s="4" t="e">
        <f>Table1[[#This Row],[HARGA]]</f>
        <v>#N/A</v>
      </c>
      <c r="AD23" s="6">
        <f>IF(Table1[[#This Row],[DISKON_1]]=0,"",Table1[[#This Row],[DISKON_1]])</f>
        <v>0.17</v>
      </c>
      <c r="AE23" s="6" t="str">
        <f>IF(Table1[[#This Row],[DISKON_2]]=0,"",Table1[[#This Row],[DISKON_2]])</f>
        <v/>
      </c>
      <c r="AF23" s="8">
        <f ca="1">Table1[[#This Row],[TGL DATANG]]</f>
        <v>45355</v>
      </c>
      <c r="AG23" s="10">
        <f ca="1">Table1[[#This Row],[TGL NOTA]]</f>
        <v>45353</v>
      </c>
      <c r="AH23" t="str">
        <f ca="1">Table1[[#This Row],[NO.NOTA]]</f>
        <v>24030132</v>
      </c>
    </row>
    <row r="24" spans="1:34" hidden="1" x14ac:dyDescent="0.25">
      <c r="A24" s="2">
        <v>25</v>
      </c>
      <c r="D24">
        <f t="shared" si="0"/>
        <v>20</v>
      </c>
      <c r="E24">
        <f t="shared" si="1"/>
        <v>25</v>
      </c>
      <c r="F24">
        <f>INDEX([1]!NOTA[//DB],A:A)</f>
        <v>1519</v>
      </c>
      <c r="G24" t="e">
        <f>MATCH(Table1[NAMA NB],Table2[NAMA NB],0)</f>
        <v>#N/A</v>
      </c>
      <c r="H24" t="str">
        <f>INDEX([2]!db[NB PAJAK],Table1[[#This Row],[//DB]])</f>
        <v>BINDER CLIP KENKO NO. 107</v>
      </c>
      <c r="I24" s="3" t="e">
        <f>INDEX(Table2[KODE BARANG],Table1[[#This Row],[//DIC]])</f>
        <v>#N/A</v>
      </c>
      <c r="J24" s="4">
        <f>INDEX([1]!NOTA[C],Table1[[#This Row],[//NOTA]])</f>
        <v>1</v>
      </c>
      <c r="K24" s="5">
        <f>IF(Table1[[#This Row],[C_1]]=0,Table1[[#This Row],[QTY_1]]/Table1[[#This Row],[QTY_2]],0)</f>
        <v>0</v>
      </c>
      <c r="L24" s="5">
        <f>IF(Table1[[#This Row],[C_1]]=0,Table1[[#This Row],[C_2]],Table1[[#This Row],[C_1]])</f>
        <v>1</v>
      </c>
      <c r="M24" s="3">
        <f>INDEX([1]!NOTA[QTY],Table1[[#This Row],[//NOTA]])</f>
        <v>0</v>
      </c>
      <c r="N24" s="3">
        <f>INDEX([1]!NOTA[STN],Table1[[#This Row],[//NOTA]])</f>
        <v>0</v>
      </c>
      <c r="O24" s="3" t="e">
        <f>INDEX(Table2[ISI],Table1[//DIC])</f>
        <v>#N/A</v>
      </c>
      <c r="P24" s="3" t="e">
        <f>INDEX(Table2[SATUAN],Table1[//DIC])</f>
        <v>#N/A</v>
      </c>
      <c r="Q24" s="3" t="e">
        <f>IF(Table1[[#This Row],[QTY_2]]*Table1[[#This Row],[C_1]]=0,Table1[[#This Row],[QTY_1]],Table1[[#This Row],[QTY_2]]*Table1[[#This Row],[C_1]])</f>
        <v>#N/A</v>
      </c>
      <c r="R24" s="3" t="e">
        <f>IF(Table1[[#This Row],[C_1]]="",Table1[[#This Row],[STN_1]],Table1[[#This Row],[STN_2]])</f>
        <v>#N/A</v>
      </c>
      <c r="S24" s="4">
        <f>INDEX([1]!NOTA[JUMLAH],Table1[//NOTA])</f>
        <v>1590000</v>
      </c>
      <c r="T24" s="4" t="e">
        <f>Table1[[#This Row],[JUMLAH]]/Table1[[#This Row],[QTY_3]]</f>
        <v>#N/A</v>
      </c>
      <c r="U24" s="3" t="e">
        <f>Table1[[#This Row],[STN_3]]</f>
        <v>#N/A</v>
      </c>
      <c r="V24" s="6">
        <f>INDEX([1]!NOTA[DISC 1],Table1[//NOTA])</f>
        <v>0.17</v>
      </c>
      <c r="W24" s="6">
        <f>INDEX([1]!NOTA[DISC 2],Table1[//NOTA])</f>
        <v>0</v>
      </c>
      <c r="X24" s="13">
        <f ca="1">INDEX([1]!NOTA[TGL_H],Table1[//NOTA])</f>
        <v>45355</v>
      </c>
      <c r="Y24" s="13">
        <f ca="1">INDEX([1]!NOTA[TGL.NOTA_H],Table1[//NOTA])</f>
        <v>45353</v>
      </c>
      <c r="Z24" s="7" t="str">
        <f ca="1">INDEX([1]!NOTA[NO.NOTA_H],Table1[//NOTA])</f>
        <v>24030132</v>
      </c>
      <c r="AA24" s="3" t="e">
        <f>Table1[[#This Row],[KODE BARANG]]</f>
        <v>#N/A</v>
      </c>
      <c r="AB24" s="3">
        <f>Table1[[#This Row],[C_3]]</f>
        <v>1</v>
      </c>
      <c r="AC24" s="4" t="e">
        <f>Table1[[#This Row],[HARGA]]</f>
        <v>#N/A</v>
      </c>
      <c r="AD24" s="6">
        <f>IF(Table1[[#This Row],[DISKON_1]]=0,"",Table1[[#This Row],[DISKON_1]])</f>
        <v>0.17</v>
      </c>
      <c r="AE24" s="6" t="str">
        <f>IF(Table1[[#This Row],[DISKON_2]]=0,"",Table1[[#This Row],[DISKON_2]])</f>
        <v/>
      </c>
      <c r="AF24" s="8">
        <f ca="1">Table1[[#This Row],[TGL DATANG]]</f>
        <v>45355</v>
      </c>
      <c r="AG24" s="10">
        <f ca="1">Table1[[#This Row],[TGL NOTA]]</f>
        <v>45353</v>
      </c>
      <c r="AH24" t="str">
        <f ca="1">Table1[[#This Row],[NO.NOTA]]</f>
        <v>24030132</v>
      </c>
    </row>
    <row r="25" spans="1:34" hidden="1" x14ac:dyDescent="0.25">
      <c r="A25" s="2">
        <v>27</v>
      </c>
      <c r="D25">
        <f t="shared" si="0"/>
        <v>21</v>
      </c>
      <c r="E25">
        <f t="shared" si="1"/>
        <v>27</v>
      </c>
      <c r="F25">
        <f>INDEX([1]!NOTA[//DB],A:A)</f>
        <v>1549</v>
      </c>
      <c r="G25" t="e">
        <f>MATCH(Table1[NAMA NB],Table2[NAMA NB],0)</f>
        <v>#N/A</v>
      </c>
      <c r="H25" t="str">
        <f>INDEX([2]!db[NB PAJAK],Table1[[#This Row],[//DB]])</f>
        <v>BUSINESS FILE KENKO FP320HG-A4 BIRU</v>
      </c>
      <c r="I25" s="3" t="e">
        <f>INDEX(Table2[KODE BARANG],Table1[[#This Row],[//DIC]])</f>
        <v>#N/A</v>
      </c>
      <c r="J25" s="4">
        <f>INDEX([1]!NOTA[C],Table1[[#This Row],[//NOTA]])</f>
        <v>0</v>
      </c>
      <c r="K25" s="5" t="e">
        <f>IF(Table1[[#This Row],[C_1]]=0,Table1[[#This Row],[QTY_1]]/Table1[[#This Row],[QTY_2]],0)</f>
        <v>#N/A</v>
      </c>
      <c r="L25" s="5" t="e">
        <f>IF(Table1[[#This Row],[C_1]]=0,Table1[[#This Row],[C_2]],Table1[[#This Row],[C_1]])</f>
        <v>#N/A</v>
      </c>
      <c r="M25" s="3">
        <f>INDEX([1]!NOTA[QTY],Table1[[#This Row],[//NOTA]])</f>
        <v>8</v>
      </c>
      <c r="N25" s="3" t="str">
        <f>INDEX([1]!NOTA[STN],Table1[[#This Row],[//NOTA]])</f>
        <v>LSN</v>
      </c>
      <c r="O25" s="3" t="e">
        <f>INDEX(Table2[ISI],Table1[//DIC])</f>
        <v>#N/A</v>
      </c>
      <c r="P25" s="3" t="e">
        <f>INDEX(Table2[SATUAN],Table1[//DIC])</f>
        <v>#N/A</v>
      </c>
      <c r="Q25" s="3" t="e">
        <f>IF(Table1[[#This Row],[QTY_2]]*Table1[[#This Row],[C_1]]=0,Table1[[#This Row],[QTY_1]],Table1[[#This Row],[QTY_2]]*Table1[[#This Row],[C_1]])</f>
        <v>#N/A</v>
      </c>
      <c r="R25" s="3" t="e">
        <f>IF(Table1[[#This Row],[C_1]]="",Table1[[#This Row],[STN_1]],Table1[[#This Row],[STN_2]])</f>
        <v>#N/A</v>
      </c>
      <c r="S25" s="4">
        <f>INDEX([1]!NOTA[JUMLAH],Table1[//NOTA])</f>
        <v>259200</v>
      </c>
      <c r="T25" s="4" t="e">
        <f>Table1[[#This Row],[JUMLAH]]/Table1[[#This Row],[QTY_3]]</f>
        <v>#N/A</v>
      </c>
      <c r="U25" s="3" t="e">
        <f>Table1[[#This Row],[STN_3]]</f>
        <v>#N/A</v>
      </c>
      <c r="V25" s="6">
        <f>INDEX([1]!NOTA[DISC 1],Table1[//NOTA])</f>
        <v>0.17</v>
      </c>
      <c r="W25" s="6">
        <f>INDEX([1]!NOTA[DISC 2],Table1[//NOTA])</f>
        <v>0</v>
      </c>
      <c r="X25" s="13">
        <f ca="1">INDEX([1]!NOTA[TGL_H],Table1[//NOTA])</f>
        <v>45355</v>
      </c>
      <c r="Y25" s="13">
        <f ca="1">INDEX([1]!NOTA[TGL.NOTA_H],Table1[//NOTA])</f>
        <v>45353</v>
      </c>
      <c r="Z25" s="7" t="str">
        <f ca="1">INDEX([1]!NOTA[NO.NOTA_H],Table1[//NOTA])</f>
        <v>24030133</v>
      </c>
      <c r="AA25" s="3" t="e">
        <f>Table1[[#This Row],[KODE BARANG]]</f>
        <v>#N/A</v>
      </c>
      <c r="AB25" s="3" t="e">
        <f>Table1[[#This Row],[C_3]]</f>
        <v>#N/A</v>
      </c>
      <c r="AC25" s="4" t="e">
        <f>Table1[[#This Row],[HARGA]]</f>
        <v>#N/A</v>
      </c>
      <c r="AD25" s="6">
        <f>IF(Table1[[#This Row],[DISKON_1]]=0,"",Table1[[#This Row],[DISKON_1]])</f>
        <v>0.17</v>
      </c>
      <c r="AE25" s="6" t="str">
        <f>IF(Table1[[#This Row],[DISKON_2]]=0,"",Table1[[#This Row],[DISKON_2]])</f>
        <v/>
      </c>
      <c r="AF25" s="8">
        <f ca="1">Table1[[#This Row],[TGL DATANG]]</f>
        <v>45355</v>
      </c>
      <c r="AG25" s="10">
        <f ca="1">Table1[[#This Row],[TGL NOTA]]</f>
        <v>45353</v>
      </c>
      <c r="AH25" t="str">
        <f ca="1">Table1[[#This Row],[NO.NOTA]]</f>
        <v>24030133</v>
      </c>
    </row>
    <row r="26" spans="1:34" hidden="1" x14ac:dyDescent="0.25">
      <c r="A26" s="2">
        <v>28</v>
      </c>
      <c r="D26">
        <f t="shared" si="0"/>
        <v>22</v>
      </c>
      <c r="E26">
        <f t="shared" si="1"/>
        <v>28</v>
      </c>
      <c r="F26">
        <f>INDEX([1]!NOTA[//DB],A:A)</f>
        <v>1550</v>
      </c>
      <c r="G26" t="e">
        <f>MATCH(Table1[NAMA NB],Table2[NAMA NB],0)</f>
        <v>#N/A</v>
      </c>
      <c r="H26" t="str">
        <f>INDEX([2]!db[NB PAJAK],Table1[[#This Row],[//DB]])</f>
        <v>BUSINESS FILE KENKO FP320HG-A4 HIJAU</v>
      </c>
      <c r="I26" s="3" t="e">
        <f>INDEX(Table2[KODE BARANG],Table1[[#This Row],[//DIC]])</f>
        <v>#N/A</v>
      </c>
      <c r="J26" s="4">
        <f>INDEX([1]!NOTA[C],Table1[[#This Row],[//NOTA]])</f>
        <v>0</v>
      </c>
      <c r="K26" s="5" t="e">
        <f>IF(Table1[[#This Row],[C_1]]=0,Table1[[#This Row],[QTY_1]]/Table1[[#This Row],[QTY_2]],0)</f>
        <v>#N/A</v>
      </c>
      <c r="L26" s="5" t="e">
        <f>IF(Table1[[#This Row],[C_1]]=0,Table1[[#This Row],[C_2]],Table1[[#This Row],[C_1]])</f>
        <v>#N/A</v>
      </c>
      <c r="M26" s="3">
        <f>INDEX([1]!NOTA[QTY],Table1[[#This Row],[//NOTA]])</f>
        <v>8</v>
      </c>
      <c r="N26" s="3" t="str">
        <f>INDEX([1]!NOTA[STN],Table1[[#This Row],[//NOTA]])</f>
        <v>LSN</v>
      </c>
      <c r="O26" s="3" t="e">
        <f>INDEX(Table2[ISI],Table1[//DIC])</f>
        <v>#N/A</v>
      </c>
      <c r="P26" s="3" t="e">
        <f>INDEX(Table2[SATUAN],Table1[//DIC])</f>
        <v>#N/A</v>
      </c>
      <c r="Q26" s="3" t="e">
        <f>IF(Table1[[#This Row],[QTY_2]]*Table1[[#This Row],[C_1]]=0,Table1[[#This Row],[QTY_1]],Table1[[#This Row],[QTY_2]]*Table1[[#This Row],[C_1]])</f>
        <v>#N/A</v>
      </c>
      <c r="R26" s="3" t="e">
        <f>IF(Table1[[#This Row],[C_1]]="",Table1[[#This Row],[STN_1]],Table1[[#This Row],[STN_2]])</f>
        <v>#N/A</v>
      </c>
      <c r="S26" s="4">
        <f>INDEX([1]!NOTA[JUMLAH],Table1[//NOTA])</f>
        <v>259200</v>
      </c>
      <c r="T26" s="4" t="e">
        <f>Table1[[#This Row],[JUMLAH]]/Table1[[#This Row],[QTY_3]]</f>
        <v>#N/A</v>
      </c>
      <c r="U26" s="3" t="e">
        <f>Table1[[#This Row],[STN_3]]</f>
        <v>#N/A</v>
      </c>
      <c r="V26" s="6">
        <f>INDEX([1]!NOTA[DISC 1],Table1[//NOTA])</f>
        <v>0.17</v>
      </c>
      <c r="W26" s="6">
        <f>INDEX([1]!NOTA[DISC 2],Table1[//NOTA])</f>
        <v>0</v>
      </c>
      <c r="X26" s="13">
        <f ca="1">INDEX([1]!NOTA[TGL_H],Table1[//NOTA])</f>
        <v>45355</v>
      </c>
      <c r="Y26" s="13">
        <f ca="1">INDEX([1]!NOTA[TGL.NOTA_H],Table1[//NOTA])</f>
        <v>45353</v>
      </c>
      <c r="Z26" s="7" t="str">
        <f ca="1">INDEX([1]!NOTA[NO.NOTA_H],Table1[//NOTA])</f>
        <v>24030133</v>
      </c>
      <c r="AA26" s="3" t="e">
        <f>Table1[[#This Row],[KODE BARANG]]</f>
        <v>#N/A</v>
      </c>
      <c r="AB26" s="3" t="e">
        <f>Table1[[#This Row],[C_3]]</f>
        <v>#N/A</v>
      </c>
      <c r="AC26" s="4" t="e">
        <f>Table1[[#This Row],[HARGA]]</f>
        <v>#N/A</v>
      </c>
      <c r="AD26" s="6">
        <f>IF(Table1[[#This Row],[DISKON_1]]=0,"",Table1[[#This Row],[DISKON_1]])</f>
        <v>0.17</v>
      </c>
      <c r="AE26" s="6" t="str">
        <f>IF(Table1[[#This Row],[DISKON_2]]=0,"",Table1[[#This Row],[DISKON_2]])</f>
        <v/>
      </c>
      <c r="AF26" s="8">
        <f ca="1">Table1[[#This Row],[TGL DATANG]]</f>
        <v>45355</v>
      </c>
      <c r="AG26" s="10">
        <f ca="1">Table1[[#This Row],[TGL NOTA]]</f>
        <v>45353</v>
      </c>
      <c r="AH26" t="str">
        <f ca="1">Table1[[#This Row],[NO.NOTA]]</f>
        <v>24030133</v>
      </c>
    </row>
    <row r="27" spans="1:34" hidden="1" x14ac:dyDescent="0.25">
      <c r="A27" s="2">
        <v>29</v>
      </c>
      <c r="D27">
        <f t="shared" si="0"/>
        <v>23</v>
      </c>
      <c r="E27">
        <f t="shared" si="1"/>
        <v>29</v>
      </c>
      <c r="F27">
        <f>INDEX([1]!NOTA[//DB],A:A)</f>
        <v>1551</v>
      </c>
      <c r="G27" t="e">
        <f>MATCH(Table1[NAMA NB],Table2[NAMA NB],0)</f>
        <v>#N/A</v>
      </c>
      <c r="H27" t="str">
        <f>INDEX([2]!db[NB PAJAK],Table1[[#This Row],[//DB]])</f>
        <v>BUSINESS FILE KENKO FP320HG-A4 ABU-ABU</v>
      </c>
      <c r="I27" s="3" t="e">
        <f>INDEX(Table2[KODE BARANG],Table1[[#This Row],[//DIC]])</f>
        <v>#N/A</v>
      </c>
      <c r="J27" s="4">
        <f>INDEX([1]!NOTA[C],Table1[[#This Row],[//NOTA]])</f>
        <v>0</v>
      </c>
      <c r="K27" s="5" t="e">
        <f>IF(Table1[[#This Row],[C_1]]=0,Table1[[#This Row],[QTY_1]]/Table1[[#This Row],[QTY_2]],0)</f>
        <v>#N/A</v>
      </c>
      <c r="L27" s="5" t="e">
        <f>IF(Table1[[#This Row],[C_1]]=0,Table1[[#This Row],[C_2]],Table1[[#This Row],[C_1]])</f>
        <v>#N/A</v>
      </c>
      <c r="M27" s="3">
        <f>INDEX([1]!NOTA[QTY],Table1[[#This Row],[//NOTA]])</f>
        <v>8</v>
      </c>
      <c r="N27" s="3" t="str">
        <f>INDEX([1]!NOTA[STN],Table1[[#This Row],[//NOTA]])</f>
        <v>LSN</v>
      </c>
      <c r="O27" s="3" t="e">
        <f>INDEX(Table2[ISI],Table1[//DIC])</f>
        <v>#N/A</v>
      </c>
      <c r="P27" s="3" t="e">
        <f>INDEX(Table2[SATUAN],Table1[//DIC])</f>
        <v>#N/A</v>
      </c>
      <c r="Q27" s="3" t="e">
        <f>IF(Table1[[#This Row],[QTY_2]]*Table1[[#This Row],[C_1]]=0,Table1[[#This Row],[QTY_1]],Table1[[#This Row],[QTY_2]]*Table1[[#This Row],[C_1]])</f>
        <v>#N/A</v>
      </c>
      <c r="R27" s="3" t="e">
        <f>IF(Table1[[#This Row],[C_1]]="",Table1[[#This Row],[STN_1]],Table1[[#This Row],[STN_2]])</f>
        <v>#N/A</v>
      </c>
      <c r="S27" s="4">
        <f>INDEX([1]!NOTA[JUMLAH],Table1[//NOTA])</f>
        <v>259200</v>
      </c>
      <c r="T27" s="4" t="e">
        <f>Table1[[#This Row],[JUMLAH]]/Table1[[#This Row],[QTY_3]]</f>
        <v>#N/A</v>
      </c>
      <c r="U27" s="3" t="e">
        <f>Table1[[#This Row],[STN_3]]</f>
        <v>#N/A</v>
      </c>
      <c r="V27" s="6">
        <f>INDEX([1]!NOTA[DISC 1],Table1[//NOTA])</f>
        <v>0.17</v>
      </c>
      <c r="W27" s="6">
        <f>INDEX([1]!NOTA[DISC 2],Table1[//NOTA])</f>
        <v>0</v>
      </c>
      <c r="X27" s="13">
        <f ca="1">INDEX([1]!NOTA[TGL_H],Table1[//NOTA])</f>
        <v>45355</v>
      </c>
      <c r="Y27" s="13">
        <f ca="1">INDEX([1]!NOTA[TGL.NOTA_H],Table1[//NOTA])</f>
        <v>45353</v>
      </c>
      <c r="Z27" s="7" t="str">
        <f ca="1">INDEX([1]!NOTA[NO.NOTA_H],Table1[//NOTA])</f>
        <v>24030133</v>
      </c>
      <c r="AA27" s="3" t="e">
        <f>Table1[[#This Row],[KODE BARANG]]</f>
        <v>#N/A</v>
      </c>
      <c r="AB27" s="3" t="e">
        <f>Table1[[#This Row],[C_3]]</f>
        <v>#N/A</v>
      </c>
      <c r="AC27" s="4" t="e">
        <f>Table1[[#This Row],[HARGA]]</f>
        <v>#N/A</v>
      </c>
      <c r="AD27" s="6">
        <f>IF(Table1[[#This Row],[DISKON_1]]=0,"",Table1[[#This Row],[DISKON_1]])</f>
        <v>0.17</v>
      </c>
      <c r="AE27" s="6" t="str">
        <f>IF(Table1[[#This Row],[DISKON_2]]=0,"",Table1[[#This Row],[DISKON_2]])</f>
        <v/>
      </c>
      <c r="AF27" s="8">
        <f ca="1">Table1[[#This Row],[TGL DATANG]]</f>
        <v>45355</v>
      </c>
      <c r="AG27" s="10">
        <f ca="1">Table1[[#This Row],[TGL NOTA]]</f>
        <v>45353</v>
      </c>
      <c r="AH27" t="str">
        <f ca="1">Table1[[#This Row],[NO.NOTA]]</f>
        <v>24030133</v>
      </c>
    </row>
    <row r="28" spans="1:34" hidden="1" x14ac:dyDescent="0.25">
      <c r="A28" s="2">
        <v>30</v>
      </c>
      <c r="D28">
        <f t="shared" si="0"/>
        <v>24</v>
      </c>
      <c r="E28">
        <f t="shared" si="1"/>
        <v>30</v>
      </c>
      <c r="F28">
        <f>INDEX([1]!NOTA[//DB],A:A)</f>
        <v>1552</v>
      </c>
      <c r="G28" t="e">
        <f>MATCH(Table1[NAMA NB],Table2[NAMA NB],0)</f>
        <v>#N/A</v>
      </c>
      <c r="H28" t="str">
        <f>INDEX([2]!db[NB PAJAK],Table1[[#This Row],[//DB]])</f>
        <v>BUSINESS FILE KENKO FP320HG-A4 MERAH</v>
      </c>
      <c r="I28" s="3" t="e">
        <f>INDEX(Table2[KODE BARANG],Table1[[#This Row],[//DIC]])</f>
        <v>#N/A</v>
      </c>
      <c r="J28" s="4">
        <f>INDEX([1]!NOTA[C],Table1[[#This Row],[//NOTA]])</f>
        <v>0</v>
      </c>
      <c r="K28" s="5" t="e">
        <f>IF(Table1[[#This Row],[C_1]]=0,Table1[[#This Row],[QTY_1]]/Table1[[#This Row],[QTY_2]],0)</f>
        <v>#N/A</v>
      </c>
      <c r="L28" s="5" t="e">
        <f>IF(Table1[[#This Row],[C_1]]=0,Table1[[#This Row],[C_2]],Table1[[#This Row],[C_1]])</f>
        <v>#N/A</v>
      </c>
      <c r="M28" s="3">
        <f>INDEX([1]!NOTA[QTY],Table1[[#This Row],[//NOTA]])</f>
        <v>8</v>
      </c>
      <c r="N28" s="3" t="str">
        <f>INDEX([1]!NOTA[STN],Table1[[#This Row],[//NOTA]])</f>
        <v>LSN</v>
      </c>
      <c r="O28" s="3" t="e">
        <f>INDEX(Table2[ISI],Table1[//DIC])</f>
        <v>#N/A</v>
      </c>
      <c r="P28" s="3" t="e">
        <f>INDEX(Table2[SATUAN],Table1[//DIC])</f>
        <v>#N/A</v>
      </c>
      <c r="Q28" s="3" t="e">
        <f>IF(Table1[[#This Row],[QTY_2]]*Table1[[#This Row],[C_1]]=0,Table1[[#This Row],[QTY_1]],Table1[[#This Row],[QTY_2]]*Table1[[#This Row],[C_1]])</f>
        <v>#N/A</v>
      </c>
      <c r="R28" s="3" t="e">
        <f>IF(Table1[[#This Row],[C_1]]="",Table1[[#This Row],[STN_1]],Table1[[#This Row],[STN_2]])</f>
        <v>#N/A</v>
      </c>
      <c r="S28" s="4">
        <f>INDEX([1]!NOTA[JUMLAH],Table1[//NOTA])</f>
        <v>259200</v>
      </c>
      <c r="T28" s="4" t="e">
        <f>Table1[[#This Row],[JUMLAH]]/Table1[[#This Row],[QTY_3]]</f>
        <v>#N/A</v>
      </c>
      <c r="U28" s="3" t="e">
        <f>Table1[[#This Row],[STN_3]]</f>
        <v>#N/A</v>
      </c>
      <c r="V28" s="6">
        <f>INDEX([1]!NOTA[DISC 1],Table1[//NOTA])</f>
        <v>0.17</v>
      </c>
      <c r="W28" s="6">
        <f>INDEX([1]!NOTA[DISC 2],Table1[//NOTA])</f>
        <v>0</v>
      </c>
      <c r="X28" s="13">
        <f ca="1">INDEX([1]!NOTA[TGL_H],Table1[//NOTA])</f>
        <v>45355</v>
      </c>
      <c r="Y28" s="13">
        <f ca="1">INDEX([1]!NOTA[TGL.NOTA_H],Table1[//NOTA])</f>
        <v>45353</v>
      </c>
      <c r="Z28" s="7" t="str">
        <f ca="1">INDEX([1]!NOTA[NO.NOTA_H],Table1[//NOTA])</f>
        <v>24030133</v>
      </c>
      <c r="AA28" s="3" t="e">
        <f>Table1[[#This Row],[KODE BARANG]]</f>
        <v>#N/A</v>
      </c>
      <c r="AB28" s="3" t="e">
        <f>Table1[[#This Row],[C_3]]</f>
        <v>#N/A</v>
      </c>
      <c r="AC28" s="4" t="e">
        <f>Table1[[#This Row],[HARGA]]</f>
        <v>#N/A</v>
      </c>
      <c r="AD28" s="6">
        <f>IF(Table1[[#This Row],[DISKON_1]]=0,"",Table1[[#This Row],[DISKON_1]])</f>
        <v>0.17</v>
      </c>
      <c r="AE28" s="6" t="str">
        <f>IF(Table1[[#This Row],[DISKON_2]]=0,"",Table1[[#This Row],[DISKON_2]])</f>
        <v/>
      </c>
      <c r="AF28" s="8">
        <f ca="1">Table1[[#This Row],[TGL DATANG]]</f>
        <v>45355</v>
      </c>
      <c r="AG28" s="10">
        <f ca="1">Table1[[#This Row],[TGL NOTA]]</f>
        <v>45353</v>
      </c>
      <c r="AH28" t="str">
        <f ca="1">Table1[[#This Row],[NO.NOTA]]</f>
        <v>24030133</v>
      </c>
    </row>
    <row r="29" spans="1:34" hidden="1" x14ac:dyDescent="0.25">
      <c r="A29" s="2">
        <v>31</v>
      </c>
      <c r="D29">
        <f t="shared" si="0"/>
        <v>25</v>
      </c>
      <c r="E29">
        <f t="shared" si="1"/>
        <v>31</v>
      </c>
      <c r="F29">
        <f>INDEX([1]!NOTA[//DB],A:A)</f>
        <v>1553</v>
      </c>
      <c r="G29" t="e">
        <f>MATCH(Table1[NAMA NB],Table2[NAMA NB],0)</f>
        <v>#N/A</v>
      </c>
      <c r="H29" t="str">
        <f>INDEX([2]!db[NB PAJAK],Table1[[#This Row],[//DB]])</f>
        <v>BUSINESS FILE KENKO FP320HG-A4 KUNING</v>
      </c>
      <c r="I29" s="3" t="e">
        <f>INDEX(Table2[KODE BARANG],Table1[[#This Row],[//DIC]])</f>
        <v>#N/A</v>
      </c>
      <c r="J29" s="4">
        <f>INDEX([1]!NOTA[C],Table1[[#This Row],[//NOTA]])</f>
        <v>0</v>
      </c>
      <c r="K29" s="5" t="e">
        <f>IF(Table1[[#This Row],[C_1]]=0,Table1[[#This Row],[QTY_1]]/Table1[[#This Row],[QTY_2]],0)</f>
        <v>#N/A</v>
      </c>
      <c r="L29" s="5" t="e">
        <f>IF(Table1[[#This Row],[C_1]]=0,Table1[[#This Row],[C_2]],Table1[[#This Row],[C_1]])</f>
        <v>#N/A</v>
      </c>
      <c r="M29" s="3">
        <f>INDEX([1]!NOTA[QTY],Table1[[#This Row],[//NOTA]])</f>
        <v>8</v>
      </c>
      <c r="N29" s="3" t="str">
        <f>INDEX([1]!NOTA[STN],Table1[[#This Row],[//NOTA]])</f>
        <v>LSN</v>
      </c>
      <c r="O29" s="3" t="e">
        <f>INDEX(Table2[ISI],Table1[//DIC])</f>
        <v>#N/A</v>
      </c>
      <c r="P29" s="3" t="e">
        <f>INDEX(Table2[SATUAN],Table1[//DIC])</f>
        <v>#N/A</v>
      </c>
      <c r="Q29" s="3" t="e">
        <f>IF(Table1[[#This Row],[QTY_2]]*Table1[[#This Row],[C_1]]=0,Table1[[#This Row],[QTY_1]],Table1[[#This Row],[QTY_2]]*Table1[[#This Row],[C_1]])</f>
        <v>#N/A</v>
      </c>
      <c r="R29" s="3" t="e">
        <f>IF(Table1[[#This Row],[C_1]]="",Table1[[#This Row],[STN_1]],Table1[[#This Row],[STN_2]])</f>
        <v>#N/A</v>
      </c>
      <c r="S29" s="4">
        <f>INDEX([1]!NOTA[JUMLAH],Table1[//NOTA])</f>
        <v>259200</v>
      </c>
      <c r="T29" s="4" t="e">
        <f>Table1[[#This Row],[JUMLAH]]/Table1[[#This Row],[QTY_3]]</f>
        <v>#N/A</v>
      </c>
      <c r="U29" s="3" t="e">
        <f>Table1[[#This Row],[STN_3]]</f>
        <v>#N/A</v>
      </c>
      <c r="V29" s="6">
        <f>INDEX([1]!NOTA[DISC 1],Table1[//NOTA])</f>
        <v>0.17</v>
      </c>
      <c r="W29" s="6">
        <f>INDEX([1]!NOTA[DISC 2],Table1[//NOTA])</f>
        <v>0</v>
      </c>
      <c r="X29" s="13">
        <f ca="1">INDEX([1]!NOTA[TGL_H],Table1[//NOTA])</f>
        <v>45355</v>
      </c>
      <c r="Y29" s="13">
        <f ca="1">INDEX([1]!NOTA[TGL.NOTA_H],Table1[//NOTA])</f>
        <v>45353</v>
      </c>
      <c r="Z29" s="7" t="str">
        <f ca="1">INDEX([1]!NOTA[NO.NOTA_H],Table1[//NOTA])</f>
        <v>24030133</v>
      </c>
      <c r="AA29" s="3" t="e">
        <f>Table1[[#This Row],[KODE BARANG]]</f>
        <v>#N/A</v>
      </c>
      <c r="AB29" s="3" t="e">
        <f>Table1[[#This Row],[C_3]]</f>
        <v>#N/A</v>
      </c>
      <c r="AC29" s="4" t="e">
        <f>Table1[[#This Row],[HARGA]]</f>
        <v>#N/A</v>
      </c>
      <c r="AD29" s="6">
        <f>IF(Table1[[#This Row],[DISKON_1]]=0,"",Table1[[#This Row],[DISKON_1]])</f>
        <v>0.17</v>
      </c>
      <c r="AE29" s="6" t="str">
        <f>IF(Table1[[#This Row],[DISKON_2]]=0,"",Table1[[#This Row],[DISKON_2]])</f>
        <v/>
      </c>
      <c r="AF29" s="8">
        <f ca="1">Table1[[#This Row],[TGL DATANG]]</f>
        <v>45355</v>
      </c>
      <c r="AG29" s="10">
        <f ca="1">Table1[[#This Row],[TGL NOTA]]</f>
        <v>45353</v>
      </c>
      <c r="AH29" t="str">
        <f ca="1">Table1[[#This Row],[NO.NOTA]]</f>
        <v>24030133</v>
      </c>
    </row>
    <row r="30" spans="1:34" hidden="1" x14ac:dyDescent="0.25">
      <c r="A30" s="2">
        <v>34</v>
      </c>
      <c r="D30">
        <f t="shared" si="0"/>
        <v>26</v>
      </c>
      <c r="E30">
        <f t="shared" si="1"/>
        <v>34</v>
      </c>
      <c r="F30">
        <f>INDEX([1]!NOTA[//DB],A:A)</f>
        <v>3233</v>
      </c>
      <c r="G30" t="e">
        <f>MATCH(Table1[NAMA NB],Table2[NAMA NB],0)</f>
        <v>#N/A</v>
      </c>
      <c r="H30" t="str">
        <f>INDEX([2]!db[NB PAJAK],Table1[[#This Row],[//DB]])</f>
        <v>GEL PEN KENKO EASY KLIK HITAM</v>
      </c>
      <c r="I30" s="3" t="e">
        <f>INDEX(Table2[KODE BARANG],Table1[[#This Row],[//DIC]])</f>
        <v>#N/A</v>
      </c>
      <c r="J30" s="4">
        <f>INDEX([1]!NOTA[C],Table1[[#This Row],[//NOTA]])</f>
        <v>3</v>
      </c>
      <c r="K30" s="5">
        <f>IF(Table1[[#This Row],[C_1]]=0,Table1[[#This Row],[QTY_1]]/Table1[[#This Row],[QTY_2]],0)</f>
        <v>0</v>
      </c>
      <c r="L30" s="5">
        <f>IF(Table1[[#This Row],[C_1]]=0,Table1[[#This Row],[C_2]],Table1[[#This Row],[C_1]])</f>
        <v>3</v>
      </c>
      <c r="M30" s="3">
        <f>INDEX([1]!NOTA[QTY],Table1[[#This Row],[//NOTA]])</f>
        <v>0</v>
      </c>
      <c r="N30" s="3">
        <f>INDEX([1]!NOTA[STN],Table1[[#This Row],[//NOTA]])</f>
        <v>0</v>
      </c>
      <c r="O30" s="3" t="e">
        <f>INDEX(Table2[ISI],Table1[//DIC])</f>
        <v>#N/A</v>
      </c>
      <c r="P30" s="3" t="e">
        <f>INDEX(Table2[SATUAN],Table1[//DIC])</f>
        <v>#N/A</v>
      </c>
      <c r="Q30" s="3" t="e">
        <f>IF(Table1[[#This Row],[QTY_2]]*Table1[[#This Row],[C_1]]=0,Table1[[#This Row],[QTY_1]],Table1[[#This Row],[QTY_2]]*Table1[[#This Row],[C_1]])</f>
        <v>#N/A</v>
      </c>
      <c r="R30" s="3" t="e">
        <f>IF(Table1[[#This Row],[C_1]]="",Table1[[#This Row],[STN_1]],Table1[[#This Row],[STN_2]])</f>
        <v>#N/A</v>
      </c>
      <c r="S30" s="4">
        <f>INDEX([1]!NOTA[JUMLAH],Table1[//NOTA])</f>
        <v>12960000</v>
      </c>
      <c r="T30" s="4" t="e">
        <f>Table1[[#This Row],[JUMLAH]]/Table1[[#This Row],[QTY_3]]</f>
        <v>#N/A</v>
      </c>
      <c r="U30" s="3" t="e">
        <f>Table1[[#This Row],[STN_3]]</f>
        <v>#N/A</v>
      </c>
      <c r="V30" s="6">
        <f>INDEX([1]!NOTA[DISC 1],Table1[//NOTA])</f>
        <v>0.17</v>
      </c>
      <c r="W30" s="6">
        <f>INDEX([1]!NOTA[DISC 2],Table1[//NOTA])</f>
        <v>0</v>
      </c>
      <c r="X30" s="13">
        <f ca="1">INDEX([1]!NOTA[TGL_H],Table1[//NOTA])</f>
        <v>45355</v>
      </c>
      <c r="Y30" s="13">
        <f ca="1">INDEX([1]!NOTA[TGL.NOTA_H],Table1[//NOTA])</f>
        <v>45352</v>
      </c>
      <c r="Z30" s="7" t="str">
        <f ca="1">INDEX([1]!NOTA[NO.NOTA_H],Table1[//NOTA])</f>
        <v>24030053</v>
      </c>
      <c r="AA30" s="3" t="e">
        <f>Table1[[#This Row],[KODE BARANG]]</f>
        <v>#N/A</v>
      </c>
      <c r="AB30" s="3">
        <f>Table1[[#This Row],[C_3]]</f>
        <v>3</v>
      </c>
      <c r="AC30" s="4" t="e">
        <f>Table1[[#This Row],[HARGA]]</f>
        <v>#N/A</v>
      </c>
      <c r="AD30" s="6">
        <f>IF(Table1[[#This Row],[DISKON_1]]=0,"",Table1[[#This Row],[DISKON_1]])</f>
        <v>0.17</v>
      </c>
      <c r="AE30" s="6" t="str">
        <f>IF(Table1[[#This Row],[DISKON_2]]=0,"",Table1[[#This Row],[DISKON_2]])</f>
        <v/>
      </c>
      <c r="AF30" s="8">
        <f ca="1">Table1[[#This Row],[TGL DATANG]]</f>
        <v>45355</v>
      </c>
      <c r="AG30" s="10">
        <f ca="1">Table1[[#This Row],[TGL NOTA]]</f>
        <v>45352</v>
      </c>
      <c r="AH30" t="str">
        <f ca="1">Table1[[#This Row],[NO.NOTA]]</f>
        <v>24030053</v>
      </c>
    </row>
    <row r="31" spans="1:34" hidden="1" x14ac:dyDescent="0.25">
      <c r="A31" s="2">
        <v>36</v>
      </c>
      <c r="D31">
        <f t="shared" si="0"/>
        <v>27</v>
      </c>
      <c r="E31">
        <f t="shared" si="1"/>
        <v>36</v>
      </c>
      <c r="F31">
        <f>INDEX([1]!NOTA[//DB],A:A)</f>
        <v>2875</v>
      </c>
      <c r="G31" t="e">
        <f>MATCH(Table1[NAMA NB],Table2[NAMA NB],0)</f>
        <v>#N/A</v>
      </c>
      <c r="H31" t="str">
        <f>INDEX([2]!db[NB PAJAK],Table1[[#This Row],[//DB]])</f>
        <v>STAPLER JOYKO HD-10</v>
      </c>
      <c r="I31" s="3" t="e">
        <f>INDEX(Table2[KODE BARANG],Table1[[#This Row],[//DIC]])</f>
        <v>#N/A</v>
      </c>
      <c r="J31" s="4">
        <f>INDEX([1]!NOTA[C],Table1[[#This Row],[//NOTA]])</f>
        <v>5</v>
      </c>
      <c r="K31" s="5">
        <f>IF(Table1[[#This Row],[C_1]]=0,Table1[[#This Row],[QTY_1]]/Table1[[#This Row],[QTY_2]],0)</f>
        <v>0</v>
      </c>
      <c r="L31" s="5">
        <f>IF(Table1[[#This Row],[C_1]]=0,Table1[[#This Row],[C_2]],Table1[[#This Row],[C_1]])</f>
        <v>5</v>
      </c>
      <c r="M31" s="3">
        <f>INDEX([1]!NOTA[QTY],Table1[[#This Row],[//NOTA]])</f>
        <v>100</v>
      </c>
      <c r="N31" s="3" t="str">
        <f>INDEX([1]!NOTA[STN],Table1[[#This Row],[//NOTA]])</f>
        <v>LSN</v>
      </c>
      <c r="O31" s="3" t="e">
        <f>INDEX(Table2[ISI],Table1[//DIC])</f>
        <v>#N/A</v>
      </c>
      <c r="P31" s="3" t="e">
        <f>INDEX(Table2[SATUAN],Table1[//DIC])</f>
        <v>#N/A</v>
      </c>
      <c r="Q31" s="3" t="e">
        <f>IF(Table1[[#This Row],[QTY_2]]*Table1[[#This Row],[C_1]]=0,Table1[[#This Row],[QTY_1]],Table1[[#This Row],[QTY_2]]*Table1[[#This Row],[C_1]])</f>
        <v>#N/A</v>
      </c>
      <c r="R31" s="3" t="e">
        <f>IF(Table1[[#This Row],[C_1]]="",Table1[[#This Row],[STN_1]],Table1[[#This Row],[STN_2]])</f>
        <v>#N/A</v>
      </c>
      <c r="S31" s="4">
        <f>INDEX([1]!NOTA[JUMLAH],Table1[//NOTA])</f>
        <v>8520000</v>
      </c>
      <c r="T31" s="4" t="e">
        <f>Table1[[#This Row],[JUMLAH]]/Table1[[#This Row],[QTY_3]]</f>
        <v>#N/A</v>
      </c>
      <c r="U31" s="3" t="e">
        <f>Table1[[#This Row],[STN_3]]</f>
        <v>#N/A</v>
      </c>
      <c r="V31" s="6">
        <f>INDEX([1]!NOTA[DISC 1],Table1[//NOTA])</f>
        <v>0.125</v>
      </c>
      <c r="W31" s="6">
        <f>INDEX([1]!NOTA[DISC 2],Table1[//NOTA])</f>
        <v>0.05</v>
      </c>
      <c r="X31" s="13">
        <f ca="1">INDEX([1]!NOTA[TGL_H],Table1[//NOTA])</f>
        <v>45358</v>
      </c>
      <c r="Y31" s="13">
        <f ca="1">INDEX([1]!NOTA[TGL.NOTA_H],Table1[//NOTA])</f>
        <v>45352</v>
      </c>
      <c r="Z31" s="7" t="str">
        <f ca="1">INDEX([1]!NOTA[NO.NOTA_H],Table1[//NOTA])</f>
        <v>SA240303872</v>
      </c>
      <c r="AA31" s="3" t="e">
        <f>Table1[[#This Row],[KODE BARANG]]</f>
        <v>#N/A</v>
      </c>
      <c r="AB31" s="3">
        <f>Table1[[#This Row],[C_3]]</f>
        <v>5</v>
      </c>
      <c r="AC31" s="4" t="e">
        <f>Table1[[#This Row],[HARGA]]</f>
        <v>#N/A</v>
      </c>
      <c r="AD31" s="6">
        <f>IF(Table1[[#This Row],[DISKON_1]]=0,"",Table1[[#This Row],[DISKON_1]])</f>
        <v>0.125</v>
      </c>
      <c r="AE31" s="6">
        <f>IF(Table1[[#This Row],[DISKON_2]]=0,"",Table1[[#This Row],[DISKON_2]])</f>
        <v>0.05</v>
      </c>
      <c r="AF31" s="8">
        <f ca="1">Table1[[#This Row],[TGL DATANG]]</f>
        <v>45358</v>
      </c>
      <c r="AG31" s="10">
        <f ca="1">Table1[[#This Row],[TGL NOTA]]</f>
        <v>45352</v>
      </c>
      <c r="AH31" t="str">
        <f ca="1">Table1[[#This Row],[NO.NOTA]]</f>
        <v>SA240303872</v>
      </c>
    </row>
    <row r="32" spans="1:34" hidden="1" x14ac:dyDescent="0.25">
      <c r="A32" s="2">
        <v>37</v>
      </c>
      <c r="D32">
        <f t="shared" si="0"/>
        <v>28</v>
      </c>
      <c r="E32">
        <f t="shared" si="1"/>
        <v>37</v>
      </c>
      <c r="F32">
        <f>INDEX([1]!NOTA[//DB],A:A)</f>
        <v>1973</v>
      </c>
      <c r="G32" t="e">
        <f>MATCH(Table1[NAMA NB],Table2[NAMA NB],0)</f>
        <v>#N/A</v>
      </c>
      <c r="H32" t="str">
        <f>INDEX([2]!db[NB PAJAK],Table1[[#This Row],[//DB]])</f>
        <v>LOOSE LEAF JOYKO B5-7026 (100S)</v>
      </c>
      <c r="I32" s="3" t="e">
        <f>INDEX(Table2[KODE BARANG],Table1[[#This Row],[//DIC]])</f>
        <v>#N/A</v>
      </c>
      <c r="J32" s="4">
        <f>INDEX([1]!NOTA[C],Table1[[#This Row],[//NOTA]])</f>
        <v>5</v>
      </c>
      <c r="K32" s="5">
        <f>IF(Table1[[#This Row],[C_1]]=0,Table1[[#This Row],[QTY_1]]/Table1[[#This Row],[QTY_2]],0)</f>
        <v>0</v>
      </c>
      <c r="L32" s="5">
        <f>IF(Table1[[#This Row],[C_1]]=0,Table1[[#This Row],[C_2]],Table1[[#This Row],[C_1]])</f>
        <v>5</v>
      </c>
      <c r="M32" s="3">
        <f>INDEX([1]!NOTA[QTY],Table1[[#This Row],[//NOTA]])</f>
        <v>400</v>
      </c>
      <c r="N32" s="3" t="str">
        <f>INDEX([1]!NOTA[STN],Table1[[#This Row],[//NOTA]])</f>
        <v>PAK</v>
      </c>
      <c r="O32" s="3" t="e">
        <f>INDEX(Table2[ISI],Table1[//DIC])</f>
        <v>#N/A</v>
      </c>
      <c r="P32" s="3" t="e">
        <f>INDEX(Table2[SATUAN],Table1[//DIC])</f>
        <v>#N/A</v>
      </c>
      <c r="Q32" s="3" t="e">
        <f>IF(Table1[[#This Row],[QTY_2]]*Table1[[#This Row],[C_1]]=0,Table1[[#This Row],[QTY_1]],Table1[[#This Row],[QTY_2]]*Table1[[#This Row],[C_1]])</f>
        <v>#N/A</v>
      </c>
      <c r="R32" s="3" t="e">
        <f>IF(Table1[[#This Row],[C_1]]="",Table1[[#This Row],[STN_1]],Table1[[#This Row],[STN_2]])</f>
        <v>#N/A</v>
      </c>
      <c r="S32" s="4">
        <f>INDEX([1]!NOTA[JUMLAH],Table1[//NOTA])</f>
        <v>4320000</v>
      </c>
      <c r="T32" s="4" t="e">
        <f>Table1[[#This Row],[JUMLAH]]/Table1[[#This Row],[QTY_3]]</f>
        <v>#N/A</v>
      </c>
      <c r="U32" s="3" t="e">
        <f>Table1[[#This Row],[STN_3]]</f>
        <v>#N/A</v>
      </c>
      <c r="V32" s="6">
        <f>INDEX([1]!NOTA[DISC 1],Table1[//NOTA])</f>
        <v>0.125</v>
      </c>
      <c r="W32" s="6">
        <f>INDEX([1]!NOTA[DISC 2],Table1[//NOTA])</f>
        <v>0.05</v>
      </c>
      <c r="X32" s="13">
        <f ca="1">INDEX([1]!NOTA[TGL_H],Table1[//NOTA])</f>
        <v>45358</v>
      </c>
      <c r="Y32" s="13">
        <f ca="1">INDEX([1]!NOTA[TGL.NOTA_H],Table1[//NOTA])</f>
        <v>45352</v>
      </c>
      <c r="Z32" s="7" t="str">
        <f ca="1">INDEX([1]!NOTA[NO.NOTA_H],Table1[//NOTA])</f>
        <v>SA240303872</v>
      </c>
      <c r="AA32" s="3" t="e">
        <f>Table1[[#This Row],[KODE BARANG]]</f>
        <v>#N/A</v>
      </c>
      <c r="AB32" s="3">
        <f>Table1[[#This Row],[C_3]]</f>
        <v>5</v>
      </c>
      <c r="AC32" s="4" t="e">
        <f>Table1[[#This Row],[HARGA]]</f>
        <v>#N/A</v>
      </c>
      <c r="AD32" s="6">
        <f>IF(Table1[[#This Row],[DISKON_1]]=0,"",Table1[[#This Row],[DISKON_1]])</f>
        <v>0.125</v>
      </c>
      <c r="AE32" s="6">
        <f>IF(Table1[[#This Row],[DISKON_2]]=0,"",Table1[[#This Row],[DISKON_2]])</f>
        <v>0.05</v>
      </c>
      <c r="AF32" s="8">
        <f ca="1">Table1[[#This Row],[TGL DATANG]]</f>
        <v>45358</v>
      </c>
      <c r="AG32" s="10">
        <f ca="1">Table1[[#This Row],[TGL NOTA]]</f>
        <v>45352</v>
      </c>
      <c r="AH32" t="str">
        <f ca="1">Table1[[#This Row],[NO.NOTA]]</f>
        <v>SA240303872</v>
      </c>
    </row>
    <row r="33" spans="1:34" hidden="1" x14ac:dyDescent="0.25">
      <c r="A33" s="2">
        <v>38</v>
      </c>
      <c r="D33">
        <f t="shared" si="0"/>
        <v>29</v>
      </c>
      <c r="E33">
        <f t="shared" si="1"/>
        <v>38</v>
      </c>
      <c r="F33">
        <f>INDEX([1]!NOTA[//DB],A:A)</f>
        <v>1965</v>
      </c>
      <c r="G33" t="e">
        <f>MATCH(Table1[NAMA NB],Table2[NAMA NB],0)</f>
        <v>#N/A</v>
      </c>
      <c r="H33" t="str">
        <f>INDEX([2]!db[NB PAJAK],Table1[[#This Row],[//DB]])</f>
        <v>LOOSE LEAF JOYKO A5-7020 (100S)</v>
      </c>
      <c r="I33" s="3" t="e">
        <f>INDEX(Table2[KODE BARANG],Table1[[#This Row],[//DIC]])</f>
        <v>#N/A</v>
      </c>
      <c r="J33" s="4">
        <f>INDEX([1]!NOTA[C],Table1[[#This Row],[//NOTA]])</f>
        <v>5</v>
      </c>
      <c r="K33" s="5">
        <f>IF(Table1[[#This Row],[C_1]]=0,Table1[[#This Row],[QTY_1]]/Table1[[#This Row],[QTY_2]],0)</f>
        <v>0</v>
      </c>
      <c r="L33" s="5">
        <f>IF(Table1[[#This Row],[C_1]]=0,Table1[[#This Row],[C_2]],Table1[[#This Row],[C_1]])</f>
        <v>5</v>
      </c>
      <c r="M33" s="3">
        <f>INDEX([1]!NOTA[QTY],Table1[[#This Row],[//NOTA]])</f>
        <v>480</v>
      </c>
      <c r="N33" s="3" t="str">
        <f>INDEX([1]!NOTA[STN],Table1[[#This Row],[//NOTA]])</f>
        <v>PAK</v>
      </c>
      <c r="O33" s="3" t="e">
        <f>INDEX(Table2[ISI],Table1[//DIC])</f>
        <v>#N/A</v>
      </c>
      <c r="P33" s="3" t="e">
        <f>INDEX(Table2[SATUAN],Table1[//DIC])</f>
        <v>#N/A</v>
      </c>
      <c r="Q33" s="3" t="e">
        <f>IF(Table1[[#This Row],[QTY_2]]*Table1[[#This Row],[C_1]]=0,Table1[[#This Row],[QTY_1]],Table1[[#This Row],[QTY_2]]*Table1[[#This Row],[C_1]])</f>
        <v>#N/A</v>
      </c>
      <c r="R33" s="3" t="e">
        <f>IF(Table1[[#This Row],[C_1]]="",Table1[[#This Row],[STN_1]],Table1[[#This Row],[STN_2]])</f>
        <v>#N/A</v>
      </c>
      <c r="S33" s="4">
        <f>INDEX([1]!NOTA[JUMLAH],Table1[//NOTA])</f>
        <v>3360000</v>
      </c>
      <c r="T33" s="4" t="e">
        <f>Table1[[#This Row],[JUMLAH]]/Table1[[#This Row],[QTY_3]]</f>
        <v>#N/A</v>
      </c>
      <c r="U33" s="3" t="e">
        <f>Table1[[#This Row],[STN_3]]</f>
        <v>#N/A</v>
      </c>
      <c r="V33" s="6">
        <f>INDEX([1]!NOTA[DISC 1],Table1[//NOTA])</f>
        <v>0.125</v>
      </c>
      <c r="W33" s="6">
        <f>INDEX([1]!NOTA[DISC 2],Table1[//NOTA])</f>
        <v>0.05</v>
      </c>
      <c r="X33" s="13">
        <f ca="1">INDEX([1]!NOTA[TGL_H],Table1[//NOTA])</f>
        <v>45358</v>
      </c>
      <c r="Y33" s="13">
        <f ca="1">INDEX([1]!NOTA[TGL.NOTA_H],Table1[//NOTA])</f>
        <v>45352</v>
      </c>
      <c r="Z33" s="7" t="str">
        <f ca="1">INDEX([1]!NOTA[NO.NOTA_H],Table1[//NOTA])</f>
        <v>SA240303872</v>
      </c>
      <c r="AA33" s="3" t="e">
        <f>Table1[[#This Row],[KODE BARANG]]</f>
        <v>#N/A</v>
      </c>
      <c r="AB33" s="3">
        <f>Table1[[#This Row],[C_3]]</f>
        <v>5</v>
      </c>
      <c r="AC33" s="4" t="e">
        <f>Table1[[#This Row],[HARGA]]</f>
        <v>#N/A</v>
      </c>
      <c r="AD33" s="6">
        <f>IF(Table1[[#This Row],[DISKON_1]]=0,"",Table1[[#This Row],[DISKON_1]])</f>
        <v>0.125</v>
      </c>
      <c r="AE33" s="6">
        <f>IF(Table1[[#This Row],[DISKON_2]]=0,"",Table1[[#This Row],[DISKON_2]])</f>
        <v>0.05</v>
      </c>
      <c r="AF33" s="8">
        <f ca="1">Table1[[#This Row],[TGL DATANG]]</f>
        <v>45358</v>
      </c>
      <c r="AG33" s="10">
        <f ca="1">Table1[[#This Row],[TGL NOTA]]</f>
        <v>45352</v>
      </c>
      <c r="AH33" t="str">
        <f ca="1">Table1[[#This Row],[NO.NOTA]]</f>
        <v>SA240303872</v>
      </c>
    </row>
    <row r="34" spans="1:34" hidden="1" x14ac:dyDescent="0.25">
      <c r="A34" s="2">
        <v>39</v>
      </c>
      <c r="D34">
        <f t="shared" si="0"/>
        <v>30</v>
      </c>
      <c r="E34">
        <f t="shared" si="1"/>
        <v>39</v>
      </c>
      <c r="F34">
        <f>INDEX([1]!NOTA[//DB],A:A)</f>
        <v>1966</v>
      </c>
      <c r="G34" t="e">
        <f>MATCH(Table1[NAMA NB],Table2[NAMA NB],0)</f>
        <v>#N/A</v>
      </c>
      <c r="H34" t="str">
        <f>INDEX([2]!db[NB PAJAK],Table1[[#This Row],[//DB]])</f>
        <v>LOOSE LEAF JOYKO A5-7020 (50S)</v>
      </c>
      <c r="I34" s="3" t="e">
        <f>INDEX(Table2[KODE BARANG],Table1[[#This Row],[//DIC]])</f>
        <v>#N/A</v>
      </c>
      <c r="J34" s="4">
        <f>INDEX([1]!NOTA[C],Table1[[#This Row],[//NOTA]])</f>
        <v>5</v>
      </c>
      <c r="K34" s="5">
        <f>IF(Table1[[#This Row],[C_1]]=0,Table1[[#This Row],[QTY_1]]/Table1[[#This Row],[QTY_2]],0)</f>
        <v>0</v>
      </c>
      <c r="L34" s="5">
        <f>IF(Table1[[#This Row],[C_1]]=0,Table1[[#This Row],[C_2]],Table1[[#This Row],[C_1]])</f>
        <v>5</v>
      </c>
      <c r="M34" s="3">
        <f>INDEX([1]!NOTA[QTY],Table1[[#This Row],[//NOTA]])</f>
        <v>960</v>
      </c>
      <c r="N34" s="3" t="str">
        <f>INDEX([1]!NOTA[STN],Table1[[#This Row],[//NOTA]])</f>
        <v>PAK</v>
      </c>
      <c r="O34" s="3" t="e">
        <f>INDEX(Table2[ISI],Table1[//DIC])</f>
        <v>#N/A</v>
      </c>
      <c r="P34" s="3" t="e">
        <f>INDEX(Table2[SATUAN],Table1[//DIC])</f>
        <v>#N/A</v>
      </c>
      <c r="Q34" s="3" t="e">
        <f>IF(Table1[[#This Row],[QTY_2]]*Table1[[#This Row],[C_1]]=0,Table1[[#This Row],[QTY_1]],Table1[[#This Row],[QTY_2]]*Table1[[#This Row],[C_1]])</f>
        <v>#N/A</v>
      </c>
      <c r="R34" s="3" t="e">
        <f>IF(Table1[[#This Row],[C_1]]="",Table1[[#This Row],[STN_1]],Table1[[#This Row],[STN_2]])</f>
        <v>#N/A</v>
      </c>
      <c r="S34" s="4">
        <f>INDEX([1]!NOTA[JUMLAH],Table1[//NOTA])</f>
        <v>3456000</v>
      </c>
      <c r="T34" s="4" t="e">
        <f>Table1[[#This Row],[JUMLAH]]/Table1[[#This Row],[QTY_3]]</f>
        <v>#N/A</v>
      </c>
      <c r="U34" s="3" t="e">
        <f>Table1[[#This Row],[STN_3]]</f>
        <v>#N/A</v>
      </c>
      <c r="V34" s="6">
        <f>INDEX([1]!NOTA[DISC 1],Table1[//NOTA])</f>
        <v>0.125</v>
      </c>
      <c r="W34" s="6">
        <f>INDEX([1]!NOTA[DISC 2],Table1[//NOTA])</f>
        <v>0.05</v>
      </c>
      <c r="X34" s="13">
        <f ca="1">INDEX([1]!NOTA[TGL_H],Table1[//NOTA])</f>
        <v>45358</v>
      </c>
      <c r="Y34" s="13">
        <f ca="1">INDEX([1]!NOTA[TGL.NOTA_H],Table1[//NOTA])</f>
        <v>45352</v>
      </c>
      <c r="Z34" s="7" t="str">
        <f ca="1">INDEX([1]!NOTA[NO.NOTA_H],Table1[//NOTA])</f>
        <v>SA240303872</v>
      </c>
      <c r="AA34" s="3" t="e">
        <f>Table1[[#This Row],[KODE BARANG]]</f>
        <v>#N/A</v>
      </c>
      <c r="AB34" s="3">
        <f>Table1[[#This Row],[C_3]]</f>
        <v>5</v>
      </c>
      <c r="AC34" s="4" t="e">
        <f>Table1[[#This Row],[HARGA]]</f>
        <v>#N/A</v>
      </c>
      <c r="AD34" s="6">
        <f>IF(Table1[[#This Row],[DISKON_1]]=0,"",Table1[[#This Row],[DISKON_1]])</f>
        <v>0.125</v>
      </c>
      <c r="AE34" s="6">
        <f>IF(Table1[[#This Row],[DISKON_2]]=0,"",Table1[[#This Row],[DISKON_2]])</f>
        <v>0.05</v>
      </c>
      <c r="AF34" s="8">
        <f ca="1">Table1[[#This Row],[TGL DATANG]]</f>
        <v>45358</v>
      </c>
      <c r="AG34" s="10">
        <f ca="1">Table1[[#This Row],[TGL NOTA]]</f>
        <v>45352</v>
      </c>
      <c r="AH34" t="str">
        <f ca="1">Table1[[#This Row],[NO.NOTA]]</f>
        <v>SA240303872</v>
      </c>
    </row>
    <row r="35" spans="1:34" hidden="1" x14ac:dyDescent="0.25">
      <c r="A35" s="2">
        <v>40</v>
      </c>
      <c r="D35">
        <f t="shared" si="0"/>
        <v>31</v>
      </c>
      <c r="E35">
        <f t="shared" si="1"/>
        <v>40</v>
      </c>
      <c r="F35">
        <f>INDEX([1]!NOTA[//DB],A:A)</f>
        <v>500</v>
      </c>
      <c r="G35" t="e">
        <f>MATCH(Table1[NAMA NB],Table2[NAMA NB],0)</f>
        <v>#N/A</v>
      </c>
      <c r="H35" t="str">
        <f>INDEX([2]!db[NB PAJAK],Table1[[#This Row],[//DB]])</f>
        <v>KUAS SET JOYKO BR-8</v>
      </c>
      <c r="I35" s="3" t="e">
        <f>INDEX(Table2[KODE BARANG],Table1[[#This Row],[//DIC]])</f>
        <v>#N/A</v>
      </c>
      <c r="J35" s="4">
        <f>INDEX([1]!NOTA[C],Table1[[#This Row],[//NOTA]])</f>
        <v>1</v>
      </c>
      <c r="K35" s="5">
        <f>IF(Table1[[#This Row],[C_1]]=0,Table1[[#This Row],[QTY_1]]/Table1[[#This Row],[QTY_2]],0)</f>
        <v>0</v>
      </c>
      <c r="L35" s="5">
        <f>IF(Table1[[#This Row],[C_1]]=0,Table1[[#This Row],[C_2]],Table1[[#This Row],[C_1]])</f>
        <v>1</v>
      </c>
      <c r="M35" s="3">
        <f>INDEX([1]!NOTA[QTY],Table1[[#This Row],[//NOTA]])</f>
        <v>240</v>
      </c>
      <c r="N35" s="3" t="str">
        <f>INDEX([1]!NOTA[STN],Table1[[#This Row],[//NOTA]])</f>
        <v>SET</v>
      </c>
      <c r="O35" s="3" t="e">
        <f>INDEX(Table2[ISI],Table1[//DIC])</f>
        <v>#N/A</v>
      </c>
      <c r="P35" s="3" t="e">
        <f>INDEX(Table2[SATUAN],Table1[//DIC])</f>
        <v>#N/A</v>
      </c>
      <c r="Q35" s="3" t="e">
        <f>IF(Table1[[#This Row],[QTY_2]]*Table1[[#This Row],[C_1]]=0,Table1[[#This Row],[QTY_1]],Table1[[#This Row],[QTY_2]]*Table1[[#This Row],[C_1]])</f>
        <v>#N/A</v>
      </c>
      <c r="R35" s="3" t="e">
        <f>IF(Table1[[#This Row],[C_1]]="",Table1[[#This Row],[STN_1]],Table1[[#This Row],[STN_2]])</f>
        <v>#N/A</v>
      </c>
      <c r="S35" s="4">
        <f>INDEX([1]!NOTA[JUMLAH],Table1[//NOTA])</f>
        <v>1872000</v>
      </c>
      <c r="T35" s="4" t="e">
        <f>Table1[[#This Row],[JUMLAH]]/Table1[[#This Row],[QTY_3]]</f>
        <v>#N/A</v>
      </c>
      <c r="U35" s="3" t="e">
        <f>Table1[[#This Row],[STN_3]]</f>
        <v>#N/A</v>
      </c>
      <c r="V35" s="6">
        <f>INDEX([1]!NOTA[DISC 1],Table1[//NOTA])</f>
        <v>0.125</v>
      </c>
      <c r="W35" s="6">
        <f>INDEX([1]!NOTA[DISC 2],Table1[//NOTA])</f>
        <v>0.05</v>
      </c>
      <c r="X35" s="13">
        <f ca="1">INDEX([1]!NOTA[TGL_H],Table1[//NOTA])</f>
        <v>45358</v>
      </c>
      <c r="Y35" s="13">
        <f ca="1">INDEX([1]!NOTA[TGL.NOTA_H],Table1[//NOTA])</f>
        <v>45352</v>
      </c>
      <c r="Z35" s="7" t="str">
        <f ca="1">INDEX([1]!NOTA[NO.NOTA_H],Table1[//NOTA])</f>
        <v>SA240303872</v>
      </c>
      <c r="AA35" s="3" t="e">
        <f>Table1[[#This Row],[KODE BARANG]]</f>
        <v>#N/A</v>
      </c>
      <c r="AB35" s="3">
        <f>Table1[[#This Row],[C_3]]</f>
        <v>1</v>
      </c>
      <c r="AC35" s="4" t="e">
        <f>Table1[[#This Row],[HARGA]]</f>
        <v>#N/A</v>
      </c>
      <c r="AD35" s="6">
        <f>IF(Table1[[#This Row],[DISKON_1]]=0,"",Table1[[#This Row],[DISKON_1]])</f>
        <v>0.125</v>
      </c>
      <c r="AE35" s="6">
        <f>IF(Table1[[#This Row],[DISKON_2]]=0,"",Table1[[#This Row],[DISKON_2]])</f>
        <v>0.05</v>
      </c>
      <c r="AF35" s="8">
        <f ca="1">Table1[[#This Row],[TGL DATANG]]</f>
        <v>45358</v>
      </c>
      <c r="AG35" s="10">
        <f ca="1">Table1[[#This Row],[TGL NOTA]]</f>
        <v>45352</v>
      </c>
      <c r="AH35" t="str">
        <f ca="1">Table1[[#This Row],[NO.NOTA]]</f>
        <v>SA240303872</v>
      </c>
    </row>
    <row r="36" spans="1:34" hidden="1" x14ac:dyDescent="0.25">
      <c r="A36" s="2">
        <v>41</v>
      </c>
      <c r="D36">
        <f t="shared" si="0"/>
        <v>32</v>
      </c>
      <c r="E36">
        <f t="shared" si="1"/>
        <v>41</v>
      </c>
      <c r="F36">
        <f>INDEX([1]!NOTA[//DB],A:A)</f>
        <v>2510</v>
      </c>
      <c r="G36" t="e">
        <f>MATCH(Table1[NAMA NB],Table2[NAMA NB],0)</f>
        <v>#N/A</v>
      </c>
      <c r="H36" t="str">
        <f>INDEX([2]!db[NB PAJAK],Table1[[#This Row],[//DB]])</f>
        <v>PENSIL JOYKO 2B P-88</v>
      </c>
      <c r="I36" s="3" t="e">
        <f>INDEX(Table2[KODE BARANG],Table1[[#This Row],[//DIC]])</f>
        <v>#N/A</v>
      </c>
      <c r="J36" s="4">
        <f>INDEX([1]!NOTA[C],Table1[[#This Row],[//NOTA]])</f>
        <v>1</v>
      </c>
      <c r="K36" s="5">
        <f>IF(Table1[[#This Row],[C_1]]=0,Table1[[#This Row],[QTY_1]]/Table1[[#This Row],[QTY_2]],0)</f>
        <v>0</v>
      </c>
      <c r="L36" s="5">
        <f>IF(Table1[[#This Row],[C_1]]=0,Table1[[#This Row],[C_2]],Table1[[#This Row],[C_1]])</f>
        <v>1</v>
      </c>
      <c r="M36" s="3">
        <f>INDEX([1]!NOTA[QTY],Table1[[#This Row],[//NOTA]])</f>
        <v>30</v>
      </c>
      <c r="N36" s="3" t="str">
        <f>INDEX([1]!NOTA[STN],Table1[[#This Row],[//NOTA]])</f>
        <v>GRS</v>
      </c>
      <c r="O36" s="3" t="e">
        <f>INDEX(Table2[ISI],Table1[//DIC])</f>
        <v>#N/A</v>
      </c>
      <c r="P36" s="3" t="e">
        <f>INDEX(Table2[SATUAN],Table1[//DIC])</f>
        <v>#N/A</v>
      </c>
      <c r="Q36" s="3" t="e">
        <f>IF(Table1[[#This Row],[QTY_2]]*Table1[[#This Row],[C_1]]=0,Table1[[#This Row],[QTY_1]],Table1[[#This Row],[QTY_2]]*Table1[[#This Row],[C_1]])</f>
        <v>#N/A</v>
      </c>
      <c r="R36" s="3" t="e">
        <f>IF(Table1[[#This Row],[C_1]]="",Table1[[#This Row],[STN_1]],Table1[[#This Row],[STN_2]])</f>
        <v>#N/A</v>
      </c>
      <c r="S36" s="4">
        <f>INDEX([1]!NOTA[JUMLAH],Table1[//NOTA])</f>
        <v>3132000</v>
      </c>
      <c r="T36" s="4" t="e">
        <f>Table1[[#This Row],[JUMLAH]]/Table1[[#This Row],[QTY_3]]</f>
        <v>#N/A</v>
      </c>
      <c r="U36" s="3" t="e">
        <f>Table1[[#This Row],[STN_3]]</f>
        <v>#N/A</v>
      </c>
      <c r="V36" s="6">
        <f>INDEX([1]!NOTA[DISC 1],Table1[//NOTA])</f>
        <v>0.125</v>
      </c>
      <c r="W36" s="6">
        <f>INDEX([1]!NOTA[DISC 2],Table1[//NOTA])</f>
        <v>0.05</v>
      </c>
      <c r="X36" s="13">
        <f ca="1">INDEX([1]!NOTA[TGL_H],Table1[//NOTA])</f>
        <v>45358</v>
      </c>
      <c r="Y36" s="13">
        <f ca="1">INDEX([1]!NOTA[TGL.NOTA_H],Table1[//NOTA])</f>
        <v>45352</v>
      </c>
      <c r="Z36" s="7" t="str">
        <f ca="1">INDEX([1]!NOTA[NO.NOTA_H],Table1[//NOTA])</f>
        <v>SA240303872</v>
      </c>
      <c r="AA36" s="3" t="e">
        <f>Table1[[#This Row],[KODE BARANG]]</f>
        <v>#N/A</v>
      </c>
      <c r="AB36" s="3">
        <f>Table1[[#This Row],[C_3]]</f>
        <v>1</v>
      </c>
      <c r="AC36" s="4" t="e">
        <f>Table1[[#This Row],[HARGA]]</f>
        <v>#N/A</v>
      </c>
      <c r="AD36" s="6">
        <f>IF(Table1[[#This Row],[DISKON_1]]=0,"",Table1[[#This Row],[DISKON_1]])</f>
        <v>0.125</v>
      </c>
      <c r="AE36" s="6">
        <f>IF(Table1[[#This Row],[DISKON_2]]=0,"",Table1[[#This Row],[DISKON_2]])</f>
        <v>0.05</v>
      </c>
      <c r="AF36" s="8">
        <f ca="1">Table1[[#This Row],[TGL DATANG]]</f>
        <v>45358</v>
      </c>
      <c r="AG36" s="10">
        <f ca="1">Table1[[#This Row],[TGL NOTA]]</f>
        <v>45352</v>
      </c>
      <c r="AH36" t="str">
        <f ca="1">Table1[[#This Row],[NO.NOTA]]</f>
        <v>SA240303872</v>
      </c>
    </row>
    <row r="37" spans="1:34" hidden="1" x14ac:dyDescent="0.25">
      <c r="A37" s="2">
        <v>42</v>
      </c>
      <c r="D37">
        <f t="shared" si="0"/>
        <v>33</v>
      </c>
      <c r="E37">
        <f t="shared" si="1"/>
        <v>42</v>
      </c>
      <c r="F37">
        <f>INDEX([1]!NOTA[//DB],A:A)</f>
        <v>695</v>
      </c>
      <c r="G37" t="e">
        <f>MATCH(Table1[NAMA NB],Table2[NAMA NB],0)</f>
        <v>#N/A</v>
      </c>
      <c r="H37" t="str">
        <f>INDEX([2]!db[NB PAJAK],Table1[[#This Row],[//DB]])</f>
        <v>PENSIL WARNA JOYKO CP-12PB (PANJANG)</v>
      </c>
      <c r="I37" s="3" t="e">
        <f>INDEX(Table2[KODE BARANG],Table1[[#This Row],[//DIC]])</f>
        <v>#N/A</v>
      </c>
      <c r="J37" s="4">
        <f>INDEX([1]!NOTA[C],Table1[[#This Row],[//NOTA]])</f>
        <v>1</v>
      </c>
      <c r="K37" s="5">
        <f>IF(Table1[[#This Row],[C_1]]=0,Table1[[#This Row],[QTY_1]]/Table1[[#This Row],[QTY_2]],0)</f>
        <v>0</v>
      </c>
      <c r="L37" s="5">
        <f>IF(Table1[[#This Row],[C_1]]=0,Table1[[#This Row],[C_2]],Table1[[#This Row],[C_1]])</f>
        <v>1</v>
      </c>
      <c r="M37" s="3">
        <f>INDEX([1]!NOTA[QTY],Table1[[#This Row],[//NOTA]])</f>
        <v>144</v>
      </c>
      <c r="N37" s="3" t="str">
        <f>INDEX([1]!NOTA[STN],Table1[[#This Row],[//NOTA]])</f>
        <v>SET</v>
      </c>
      <c r="O37" s="3" t="e">
        <f>INDEX(Table2[ISI],Table1[//DIC])</f>
        <v>#N/A</v>
      </c>
      <c r="P37" s="3" t="e">
        <f>INDEX(Table2[SATUAN],Table1[//DIC])</f>
        <v>#N/A</v>
      </c>
      <c r="Q37" s="3" t="e">
        <f>IF(Table1[[#This Row],[QTY_2]]*Table1[[#This Row],[C_1]]=0,Table1[[#This Row],[QTY_1]],Table1[[#This Row],[QTY_2]]*Table1[[#This Row],[C_1]])</f>
        <v>#N/A</v>
      </c>
      <c r="R37" s="3" t="e">
        <f>IF(Table1[[#This Row],[C_1]]="",Table1[[#This Row],[STN_1]],Table1[[#This Row],[STN_2]])</f>
        <v>#N/A</v>
      </c>
      <c r="S37" s="4">
        <f>INDEX([1]!NOTA[JUMLAH],Table1[//NOTA])</f>
        <v>1468800</v>
      </c>
      <c r="T37" s="4" t="e">
        <f>Table1[[#This Row],[JUMLAH]]/Table1[[#This Row],[QTY_3]]</f>
        <v>#N/A</v>
      </c>
      <c r="U37" s="3" t="e">
        <f>Table1[[#This Row],[STN_3]]</f>
        <v>#N/A</v>
      </c>
      <c r="V37" s="6">
        <f>INDEX([1]!NOTA[DISC 1],Table1[//NOTA])</f>
        <v>0.125</v>
      </c>
      <c r="W37" s="6">
        <f>INDEX([1]!NOTA[DISC 2],Table1[//NOTA])</f>
        <v>0.05</v>
      </c>
      <c r="X37" s="13">
        <f ca="1">INDEX([1]!NOTA[TGL_H],Table1[//NOTA])</f>
        <v>45358</v>
      </c>
      <c r="Y37" s="13">
        <f ca="1">INDEX([1]!NOTA[TGL.NOTA_H],Table1[//NOTA])</f>
        <v>45352</v>
      </c>
      <c r="Z37" s="7" t="str">
        <f ca="1">INDEX([1]!NOTA[NO.NOTA_H],Table1[//NOTA])</f>
        <v>SA240303872</v>
      </c>
      <c r="AA37" s="3" t="e">
        <f>Table1[[#This Row],[KODE BARANG]]</f>
        <v>#N/A</v>
      </c>
      <c r="AB37" s="3">
        <f>Table1[[#This Row],[C_3]]</f>
        <v>1</v>
      </c>
      <c r="AC37" s="4" t="e">
        <f>Table1[[#This Row],[HARGA]]</f>
        <v>#N/A</v>
      </c>
      <c r="AD37" s="6">
        <f>IF(Table1[[#This Row],[DISKON_1]]=0,"",Table1[[#This Row],[DISKON_1]])</f>
        <v>0.125</v>
      </c>
      <c r="AE37" s="6">
        <f>IF(Table1[[#This Row],[DISKON_2]]=0,"",Table1[[#This Row],[DISKON_2]])</f>
        <v>0.05</v>
      </c>
      <c r="AF37" s="8">
        <f ca="1">Table1[[#This Row],[TGL DATANG]]</f>
        <v>45358</v>
      </c>
      <c r="AG37" s="10">
        <f ca="1">Table1[[#This Row],[TGL NOTA]]</f>
        <v>45352</v>
      </c>
      <c r="AH37" t="str">
        <f ca="1">Table1[[#This Row],[NO.NOTA]]</f>
        <v>SA240303872</v>
      </c>
    </row>
    <row r="38" spans="1:34" hidden="1" x14ac:dyDescent="0.25">
      <c r="A38" s="2">
        <v>43</v>
      </c>
      <c r="D38">
        <f t="shared" si="0"/>
        <v>34</v>
      </c>
      <c r="E38">
        <f t="shared" si="1"/>
        <v>43</v>
      </c>
      <c r="F38">
        <f>INDEX([1]!NOTA[//DB],A:A)</f>
        <v>742</v>
      </c>
      <c r="G38" t="e">
        <f>MATCH(Table1[NAMA NB],Table2[NAMA NB],0)</f>
        <v>#N/A</v>
      </c>
      <c r="H38" t="str">
        <f>INDEX([2]!db[NB PAJAK],Table1[[#This Row],[//DB]])</f>
        <v>CORRECTION TAPE JOYKO CT-540</v>
      </c>
      <c r="I38" s="3" t="e">
        <f>INDEX(Table2[KODE BARANG],Table1[[#This Row],[//DIC]])</f>
        <v>#N/A</v>
      </c>
      <c r="J38" s="4">
        <f>INDEX([1]!NOTA[C],Table1[[#This Row],[//NOTA]])</f>
        <v>1</v>
      </c>
      <c r="K38" s="5">
        <f>IF(Table1[[#This Row],[C_1]]=0,Table1[[#This Row],[QTY_1]]/Table1[[#This Row],[QTY_2]],0)</f>
        <v>0</v>
      </c>
      <c r="L38" s="5">
        <f>IF(Table1[[#This Row],[C_1]]=0,Table1[[#This Row],[C_2]],Table1[[#This Row],[C_1]])</f>
        <v>1</v>
      </c>
      <c r="M38" s="3">
        <f>INDEX([1]!NOTA[QTY],Table1[[#This Row],[//NOTA]])</f>
        <v>720</v>
      </c>
      <c r="N38" s="3" t="str">
        <f>INDEX([1]!NOTA[STN],Table1[[#This Row],[//NOTA]])</f>
        <v>SET</v>
      </c>
      <c r="O38" s="3" t="e">
        <f>INDEX(Table2[ISI],Table1[//DIC])</f>
        <v>#N/A</v>
      </c>
      <c r="P38" s="3" t="e">
        <f>INDEX(Table2[SATUAN],Table1[//DIC])</f>
        <v>#N/A</v>
      </c>
      <c r="Q38" s="3" t="e">
        <f>IF(Table1[[#This Row],[QTY_2]]*Table1[[#This Row],[C_1]]=0,Table1[[#This Row],[QTY_1]],Table1[[#This Row],[QTY_2]]*Table1[[#This Row],[C_1]])</f>
        <v>#N/A</v>
      </c>
      <c r="R38" s="3" t="e">
        <f>IF(Table1[[#This Row],[C_1]]="",Table1[[#This Row],[STN_1]],Table1[[#This Row],[STN_2]])</f>
        <v>#N/A</v>
      </c>
      <c r="S38" s="4">
        <f>INDEX([1]!NOTA[JUMLAH],Table1[//NOTA])</f>
        <v>4104000</v>
      </c>
      <c r="T38" s="4" t="e">
        <f>Table1[[#This Row],[JUMLAH]]/Table1[[#This Row],[QTY_3]]</f>
        <v>#N/A</v>
      </c>
      <c r="U38" s="3" t="e">
        <f>Table1[[#This Row],[STN_3]]</f>
        <v>#N/A</v>
      </c>
      <c r="V38" s="6">
        <f>INDEX([1]!NOTA[DISC 1],Table1[//NOTA])</f>
        <v>0.125</v>
      </c>
      <c r="W38" s="6">
        <f>INDEX([1]!NOTA[DISC 2],Table1[//NOTA])</f>
        <v>0.05</v>
      </c>
      <c r="X38" s="13">
        <f ca="1">INDEX([1]!NOTA[TGL_H],Table1[//NOTA])</f>
        <v>45358</v>
      </c>
      <c r="Y38" s="13">
        <f ca="1">INDEX([1]!NOTA[TGL.NOTA_H],Table1[//NOTA])</f>
        <v>45352</v>
      </c>
      <c r="Z38" s="7" t="str">
        <f ca="1">INDEX([1]!NOTA[NO.NOTA_H],Table1[//NOTA])</f>
        <v>SA240303872</v>
      </c>
      <c r="AA38" s="3" t="e">
        <f>Table1[[#This Row],[KODE BARANG]]</f>
        <v>#N/A</v>
      </c>
      <c r="AB38" s="3">
        <f>Table1[[#This Row],[C_3]]</f>
        <v>1</v>
      </c>
      <c r="AC38" s="4" t="e">
        <f>Table1[[#This Row],[HARGA]]</f>
        <v>#N/A</v>
      </c>
      <c r="AD38" s="6">
        <f>IF(Table1[[#This Row],[DISKON_1]]=0,"",Table1[[#This Row],[DISKON_1]])</f>
        <v>0.125</v>
      </c>
      <c r="AE38" s="6">
        <f>IF(Table1[[#This Row],[DISKON_2]]=0,"",Table1[[#This Row],[DISKON_2]])</f>
        <v>0.05</v>
      </c>
      <c r="AF38" s="8">
        <f ca="1">Table1[[#This Row],[TGL DATANG]]</f>
        <v>45358</v>
      </c>
      <c r="AG38" s="10">
        <f ca="1">Table1[[#This Row],[TGL NOTA]]</f>
        <v>45352</v>
      </c>
      <c r="AH38" t="str">
        <f ca="1">Table1[[#This Row],[NO.NOTA]]</f>
        <v>SA240303872</v>
      </c>
    </row>
    <row r="39" spans="1:34" hidden="1" x14ac:dyDescent="0.25">
      <c r="A39" s="2">
        <v>44</v>
      </c>
      <c r="D39">
        <f t="shared" si="0"/>
        <v>35</v>
      </c>
      <c r="E39">
        <f t="shared" si="1"/>
        <v>44</v>
      </c>
      <c r="F39">
        <f>INDEX([1]!NOTA[//DB],A:A)</f>
        <v>2079</v>
      </c>
      <c r="G39" t="e">
        <f>MATCH(Table1[NAMA NB],Table2[NAMA NB],0)</f>
        <v>#N/A</v>
      </c>
      <c r="H39" t="str">
        <f>INDEX([2]!db[NB PAJAK],Table1[[#This Row],[//DB]])</f>
        <v>JANGKA (MATH SET) JOYKO MS-25</v>
      </c>
      <c r="I39" s="3" t="e">
        <f>INDEX(Table2[KODE BARANG],Table1[[#This Row],[//DIC]])</f>
        <v>#N/A</v>
      </c>
      <c r="J39" s="4">
        <f>INDEX([1]!NOTA[C],Table1[[#This Row],[//NOTA]])</f>
        <v>1</v>
      </c>
      <c r="K39" s="5">
        <f>IF(Table1[[#This Row],[C_1]]=0,Table1[[#This Row],[QTY_1]]/Table1[[#This Row],[QTY_2]],0)</f>
        <v>0</v>
      </c>
      <c r="L39" s="5">
        <f>IF(Table1[[#This Row],[C_1]]=0,Table1[[#This Row],[C_2]],Table1[[#This Row],[C_1]])</f>
        <v>1</v>
      </c>
      <c r="M39" s="3">
        <f>INDEX([1]!NOTA[QTY],Table1[[#This Row],[//NOTA]])</f>
        <v>24</v>
      </c>
      <c r="N39" s="3" t="str">
        <f>INDEX([1]!NOTA[STN],Table1[[#This Row],[//NOTA]])</f>
        <v>LSN</v>
      </c>
      <c r="O39" s="3" t="e">
        <f>INDEX(Table2[ISI],Table1[//DIC])</f>
        <v>#N/A</v>
      </c>
      <c r="P39" s="3" t="e">
        <f>INDEX(Table2[SATUAN],Table1[//DIC])</f>
        <v>#N/A</v>
      </c>
      <c r="Q39" s="3" t="e">
        <f>IF(Table1[[#This Row],[QTY_2]]*Table1[[#This Row],[C_1]]=0,Table1[[#This Row],[QTY_1]],Table1[[#This Row],[QTY_2]]*Table1[[#This Row],[C_1]])</f>
        <v>#N/A</v>
      </c>
      <c r="R39" s="3" t="e">
        <f>IF(Table1[[#This Row],[C_1]]="",Table1[[#This Row],[STN_1]],Table1[[#This Row],[STN_2]])</f>
        <v>#N/A</v>
      </c>
      <c r="S39" s="4">
        <f>INDEX([1]!NOTA[JUMLAH],Table1[//NOTA])</f>
        <v>2145600</v>
      </c>
      <c r="T39" s="4" t="e">
        <f>Table1[[#This Row],[JUMLAH]]/Table1[[#This Row],[QTY_3]]</f>
        <v>#N/A</v>
      </c>
      <c r="U39" s="3" t="e">
        <f>Table1[[#This Row],[STN_3]]</f>
        <v>#N/A</v>
      </c>
      <c r="V39" s="6">
        <f>INDEX([1]!NOTA[DISC 1],Table1[//NOTA])</f>
        <v>0.125</v>
      </c>
      <c r="W39" s="6">
        <f>INDEX([1]!NOTA[DISC 2],Table1[//NOTA])</f>
        <v>0.05</v>
      </c>
      <c r="X39" s="13">
        <f ca="1">INDEX([1]!NOTA[TGL_H],Table1[//NOTA])</f>
        <v>45358</v>
      </c>
      <c r="Y39" s="13">
        <f ca="1">INDEX([1]!NOTA[TGL.NOTA_H],Table1[//NOTA])</f>
        <v>45352</v>
      </c>
      <c r="Z39" s="7" t="str">
        <f ca="1">INDEX([1]!NOTA[NO.NOTA_H],Table1[//NOTA])</f>
        <v>SA240303872</v>
      </c>
      <c r="AA39" s="3" t="e">
        <f>Table1[[#This Row],[KODE BARANG]]</f>
        <v>#N/A</v>
      </c>
      <c r="AB39" s="3">
        <f>Table1[[#This Row],[C_3]]</f>
        <v>1</v>
      </c>
      <c r="AC39" s="4" t="e">
        <f>Table1[[#This Row],[HARGA]]</f>
        <v>#N/A</v>
      </c>
      <c r="AD39" s="6">
        <f>IF(Table1[[#This Row],[DISKON_1]]=0,"",Table1[[#This Row],[DISKON_1]])</f>
        <v>0.125</v>
      </c>
      <c r="AE39" s="6">
        <f>IF(Table1[[#This Row],[DISKON_2]]=0,"",Table1[[#This Row],[DISKON_2]])</f>
        <v>0.05</v>
      </c>
      <c r="AF39" s="8">
        <f ca="1">Table1[[#This Row],[TGL DATANG]]</f>
        <v>45358</v>
      </c>
      <c r="AG39" s="10">
        <f ca="1">Table1[[#This Row],[TGL NOTA]]</f>
        <v>45352</v>
      </c>
      <c r="AH39" t="str">
        <f ca="1">Table1[[#This Row],[NO.NOTA]]</f>
        <v>SA240303872</v>
      </c>
    </row>
    <row r="40" spans="1:34" hidden="1" x14ac:dyDescent="0.25">
      <c r="A40" s="2">
        <v>45</v>
      </c>
      <c r="D40">
        <f t="shared" si="0"/>
        <v>36</v>
      </c>
      <c r="E40">
        <f t="shared" si="1"/>
        <v>45</v>
      </c>
      <c r="F40">
        <f>INDEX([1]!NOTA[//DB],A:A)</f>
        <v>2083</v>
      </c>
      <c r="G40" t="e">
        <f>MATCH(Table1[NAMA NB],Table2[NAMA NB],0)</f>
        <v>#N/A</v>
      </c>
      <c r="H40" t="str">
        <f>INDEX([2]!db[NB PAJAK],Table1[[#This Row],[//DB]])</f>
        <v>JANGKA (MATH SET) JOYKO MS-55</v>
      </c>
      <c r="I40" s="3" t="e">
        <f>INDEX(Table2[KODE BARANG],Table1[[#This Row],[//DIC]])</f>
        <v>#N/A</v>
      </c>
      <c r="J40" s="4">
        <f>INDEX([1]!NOTA[C],Table1[[#This Row],[//NOTA]])</f>
        <v>1</v>
      </c>
      <c r="K40" s="5">
        <f>IF(Table1[[#This Row],[C_1]]=0,Table1[[#This Row],[QTY_1]]/Table1[[#This Row],[QTY_2]],0)</f>
        <v>0</v>
      </c>
      <c r="L40" s="5">
        <f>IF(Table1[[#This Row],[C_1]]=0,Table1[[#This Row],[C_2]],Table1[[#This Row],[C_1]])</f>
        <v>1</v>
      </c>
      <c r="M40" s="3">
        <f>INDEX([1]!NOTA[QTY],Table1[[#This Row],[//NOTA]])</f>
        <v>24</v>
      </c>
      <c r="N40" s="3" t="str">
        <f>INDEX([1]!NOTA[STN],Table1[[#This Row],[//NOTA]])</f>
        <v>LSN</v>
      </c>
      <c r="O40" s="3" t="e">
        <f>INDEX(Table2[ISI],Table1[//DIC])</f>
        <v>#N/A</v>
      </c>
      <c r="P40" s="3" t="e">
        <f>INDEX(Table2[SATUAN],Table1[//DIC])</f>
        <v>#N/A</v>
      </c>
      <c r="Q40" s="3" t="e">
        <f>IF(Table1[[#This Row],[QTY_2]]*Table1[[#This Row],[C_1]]=0,Table1[[#This Row],[QTY_1]],Table1[[#This Row],[QTY_2]]*Table1[[#This Row],[C_1]])</f>
        <v>#N/A</v>
      </c>
      <c r="R40" s="3" t="e">
        <f>IF(Table1[[#This Row],[C_1]]="",Table1[[#This Row],[STN_1]],Table1[[#This Row],[STN_2]])</f>
        <v>#N/A</v>
      </c>
      <c r="S40" s="4">
        <f>INDEX([1]!NOTA[JUMLAH],Table1[//NOTA])</f>
        <v>2145600</v>
      </c>
      <c r="T40" s="4" t="e">
        <f>Table1[[#This Row],[JUMLAH]]/Table1[[#This Row],[QTY_3]]</f>
        <v>#N/A</v>
      </c>
      <c r="U40" s="3" t="e">
        <f>Table1[[#This Row],[STN_3]]</f>
        <v>#N/A</v>
      </c>
      <c r="V40" s="6">
        <f>INDEX([1]!NOTA[DISC 1],Table1[//NOTA])</f>
        <v>0.125</v>
      </c>
      <c r="W40" s="6">
        <f>INDEX([1]!NOTA[DISC 2],Table1[//NOTA])</f>
        <v>0.05</v>
      </c>
      <c r="X40" s="13">
        <f ca="1">INDEX([1]!NOTA[TGL_H],Table1[//NOTA])</f>
        <v>45358</v>
      </c>
      <c r="Y40" s="13">
        <f ca="1">INDEX([1]!NOTA[TGL.NOTA_H],Table1[//NOTA])</f>
        <v>45352</v>
      </c>
      <c r="Z40" s="7" t="str">
        <f ca="1">INDEX([1]!NOTA[NO.NOTA_H],Table1[//NOTA])</f>
        <v>SA240303872</v>
      </c>
      <c r="AA40" s="3" t="e">
        <f>Table1[[#This Row],[KODE BARANG]]</f>
        <v>#N/A</v>
      </c>
      <c r="AB40" s="3">
        <f>Table1[[#This Row],[C_3]]</f>
        <v>1</v>
      </c>
      <c r="AC40" s="4" t="e">
        <f>Table1[[#This Row],[HARGA]]</f>
        <v>#N/A</v>
      </c>
      <c r="AD40" s="6">
        <f>IF(Table1[[#This Row],[DISKON_1]]=0,"",Table1[[#This Row],[DISKON_1]])</f>
        <v>0.125</v>
      </c>
      <c r="AE40" s="6">
        <f>IF(Table1[[#This Row],[DISKON_2]]=0,"",Table1[[#This Row],[DISKON_2]])</f>
        <v>0.05</v>
      </c>
      <c r="AF40" s="8">
        <f ca="1">Table1[[#This Row],[TGL DATANG]]</f>
        <v>45358</v>
      </c>
      <c r="AG40" s="10">
        <f ca="1">Table1[[#This Row],[TGL NOTA]]</f>
        <v>45352</v>
      </c>
      <c r="AH40" t="str">
        <f ca="1">Table1[[#This Row],[NO.NOTA]]</f>
        <v>SA240303872</v>
      </c>
    </row>
    <row r="41" spans="1:34" hidden="1" x14ac:dyDescent="0.25">
      <c r="A41" s="2">
        <v>46</v>
      </c>
      <c r="D41">
        <f t="shared" si="0"/>
        <v>37</v>
      </c>
      <c r="E41">
        <f t="shared" si="1"/>
        <v>46</v>
      </c>
      <c r="F41">
        <f>INDEX([1]!NOTA[//DB],A:A)</f>
        <v>2716</v>
      </c>
      <c r="G41" t="e">
        <f>MATCH(Table1[NAMA NB],Table2[NAMA NB],0)</f>
        <v>#N/A</v>
      </c>
      <c r="H41" t="str">
        <f>INDEX([2]!db[NB PAJAK],Table1[[#This Row],[//DB]])</f>
        <v>PUNCH JOYKO 85</v>
      </c>
      <c r="I41" s="3" t="e">
        <f>INDEX(Table2[KODE BARANG],Table1[[#This Row],[//DIC]])</f>
        <v>#N/A</v>
      </c>
      <c r="J41" s="4">
        <f>INDEX([1]!NOTA[C],Table1[[#This Row],[//NOTA]])</f>
        <v>1</v>
      </c>
      <c r="K41" s="5">
        <f>IF(Table1[[#This Row],[C_1]]=0,Table1[[#This Row],[QTY_1]]/Table1[[#This Row],[QTY_2]],0)</f>
        <v>0</v>
      </c>
      <c r="L41" s="5">
        <f>IF(Table1[[#This Row],[C_1]]=0,Table1[[#This Row],[C_2]],Table1[[#This Row],[C_1]])</f>
        <v>1</v>
      </c>
      <c r="M41" s="3">
        <f>INDEX([1]!NOTA[QTY],Table1[[#This Row],[//NOTA]])</f>
        <v>24</v>
      </c>
      <c r="N41" s="3" t="str">
        <f>INDEX([1]!NOTA[STN],Table1[[#This Row],[//NOTA]])</f>
        <v>PCS</v>
      </c>
      <c r="O41" s="3" t="e">
        <f>INDEX(Table2[ISI],Table1[//DIC])</f>
        <v>#N/A</v>
      </c>
      <c r="P41" s="3" t="e">
        <f>INDEX(Table2[SATUAN],Table1[//DIC])</f>
        <v>#N/A</v>
      </c>
      <c r="Q41" s="3" t="e">
        <f>IF(Table1[[#This Row],[QTY_2]]*Table1[[#This Row],[C_1]]=0,Table1[[#This Row],[QTY_1]],Table1[[#This Row],[QTY_2]]*Table1[[#This Row],[C_1]])</f>
        <v>#N/A</v>
      </c>
      <c r="R41" s="3" t="e">
        <f>IF(Table1[[#This Row],[C_1]]="",Table1[[#This Row],[STN_1]],Table1[[#This Row],[STN_2]])</f>
        <v>#N/A</v>
      </c>
      <c r="S41" s="4">
        <f>INDEX([1]!NOTA[JUMLAH],Table1[//NOTA])</f>
        <v>960000</v>
      </c>
      <c r="T41" s="4" t="e">
        <f>Table1[[#This Row],[JUMLAH]]/Table1[[#This Row],[QTY_3]]</f>
        <v>#N/A</v>
      </c>
      <c r="U41" s="3" t="e">
        <f>Table1[[#This Row],[STN_3]]</f>
        <v>#N/A</v>
      </c>
      <c r="V41" s="6">
        <f>INDEX([1]!NOTA[DISC 1],Table1[//NOTA])</f>
        <v>0.125</v>
      </c>
      <c r="W41" s="6">
        <f>INDEX([1]!NOTA[DISC 2],Table1[//NOTA])</f>
        <v>0.05</v>
      </c>
      <c r="X41" s="13">
        <f ca="1">INDEX([1]!NOTA[TGL_H],Table1[//NOTA])</f>
        <v>45358</v>
      </c>
      <c r="Y41" s="13">
        <f ca="1">INDEX([1]!NOTA[TGL.NOTA_H],Table1[//NOTA])</f>
        <v>45352</v>
      </c>
      <c r="Z41" s="7" t="str">
        <f ca="1">INDEX([1]!NOTA[NO.NOTA_H],Table1[//NOTA])</f>
        <v>SA240303872</v>
      </c>
      <c r="AA41" s="3" t="e">
        <f>Table1[[#This Row],[KODE BARANG]]</f>
        <v>#N/A</v>
      </c>
      <c r="AB41" s="3">
        <f>Table1[[#This Row],[C_3]]</f>
        <v>1</v>
      </c>
      <c r="AC41" s="4" t="e">
        <f>Table1[[#This Row],[HARGA]]</f>
        <v>#N/A</v>
      </c>
      <c r="AD41" s="6">
        <f>IF(Table1[[#This Row],[DISKON_1]]=0,"",Table1[[#This Row],[DISKON_1]])</f>
        <v>0.125</v>
      </c>
      <c r="AE41" s="6">
        <f>IF(Table1[[#This Row],[DISKON_2]]=0,"",Table1[[#This Row],[DISKON_2]])</f>
        <v>0.05</v>
      </c>
      <c r="AF41" s="8">
        <f ca="1">Table1[[#This Row],[TGL DATANG]]</f>
        <v>45358</v>
      </c>
      <c r="AG41" s="10">
        <f ca="1">Table1[[#This Row],[TGL NOTA]]</f>
        <v>45352</v>
      </c>
      <c r="AH41" t="str">
        <f ca="1">Table1[[#This Row],[NO.NOTA]]</f>
        <v>SA240303872</v>
      </c>
    </row>
    <row r="42" spans="1:34" hidden="1" x14ac:dyDescent="0.25">
      <c r="A42" s="2">
        <v>48</v>
      </c>
      <c r="D42">
        <f t="shared" si="0"/>
        <v>38</v>
      </c>
      <c r="E42">
        <f t="shared" si="1"/>
        <v>48</v>
      </c>
      <c r="F42">
        <f>INDEX([1]!NOTA[//DB],A:A)</f>
        <v>1880</v>
      </c>
      <c r="G42" t="e">
        <f>MATCH(Table1[NAMA NB],Table2[NAMA NB],0)</f>
        <v>#N/A</v>
      </c>
      <c r="H42" t="str">
        <f>INDEX([2]!db[NB PAJAK],Table1[[#This Row],[//DB]])</f>
        <v>LABEL HARGA JOYKO LB-2RL (1 LINE PUTIH)</v>
      </c>
      <c r="I42" s="3" t="e">
        <f>INDEX(Table2[KODE BARANG],Table1[[#This Row],[//DIC]])</f>
        <v>#N/A</v>
      </c>
      <c r="J42" s="4">
        <f>INDEX([1]!NOTA[C],Table1[[#This Row],[//NOTA]])</f>
        <v>2</v>
      </c>
      <c r="K42" s="5">
        <f>IF(Table1[[#This Row],[C_1]]=0,Table1[[#This Row],[QTY_1]]/Table1[[#This Row],[QTY_2]],0)</f>
        <v>0</v>
      </c>
      <c r="L42" s="5">
        <f>IF(Table1[[#This Row],[C_1]]=0,Table1[[#This Row],[C_2]],Table1[[#This Row],[C_1]])</f>
        <v>2</v>
      </c>
      <c r="M42" s="3">
        <f>INDEX([1]!NOTA[QTY],Table1[[#This Row],[//NOTA]])</f>
        <v>2000</v>
      </c>
      <c r="N42" s="3" t="str">
        <f>INDEX([1]!NOTA[STN],Table1[[#This Row],[//NOTA]])</f>
        <v>ROL</v>
      </c>
      <c r="O42" s="3" t="e">
        <f>INDEX(Table2[ISI],Table1[//DIC])</f>
        <v>#N/A</v>
      </c>
      <c r="P42" s="3" t="e">
        <f>INDEX(Table2[SATUAN],Table1[//DIC])</f>
        <v>#N/A</v>
      </c>
      <c r="Q42" s="3" t="e">
        <f>IF(Table1[[#This Row],[QTY_2]]*Table1[[#This Row],[C_1]]=0,Table1[[#This Row],[QTY_1]],Table1[[#This Row],[QTY_2]]*Table1[[#This Row],[C_1]])</f>
        <v>#N/A</v>
      </c>
      <c r="R42" s="3" t="e">
        <f>IF(Table1[[#This Row],[C_1]]="",Table1[[#This Row],[STN_1]],Table1[[#This Row],[STN_2]])</f>
        <v>#N/A</v>
      </c>
      <c r="S42" s="4">
        <f>INDEX([1]!NOTA[JUMLAH],Table1[//NOTA])</f>
        <v>4100000</v>
      </c>
      <c r="T42" s="4" t="e">
        <f>Table1[[#This Row],[JUMLAH]]/Table1[[#This Row],[QTY_3]]</f>
        <v>#N/A</v>
      </c>
      <c r="U42" s="3" t="e">
        <f>Table1[[#This Row],[STN_3]]</f>
        <v>#N/A</v>
      </c>
      <c r="V42" s="6">
        <f>INDEX([1]!NOTA[DISC 1],Table1[//NOTA])</f>
        <v>0.125</v>
      </c>
      <c r="W42" s="6">
        <f>INDEX([1]!NOTA[DISC 2],Table1[//NOTA])</f>
        <v>0.05</v>
      </c>
      <c r="X42" s="13">
        <f ca="1">INDEX([1]!NOTA[TGL_H],Table1[//NOTA])</f>
        <v>45358</v>
      </c>
      <c r="Y42" s="13">
        <f ca="1">INDEX([1]!NOTA[TGL.NOTA_H],Table1[//NOTA])</f>
        <v>45352</v>
      </c>
      <c r="Z42" s="7" t="str">
        <f ca="1">INDEX([1]!NOTA[NO.NOTA_H],Table1[//NOTA])</f>
        <v>SA240303873</v>
      </c>
      <c r="AA42" s="3" t="e">
        <f>Table1[[#This Row],[KODE BARANG]]</f>
        <v>#N/A</v>
      </c>
      <c r="AB42" s="3">
        <f>Table1[[#This Row],[C_3]]</f>
        <v>2</v>
      </c>
      <c r="AC42" s="4" t="e">
        <f>Table1[[#This Row],[HARGA]]</f>
        <v>#N/A</v>
      </c>
      <c r="AD42" s="6">
        <f>IF(Table1[[#This Row],[DISKON_1]]=0,"",Table1[[#This Row],[DISKON_1]])</f>
        <v>0.125</v>
      </c>
      <c r="AE42" s="6">
        <f>IF(Table1[[#This Row],[DISKON_2]]=0,"",Table1[[#This Row],[DISKON_2]])</f>
        <v>0.05</v>
      </c>
      <c r="AF42" s="8">
        <f ca="1">Table1[[#This Row],[TGL DATANG]]</f>
        <v>45358</v>
      </c>
      <c r="AG42" s="10">
        <f ca="1">Table1[[#This Row],[TGL NOTA]]</f>
        <v>45352</v>
      </c>
      <c r="AH42" t="str">
        <f ca="1">Table1[[#This Row],[NO.NOTA]]</f>
        <v>SA240303873</v>
      </c>
    </row>
    <row r="43" spans="1:34" hidden="1" x14ac:dyDescent="0.25">
      <c r="A43" s="2">
        <v>49</v>
      </c>
      <c r="D43">
        <f t="shared" si="0"/>
        <v>39</v>
      </c>
      <c r="E43">
        <f t="shared" si="1"/>
        <v>49</v>
      </c>
      <c r="F43">
        <f>INDEX([1]!NOTA[//DB],A:A)</f>
        <v>1879</v>
      </c>
      <c r="G43" t="e">
        <f>MATCH(Table1[NAMA NB],Table2[NAMA NB],0)</f>
        <v>#N/A</v>
      </c>
      <c r="H43" t="str">
        <f>INDEX([2]!db[NB PAJAK],Table1[[#This Row],[//DB]])</f>
        <v>LABEL HARGA JOYKO LB-1LY (1 LINE KUNING)</v>
      </c>
      <c r="I43" s="3" t="e">
        <f>INDEX(Table2[KODE BARANG],Table1[[#This Row],[//DIC]])</f>
        <v>#N/A</v>
      </c>
      <c r="J43" s="4">
        <f>INDEX([1]!NOTA[C],Table1[[#This Row],[//NOTA]])</f>
        <v>2</v>
      </c>
      <c r="K43" s="5">
        <f>IF(Table1[[#This Row],[C_1]]=0,Table1[[#This Row],[QTY_1]]/Table1[[#This Row],[QTY_2]],0)</f>
        <v>0</v>
      </c>
      <c r="L43" s="5">
        <f>IF(Table1[[#This Row],[C_1]]=0,Table1[[#This Row],[C_2]],Table1[[#This Row],[C_1]])</f>
        <v>2</v>
      </c>
      <c r="M43" s="3">
        <f>INDEX([1]!NOTA[QTY],Table1[[#This Row],[//NOTA]])</f>
        <v>2000</v>
      </c>
      <c r="N43" s="3" t="str">
        <f>INDEX([1]!NOTA[STN],Table1[[#This Row],[//NOTA]])</f>
        <v>ROL</v>
      </c>
      <c r="O43" s="3" t="e">
        <f>INDEX(Table2[ISI],Table1[//DIC])</f>
        <v>#N/A</v>
      </c>
      <c r="P43" s="3" t="e">
        <f>INDEX(Table2[SATUAN],Table1[//DIC])</f>
        <v>#N/A</v>
      </c>
      <c r="Q43" s="3" t="e">
        <f>IF(Table1[[#This Row],[QTY_2]]*Table1[[#This Row],[C_1]]=0,Table1[[#This Row],[QTY_1]],Table1[[#This Row],[QTY_2]]*Table1[[#This Row],[C_1]])</f>
        <v>#N/A</v>
      </c>
      <c r="R43" s="3" t="e">
        <f>IF(Table1[[#This Row],[C_1]]="",Table1[[#This Row],[STN_1]],Table1[[#This Row],[STN_2]])</f>
        <v>#N/A</v>
      </c>
      <c r="S43" s="4">
        <f>INDEX([1]!NOTA[JUMLAH],Table1[//NOTA])</f>
        <v>6000000</v>
      </c>
      <c r="T43" s="4" t="e">
        <f>Table1[[#This Row],[JUMLAH]]/Table1[[#This Row],[QTY_3]]</f>
        <v>#N/A</v>
      </c>
      <c r="U43" s="3" t="e">
        <f>Table1[[#This Row],[STN_3]]</f>
        <v>#N/A</v>
      </c>
      <c r="V43" s="6">
        <f>INDEX([1]!NOTA[DISC 1],Table1[//NOTA])</f>
        <v>0.125</v>
      </c>
      <c r="W43" s="6">
        <f>INDEX([1]!NOTA[DISC 2],Table1[//NOTA])</f>
        <v>0.05</v>
      </c>
      <c r="X43" s="13">
        <f ca="1">INDEX([1]!NOTA[TGL_H],Table1[//NOTA])</f>
        <v>45358</v>
      </c>
      <c r="Y43" s="13">
        <f ca="1">INDEX([1]!NOTA[TGL.NOTA_H],Table1[//NOTA])</f>
        <v>45352</v>
      </c>
      <c r="Z43" s="7" t="str">
        <f ca="1">INDEX([1]!NOTA[NO.NOTA_H],Table1[//NOTA])</f>
        <v>SA240303873</v>
      </c>
      <c r="AA43" s="3" t="e">
        <f>Table1[[#This Row],[KODE BARANG]]</f>
        <v>#N/A</v>
      </c>
      <c r="AB43" s="3">
        <f>Table1[[#This Row],[C_3]]</f>
        <v>2</v>
      </c>
      <c r="AC43" s="4" t="e">
        <f>Table1[[#This Row],[HARGA]]</f>
        <v>#N/A</v>
      </c>
      <c r="AD43" s="6">
        <f>IF(Table1[[#This Row],[DISKON_1]]=0,"",Table1[[#This Row],[DISKON_1]])</f>
        <v>0.125</v>
      </c>
      <c r="AE43" s="6">
        <f>IF(Table1[[#This Row],[DISKON_2]]=0,"",Table1[[#This Row],[DISKON_2]])</f>
        <v>0.05</v>
      </c>
      <c r="AF43" s="8">
        <f ca="1">Table1[[#This Row],[TGL DATANG]]</f>
        <v>45358</v>
      </c>
      <c r="AG43" s="10">
        <f ca="1">Table1[[#This Row],[TGL NOTA]]</f>
        <v>45352</v>
      </c>
      <c r="AH43" t="str">
        <f ca="1">Table1[[#This Row],[NO.NOTA]]</f>
        <v>SA240303873</v>
      </c>
    </row>
    <row r="44" spans="1:34" hidden="1" x14ac:dyDescent="0.25">
      <c r="A44" s="2">
        <v>50</v>
      </c>
      <c r="D44">
        <f t="shared" si="0"/>
        <v>40</v>
      </c>
      <c r="E44">
        <f t="shared" si="1"/>
        <v>50</v>
      </c>
      <c r="F44">
        <f>INDEX([1]!NOTA[//DB],A:A)</f>
        <v>1884</v>
      </c>
      <c r="G44" t="e">
        <f>MATCH(Table1[NAMA NB],Table2[NAMA NB],0)</f>
        <v>#N/A</v>
      </c>
      <c r="H44" t="str">
        <f>INDEX([2]!db[NB PAJAK],Table1[[#This Row],[//DB]])</f>
        <v>LABEL HARGA JOYKO LB-P2CY (2 LINE KUNING)</v>
      </c>
      <c r="I44" s="3" t="e">
        <f>INDEX(Table2[KODE BARANG],Table1[[#This Row],[//DIC]])</f>
        <v>#N/A</v>
      </c>
      <c r="J44" s="4">
        <f>INDEX([1]!NOTA[C],Table1[[#This Row],[//NOTA]])</f>
        <v>1</v>
      </c>
      <c r="K44" s="5">
        <f>IF(Table1[[#This Row],[C_1]]=0,Table1[[#This Row],[QTY_1]]/Table1[[#This Row],[QTY_2]],0)</f>
        <v>0</v>
      </c>
      <c r="L44" s="5">
        <f>IF(Table1[[#This Row],[C_1]]=0,Table1[[#This Row],[C_2]],Table1[[#This Row],[C_1]])</f>
        <v>1</v>
      </c>
      <c r="M44" s="3">
        <f>INDEX([1]!NOTA[QTY],Table1[[#This Row],[//NOTA]])</f>
        <v>500</v>
      </c>
      <c r="N44" s="3" t="str">
        <f>INDEX([1]!NOTA[STN],Table1[[#This Row],[//NOTA]])</f>
        <v>ROL</v>
      </c>
      <c r="O44" s="3" t="e">
        <f>INDEX(Table2[ISI],Table1[//DIC])</f>
        <v>#N/A</v>
      </c>
      <c r="P44" s="3" t="e">
        <f>INDEX(Table2[SATUAN],Table1[//DIC])</f>
        <v>#N/A</v>
      </c>
      <c r="Q44" s="3" t="e">
        <f>IF(Table1[[#This Row],[QTY_2]]*Table1[[#This Row],[C_1]]=0,Table1[[#This Row],[QTY_1]],Table1[[#This Row],[QTY_2]]*Table1[[#This Row],[C_1]])</f>
        <v>#N/A</v>
      </c>
      <c r="R44" s="3" t="e">
        <f>IF(Table1[[#This Row],[C_1]]="",Table1[[#This Row],[STN_1]],Table1[[#This Row],[STN_2]])</f>
        <v>#N/A</v>
      </c>
      <c r="S44" s="4">
        <f>INDEX([1]!NOTA[JUMLAH],Table1[//NOTA])</f>
        <v>2100000</v>
      </c>
      <c r="T44" s="4" t="e">
        <f>Table1[[#This Row],[JUMLAH]]/Table1[[#This Row],[QTY_3]]</f>
        <v>#N/A</v>
      </c>
      <c r="U44" s="3" t="e">
        <f>Table1[[#This Row],[STN_3]]</f>
        <v>#N/A</v>
      </c>
      <c r="V44" s="6">
        <f>INDEX([1]!NOTA[DISC 1],Table1[//NOTA])</f>
        <v>0.125</v>
      </c>
      <c r="W44" s="6">
        <f>INDEX([1]!NOTA[DISC 2],Table1[//NOTA])</f>
        <v>0.05</v>
      </c>
      <c r="X44" s="13">
        <f ca="1">INDEX([1]!NOTA[TGL_H],Table1[//NOTA])</f>
        <v>45358</v>
      </c>
      <c r="Y44" s="13">
        <f ca="1">INDEX([1]!NOTA[TGL.NOTA_H],Table1[//NOTA])</f>
        <v>45352</v>
      </c>
      <c r="Z44" s="7" t="str">
        <f ca="1">INDEX([1]!NOTA[NO.NOTA_H],Table1[//NOTA])</f>
        <v>SA240303873</v>
      </c>
      <c r="AA44" s="3" t="e">
        <f>Table1[[#This Row],[KODE BARANG]]</f>
        <v>#N/A</v>
      </c>
      <c r="AB44" s="3">
        <f>Table1[[#This Row],[C_3]]</f>
        <v>1</v>
      </c>
      <c r="AC44" s="4" t="e">
        <f>Table1[[#This Row],[HARGA]]</f>
        <v>#N/A</v>
      </c>
      <c r="AD44" s="6">
        <f>IF(Table1[[#This Row],[DISKON_1]]=0,"",Table1[[#This Row],[DISKON_1]])</f>
        <v>0.125</v>
      </c>
      <c r="AE44" s="6">
        <f>IF(Table1[[#This Row],[DISKON_2]]=0,"",Table1[[#This Row],[DISKON_2]])</f>
        <v>0.05</v>
      </c>
      <c r="AF44" s="8">
        <f ca="1">Table1[[#This Row],[TGL DATANG]]</f>
        <v>45358</v>
      </c>
      <c r="AG44" s="10">
        <f ca="1">Table1[[#This Row],[TGL NOTA]]</f>
        <v>45352</v>
      </c>
      <c r="AH44" t="str">
        <f ca="1">Table1[[#This Row],[NO.NOTA]]</f>
        <v>SA240303873</v>
      </c>
    </row>
    <row r="45" spans="1:34" hidden="1" x14ac:dyDescent="0.25">
      <c r="A45" s="2">
        <v>51</v>
      </c>
      <c r="D45">
        <f t="shared" si="0"/>
        <v>41</v>
      </c>
      <c r="E45">
        <f t="shared" si="1"/>
        <v>51</v>
      </c>
      <c r="F45">
        <f>INDEX([1]!NOTA[//DB],A:A)</f>
        <v>785</v>
      </c>
      <c r="G45" t="e">
        <f>MATCH(Table1[NAMA NB],Table2[NAMA NB],0)</f>
        <v>#N/A</v>
      </c>
      <c r="H45" t="str">
        <f>INDEX([2]!db[NB PAJAK],Table1[[#This Row],[//DB]])</f>
        <v>CUTTER 9 MM JOYKO A-300A AUTOLOCK (KECIL)</v>
      </c>
      <c r="I45" s="3" t="e">
        <f>INDEX(Table2[KODE BARANG],Table1[[#This Row],[//DIC]])</f>
        <v>#N/A</v>
      </c>
      <c r="J45" s="4">
        <f>INDEX([1]!NOTA[C],Table1[[#This Row],[//NOTA]])</f>
        <v>1</v>
      </c>
      <c r="K45" s="5">
        <f>IF(Table1[[#This Row],[C_1]]=0,Table1[[#This Row],[QTY_1]]/Table1[[#This Row],[QTY_2]],0)</f>
        <v>0</v>
      </c>
      <c r="L45" s="5">
        <f>IF(Table1[[#This Row],[C_1]]=0,Table1[[#This Row],[C_2]],Table1[[#This Row],[C_1]])</f>
        <v>1</v>
      </c>
      <c r="M45" s="3">
        <f>INDEX([1]!NOTA[QTY],Table1[[#This Row],[//NOTA]])</f>
        <v>48</v>
      </c>
      <c r="N45" s="3" t="str">
        <f>INDEX([1]!NOTA[STN],Table1[[#This Row],[//NOTA]])</f>
        <v>LSN</v>
      </c>
      <c r="O45" s="3" t="e">
        <f>INDEX(Table2[ISI],Table1[//DIC])</f>
        <v>#N/A</v>
      </c>
      <c r="P45" s="3" t="e">
        <f>INDEX(Table2[SATUAN],Table1[//DIC])</f>
        <v>#N/A</v>
      </c>
      <c r="Q45" s="3" t="e">
        <f>IF(Table1[[#This Row],[QTY_2]]*Table1[[#This Row],[C_1]]=0,Table1[[#This Row],[QTY_1]],Table1[[#This Row],[QTY_2]]*Table1[[#This Row],[C_1]])</f>
        <v>#N/A</v>
      </c>
      <c r="R45" s="3" t="e">
        <f>IF(Table1[[#This Row],[C_1]]="",Table1[[#This Row],[STN_1]],Table1[[#This Row],[STN_2]])</f>
        <v>#N/A</v>
      </c>
      <c r="S45" s="4">
        <f>INDEX([1]!NOTA[JUMLAH],Table1[//NOTA])</f>
        <v>2678400</v>
      </c>
      <c r="T45" s="4" t="e">
        <f>Table1[[#This Row],[JUMLAH]]/Table1[[#This Row],[QTY_3]]</f>
        <v>#N/A</v>
      </c>
      <c r="U45" s="3" t="e">
        <f>Table1[[#This Row],[STN_3]]</f>
        <v>#N/A</v>
      </c>
      <c r="V45" s="6">
        <f>INDEX([1]!NOTA[DISC 1],Table1[//NOTA])</f>
        <v>0.125</v>
      </c>
      <c r="W45" s="6">
        <f>INDEX([1]!NOTA[DISC 2],Table1[//NOTA])</f>
        <v>0.05</v>
      </c>
      <c r="X45" s="13">
        <f ca="1">INDEX([1]!NOTA[TGL_H],Table1[//NOTA])</f>
        <v>45358</v>
      </c>
      <c r="Y45" s="13">
        <f ca="1">INDEX([1]!NOTA[TGL.NOTA_H],Table1[//NOTA])</f>
        <v>45352</v>
      </c>
      <c r="Z45" s="7" t="str">
        <f ca="1">INDEX([1]!NOTA[NO.NOTA_H],Table1[//NOTA])</f>
        <v>SA240303873</v>
      </c>
      <c r="AA45" s="3" t="e">
        <f>Table1[[#This Row],[KODE BARANG]]</f>
        <v>#N/A</v>
      </c>
      <c r="AB45" s="3">
        <f>Table1[[#This Row],[C_3]]</f>
        <v>1</v>
      </c>
      <c r="AC45" s="4" t="e">
        <f>Table1[[#This Row],[HARGA]]</f>
        <v>#N/A</v>
      </c>
      <c r="AD45" s="6">
        <f>IF(Table1[[#This Row],[DISKON_1]]=0,"",Table1[[#This Row],[DISKON_1]])</f>
        <v>0.125</v>
      </c>
      <c r="AE45" s="6">
        <f>IF(Table1[[#This Row],[DISKON_2]]=0,"",Table1[[#This Row],[DISKON_2]])</f>
        <v>0.05</v>
      </c>
      <c r="AF45" s="8">
        <f ca="1">Table1[[#This Row],[TGL DATANG]]</f>
        <v>45358</v>
      </c>
      <c r="AG45" s="10">
        <f ca="1">Table1[[#This Row],[TGL NOTA]]</f>
        <v>45352</v>
      </c>
      <c r="AH45" t="str">
        <f ca="1">Table1[[#This Row],[NO.NOTA]]</f>
        <v>SA240303873</v>
      </c>
    </row>
    <row r="46" spans="1:34" hidden="1" x14ac:dyDescent="0.25">
      <c r="A46" s="2">
        <v>52</v>
      </c>
      <c r="D46">
        <f t="shared" si="0"/>
        <v>42</v>
      </c>
      <c r="E46">
        <f t="shared" si="1"/>
        <v>52</v>
      </c>
      <c r="F46">
        <f>INDEX([1]!NOTA[//DB],A:A)</f>
        <v>798</v>
      </c>
      <c r="G46" t="e">
        <f>MATCH(Table1[NAMA NB],Table2[NAMA NB],0)</f>
        <v>#N/A</v>
      </c>
      <c r="H46" t="str">
        <f>INDEX([2]!db[NB PAJAK],Table1[[#This Row],[//DB]])</f>
        <v>CUTTER 18 MM JOYKO L-500 + ISI (BESAR)</v>
      </c>
      <c r="I46" s="3" t="e">
        <f>INDEX(Table2[KODE BARANG],Table1[[#This Row],[//DIC]])</f>
        <v>#N/A</v>
      </c>
      <c r="J46" s="4">
        <f>INDEX([1]!NOTA[C],Table1[[#This Row],[//NOTA]])</f>
        <v>1</v>
      </c>
      <c r="K46" s="5">
        <f>IF(Table1[[#This Row],[C_1]]=0,Table1[[#This Row],[QTY_1]]/Table1[[#This Row],[QTY_2]],0)</f>
        <v>0</v>
      </c>
      <c r="L46" s="5">
        <f>IF(Table1[[#This Row],[C_1]]=0,Table1[[#This Row],[C_2]],Table1[[#This Row],[C_1]])</f>
        <v>1</v>
      </c>
      <c r="M46" s="3">
        <f>INDEX([1]!NOTA[QTY],Table1[[#This Row],[//NOTA]])</f>
        <v>24</v>
      </c>
      <c r="N46" s="3" t="str">
        <f>INDEX([1]!NOTA[STN],Table1[[#This Row],[//NOTA]])</f>
        <v>LSN</v>
      </c>
      <c r="O46" s="3" t="e">
        <f>INDEX(Table2[ISI],Table1[//DIC])</f>
        <v>#N/A</v>
      </c>
      <c r="P46" s="3" t="e">
        <f>INDEX(Table2[SATUAN],Table1[//DIC])</f>
        <v>#N/A</v>
      </c>
      <c r="Q46" s="3" t="e">
        <f>IF(Table1[[#This Row],[QTY_2]]*Table1[[#This Row],[C_1]]=0,Table1[[#This Row],[QTY_1]],Table1[[#This Row],[QTY_2]]*Table1[[#This Row],[C_1]])</f>
        <v>#N/A</v>
      </c>
      <c r="R46" s="3" t="e">
        <f>IF(Table1[[#This Row],[C_1]]="",Table1[[#This Row],[STN_1]],Table1[[#This Row],[STN_2]])</f>
        <v>#N/A</v>
      </c>
      <c r="S46" s="4">
        <f>INDEX([1]!NOTA[JUMLAH],Table1[//NOTA])</f>
        <v>3888000</v>
      </c>
      <c r="T46" s="4" t="e">
        <f>Table1[[#This Row],[JUMLAH]]/Table1[[#This Row],[QTY_3]]</f>
        <v>#N/A</v>
      </c>
      <c r="U46" s="3" t="e">
        <f>Table1[[#This Row],[STN_3]]</f>
        <v>#N/A</v>
      </c>
      <c r="V46" s="6">
        <f>INDEX([1]!NOTA[DISC 1],Table1[//NOTA])</f>
        <v>0.125</v>
      </c>
      <c r="W46" s="6">
        <f>INDEX([1]!NOTA[DISC 2],Table1[//NOTA])</f>
        <v>0.05</v>
      </c>
      <c r="X46" s="13">
        <f ca="1">INDEX([1]!NOTA[TGL_H],Table1[//NOTA])</f>
        <v>45358</v>
      </c>
      <c r="Y46" s="13">
        <f ca="1">INDEX([1]!NOTA[TGL.NOTA_H],Table1[//NOTA])</f>
        <v>45352</v>
      </c>
      <c r="Z46" s="7" t="str">
        <f ca="1">INDEX([1]!NOTA[NO.NOTA_H],Table1[//NOTA])</f>
        <v>SA240303873</v>
      </c>
      <c r="AA46" s="3" t="e">
        <f>Table1[[#This Row],[KODE BARANG]]</f>
        <v>#N/A</v>
      </c>
      <c r="AB46" s="3">
        <f>Table1[[#This Row],[C_3]]</f>
        <v>1</v>
      </c>
      <c r="AC46" s="4" t="e">
        <f>Table1[[#This Row],[HARGA]]</f>
        <v>#N/A</v>
      </c>
      <c r="AD46" s="6">
        <f>IF(Table1[[#This Row],[DISKON_1]]=0,"",Table1[[#This Row],[DISKON_1]])</f>
        <v>0.125</v>
      </c>
      <c r="AE46" s="6">
        <f>IF(Table1[[#This Row],[DISKON_2]]=0,"",Table1[[#This Row],[DISKON_2]])</f>
        <v>0.05</v>
      </c>
      <c r="AF46" s="8">
        <f ca="1">Table1[[#This Row],[TGL DATANG]]</f>
        <v>45358</v>
      </c>
      <c r="AG46" s="10">
        <f ca="1">Table1[[#This Row],[TGL NOTA]]</f>
        <v>45352</v>
      </c>
      <c r="AH46" t="str">
        <f ca="1">Table1[[#This Row],[NO.NOTA]]</f>
        <v>SA240303873</v>
      </c>
    </row>
    <row r="47" spans="1:34" hidden="1" x14ac:dyDescent="0.25">
      <c r="A47" s="2">
        <v>53</v>
      </c>
      <c r="D47">
        <f t="shared" si="0"/>
        <v>43</v>
      </c>
      <c r="E47">
        <f t="shared" si="1"/>
        <v>53</v>
      </c>
      <c r="F47">
        <f>INDEX([1]!NOTA[//DB],A:A)</f>
        <v>792</v>
      </c>
      <c r="G47" t="e">
        <f>MATCH(Table1[NAMA NB],Table2[NAMA NB],0)</f>
        <v>#N/A</v>
      </c>
      <c r="H47" t="str">
        <f>INDEX([2]!db[NB PAJAK],Table1[[#This Row],[//DB]])</f>
        <v>ISI CUTTER 18 MM JOYKO L-150 MH (BESAR) (BONUS)</v>
      </c>
      <c r="I47" s="3" t="e">
        <f>INDEX(Table2[KODE BARANG],Table1[[#This Row],[//DIC]])</f>
        <v>#N/A</v>
      </c>
      <c r="J47" s="4">
        <f>INDEX([1]!NOTA[C],Table1[[#This Row],[//NOTA]])</f>
        <v>0</v>
      </c>
      <c r="K47" s="5" t="e">
        <f>IF(Table1[[#This Row],[C_1]]=0,Table1[[#This Row],[QTY_1]]/Table1[[#This Row],[QTY_2]],0)</f>
        <v>#N/A</v>
      </c>
      <c r="L47" s="5" t="e">
        <f>IF(Table1[[#This Row],[C_1]]=0,Table1[[#This Row],[C_2]],Table1[[#This Row],[C_1]])</f>
        <v>#N/A</v>
      </c>
      <c r="M47" s="3">
        <f>INDEX([1]!NOTA[QTY],Table1[[#This Row],[//NOTA]])</f>
        <v>24</v>
      </c>
      <c r="N47" s="3" t="str">
        <f>INDEX([1]!NOTA[STN],Table1[[#This Row],[//NOTA]])</f>
        <v>LSN</v>
      </c>
      <c r="O47" s="3" t="e">
        <f>INDEX(Table2[ISI],Table1[//DIC])</f>
        <v>#N/A</v>
      </c>
      <c r="P47" s="3" t="e">
        <f>INDEX(Table2[SATUAN],Table1[//DIC])</f>
        <v>#N/A</v>
      </c>
      <c r="Q47" s="3" t="e">
        <f>IF(Table1[[#This Row],[QTY_2]]*Table1[[#This Row],[C_1]]=0,Table1[[#This Row],[QTY_1]],Table1[[#This Row],[QTY_2]]*Table1[[#This Row],[C_1]])</f>
        <v>#N/A</v>
      </c>
      <c r="R47" s="3" t="e">
        <f>IF(Table1[[#This Row],[C_1]]="",Table1[[#This Row],[STN_1]],Table1[[#This Row],[STN_2]])</f>
        <v>#N/A</v>
      </c>
      <c r="S47" s="4" t="str">
        <f>INDEX([1]!NOTA[JUMLAH],Table1[//NOTA])</f>
        <v/>
      </c>
      <c r="T47" s="4" t="e">
        <f>Table1[[#This Row],[JUMLAH]]/Table1[[#This Row],[QTY_3]]</f>
        <v>#VALUE!</v>
      </c>
      <c r="U47" s="3" t="e">
        <f>Table1[[#This Row],[STN_3]]</f>
        <v>#N/A</v>
      </c>
      <c r="V47" s="6">
        <f>INDEX([1]!NOTA[DISC 1],Table1[//NOTA])</f>
        <v>0.125</v>
      </c>
      <c r="W47" s="6">
        <f>INDEX([1]!NOTA[DISC 2],Table1[//NOTA])</f>
        <v>0.05</v>
      </c>
      <c r="X47" s="13">
        <f ca="1">INDEX([1]!NOTA[TGL_H],Table1[//NOTA])</f>
        <v>45358</v>
      </c>
      <c r="Y47" s="13">
        <f ca="1">INDEX([1]!NOTA[TGL.NOTA_H],Table1[//NOTA])</f>
        <v>45352</v>
      </c>
      <c r="Z47" s="7" t="str">
        <f ca="1">INDEX([1]!NOTA[NO.NOTA_H],Table1[//NOTA])</f>
        <v>SA240303873</v>
      </c>
      <c r="AA47" s="3" t="e">
        <f>Table1[[#This Row],[KODE BARANG]]</f>
        <v>#N/A</v>
      </c>
      <c r="AB47" s="3" t="e">
        <f>Table1[[#This Row],[C_3]]</f>
        <v>#N/A</v>
      </c>
      <c r="AC47" s="4" t="e">
        <f>Table1[[#This Row],[HARGA]]</f>
        <v>#VALUE!</v>
      </c>
      <c r="AD47" s="6">
        <f>IF(Table1[[#This Row],[DISKON_1]]=0,"",Table1[[#This Row],[DISKON_1]])</f>
        <v>0.125</v>
      </c>
      <c r="AE47" s="6">
        <f>IF(Table1[[#This Row],[DISKON_2]]=0,"",Table1[[#This Row],[DISKON_2]])</f>
        <v>0.05</v>
      </c>
      <c r="AF47" s="8">
        <f ca="1">Table1[[#This Row],[TGL DATANG]]</f>
        <v>45358</v>
      </c>
      <c r="AG47" s="10">
        <f ca="1">Table1[[#This Row],[TGL NOTA]]</f>
        <v>45352</v>
      </c>
      <c r="AH47" t="str">
        <f ca="1">Table1[[#This Row],[NO.NOTA]]</f>
        <v>SA240303873</v>
      </c>
    </row>
    <row r="48" spans="1:34" hidden="1" x14ac:dyDescent="0.25">
      <c r="A48" s="2">
        <v>55</v>
      </c>
      <c r="D48">
        <f t="shared" si="0"/>
        <v>44</v>
      </c>
      <c r="E48">
        <f t="shared" si="1"/>
        <v>55</v>
      </c>
      <c r="F48">
        <f>INDEX([1]!NOTA[//DB],A:A)</f>
        <v>2200</v>
      </c>
      <c r="G48">
        <f>MATCH(Table1[NAMA NB],Table2[NAMA NB],0)</f>
        <v>289</v>
      </c>
      <c r="H48" t="str">
        <f>INDEX([2]!db[NB PAJAK],Table1[[#This Row],[//DB]])</f>
        <v>CRAYON / OIL PASTEL JOYKO OP-12S PP CASE SEA WORLD</v>
      </c>
      <c r="I48" s="3" t="str">
        <f>INDEX(Table2[KODE BARANG],Table1[[#This Row],[//DIC]])</f>
        <v>F.OIL-JK3</v>
      </c>
      <c r="J48" s="4">
        <f>INDEX([1]!NOTA[C],Table1[[#This Row],[//NOTA]])</f>
        <v>3</v>
      </c>
      <c r="K48" s="5">
        <f>IF(Table1[[#This Row],[C_1]]=0,Table1[[#This Row],[QTY_1]]/Table1[[#This Row],[QTY_2]],0)</f>
        <v>0</v>
      </c>
      <c r="L48" s="5">
        <f>IF(Table1[[#This Row],[C_1]]=0,Table1[[#This Row],[C_2]],Table1[[#This Row],[C_1]])</f>
        <v>3</v>
      </c>
      <c r="M48" s="3">
        <f>INDEX([1]!NOTA[QTY],Table1[[#This Row],[//NOTA]])</f>
        <v>432</v>
      </c>
      <c r="N48" s="3" t="str">
        <f>INDEX([1]!NOTA[STN],Table1[[#This Row],[//NOTA]])</f>
        <v>SET</v>
      </c>
      <c r="O48" s="3">
        <f>INDEX(Table2[ISI],Table1[//DIC])</f>
        <v>144</v>
      </c>
      <c r="P48" s="3" t="str">
        <f>INDEX(Table2[SATUAN],Table1[//DIC])</f>
        <v>PCS</v>
      </c>
      <c r="Q48" s="3">
        <f>IF(Table1[[#This Row],[QTY_2]]*Table1[[#This Row],[C_1]]=0,Table1[[#This Row],[QTY_1]],Table1[[#This Row],[QTY_2]]*Table1[[#This Row],[C_1]])</f>
        <v>432</v>
      </c>
      <c r="R48" s="3" t="str">
        <f>IF(Table1[[#This Row],[C_1]]="",Table1[[#This Row],[STN_1]],Table1[[#This Row],[STN_2]])</f>
        <v>PCS</v>
      </c>
      <c r="S48" s="4">
        <f>INDEX([1]!NOTA[JUMLAH],Table1[//NOTA])</f>
        <v>5140800</v>
      </c>
      <c r="T48" s="4">
        <f>Table1[[#This Row],[JUMLAH]]/Table1[[#This Row],[QTY_3]]</f>
        <v>11900</v>
      </c>
      <c r="U48" s="3" t="str">
        <f>Table1[[#This Row],[STN_3]]</f>
        <v>PCS</v>
      </c>
      <c r="V48" s="6">
        <f>INDEX([1]!NOTA[DISC 1],Table1[//NOTA])</f>
        <v>0.125</v>
      </c>
      <c r="W48" s="6">
        <f>INDEX([1]!NOTA[DISC 2],Table1[//NOTA])</f>
        <v>0.05</v>
      </c>
      <c r="X48" s="13">
        <f ca="1">INDEX([1]!NOTA[TGL_H],Table1[//NOTA])</f>
        <v>45358</v>
      </c>
      <c r="Y48" s="13">
        <f ca="1">INDEX([1]!NOTA[TGL.NOTA_H],Table1[//NOTA])</f>
        <v>45352</v>
      </c>
      <c r="Z48" s="7" t="str">
        <f ca="1">INDEX([1]!NOTA[NO.NOTA_H],Table1[//NOTA])</f>
        <v>SA240303874</v>
      </c>
      <c r="AA48" s="3" t="str">
        <f>Table1[[#This Row],[KODE BARANG]]</f>
        <v>F.OIL-JK3</v>
      </c>
      <c r="AB48" s="3">
        <f>Table1[[#This Row],[C_3]]</f>
        <v>3</v>
      </c>
      <c r="AC48" s="4">
        <f>Table1[[#This Row],[HARGA]]</f>
        <v>11900</v>
      </c>
      <c r="AD48" s="6">
        <f>IF(Table1[[#This Row],[DISKON_1]]=0,"",Table1[[#This Row],[DISKON_1]])</f>
        <v>0.125</v>
      </c>
      <c r="AE48" s="6">
        <f>IF(Table1[[#This Row],[DISKON_2]]=0,"",Table1[[#This Row],[DISKON_2]])</f>
        <v>0.05</v>
      </c>
      <c r="AF48" s="8">
        <f ca="1">Table1[[#This Row],[TGL DATANG]]</f>
        <v>45358</v>
      </c>
      <c r="AG48" s="10">
        <f ca="1">Table1[[#This Row],[TGL NOTA]]</f>
        <v>45352</v>
      </c>
      <c r="AH48" t="str">
        <f ca="1">Table1[[#This Row],[NO.NOTA]]</f>
        <v>SA240303874</v>
      </c>
    </row>
    <row r="49" spans="1:34" hidden="1" x14ac:dyDescent="0.25">
      <c r="A49" s="2">
        <v>56</v>
      </c>
      <c r="D49">
        <f t="shared" si="0"/>
        <v>45</v>
      </c>
      <c r="E49">
        <f t="shared" si="1"/>
        <v>56</v>
      </c>
      <c r="F49">
        <f>INDEX([1]!NOTA[//DB],A:A)</f>
        <v>2201</v>
      </c>
      <c r="G49">
        <f>MATCH(Table1[NAMA NB],Table2[NAMA NB],0)</f>
        <v>290</v>
      </c>
      <c r="H49" t="str">
        <f>INDEX([2]!db[NB PAJAK],Table1[[#This Row],[//DB]])</f>
        <v>CRAYON / OIL PASTEL JOYKO OP-18S PP CASE SEA WORLD</v>
      </c>
      <c r="I49" s="3" t="str">
        <f>INDEX(Table2[KODE BARANG],Table1[[#This Row],[//DIC]])</f>
        <v>F.OIL-JK5</v>
      </c>
      <c r="J49" s="4">
        <f>INDEX([1]!NOTA[C],Table1[[#This Row],[//NOTA]])</f>
        <v>4</v>
      </c>
      <c r="K49" s="5">
        <f>IF(Table1[[#This Row],[C_1]]=0,Table1[[#This Row],[QTY_1]]/Table1[[#This Row],[QTY_2]],0)</f>
        <v>0</v>
      </c>
      <c r="L49" s="5">
        <f>IF(Table1[[#This Row],[C_1]]=0,Table1[[#This Row],[C_2]],Table1[[#This Row],[C_1]])</f>
        <v>4</v>
      </c>
      <c r="M49" s="3">
        <f>INDEX([1]!NOTA[QTY],Table1[[#This Row],[//NOTA]])</f>
        <v>288</v>
      </c>
      <c r="N49" s="3" t="str">
        <f>INDEX([1]!NOTA[STN],Table1[[#This Row],[//NOTA]])</f>
        <v>SET</v>
      </c>
      <c r="O49" s="3">
        <f>INDEX(Table2[ISI],Table1[//DIC])</f>
        <v>72</v>
      </c>
      <c r="P49" s="3" t="str">
        <f>INDEX(Table2[SATUAN],Table1[//DIC])</f>
        <v>PCS</v>
      </c>
      <c r="Q49" s="3">
        <f>IF(Table1[[#This Row],[QTY_2]]*Table1[[#This Row],[C_1]]=0,Table1[[#This Row],[QTY_1]],Table1[[#This Row],[QTY_2]]*Table1[[#This Row],[C_1]])</f>
        <v>288</v>
      </c>
      <c r="R49" s="3" t="str">
        <f>IF(Table1[[#This Row],[C_1]]="",Table1[[#This Row],[STN_1]],Table1[[#This Row],[STN_2]])</f>
        <v>PCS</v>
      </c>
      <c r="S49" s="4">
        <f>INDEX([1]!NOTA[JUMLAH],Table1[//NOTA])</f>
        <v>6624000</v>
      </c>
      <c r="T49" s="4">
        <f>Table1[[#This Row],[JUMLAH]]/Table1[[#This Row],[QTY_3]]</f>
        <v>23000</v>
      </c>
      <c r="U49" s="3" t="str">
        <f>Table1[[#This Row],[STN_3]]</f>
        <v>PCS</v>
      </c>
      <c r="V49" s="6">
        <f>INDEX([1]!NOTA[DISC 1],Table1[//NOTA])</f>
        <v>0.125</v>
      </c>
      <c r="W49" s="6">
        <f>INDEX([1]!NOTA[DISC 2],Table1[//NOTA])</f>
        <v>0.05</v>
      </c>
      <c r="X49" s="13">
        <f ca="1">INDEX([1]!NOTA[TGL_H],Table1[//NOTA])</f>
        <v>45358</v>
      </c>
      <c r="Y49" s="13">
        <f ca="1">INDEX([1]!NOTA[TGL.NOTA_H],Table1[//NOTA])</f>
        <v>45352</v>
      </c>
      <c r="Z49" s="7" t="str">
        <f ca="1">INDEX([1]!NOTA[NO.NOTA_H],Table1[//NOTA])</f>
        <v>SA240303874</v>
      </c>
      <c r="AA49" s="3" t="str">
        <f>Table1[[#This Row],[KODE BARANG]]</f>
        <v>F.OIL-JK5</v>
      </c>
      <c r="AB49" s="3">
        <f>Table1[[#This Row],[C_3]]</f>
        <v>4</v>
      </c>
      <c r="AC49" s="4">
        <f>Table1[[#This Row],[HARGA]]</f>
        <v>23000</v>
      </c>
      <c r="AD49" s="6">
        <f>IF(Table1[[#This Row],[DISKON_1]]=0,"",Table1[[#This Row],[DISKON_1]])</f>
        <v>0.125</v>
      </c>
      <c r="AE49" s="6">
        <f>IF(Table1[[#This Row],[DISKON_2]]=0,"",Table1[[#This Row],[DISKON_2]])</f>
        <v>0.05</v>
      </c>
      <c r="AF49" s="8">
        <f ca="1">Table1[[#This Row],[TGL DATANG]]</f>
        <v>45358</v>
      </c>
      <c r="AG49" s="10">
        <f ca="1">Table1[[#This Row],[TGL NOTA]]</f>
        <v>45352</v>
      </c>
      <c r="AH49" t="str">
        <f ca="1">Table1[[#This Row],[NO.NOTA]]</f>
        <v>SA240303874</v>
      </c>
    </row>
    <row r="50" spans="1:34" hidden="1" x14ac:dyDescent="0.25">
      <c r="A50" s="2">
        <v>57</v>
      </c>
      <c r="D50">
        <f t="shared" si="0"/>
        <v>46</v>
      </c>
      <c r="E50">
        <f t="shared" si="1"/>
        <v>57</v>
      </c>
      <c r="F50">
        <f>INDEX([1]!NOTA[//DB],A:A)</f>
        <v>2205</v>
      </c>
      <c r="G50">
        <f>MATCH(Table1[NAMA NB],Table2[NAMA NB],0)</f>
        <v>294</v>
      </c>
      <c r="H50" t="str">
        <f>INDEX([2]!db[NB PAJAK],Table1[[#This Row],[//DB]])</f>
        <v>CRAYON / OIL PASTEL JOYKO OP-55S PP CASE SEA WORLD</v>
      </c>
      <c r="I50" s="3" t="str">
        <f>INDEX(Table2[KODE BARANG],Table1[[#This Row],[//DIC]])</f>
        <v>F.OIL-JK9</v>
      </c>
      <c r="J50" s="4">
        <f>INDEX([1]!NOTA[C],Table1[[#This Row],[//NOTA]])</f>
        <v>1</v>
      </c>
      <c r="K50" s="5">
        <f>IF(Table1[[#This Row],[C_1]]=0,Table1[[#This Row],[QTY_1]]/Table1[[#This Row],[QTY_2]],0)</f>
        <v>0</v>
      </c>
      <c r="L50" s="5">
        <f>IF(Table1[[#This Row],[C_1]]=0,Table1[[#This Row],[C_2]],Table1[[#This Row],[C_1]])</f>
        <v>1</v>
      </c>
      <c r="M50" s="3">
        <f>INDEX([1]!NOTA[QTY],Table1[[#This Row],[//NOTA]])</f>
        <v>24</v>
      </c>
      <c r="N50" s="3" t="str">
        <f>INDEX([1]!NOTA[STN],Table1[[#This Row],[//NOTA]])</f>
        <v>SET</v>
      </c>
      <c r="O50" s="3">
        <f>INDEX(Table2[ISI],Table1[//DIC])</f>
        <v>24</v>
      </c>
      <c r="P50" s="3" t="str">
        <f>INDEX(Table2[SATUAN],Table1[//DIC])</f>
        <v>PCS</v>
      </c>
      <c r="Q50" s="3">
        <f>IF(Table1[[#This Row],[QTY_2]]*Table1[[#This Row],[C_1]]=0,Table1[[#This Row],[QTY_1]],Table1[[#This Row],[QTY_2]]*Table1[[#This Row],[C_1]])</f>
        <v>24</v>
      </c>
      <c r="R50" s="3" t="str">
        <f>IF(Table1[[#This Row],[C_1]]="",Table1[[#This Row],[STN_1]],Table1[[#This Row],[STN_2]])</f>
        <v>PCS</v>
      </c>
      <c r="S50" s="4">
        <f>INDEX([1]!NOTA[JUMLAH],Table1[//NOTA])</f>
        <v>1605600</v>
      </c>
      <c r="T50" s="4">
        <f>Table1[[#This Row],[JUMLAH]]/Table1[[#This Row],[QTY_3]]</f>
        <v>66900</v>
      </c>
      <c r="U50" s="3" t="str">
        <f>Table1[[#This Row],[STN_3]]</f>
        <v>PCS</v>
      </c>
      <c r="V50" s="6">
        <f>INDEX([1]!NOTA[DISC 1],Table1[//NOTA])</f>
        <v>0.125</v>
      </c>
      <c r="W50" s="6">
        <f>INDEX([1]!NOTA[DISC 2],Table1[//NOTA])</f>
        <v>0.05</v>
      </c>
      <c r="X50" s="13">
        <f ca="1">INDEX([1]!NOTA[TGL_H],Table1[//NOTA])</f>
        <v>45358</v>
      </c>
      <c r="Y50" s="13">
        <f ca="1">INDEX([1]!NOTA[TGL.NOTA_H],Table1[//NOTA])</f>
        <v>45352</v>
      </c>
      <c r="Z50" s="7" t="str">
        <f ca="1">INDEX([1]!NOTA[NO.NOTA_H],Table1[//NOTA])</f>
        <v>SA240303874</v>
      </c>
      <c r="AA50" s="3" t="str">
        <f>Table1[[#This Row],[KODE BARANG]]</f>
        <v>F.OIL-JK9</v>
      </c>
      <c r="AB50" s="3">
        <f>Table1[[#This Row],[C_3]]</f>
        <v>1</v>
      </c>
      <c r="AC50" s="4">
        <f>Table1[[#This Row],[HARGA]]</f>
        <v>66900</v>
      </c>
      <c r="AD50" s="6">
        <f>IF(Table1[[#This Row],[DISKON_1]]=0,"",Table1[[#This Row],[DISKON_1]])</f>
        <v>0.125</v>
      </c>
      <c r="AE50" s="6">
        <f>IF(Table1[[#This Row],[DISKON_2]]=0,"",Table1[[#This Row],[DISKON_2]])</f>
        <v>0.05</v>
      </c>
      <c r="AF50" s="8">
        <f ca="1">Table1[[#This Row],[TGL DATANG]]</f>
        <v>45358</v>
      </c>
      <c r="AG50" s="10">
        <f ca="1">Table1[[#This Row],[TGL NOTA]]</f>
        <v>45352</v>
      </c>
      <c r="AH50" t="str">
        <f ca="1">Table1[[#This Row],[NO.NOTA]]</f>
        <v>SA240303874</v>
      </c>
    </row>
    <row r="51" spans="1:34" hidden="1" x14ac:dyDescent="0.25">
      <c r="A51" s="2">
        <v>58</v>
      </c>
      <c r="D51">
        <f t="shared" si="0"/>
        <v>47</v>
      </c>
      <c r="E51">
        <f t="shared" si="1"/>
        <v>58</v>
      </c>
      <c r="F51">
        <f>INDEX([1]!NOTA[//DB],A:A)</f>
        <v>730</v>
      </c>
      <c r="G51" t="e">
        <f>MATCH(Table1[NAMA NB],Table2[NAMA NB],0)</f>
        <v>#N/A</v>
      </c>
      <c r="H51" t="str">
        <f>INDEX([2]!db[NB PAJAK],Table1[[#This Row],[//DB]])</f>
        <v>CORRECTION FLUID JOYKO JK-101A (BESI)</v>
      </c>
      <c r="I51" s="3" t="e">
        <f>INDEX(Table2[KODE BARANG],Table1[[#This Row],[//DIC]])</f>
        <v>#N/A</v>
      </c>
      <c r="J51" s="4">
        <f>INDEX([1]!NOTA[C],Table1[[#This Row],[//NOTA]])</f>
        <v>1</v>
      </c>
      <c r="K51" s="5">
        <f>IF(Table1[[#This Row],[C_1]]=0,Table1[[#This Row],[QTY_1]]/Table1[[#This Row],[QTY_2]],0)</f>
        <v>0</v>
      </c>
      <c r="L51" s="5">
        <f>IF(Table1[[#This Row],[C_1]]=0,Table1[[#This Row],[C_2]],Table1[[#This Row],[C_1]])</f>
        <v>1</v>
      </c>
      <c r="M51" s="3">
        <f>INDEX([1]!NOTA[QTY],Table1[[#This Row],[//NOTA]])</f>
        <v>48</v>
      </c>
      <c r="N51" s="3" t="str">
        <f>INDEX([1]!NOTA[STN],Table1[[#This Row],[//NOTA]])</f>
        <v>LSN</v>
      </c>
      <c r="O51" s="3" t="e">
        <f>INDEX(Table2[ISI],Table1[//DIC])</f>
        <v>#N/A</v>
      </c>
      <c r="P51" s="3" t="e">
        <f>INDEX(Table2[SATUAN],Table1[//DIC])</f>
        <v>#N/A</v>
      </c>
      <c r="Q51" s="3" t="e">
        <f>IF(Table1[[#This Row],[QTY_2]]*Table1[[#This Row],[C_1]]=0,Table1[[#This Row],[QTY_1]],Table1[[#This Row],[QTY_2]]*Table1[[#This Row],[C_1]])</f>
        <v>#N/A</v>
      </c>
      <c r="R51" s="3" t="e">
        <f>IF(Table1[[#This Row],[C_1]]="",Table1[[#This Row],[STN_1]],Table1[[#This Row],[STN_2]])</f>
        <v>#N/A</v>
      </c>
      <c r="S51" s="4">
        <f>INDEX([1]!NOTA[JUMLAH],Table1[//NOTA])</f>
        <v>1728000</v>
      </c>
      <c r="T51" s="4" t="e">
        <f>Table1[[#This Row],[JUMLAH]]/Table1[[#This Row],[QTY_3]]</f>
        <v>#N/A</v>
      </c>
      <c r="U51" s="3" t="e">
        <f>Table1[[#This Row],[STN_3]]</f>
        <v>#N/A</v>
      </c>
      <c r="V51" s="6">
        <f>INDEX([1]!NOTA[DISC 1],Table1[//NOTA])</f>
        <v>0.125</v>
      </c>
      <c r="W51" s="6">
        <f>INDEX([1]!NOTA[DISC 2],Table1[//NOTA])</f>
        <v>0.05</v>
      </c>
      <c r="X51" s="13">
        <f ca="1">INDEX([1]!NOTA[TGL_H],Table1[//NOTA])</f>
        <v>45358</v>
      </c>
      <c r="Y51" s="13">
        <f ca="1">INDEX([1]!NOTA[TGL.NOTA_H],Table1[//NOTA])</f>
        <v>45352</v>
      </c>
      <c r="Z51" s="7" t="str">
        <f ca="1">INDEX([1]!NOTA[NO.NOTA_H],Table1[//NOTA])</f>
        <v>SA240303874</v>
      </c>
      <c r="AA51" s="3" t="e">
        <f>Table1[[#This Row],[KODE BARANG]]</f>
        <v>#N/A</v>
      </c>
      <c r="AB51" s="3">
        <f>Table1[[#This Row],[C_3]]</f>
        <v>1</v>
      </c>
      <c r="AC51" s="4" t="e">
        <f>Table1[[#This Row],[HARGA]]</f>
        <v>#N/A</v>
      </c>
      <c r="AD51" s="6">
        <f>IF(Table1[[#This Row],[DISKON_1]]=0,"",Table1[[#This Row],[DISKON_1]])</f>
        <v>0.125</v>
      </c>
      <c r="AE51" s="6">
        <f>IF(Table1[[#This Row],[DISKON_2]]=0,"",Table1[[#This Row],[DISKON_2]])</f>
        <v>0.05</v>
      </c>
      <c r="AF51" s="8">
        <f ca="1">Table1[[#This Row],[TGL DATANG]]</f>
        <v>45358</v>
      </c>
      <c r="AG51" s="10">
        <f ca="1">Table1[[#This Row],[TGL NOTA]]</f>
        <v>45352</v>
      </c>
      <c r="AH51" t="str">
        <f ca="1">Table1[[#This Row],[NO.NOTA]]</f>
        <v>SA240303874</v>
      </c>
    </row>
    <row r="52" spans="1:34" hidden="1" x14ac:dyDescent="0.25">
      <c r="A52" s="2">
        <v>59</v>
      </c>
      <c r="D52">
        <f t="shared" si="0"/>
        <v>48</v>
      </c>
      <c r="E52">
        <f t="shared" si="1"/>
        <v>59</v>
      </c>
      <c r="F52">
        <f>INDEX([1]!NOTA[//DB],A:A)</f>
        <v>737</v>
      </c>
      <c r="G52" t="e">
        <f>MATCH(Table1[NAMA NB],Table2[NAMA NB],0)</f>
        <v>#N/A</v>
      </c>
      <c r="H52" t="str">
        <f>INDEX([2]!db[NB PAJAK],Table1[[#This Row],[//DB]])</f>
        <v>CORRECTION TAPE JOYKO CT-522</v>
      </c>
      <c r="I52" s="3" t="e">
        <f>INDEX(Table2[KODE BARANG],Table1[[#This Row],[//DIC]])</f>
        <v>#N/A</v>
      </c>
      <c r="J52" s="4">
        <f>INDEX([1]!NOTA[C],Table1[[#This Row],[//NOTA]])</f>
        <v>1</v>
      </c>
      <c r="K52" s="5">
        <f>IF(Table1[[#This Row],[C_1]]=0,Table1[[#This Row],[QTY_1]]/Table1[[#This Row],[QTY_2]],0)</f>
        <v>0</v>
      </c>
      <c r="L52" s="5">
        <f>IF(Table1[[#This Row],[C_1]]=0,Table1[[#This Row],[C_2]],Table1[[#This Row],[C_1]])</f>
        <v>1</v>
      </c>
      <c r="M52" s="3">
        <f>INDEX([1]!NOTA[QTY],Table1[[#This Row],[//NOTA]])</f>
        <v>720</v>
      </c>
      <c r="N52" s="3" t="str">
        <f>INDEX([1]!NOTA[STN],Table1[[#This Row],[//NOTA]])</f>
        <v>PCS</v>
      </c>
      <c r="O52" s="3" t="e">
        <f>INDEX(Table2[ISI],Table1[//DIC])</f>
        <v>#N/A</v>
      </c>
      <c r="P52" s="3" t="e">
        <f>INDEX(Table2[SATUAN],Table1[//DIC])</f>
        <v>#N/A</v>
      </c>
      <c r="Q52" s="3" t="e">
        <f>IF(Table1[[#This Row],[QTY_2]]*Table1[[#This Row],[C_1]]=0,Table1[[#This Row],[QTY_1]],Table1[[#This Row],[QTY_2]]*Table1[[#This Row],[C_1]])</f>
        <v>#N/A</v>
      </c>
      <c r="R52" s="3" t="e">
        <f>IF(Table1[[#This Row],[C_1]]="",Table1[[#This Row],[STN_1]],Table1[[#This Row],[STN_2]])</f>
        <v>#N/A</v>
      </c>
      <c r="S52" s="4">
        <f>INDEX([1]!NOTA[JUMLAH],Table1[//NOTA])</f>
        <v>3096000</v>
      </c>
      <c r="T52" s="4" t="e">
        <f>Table1[[#This Row],[JUMLAH]]/Table1[[#This Row],[QTY_3]]</f>
        <v>#N/A</v>
      </c>
      <c r="U52" s="3" t="e">
        <f>Table1[[#This Row],[STN_3]]</f>
        <v>#N/A</v>
      </c>
      <c r="V52" s="6">
        <f>INDEX([1]!NOTA[DISC 1],Table1[//NOTA])</f>
        <v>0.125</v>
      </c>
      <c r="W52" s="6">
        <f>INDEX([1]!NOTA[DISC 2],Table1[//NOTA])</f>
        <v>0.05</v>
      </c>
      <c r="X52" s="13">
        <f ca="1">INDEX([1]!NOTA[TGL_H],Table1[//NOTA])</f>
        <v>45358</v>
      </c>
      <c r="Y52" s="13">
        <f ca="1">INDEX([1]!NOTA[TGL.NOTA_H],Table1[//NOTA])</f>
        <v>45352</v>
      </c>
      <c r="Z52" s="7" t="str">
        <f ca="1">INDEX([1]!NOTA[NO.NOTA_H],Table1[//NOTA])</f>
        <v>SA240303874</v>
      </c>
      <c r="AA52" s="3" t="e">
        <f>Table1[[#This Row],[KODE BARANG]]</f>
        <v>#N/A</v>
      </c>
      <c r="AB52" s="3">
        <f>Table1[[#This Row],[C_3]]</f>
        <v>1</v>
      </c>
      <c r="AC52" s="4" t="e">
        <f>Table1[[#This Row],[HARGA]]</f>
        <v>#N/A</v>
      </c>
      <c r="AD52" s="6">
        <f>IF(Table1[[#This Row],[DISKON_1]]=0,"",Table1[[#This Row],[DISKON_1]])</f>
        <v>0.125</v>
      </c>
      <c r="AE52" s="6">
        <f>IF(Table1[[#This Row],[DISKON_2]]=0,"",Table1[[#This Row],[DISKON_2]])</f>
        <v>0.05</v>
      </c>
      <c r="AF52" s="8">
        <f ca="1">Table1[[#This Row],[TGL DATANG]]</f>
        <v>45358</v>
      </c>
      <c r="AG52" s="10">
        <f ca="1">Table1[[#This Row],[TGL NOTA]]</f>
        <v>45352</v>
      </c>
      <c r="AH52" t="str">
        <f ca="1">Table1[[#This Row],[NO.NOTA]]</f>
        <v>SA240303874</v>
      </c>
    </row>
    <row r="53" spans="1:34" hidden="1" x14ac:dyDescent="0.25">
      <c r="A53" s="2">
        <v>60</v>
      </c>
      <c r="D53">
        <f t="shared" si="0"/>
        <v>49</v>
      </c>
      <c r="E53">
        <f t="shared" si="1"/>
        <v>60</v>
      </c>
      <c r="F53">
        <f>INDEX([1]!NOTA[//DB],A:A)</f>
        <v>968</v>
      </c>
      <c r="G53" t="e">
        <f>MATCH(Table1[NAMA NB],Table2[NAMA NB],0)</f>
        <v>#N/A</v>
      </c>
      <c r="H53" t="str">
        <f>INDEX([2]!db[NB PAJAK],Table1[[#This Row],[//DB]])</f>
        <v>STIP / PENGHAPUS JOYKO 526-B40P PUTIH</v>
      </c>
      <c r="I53" s="3" t="e">
        <f>INDEX(Table2[KODE BARANG],Table1[[#This Row],[//DIC]])</f>
        <v>#N/A</v>
      </c>
      <c r="J53" s="4">
        <f>INDEX([1]!NOTA[C],Table1[[#This Row],[//NOTA]])</f>
        <v>3</v>
      </c>
      <c r="K53" s="5">
        <f>IF(Table1[[#This Row],[C_1]]=0,Table1[[#This Row],[QTY_1]]/Table1[[#This Row],[QTY_2]],0)</f>
        <v>0</v>
      </c>
      <c r="L53" s="5">
        <f>IF(Table1[[#This Row],[C_1]]=0,Table1[[#This Row],[C_2]],Table1[[#This Row],[C_1]])</f>
        <v>3</v>
      </c>
      <c r="M53" s="3">
        <f>INDEX([1]!NOTA[QTY],Table1[[#This Row],[//NOTA]])</f>
        <v>150</v>
      </c>
      <c r="N53" s="3" t="str">
        <f>INDEX([1]!NOTA[STN],Table1[[#This Row],[//NOTA]])</f>
        <v>BOX</v>
      </c>
      <c r="O53" s="3" t="e">
        <f>INDEX(Table2[ISI],Table1[//DIC])</f>
        <v>#N/A</v>
      </c>
      <c r="P53" s="3" t="e">
        <f>INDEX(Table2[SATUAN],Table1[//DIC])</f>
        <v>#N/A</v>
      </c>
      <c r="Q53" s="3" t="e">
        <f>IF(Table1[[#This Row],[QTY_2]]*Table1[[#This Row],[C_1]]=0,Table1[[#This Row],[QTY_1]],Table1[[#This Row],[QTY_2]]*Table1[[#This Row],[C_1]])</f>
        <v>#N/A</v>
      </c>
      <c r="R53" s="3" t="e">
        <f>IF(Table1[[#This Row],[C_1]]="",Table1[[#This Row],[STN_1]],Table1[[#This Row],[STN_2]])</f>
        <v>#N/A</v>
      </c>
      <c r="S53" s="4">
        <f>INDEX([1]!NOTA[JUMLAH],Table1[//NOTA])</f>
        <v>4245000</v>
      </c>
      <c r="T53" s="4" t="e">
        <f>Table1[[#This Row],[JUMLAH]]/Table1[[#This Row],[QTY_3]]</f>
        <v>#N/A</v>
      </c>
      <c r="U53" s="3" t="e">
        <f>Table1[[#This Row],[STN_3]]</f>
        <v>#N/A</v>
      </c>
      <c r="V53" s="6">
        <f>INDEX([1]!NOTA[DISC 1],Table1[//NOTA])</f>
        <v>0.125</v>
      </c>
      <c r="W53" s="6">
        <f>INDEX([1]!NOTA[DISC 2],Table1[//NOTA])</f>
        <v>0.05</v>
      </c>
      <c r="X53" s="13">
        <f ca="1">INDEX([1]!NOTA[TGL_H],Table1[//NOTA])</f>
        <v>45358</v>
      </c>
      <c r="Y53" s="13">
        <f ca="1">INDEX([1]!NOTA[TGL.NOTA_H],Table1[//NOTA])</f>
        <v>45352</v>
      </c>
      <c r="Z53" s="7" t="str">
        <f ca="1">INDEX([1]!NOTA[NO.NOTA_H],Table1[//NOTA])</f>
        <v>SA240303874</v>
      </c>
      <c r="AA53" s="3" t="e">
        <f>Table1[[#This Row],[KODE BARANG]]</f>
        <v>#N/A</v>
      </c>
      <c r="AB53" s="3">
        <f>Table1[[#This Row],[C_3]]</f>
        <v>3</v>
      </c>
      <c r="AC53" s="4" t="e">
        <f>Table1[[#This Row],[HARGA]]</f>
        <v>#N/A</v>
      </c>
      <c r="AD53" s="6">
        <f>IF(Table1[[#This Row],[DISKON_1]]=0,"",Table1[[#This Row],[DISKON_1]])</f>
        <v>0.125</v>
      </c>
      <c r="AE53" s="6">
        <f>IF(Table1[[#This Row],[DISKON_2]]=0,"",Table1[[#This Row],[DISKON_2]])</f>
        <v>0.05</v>
      </c>
      <c r="AF53" s="8">
        <f ca="1">Table1[[#This Row],[TGL DATANG]]</f>
        <v>45358</v>
      </c>
      <c r="AG53" s="10">
        <f ca="1">Table1[[#This Row],[TGL NOTA]]</f>
        <v>45352</v>
      </c>
      <c r="AH53" t="str">
        <f ca="1">Table1[[#This Row],[NO.NOTA]]</f>
        <v>SA240303874</v>
      </c>
    </row>
    <row r="54" spans="1:34" hidden="1" x14ac:dyDescent="0.25">
      <c r="A54" s="2">
        <v>61</v>
      </c>
      <c r="D54">
        <f t="shared" si="0"/>
        <v>50</v>
      </c>
      <c r="E54">
        <f t="shared" si="1"/>
        <v>61</v>
      </c>
      <c r="F54">
        <f>INDEX([1]!NOTA[//DB],A:A)</f>
        <v>1351</v>
      </c>
      <c r="G54" t="e">
        <f>MATCH(Table1[NAMA NB],Table2[NAMA NB],0)</f>
        <v>#N/A</v>
      </c>
      <c r="H54" t="str">
        <f>INDEX([2]!db[NB PAJAK],Table1[[#This Row],[//DB]])</f>
        <v>LEM STICK JOYKO 15 GR GS-15 isi 12 pc</v>
      </c>
      <c r="I54" s="3" t="e">
        <f>INDEX(Table2[KODE BARANG],Table1[[#This Row],[//DIC]])</f>
        <v>#N/A</v>
      </c>
      <c r="J54" s="4">
        <f>INDEX([1]!NOTA[C],Table1[[#This Row],[//NOTA]])</f>
        <v>1</v>
      </c>
      <c r="K54" s="5">
        <f>IF(Table1[[#This Row],[C_1]]=0,Table1[[#This Row],[QTY_1]]/Table1[[#This Row],[QTY_2]],0)</f>
        <v>0</v>
      </c>
      <c r="L54" s="5">
        <f>IF(Table1[[#This Row],[C_1]]=0,Table1[[#This Row],[C_2]],Table1[[#This Row],[C_1]])</f>
        <v>1</v>
      </c>
      <c r="M54" s="3">
        <f>INDEX([1]!NOTA[QTY],Table1[[#This Row],[//NOTA]])</f>
        <v>648</v>
      </c>
      <c r="N54" s="3" t="str">
        <f>INDEX([1]!NOTA[STN],Table1[[#This Row],[//NOTA]])</f>
        <v>PCS</v>
      </c>
      <c r="O54" s="3" t="e">
        <f>INDEX(Table2[ISI],Table1[//DIC])</f>
        <v>#N/A</v>
      </c>
      <c r="P54" s="3" t="e">
        <f>INDEX(Table2[SATUAN],Table1[//DIC])</f>
        <v>#N/A</v>
      </c>
      <c r="Q54" s="3" t="e">
        <f>IF(Table1[[#This Row],[QTY_2]]*Table1[[#This Row],[C_1]]=0,Table1[[#This Row],[QTY_1]],Table1[[#This Row],[QTY_2]]*Table1[[#This Row],[C_1]])</f>
        <v>#N/A</v>
      </c>
      <c r="R54" s="3" t="e">
        <f>IF(Table1[[#This Row],[C_1]]="",Table1[[#This Row],[STN_1]],Table1[[#This Row],[STN_2]])</f>
        <v>#N/A</v>
      </c>
      <c r="S54" s="4">
        <f>INDEX([1]!NOTA[JUMLAH],Table1[//NOTA])</f>
        <v>2138400</v>
      </c>
      <c r="T54" s="4" t="e">
        <f>Table1[[#This Row],[JUMLAH]]/Table1[[#This Row],[QTY_3]]</f>
        <v>#N/A</v>
      </c>
      <c r="U54" s="3" t="e">
        <f>Table1[[#This Row],[STN_3]]</f>
        <v>#N/A</v>
      </c>
      <c r="V54" s="6">
        <f>INDEX([1]!NOTA[DISC 1],Table1[//NOTA])</f>
        <v>0.125</v>
      </c>
      <c r="W54" s="6">
        <f>INDEX([1]!NOTA[DISC 2],Table1[//NOTA])</f>
        <v>0.05</v>
      </c>
      <c r="X54" s="13">
        <f ca="1">INDEX([1]!NOTA[TGL_H],Table1[//NOTA])</f>
        <v>45358</v>
      </c>
      <c r="Y54" s="13">
        <f ca="1">INDEX([1]!NOTA[TGL.NOTA_H],Table1[//NOTA])</f>
        <v>45352</v>
      </c>
      <c r="Z54" s="7" t="str">
        <f ca="1">INDEX([1]!NOTA[NO.NOTA_H],Table1[//NOTA])</f>
        <v>SA240303874</v>
      </c>
      <c r="AA54" s="3" t="e">
        <f>Table1[[#This Row],[KODE BARANG]]</f>
        <v>#N/A</v>
      </c>
      <c r="AB54" s="3">
        <f>Table1[[#This Row],[C_3]]</f>
        <v>1</v>
      </c>
      <c r="AC54" s="4" t="e">
        <f>Table1[[#This Row],[HARGA]]</f>
        <v>#N/A</v>
      </c>
      <c r="AD54" s="6">
        <f>IF(Table1[[#This Row],[DISKON_1]]=0,"",Table1[[#This Row],[DISKON_1]])</f>
        <v>0.125</v>
      </c>
      <c r="AE54" s="6">
        <f>IF(Table1[[#This Row],[DISKON_2]]=0,"",Table1[[#This Row],[DISKON_2]])</f>
        <v>0.05</v>
      </c>
      <c r="AF54" s="8">
        <f ca="1">Table1[[#This Row],[TGL DATANG]]</f>
        <v>45358</v>
      </c>
      <c r="AG54" s="10">
        <f ca="1">Table1[[#This Row],[TGL NOTA]]</f>
        <v>45352</v>
      </c>
      <c r="AH54" t="str">
        <f ca="1">Table1[[#This Row],[NO.NOTA]]</f>
        <v>SA240303874</v>
      </c>
    </row>
    <row r="55" spans="1:34" hidden="1" x14ac:dyDescent="0.25">
      <c r="A55" s="2">
        <v>63</v>
      </c>
      <c r="D55">
        <f t="shared" si="0"/>
        <v>51</v>
      </c>
      <c r="E55">
        <f t="shared" si="1"/>
        <v>63</v>
      </c>
      <c r="F55">
        <f>INDEX([1]!NOTA[//DB],A:A)</f>
        <v>3048</v>
      </c>
      <c r="G55" t="e">
        <f>MATCH(Table1[NAMA NB],Table2[NAMA NB],0)</f>
        <v>#N/A</v>
      </c>
      <c r="H55" t="str">
        <f>INDEX([2]!db[NB PAJAK],Table1[[#This Row],[//DB]])</f>
        <v>PENCIL CASE BD XLG-861</v>
      </c>
      <c r="I55" s="3" t="e">
        <f>INDEX(Table2[KODE BARANG],Table1[[#This Row],[//DIC]])</f>
        <v>#N/A</v>
      </c>
      <c r="J55" s="4">
        <f>INDEX([1]!NOTA[C],Table1[[#This Row],[//NOTA]])</f>
        <v>1</v>
      </c>
      <c r="K55" s="5">
        <f>IF(Table1[[#This Row],[C_1]]=0,Table1[[#This Row],[QTY_1]]/Table1[[#This Row],[QTY_2]],0)</f>
        <v>0</v>
      </c>
      <c r="L55" s="5">
        <f>IF(Table1[[#This Row],[C_1]]=0,Table1[[#This Row],[C_2]],Table1[[#This Row],[C_1]])</f>
        <v>1</v>
      </c>
      <c r="M55" s="3">
        <f>INDEX([1]!NOTA[QTY],Table1[[#This Row],[//NOTA]])</f>
        <v>180</v>
      </c>
      <c r="N55" s="3" t="str">
        <f>INDEX([1]!NOTA[STN],Table1[[#This Row],[//NOTA]])</f>
        <v>PCS</v>
      </c>
      <c r="O55" s="3" t="e">
        <f>INDEX(Table2[ISI],Table1[//DIC])</f>
        <v>#N/A</v>
      </c>
      <c r="P55" s="3" t="e">
        <f>INDEX(Table2[SATUAN],Table1[//DIC])</f>
        <v>#N/A</v>
      </c>
      <c r="Q55" s="3" t="e">
        <f>IF(Table1[[#This Row],[QTY_2]]*Table1[[#This Row],[C_1]]=0,Table1[[#This Row],[QTY_1]],Table1[[#This Row],[QTY_2]]*Table1[[#This Row],[C_1]])</f>
        <v>#N/A</v>
      </c>
      <c r="R55" s="3" t="e">
        <f>IF(Table1[[#This Row],[C_1]]="",Table1[[#This Row],[STN_1]],Table1[[#This Row],[STN_2]])</f>
        <v>#N/A</v>
      </c>
      <c r="S55" s="4">
        <f>INDEX([1]!NOTA[JUMLAH],Table1[//NOTA])</f>
        <v>3960000</v>
      </c>
      <c r="T55" s="4" t="e">
        <f>Table1[[#This Row],[JUMLAH]]/Table1[[#This Row],[QTY_3]]</f>
        <v>#N/A</v>
      </c>
      <c r="U55" s="3" t="e">
        <f>Table1[[#This Row],[STN_3]]</f>
        <v>#N/A</v>
      </c>
      <c r="V55" s="6">
        <f>INDEX([1]!NOTA[DISC 1],Table1[//NOTA])</f>
        <v>0</v>
      </c>
      <c r="W55" s="6">
        <f>INDEX([1]!NOTA[DISC 2],Table1[//NOTA])</f>
        <v>0</v>
      </c>
      <c r="X55" s="13">
        <f ca="1">INDEX([1]!NOTA[TGL_H],Table1[//NOTA])</f>
        <v>45359</v>
      </c>
      <c r="Y55" s="13">
        <f ca="1">INDEX([1]!NOTA[TGL.NOTA_H],Table1[//NOTA])</f>
        <v>45353</v>
      </c>
      <c r="Z55" s="7" t="str">
        <f ca="1">INDEX([1]!NOTA[NO.NOTA_H],Table1[//NOTA])</f>
        <v>JUC 056/24</v>
      </c>
      <c r="AA55" s="3" t="e">
        <f>Table1[[#This Row],[KODE BARANG]]</f>
        <v>#N/A</v>
      </c>
      <c r="AB55" s="3">
        <f>Table1[[#This Row],[C_3]]</f>
        <v>1</v>
      </c>
      <c r="AC55" s="4" t="e">
        <f>Table1[[#This Row],[HARGA]]</f>
        <v>#N/A</v>
      </c>
      <c r="AD55" s="6" t="str">
        <f>IF(Table1[[#This Row],[DISKON_1]]=0,"",Table1[[#This Row],[DISKON_1]])</f>
        <v/>
      </c>
      <c r="AE55" s="6" t="str">
        <f>IF(Table1[[#This Row],[DISKON_2]]=0,"",Table1[[#This Row],[DISKON_2]])</f>
        <v/>
      </c>
      <c r="AF55" s="8">
        <f ca="1">Table1[[#This Row],[TGL DATANG]]</f>
        <v>45359</v>
      </c>
      <c r="AG55" s="10">
        <f ca="1">Table1[[#This Row],[TGL NOTA]]</f>
        <v>45353</v>
      </c>
      <c r="AH55" t="str">
        <f ca="1">Table1[[#This Row],[NO.NOTA]]</f>
        <v>JUC 056/24</v>
      </c>
    </row>
    <row r="56" spans="1:34" hidden="1" x14ac:dyDescent="0.25">
      <c r="A56" s="2">
        <v>113</v>
      </c>
      <c r="D56">
        <f t="shared" si="0"/>
        <v>52</v>
      </c>
      <c r="E56">
        <f t="shared" si="1"/>
        <v>113</v>
      </c>
      <c r="F56">
        <f>INDEX([1]!NOTA[//DB],A:A)</f>
        <v>2995</v>
      </c>
      <c r="G56" t="e">
        <f>MATCH(Table1[NAMA NB],Table2[NAMA NB],0)</f>
        <v>#N/A</v>
      </c>
      <c r="H56" t="str">
        <f>INDEX([2]!db[NB PAJAK],Table1[[#This Row],[//DB]])</f>
        <v>TINTA HERO K 1054</v>
      </c>
      <c r="I56" s="3" t="e">
        <f>INDEX(Table2[KODE BARANG],Table1[[#This Row],[//DIC]])</f>
        <v>#N/A</v>
      </c>
      <c r="J56" s="4">
        <f>INDEX([1]!NOTA[C],Table1[[#This Row],[//NOTA]])</f>
        <v>15</v>
      </c>
      <c r="K56" s="5">
        <f>IF(Table1[[#This Row],[C_1]]=0,Table1[[#This Row],[QTY_1]]/Table1[[#This Row],[QTY_2]],0)</f>
        <v>0</v>
      </c>
      <c r="L56" s="5">
        <f>IF(Table1[[#This Row],[C_1]]=0,Table1[[#This Row],[C_2]],Table1[[#This Row],[C_1]])</f>
        <v>15</v>
      </c>
      <c r="M56" s="3">
        <f>INDEX([1]!NOTA[QTY],Table1[[#This Row],[//NOTA]])</f>
        <v>15</v>
      </c>
      <c r="N56" s="3" t="str">
        <f>INDEX([1]!NOTA[STN],Table1[[#This Row],[//NOTA]])</f>
        <v>GRS</v>
      </c>
      <c r="O56" s="3" t="e">
        <f>INDEX(Table2[ISI],Table1[//DIC])</f>
        <v>#N/A</v>
      </c>
      <c r="P56" s="3" t="e">
        <f>INDEX(Table2[SATUAN],Table1[//DIC])</f>
        <v>#N/A</v>
      </c>
      <c r="Q56" s="3" t="e">
        <f>IF(Table1[[#This Row],[QTY_2]]*Table1[[#This Row],[C_1]]=0,Table1[[#This Row],[QTY_1]],Table1[[#This Row],[QTY_2]]*Table1[[#This Row],[C_1]])</f>
        <v>#N/A</v>
      </c>
      <c r="R56" s="3" t="e">
        <f>IF(Table1[[#This Row],[C_1]]="",Table1[[#This Row],[STN_1]],Table1[[#This Row],[STN_2]])</f>
        <v>#N/A</v>
      </c>
      <c r="S56" s="4">
        <f>INDEX([1]!NOTA[JUMLAH],Table1[//NOTA])</f>
        <v>10125000</v>
      </c>
      <c r="T56" s="4" t="e">
        <f>Table1[[#This Row],[JUMLAH]]/Table1[[#This Row],[QTY_3]]</f>
        <v>#N/A</v>
      </c>
      <c r="U56" s="3" t="e">
        <f>Table1[[#This Row],[STN_3]]</f>
        <v>#N/A</v>
      </c>
      <c r="V56" s="6">
        <f>INDEX([1]!NOTA[DISC 1],Table1[//NOTA])</f>
        <v>0</v>
      </c>
      <c r="W56" s="6">
        <f>INDEX([1]!NOTA[DISC 2],Table1[//NOTA])</f>
        <v>0</v>
      </c>
      <c r="X56" s="13">
        <f ca="1">INDEX([1]!NOTA[TGL_H],Table1[//NOTA])</f>
        <v>45363</v>
      </c>
      <c r="Y56" s="13">
        <f ca="1">INDEX([1]!NOTA[TGL.NOTA_H],Table1[//NOTA])</f>
        <v>45358</v>
      </c>
      <c r="Z56" s="7" t="str">
        <f ca="1">INDEX([1]!NOTA[NO.NOTA_H],Table1[//NOTA])</f>
        <v>LMA 2024-03-019</v>
      </c>
      <c r="AA56" s="3" t="e">
        <f>Table1[[#This Row],[KODE BARANG]]</f>
        <v>#N/A</v>
      </c>
      <c r="AB56" s="3">
        <f>Table1[[#This Row],[C_3]]</f>
        <v>15</v>
      </c>
      <c r="AC56" s="4" t="e">
        <f>Table1[[#This Row],[HARGA]]</f>
        <v>#N/A</v>
      </c>
      <c r="AD56" s="6" t="str">
        <f>IF(Table1[[#This Row],[DISKON_1]]=0,"",Table1[[#This Row],[DISKON_1]])</f>
        <v/>
      </c>
      <c r="AE56" s="6" t="str">
        <f>IF(Table1[[#This Row],[DISKON_2]]=0,"",Table1[[#This Row],[DISKON_2]])</f>
        <v/>
      </c>
      <c r="AF56" s="8">
        <f ca="1">Table1[[#This Row],[TGL DATANG]]</f>
        <v>45363</v>
      </c>
      <c r="AG56" s="10">
        <f ca="1">Table1[[#This Row],[TGL NOTA]]</f>
        <v>45358</v>
      </c>
      <c r="AH56" t="str">
        <f ca="1">Table1[[#This Row],[NO.NOTA]]</f>
        <v>LMA 2024-03-019</v>
      </c>
    </row>
    <row r="57" spans="1:34" hidden="1" x14ac:dyDescent="0.25">
      <c r="A57" s="2">
        <v>115</v>
      </c>
      <c r="D57">
        <f t="shared" si="0"/>
        <v>53</v>
      </c>
      <c r="E57">
        <f t="shared" si="1"/>
        <v>115</v>
      </c>
      <c r="F57">
        <f>INDEX([1]!NOTA[//DB],A:A)</f>
        <v>393</v>
      </c>
      <c r="G57" t="e">
        <f>MATCH(Table1[NAMA NB],Table2[NAMA NB],0)</f>
        <v>#N/A</v>
      </c>
      <c r="H57" t="str">
        <f>INDEX([2]!db[NB PAJAK],Table1[[#This Row],[//DB]])</f>
        <v>BUKU KAS KWARTO</v>
      </c>
      <c r="I57" s="3" t="e">
        <f>INDEX(Table2[KODE BARANG],Table1[[#This Row],[//DIC]])</f>
        <v>#N/A</v>
      </c>
      <c r="J57" s="4">
        <f>INDEX([1]!NOTA[C],Table1[[#This Row],[//NOTA]])</f>
        <v>5</v>
      </c>
      <c r="K57" s="5">
        <f>IF(Table1[[#This Row],[C_1]]=0,Table1[[#This Row],[QTY_1]]/Table1[[#This Row],[QTY_2]],0)</f>
        <v>0</v>
      </c>
      <c r="L57" s="5">
        <f>IF(Table1[[#This Row],[C_1]]=0,Table1[[#This Row],[C_2]],Table1[[#This Row],[C_1]])</f>
        <v>5</v>
      </c>
      <c r="M57" s="3">
        <f>INDEX([1]!NOTA[QTY],Table1[[#This Row],[//NOTA]])</f>
        <v>500</v>
      </c>
      <c r="N57" s="3" t="str">
        <f>INDEX([1]!NOTA[STN],Table1[[#This Row],[//NOTA]])</f>
        <v>PCS</v>
      </c>
      <c r="O57" s="3" t="e">
        <f>INDEX(Table2[ISI],Table1[//DIC])</f>
        <v>#N/A</v>
      </c>
      <c r="P57" s="3" t="e">
        <f>INDEX(Table2[SATUAN],Table1[//DIC])</f>
        <v>#N/A</v>
      </c>
      <c r="Q57" s="3" t="e">
        <f>IF(Table1[[#This Row],[QTY_2]]*Table1[[#This Row],[C_1]]=0,Table1[[#This Row],[QTY_1]],Table1[[#This Row],[QTY_2]]*Table1[[#This Row],[C_1]])</f>
        <v>#N/A</v>
      </c>
      <c r="R57" s="3" t="e">
        <f>IF(Table1[[#This Row],[C_1]]="",Table1[[#This Row],[STN_1]],Table1[[#This Row],[STN_2]])</f>
        <v>#N/A</v>
      </c>
      <c r="S57" s="4">
        <f>INDEX([1]!NOTA[JUMLAH],Table1[//NOTA])</f>
        <v>3305000</v>
      </c>
      <c r="T57" s="4" t="e">
        <f>Table1[[#This Row],[JUMLAH]]/Table1[[#This Row],[QTY_3]]</f>
        <v>#N/A</v>
      </c>
      <c r="U57" s="3" t="e">
        <f>Table1[[#This Row],[STN_3]]</f>
        <v>#N/A</v>
      </c>
      <c r="V57" s="6">
        <f>INDEX([1]!NOTA[DISC 1],Table1[//NOTA])</f>
        <v>0</v>
      </c>
      <c r="W57" s="6">
        <f>INDEX([1]!NOTA[DISC 2],Table1[//NOTA])</f>
        <v>0</v>
      </c>
      <c r="X57" s="13">
        <f ca="1">INDEX([1]!NOTA[TGL_H],Table1[//NOTA])</f>
        <v>45363</v>
      </c>
      <c r="Y57" s="13">
        <f ca="1">INDEX([1]!NOTA[TGL.NOTA_H],Table1[//NOTA])</f>
        <v>45357</v>
      </c>
      <c r="Z57" s="7" t="str">
        <f ca="1">INDEX([1]!NOTA[NO.NOTA_H],Table1[//NOTA])</f>
        <v>5903</v>
      </c>
      <c r="AA57" s="3" t="e">
        <f>Table1[[#This Row],[KODE BARANG]]</f>
        <v>#N/A</v>
      </c>
      <c r="AB57" s="3">
        <f>Table1[[#This Row],[C_3]]</f>
        <v>5</v>
      </c>
      <c r="AC57" s="4" t="e">
        <f>Table1[[#This Row],[HARGA]]</f>
        <v>#N/A</v>
      </c>
      <c r="AD57" s="6" t="str">
        <f>IF(Table1[[#This Row],[DISKON_1]]=0,"",Table1[[#This Row],[DISKON_1]])</f>
        <v/>
      </c>
      <c r="AE57" s="6" t="str">
        <f>IF(Table1[[#This Row],[DISKON_2]]=0,"",Table1[[#This Row],[DISKON_2]])</f>
        <v/>
      </c>
      <c r="AF57" s="8">
        <f ca="1">Table1[[#This Row],[TGL DATANG]]</f>
        <v>45363</v>
      </c>
      <c r="AG57" s="10">
        <f ca="1">Table1[[#This Row],[TGL NOTA]]</f>
        <v>45357</v>
      </c>
      <c r="AH57" t="str">
        <f ca="1">Table1[[#This Row],[NO.NOTA]]</f>
        <v>5903</v>
      </c>
    </row>
    <row r="58" spans="1:34" hidden="1" x14ac:dyDescent="0.25">
      <c r="A58" s="2">
        <v>116</v>
      </c>
      <c r="D58">
        <f t="shared" si="0"/>
        <v>54</v>
      </c>
      <c r="E58">
        <f t="shared" si="1"/>
        <v>116</v>
      </c>
      <c r="F58">
        <f>INDEX([1]!NOTA[//DB],A:A)</f>
        <v>392</v>
      </c>
      <c r="G58" t="e">
        <f>MATCH(Table1[NAMA NB],Table2[NAMA NB],0)</f>
        <v>#N/A</v>
      </c>
      <c r="H58" t="str">
        <f>INDEX([2]!db[NB PAJAK],Table1[[#This Row],[//DB]])</f>
        <v>BUKU KAS FOLIO</v>
      </c>
      <c r="I58" s="3" t="e">
        <f>INDEX(Table2[KODE BARANG],Table1[[#This Row],[//DIC]])</f>
        <v>#N/A</v>
      </c>
      <c r="J58" s="4">
        <f>INDEX([1]!NOTA[C],Table1[[#This Row],[//NOTA]])</f>
        <v>3</v>
      </c>
      <c r="K58" s="5">
        <f>IF(Table1[[#This Row],[C_1]]=0,Table1[[#This Row],[QTY_1]]/Table1[[#This Row],[QTY_2]],0)</f>
        <v>0</v>
      </c>
      <c r="L58" s="5">
        <f>IF(Table1[[#This Row],[C_1]]=0,Table1[[#This Row],[C_2]],Table1[[#This Row],[C_1]])</f>
        <v>3</v>
      </c>
      <c r="M58" s="3">
        <f>INDEX([1]!NOTA[QTY],Table1[[#This Row],[//NOTA]])</f>
        <v>150</v>
      </c>
      <c r="N58" s="3" t="str">
        <f>INDEX([1]!NOTA[STN],Table1[[#This Row],[//NOTA]])</f>
        <v>PCS</v>
      </c>
      <c r="O58" s="3" t="e">
        <f>INDEX(Table2[ISI],Table1[//DIC])</f>
        <v>#N/A</v>
      </c>
      <c r="P58" s="3" t="e">
        <f>INDEX(Table2[SATUAN],Table1[//DIC])</f>
        <v>#N/A</v>
      </c>
      <c r="Q58" s="3" t="e">
        <f>IF(Table1[[#This Row],[QTY_2]]*Table1[[#This Row],[C_1]]=0,Table1[[#This Row],[QTY_1]],Table1[[#This Row],[QTY_2]]*Table1[[#This Row],[C_1]])</f>
        <v>#N/A</v>
      </c>
      <c r="R58" s="3" t="e">
        <f>IF(Table1[[#This Row],[C_1]]="",Table1[[#This Row],[STN_1]],Table1[[#This Row],[STN_2]])</f>
        <v>#N/A</v>
      </c>
      <c r="S58" s="4">
        <f>INDEX([1]!NOTA[JUMLAH],Table1[//NOTA])</f>
        <v>1930500</v>
      </c>
      <c r="T58" s="4" t="e">
        <f>Table1[[#This Row],[JUMLAH]]/Table1[[#This Row],[QTY_3]]</f>
        <v>#N/A</v>
      </c>
      <c r="U58" s="3" t="e">
        <f>Table1[[#This Row],[STN_3]]</f>
        <v>#N/A</v>
      </c>
      <c r="V58" s="6">
        <f>INDEX([1]!NOTA[DISC 1],Table1[//NOTA])</f>
        <v>0</v>
      </c>
      <c r="W58" s="6">
        <f>INDEX([1]!NOTA[DISC 2],Table1[//NOTA])</f>
        <v>0</v>
      </c>
      <c r="X58" s="13">
        <f ca="1">INDEX([1]!NOTA[TGL_H],Table1[//NOTA])</f>
        <v>45363</v>
      </c>
      <c r="Y58" s="13">
        <f ca="1">INDEX([1]!NOTA[TGL.NOTA_H],Table1[//NOTA])</f>
        <v>45357</v>
      </c>
      <c r="Z58" s="7" t="str">
        <f ca="1">INDEX([1]!NOTA[NO.NOTA_H],Table1[//NOTA])</f>
        <v>5903</v>
      </c>
      <c r="AA58" s="3" t="e">
        <f>Table1[[#This Row],[KODE BARANG]]</f>
        <v>#N/A</v>
      </c>
      <c r="AB58" s="3">
        <f>Table1[[#This Row],[C_3]]</f>
        <v>3</v>
      </c>
      <c r="AC58" s="4" t="e">
        <f>Table1[[#This Row],[HARGA]]</f>
        <v>#N/A</v>
      </c>
      <c r="AD58" s="6" t="str">
        <f>IF(Table1[[#This Row],[DISKON_1]]=0,"",Table1[[#This Row],[DISKON_1]])</f>
        <v/>
      </c>
      <c r="AE58" s="6" t="str">
        <f>IF(Table1[[#This Row],[DISKON_2]]=0,"",Table1[[#This Row],[DISKON_2]])</f>
        <v/>
      </c>
      <c r="AF58" s="8">
        <f ca="1">Table1[[#This Row],[TGL DATANG]]</f>
        <v>45363</v>
      </c>
      <c r="AG58" s="10">
        <f ca="1">Table1[[#This Row],[TGL NOTA]]</f>
        <v>45357</v>
      </c>
      <c r="AH58" t="str">
        <f ca="1">Table1[[#This Row],[NO.NOTA]]</f>
        <v>5903</v>
      </c>
    </row>
    <row r="59" spans="1:34" hidden="1" x14ac:dyDescent="0.25">
      <c r="A59" s="2">
        <v>117</v>
      </c>
      <c r="D59">
        <f t="shared" si="0"/>
        <v>55</v>
      </c>
      <c r="E59">
        <f t="shared" si="1"/>
        <v>117</v>
      </c>
      <c r="F59">
        <f>INDEX([1]!NOTA[//DB],A:A)</f>
        <v>1487</v>
      </c>
      <c r="G59" t="e">
        <f>MATCH(Table1[NAMA NB],Table2[NAMA NB],0)</f>
        <v>#N/A</v>
      </c>
      <c r="H59" t="str">
        <f>INDEX([2]!db[NB PAJAK],Table1[[#This Row],[//DB]])</f>
        <v>KARTU STOCK FOLIO</v>
      </c>
      <c r="I59" s="3" t="e">
        <f>INDEX(Table2[KODE BARANG],Table1[[#This Row],[//DIC]])</f>
        <v>#N/A</v>
      </c>
      <c r="J59" s="4">
        <f>INDEX([1]!NOTA[C],Table1[[#This Row],[//NOTA]])</f>
        <v>5</v>
      </c>
      <c r="K59" s="5">
        <f>IF(Table1[[#This Row],[C_1]]=0,Table1[[#This Row],[QTY_1]]/Table1[[#This Row],[QTY_2]],0)</f>
        <v>0</v>
      </c>
      <c r="L59" s="5">
        <f>IF(Table1[[#This Row],[C_1]]=0,Table1[[#This Row],[C_2]],Table1[[#This Row],[C_1]])</f>
        <v>5</v>
      </c>
      <c r="M59" s="3">
        <f>INDEX([1]!NOTA[QTY],Table1[[#This Row],[//NOTA]])</f>
        <v>50</v>
      </c>
      <c r="N59" s="3" t="str">
        <f>INDEX([1]!NOTA[STN],Table1[[#This Row],[//NOTA]])</f>
        <v>PCS</v>
      </c>
      <c r="O59" s="3" t="e">
        <f>INDEX(Table2[ISI],Table1[//DIC])</f>
        <v>#N/A</v>
      </c>
      <c r="P59" s="3" t="e">
        <f>INDEX(Table2[SATUAN],Table1[//DIC])</f>
        <v>#N/A</v>
      </c>
      <c r="Q59" s="3" t="e">
        <f>IF(Table1[[#This Row],[QTY_2]]*Table1[[#This Row],[C_1]]=0,Table1[[#This Row],[QTY_1]],Table1[[#This Row],[QTY_2]]*Table1[[#This Row],[C_1]])</f>
        <v>#N/A</v>
      </c>
      <c r="R59" s="3" t="e">
        <f>IF(Table1[[#This Row],[C_1]]="",Table1[[#This Row],[STN_1]],Table1[[#This Row],[STN_2]])</f>
        <v>#N/A</v>
      </c>
      <c r="S59" s="4">
        <f>INDEX([1]!NOTA[JUMLAH],Table1[//NOTA])</f>
        <v>1495000</v>
      </c>
      <c r="T59" s="4" t="e">
        <f>Table1[[#This Row],[JUMLAH]]/Table1[[#This Row],[QTY_3]]</f>
        <v>#N/A</v>
      </c>
      <c r="U59" s="3" t="e">
        <f>Table1[[#This Row],[STN_3]]</f>
        <v>#N/A</v>
      </c>
      <c r="V59" s="6">
        <f>INDEX([1]!NOTA[DISC 1],Table1[//NOTA])</f>
        <v>0</v>
      </c>
      <c r="W59" s="6">
        <f>INDEX([1]!NOTA[DISC 2],Table1[//NOTA])</f>
        <v>0</v>
      </c>
      <c r="X59" s="13">
        <f ca="1">INDEX([1]!NOTA[TGL_H],Table1[//NOTA])</f>
        <v>45363</v>
      </c>
      <c r="Y59" s="13">
        <f ca="1">INDEX([1]!NOTA[TGL.NOTA_H],Table1[//NOTA])</f>
        <v>45357</v>
      </c>
      <c r="Z59" s="7" t="str">
        <f ca="1">INDEX([1]!NOTA[NO.NOTA_H],Table1[//NOTA])</f>
        <v>5903</v>
      </c>
      <c r="AA59" s="3" t="e">
        <f>Table1[[#This Row],[KODE BARANG]]</f>
        <v>#N/A</v>
      </c>
      <c r="AB59" s="3">
        <f>Table1[[#This Row],[C_3]]</f>
        <v>5</v>
      </c>
      <c r="AC59" s="4" t="e">
        <f>Table1[[#This Row],[HARGA]]</f>
        <v>#N/A</v>
      </c>
      <c r="AD59" s="6" t="str">
        <f>IF(Table1[[#This Row],[DISKON_1]]=0,"",Table1[[#This Row],[DISKON_1]])</f>
        <v/>
      </c>
      <c r="AE59" s="6" t="str">
        <f>IF(Table1[[#This Row],[DISKON_2]]=0,"",Table1[[#This Row],[DISKON_2]])</f>
        <v/>
      </c>
      <c r="AF59" s="8">
        <f ca="1">Table1[[#This Row],[TGL DATANG]]</f>
        <v>45363</v>
      </c>
      <c r="AG59" s="10">
        <f ca="1">Table1[[#This Row],[TGL NOTA]]</f>
        <v>45357</v>
      </c>
      <c r="AH59" t="str">
        <f ca="1">Table1[[#This Row],[NO.NOTA]]</f>
        <v>5903</v>
      </c>
    </row>
    <row r="60" spans="1:34" hidden="1" x14ac:dyDescent="0.25">
      <c r="A60" s="2">
        <v>119</v>
      </c>
      <c r="D60">
        <f t="shared" si="0"/>
        <v>56</v>
      </c>
      <c r="E60">
        <f t="shared" si="1"/>
        <v>119</v>
      </c>
      <c r="F60">
        <f>INDEX([1]!NOTA[//DB],A:A)</f>
        <v>1450</v>
      </c>
      <c r="G60" t="e">
        <f>MATCH(Table1[NAMA NB],Table2[NAMA NB],0)</f>
        <v>#N/A</v>
      </c>
      <c r="H60" t="str">
        <f>INDEX([2]!db[NB PAJAK],Table1[[#This Row],[//DB]])</f>
        <v>ISI STAPLER (STAPLES) GREATWALL GW-NO. 10 (KECIL)</v>
      </c>
      <c r="I60" s="3" t="e">
        <f>INDEX(Table2[KODE BARANG],Table1[[#This Row],[//DIC]])</f>
        <v>#N/A</v>
      </c>
      <c r="J60" s="4">
        <f>INDEX([1]!NOTA[C],Table1[[#This Row],[//NOTA]])</f>
        <v>20</v>
      </c>
      <c r="K60" s="5">
        <f>IF(Table1[[#This Row],[C_1]]=0,Table1[[#This Row],[QTY_1]]/Table1[[#This Row],[QTY_2]],0)</f>
        <v>0</v>
      </c>
      <c r="L60" s="5">
        <f>IF(Table1[[#This Row],[C_1]]=0,Table1[[#This Row],[C_2]],Table1[[#This Row],[C_1]])</f>
        <v>20</v>
      </c>
      <c r="M60" s="3">
        <f>INDEX([1]!NOTA[QTY],Table1[[#This Row],[//NOTA]])</f>
        <v>2000</v>
      </c>
      <c r="N60" s="3" t="str">
        <f>INDEX([1]!NOTA[STN],Table1[[#This Row],[//NOTA]])</f>
        <v>PAK</v>
      </c>
      <c r="O60" s="3" t="e">
        <f>INDEX(Table2[ISI],Table1[//DIC])</f>
        <v>#N/A</v>
      </c>
      <c r="P60" s="3" t="e">
        <f>INDEX(Table2[SATUAN],Table1[//DIC])</f>
        <v>#N/A</v>
      </c>
      <c r="Q60" s="3" t="e">
        <f>IF(Table1[[#This Row],[QTY_2]]*Table1[[#This Row],[C_1]]=0,Table1[[#This Row],[QTY_1]],Table1[[#This Row],[QTY_2]]*Table1[[#This Row],[C_1]])</f>
        <v>#N/A</v>
      </c>
      <c r="R60" s="3" t="e">
        <f>IF(Table1[[#This Row],[C_1]]="",Table1[[#This Row],[STN_1]],Table1[[#This Row],[STN_2]])</f>
        <v>#N/A</v>
      </c>
      <c r="S60" s="4">
        <f>INDEX([1]!NOTA[JUMLAH],Table1[//NOTA])</f>
        <v>28000000</v>
      </c>
      <c r="T60" s="4" t="e">
        <f>Table1[[#This Row],[JUMLAH]]/Table1[[#This Row],[QTY_3]]</f>
        <v>#N/A</v>
      </c>
      <c r="U60" s="3" t="e">
        <f>Table1[[#This Row],[STN_3]]</f>
        <v>#N/A</v>
      </c>
      <c r="V60" s="6">
        <f>INDEX([1]!NOTA[DISC 1],Table1[//NOTA])</f>
        <v>0.1</v>
      </c>
      <c r="W60" s="6">
        <f>INDEX([1]!NOTA[DISC 2],Table1[//NOTA])</f>
        <v>0</v>
      </c>
      <c r="X60" s="13">
        <f ca="1">INDEX([1]!NOTA[TGL_H],Table1[//NOTA])</f>
        <v>45363</v>
      </c>
      <c r="Y60" s="13">
        <f ca="1">INDEX([1]!NOTA[TGL.NOTA_H],Table1[//NOTA])</f>
        <v>45419</v>
      </c>
      <c r="Z60" s="7" t="str">
        <f ca="1">INDEX([1]!NOTA[NO.NOTA_H],Table1[//NOTA])</f>
        <v>L103040</v>
      </c>
      <c r="AA60" s="3" t="e">
        <f>Table1[[#This Row],[KODE BARANG]]</f>
        <v>#N/A</v>
      </c>
      <c r="AB60" s="3">
        <f>Table1[[#This Row],[C_3]]</f>
        <v>20</v>
      </c>
      <c r="AC60" s="4" t="e">
        <f>Table1[[#This Row],[HARGA]]</f>
        <v>#N/A</v>
      </c>
      <c r="AD60" s="6">
        <f>IF(Table1[[#This Row],[DISKON_1]]=0,"",Table1[[#This Row],[DISKON_1]])</f>
        <v>0.1</v>
      </c>
      <c r="AE60" s="6" t="str">
        <f>IF(Table1[[#This Row],[DISKON_2]]=0,"",Table1[[#This Row],[DISKON_2]])</f>
        <v/>
      </c>
      <c r="AF60" s="8">
        <f ca="1">Table1[[#This Row],[TGL DATANG]]</f>
        <v>45363</v>
      </c>
      <c r="AG60" s="10">
        <f ca="1">Table1[[#This Row],[TGL NOTA]]</f>
        <v>45419</v>
      </c>
      <c r="AH60" t="str">
        <f ca="1">Table1[[#This Row],[NO.NOTA]]</f>
        <v>L103040</v>
      </c>
    </row>
    <row r="61" spans="1:34" hidden="1" x14ac:dyDescent="0.25">
      <c r="A61" s="2">
        <v>120</v>
      </c>
      <c r="D61">
        <f t="shared" si="0"/>
        <v>57</v>
      </c>
      <c r="E61">
        <f t="shared" si="1"/>
        <v>120</v>
      </c>
      <c r="F61">
        <f>INDEX([1]!NOTA[//DB],A:A)</f>
        <v>1451</v>
      </c>
      <c r="G61" t="e">
        <f>MATCH(Table1[NAMA NB],Table2[NAMA NB],0)</f>
        <v>#N/A</v>
      </c>
      <c r="H61" t="str">
        <f>INDEX([2]!db[NB PAJAK],Table1[[#This Row],[//DB]])</f>
        <v>ISI STAPLER (STAPLES) GREATWALL GW-369 (BESAR)</v>
      </c>
      <c r="I61" s="3" t="e">
        <f>INDEX(Table2[KODE BARANG],Table1[[#This Row],[//DIC]])</f>
        <v>#N/A</v>
      </c>
      <c r="J61" s="4">
        <f>INDEX([1]!NOTA[C],Table1[[#This Row],[//NOTA]])</f>
        <v>5</v>
      </c>
      <c r="K61" s="5">
        <f>IF(Table1[[#This Row],[C_1]]=0,Table1[[#This Row],[QTY_1]]/Table1[[#This Row],[QTY_2]],0)</f>
        <v>0</v>
      </c>
      <c r="L61" s="5">
        <f>IF(Table1[[#This Row],[C_1]]=0,Table1[[#This Row],[C_2]],Table1[[#This Row],[C_1]])</f>
        <v>5</v>
      </c>
      <c r="M61" s="3">
        <f>INDEX([1]!NOTA[QTY],Table1[[#This Row],[//NOTA]])</f>
        <v>250</v>
      </c>
      <c r="N61" s="3" t="str">
        <f>INDEX([1]!NOTA[STN],Table1[[#This Row],[//NOTA]])</f>
        <v>PAK</v>
      </c>
      <c r="O61" s="3" t="e">
        <f>INDEX(Table2[ISI],Table1[//DIC])</f>
        <v>#N/A</v>
      </c>
      <c r="P61" s="3" t="e">
        <f>INDEX(Table2[SATUAN],Table1[//DIC])</f>
        <v>#N/A</v>
      </c>
      <c r="Q61" s="3" t="e">
        <f>IF(Table1[[#This Row],[QTY_2]]*Table1[[#This Row],[C_1]]=0,Table1[[#This Row],[QTY_1]],Table1[[#This Row],[QTY_2]]*Table1[[#This Row],[C_1]])</f>
        <v>#N/A</v>
      </c>
      <c r="R61" s="3" t="e">
        <f>IF(Table1[[#This Row],[C_1]]="",Table1[[#This Row],[STN_1]],Table1[[#This Row],[STN_2]])</f>
        <v>#N/A</v>
      </c>
      <c r="S61" s="4">
        <f>INDEX([1]!NOTA[JUMLAH],Table1[//NOTA])</f>
        <v>6000000</v>
      </c>
      <c r="T61" s="4" t="e">
        <f>Table1[[#This Row],[JUMLAH]]/Table1[[#This Row],[QTY_3]]</f>
        <v>#N/A</v>
      </c>
      <c r="U61" s="3" t="e">
        <f>Table1[[#This Row],[STN_3]]</f>
        <v>#N/A</v>
      </c>
      <c r="V61" s="6">
        <f>INDEX([1]!NOTA[DISC 1],Table1[//NOTA])</f>
        <v>0</v>
      </c>
      <c r="W61" s="6">
        <f>INDEX([1]!NOTA[DISC 2],Table1[//NOTA])</f>
        <v>0</v>
      </c>
      <c r="X61" s="13">
        <f ca="1">INDEX([1]!NOTA[TGL_H],Table1[//NOTA])</f>
        <v>45363</v>
      </c>
      <c r="Y61" s="13">
        <f ca="1">INDEX([1]!NOTA[TGL.NOTA_H],Table1[//NOTA])</f>
        <v>45419</v>
      </c>
      <c r="Z61" s="7" t="str">
        <f ca="1">INDEX([1]!NOTA[NO.NOTA_H],Table1[//NOTA])</f>
        <v>L103040</v>
      </c>
      <c r="AA61" s="3" t="e">
        <f>Table1[[#This Row],[KODE BARANG]]</f>
        <v>#N/A</v>
      </c>
      <c r="AB61" s="3">
        <f>Table1[[#This Row],[C_3]]</f>
        <v>5</v>
      </c>
      <c r="AC61" s="4" t="e">
        <f>Table1[[#This Row],[HARGA]]</f>
        <v>#N/A</v>
      </c>
      <c r="AD61" s="6" t="str">
        <f>IF(Table1[[#This Row],[DISKON_1]]=0,"",Table1[[#This Row],[DISKON_1]])</f>
        <v/>
      </c>
      <c r="AE61" s="6" t="str">
        <f>IF(Table1[[#This Row],[DISKON_2]]=0,"",Table1[[#This Row],[DISKON_2]])</f>
        <v/>
      </c>
      <c r="AF61" s="8">
        <f ca="1">Table1[[#This Row],[TGL DATANG]]</f>
        <v>45363</v>
      </c>
      <c r="AG61" s="10">
        <f ca="1">Table1[[#This Row],[TGL NOTA]]</f>
        <v>45419</v>
      </c>
      <c r="AH61" t="str">
        <f ca="1">Table1[[#This Row],[NO.NOTA]]</f>
        <v>L103040</v>
      </c>
    </row>
    <row r="62" spans="1:34" hidden="1" x14ac:dyDescent="0.25">
      <c r="A62" s="2">
        <v>122</v>
      </c>
      <c r="D62">
        <f t="shared" si="0"/>
        <v>58</v>
      </c>
      <c r="E62">
        <f t="shared" si="1"/>
        <v>122</v>
      </c>
      <c r="F62">
        <f>INDEX([1]!NOTA[//DB],A:A)</f>
        <v>1778</v>
      </c>
      <c r="G62" t="e">
        <f>MATCH(Table1[NAMA NB],Table2[NAMA NB],0)</f>
        <v>#N/A</v>
      </c>
      <c r="H62" t="str">
        <f>INDEX([2]!db[NB PAJAK],Table1[[#This Row],[//DB]])</f>
        <v>PUSH PIN KENKO PN-30 WARNA</v>
      </c>
      <c r="I62" s="3" t="e">
        <f>INDEX(Table2[KODE BARANG],Table1[[#This Row],[//DIC]])</f>
        <v>#N/A</v>
      </c>
      <c r="J62" s="4">
        <f>INDEX([1]!NOTA[C],Table1[[#This Row],[//NOTA]])</f>
        <v>1</v>
      </c>
      <c r="K62" s="5">
        <f>IF(Table1[[#This Row],[C_1]]=0,Table1[[#This Row],[QTY_1]]/Table1[[#This Row],[QTY_2]],0)</f>
        <v>0</v>
      </c>
      <c r="L62" s="5">
        <f>IF(Table1[[#This Row],[C_1]]=0,Table1[[#This Row],[C_2]],Table1[[#This Row],[C_1]])</f>
        <v>1</v>
      </c>
      <c r="M62" s="3">
        <f>INDEX([1]!NOTA[QTY],Table1[[#This Row],[//NOTA]])</f>
        <v>0</v>
      </c>
      <c r="N62" s="3">
        <f>INDEX([1]!NOTA[STN],Table1[[#This Row],[//NOTA]])</f>
        <v>0</v>
      </c>
      <c r="O62" s="3" t="e">
        <f>INDEX(Table2[ISI],Table1[//DIC])</f>
        <v>#N/A</v>
      </c>
      <c r="P62" s="3" t="e">
        <f>INDEX(Table2[SATUAN],Table1[//DIC])</f>
        <v>#N/A</v>
      </c>
      <c r="Q62" s="3" t="e">
        <f>IF(Table1[[#This Row],[QTY_2]]*Table1[[#This Row],[C_1]]=0,Table1[[#This Row],[QTY_1]],Table1[[#This Row],[QTY_2]]*Table1[[#This Row],[C_1]])</f>
        <v>#N/A</v>
      </c>
      <c r="R62" s="3" t="e">
        <f>IF(Table1[[#This Row],[C_1]]="",Table1[[#This Row],[STN_1]],Table1[[#This Row],[STN_2]])</f>
        <v>#N/A</v>
      </c>
      <c r="S62" s="4">
        <f>INDEX([1]!NOTA[JUMLAH],Table1[//NOTA])</f>
        <v>1584000</v>
      </c>
      <c r="T62" s="4" t="e">
        <f>Table1[[#This Row],[JUMLAH]]/Table1[[#This Row],[QTY_3]]</f>
        <v>#N/A</v>
      </c>
      <c r="U62" s="3" t="e">
        <f>Table1[[#This Row],[STN_3]]</f>
        <v>#N/A</v>
      </c>
      <c r="V62" s="6">
        <f>INDEX([1]!NOTA[DISC 1],Table1[//NOTA])</f>
        <v>0.17</v>
      </c>
      <c r="W62" s="6">
        <f>INDEX([1]!NOTA[DISC 2],Table1[//NOTA])</f>
        <v>0</v>
      </c>
      <c r="X62" s="13">
        <f ca="1">INDEX([1]!NOTA[TGL_H],Table1[//NOTA])</f>
        <v>45363</v>
      </c>
      <c r="Y62" s="13">
        <f ca="1">INDEX([1]!NOTA[TGL.NOTA_H],Table1[//NOTA])</f>
        <v>45359</v>
      </c>
      <c r="Z62" s="7" t="str">
        <f ca="1">INDEX([1]!NOTA[NO.NOTA_H],Table1[//NOTA])</f>
        <v>24030504</v>
      </c>
      <c r="AA62" s="3" t="e">
        <f>Table1[[#This Row],[KODE BARANG]]</f>
        <v>#N/A</v>
      </c>
      <c r="AB62" s="3">
        <f>Table1[[#This Row],[C_3]]</f>
        <v>1</v>
      </c>
      <c r="AC62" s="4" t="e">
        <f>Table1[[#This Row],[HARGA]]</f>
        <v>#N/A</v>
      </c>
      <c r="AD62" s="6">
        <f>IF(Table1[[#This Row],[DISKON_1]]=0,"",Table1[[#This Row],[DISKON_1]])</f>
        <v>0.17</v>
      </c>
      <c r="AE62" s="6" t="str">
        <f>IF(Table1[[#This Row],[DISKON_2]]=0,"",Table1[[#This Row],[DISKON_2]])</f>
        <v/>
      </c>
      <c r="AF62" s="8">
        <f ca="1">Table1[[#This Row],[TGL DATANG]]</f>
        <v>45363</v>
      </c>
      <c r="AG62" s="10">
        <f ca="1">Table1[[#This Row],[TGL NOTA]]</f>
        <v>45359</v>
      </c>
      <c r="AH62" t="str">
        <f ca="1">Table1[[#This Row],[NO.NOTA]]</f>
        <v>24030504</v>
      </c>
    </row>
    <row r="63" spans="1:34" hidden="1" x14ac:dyDescent="0.25">
      <c r="A63" s="2">
        <v>123</v>
      </c>
      <c r="D63">
        <f t="shared" si="0"/>
        <v>59</v>
      </c>
      <c r="E63">
        <f t="shared" si="1"/>
        <v>123</v>
      </c>
      <c r="F63">
        <f>INDEX([1]!NOTA[//DB],A:A)</f>
        <v>1771</v>
      </c>
      <c r="G63">
        <f>MATCH(Table1[NAMA NB],Table2[NAMA NB],0)</f>
        <v>370</v>
      </c>
      <c r="H63" t="str">
        <f>INDEX([2]!db[NB PAJAK],Table1[[#This Row],[//DB]])</f>
        <v>PUNCH KENKO NO. 30</v>
      </c>
      <c r="I63" s="3" t="str">
        <f>INDEX(Table2[KODE BARANG],Table1[[#This Row],[//DIC]])</f>
        <v>F.PUN-KN6</v>
      </c>
      <c r="J63" s="4">
        <f>INDEX([1]!NOTA[C],Table1[[#This Row],[//NOTA]])</f>
        <v>2</v>
      </c>
      <c r="K63" s="5">
        <f>IF(Table1[[#This Row],[C_1]]=0,Table1[[#This Row],[QTY_1]]/Table1[[#This Row],[QTY_2]],0)</f>
        <v>0</v>
      </c>
      <c r="L63" s="5">
        <f>IF(Table1[[#This Row],[C_1]]=0,Table1[[#This Row],[C_2]],Table1[[#This Row],[C_1]])</f>
        <v>2</v>
      </c>
      <c r="M63" s="3">
        <f>INDEX([1]!NOTA[QTY],Table1[[#This Row],[//NOTA]])</f>
        <v>0</v>
      </c>
      <c r="N63" s="3">
        <f>INDEX([1]!NOTA[STN],Table1[[#This Row],[//NOTA]])</f>
        <v>0</v>
      </c>
      <c r="O63" s="3">
        <f>INDEX(Table2[ISI],Table1[//DIC])</f>
        <v>10</v>
      </c>
      <c r="P63" s="3" t="str">
        <f>INDEX(Table2[SATUAN],Table1[//DIC])</f>
        <v>LSN</v>
      </c>
      <c r="Q63" s="3">
        <f>IF(Table1[[#This Row],[QTY_2]]*Table1[[#This Row],[C_1]]=0,Table1[[#This Row],[QTY_1]],Table1[[#This Row],[QTY_2]]*Table1[[#This Row],[C_1]])</f>
        <v>20</v>
      </c>
      <c r="R63" s="3" t="str">
        <f>IF(Table1[[#This Row],[C_1]]="",Table1[[#This Row],[STN_1]],Table1[[#This Row],[STN_2]])</f>
        <v>LSN</v>
      </c>
      <c r="S63" s="4">
        <f>INDEX([1]!NOTA[JUMLAH],Table1[//NOTA])</f>
        <v>3120000</v>
      </c>
      <c r="T63" s="4">
        <f>Table1[[#This Row],[JUMLAH]]/Table1[[#This Row],[QTY_3]]</f>
        <v>156000</v>
      </c>
      <c r="U63" s="3" t="str">
        <f>Table1[[#This Row],[STN_3]]</f>
        <v>LSN</v>
      </c>
      <c r="V63" s="6">
        <f>INDEX([1]!NOTA[DISC 1],Table1[//NOTA])</f>
        <v>0.17</v>
      </c>
      <c r="W63" s="6">
        <f>INDEX([1]!NOTA[DISC 2],Table1[//NOTA])</f>
        <v>0</v>
      </c>
      <c r="X63" s="13">
        <f ca="1">INDEX([1]!NOTA[TGL_H],Table1[//NOTA])</f>
        <v>45363</v>
      </c>
      <c r="Y63" s="13">
        <f ca="1">INDEX([1]!NOTA[TGL.NOTA_H],Table1[//NOTA])</f>
        <v>45359</v>
      </c>
      <c r="Z63" s="7" t="str">
        <f ca="1">INDEX([1]!NOTA[NO.NOTA_H],Table1[//NOTA])</f>
        <v>24030504</v>
      </c>
      <c r="AA63" s="3" t="str">
        <f>Table1[[#This Row],[KODE BARANG]]</f>
        <v>F.PUN-KN6</v>
      </c>
      <c r="AB63" s="3">
        <f>Table1[[#This Row],[C_3]]</f>
        <v>2</v>
      </c>
      <c r="AC63" s="4">
        <f>Table1[[#This Row],[HARGA]]</f>
        <v>156000</v>
      </c>
      <c r="AD63" s="6">
        <f>IF(Table1[[#This Row],[DISKON_1]]=0,"",Table1[[#This Row],[DISKON_1]])</f>
        <v>0.17</v>
      </c>
      <c r="AE63" s="6" t="str">
        <f>IF(Table1[[#This Row],[DISKON_2]]=0,"",Table1[[#This Row],[DISKON_2]])</f>
        <v/>
      </c>
      <c r="AF63" s="8">
        <f ca="1">Table1[[#This Row],[TGL DATANG]]</f>
        <v>45363</v>
      </c>
      <c r="AG63" s="10">
        <f ca="1">Table1[[#This Row],[TGL NOTA]]</f>
        <v>45359</v>
      </c>
      <c r="AH63" t="str">
        <f ca="1">Table1[[#This Row],[NO.NOTA]]</f>
        <v>24030504</v>
      </c>
    </row>
    <row r="64" spans="1:34" hidden="1" x14ac:dyDescent="0.25">
      <c r="A64" s="2">
        <v>124</v>
      </c>
      <c r="D64">
        <f t="shared" si="0"/>
        <v>60</v>
      </c>
      <c r="E64">
        <f t="shared" si="1"/>
        <v>124</v>
      </c>
      <c r="F64">
        <f>INDEX([1]!NOTA[//DB],A:A)</f>
        <v>1772</v>
      </c>
      <c r="G64" t="e">
        <f>MATCH(Table1[NAMA NB],Table2[NAMA NB],0)</f>
        <v>#N/A</v>
      </c>
      <c r="H64" t="str">
        <f>INDEX([2]!db[NB PAJAK],Table1[[#This Row],[//DB]])</f>
        <v>PUNCH KENKO NO. 30XL</v>
      </c>
      <c r="I64" s="3" t="e">
        <f>INDEX(Table2[KODE BARANG],Table1[[#This Row],[//DIC]])</f>
        <v>#N/A</v>
      </c>
      <c r="J64" s="4">
        <f>INDEX([1]!NOTA[C],Table1[[#This Row],[//NOTA]])</f>
        <v>2</v>
      </c>
      <c r="K64" s="5">
        <f>IF(Table1[[#This Row],[C_1]]=0,Table1[[#This Row],[QTY_1]]/Table1[[#This Row],[QTY_2]],0)</f>
        <v>0</v>
      </c>
      <c r="L64" s="5">
        <f>IF(Table1[[#This Row],[C_1]]=0,Table1[[#This Row],[C_2]],Table1[[#This Row],[C_1]])</f>
        <v>2</v>
      </c>
      <c r="M64" s="3">
        <f>INDEX([1]!NOTA[QTY],Table1[[#This Row],[//NOTA]])</f>
        <v>0</v>
      </c>
      <c r="N64" s="3">
        <f>INDEX([1]!NOTA[STN],Table1[[#This Row],[//NOTA]])</f>
        <v>0</v>
      </c>
      <c r="O64" s="3" t="e">
        <f>INDEX(Table2[ISI],Table1[//DIC])</f>
        <v>#N/A</v>
      </c>
      <c r="P64" s="3" t="e">
        <f>INDEX(Table2[SATUAN],Table1[//DIC])</f>
        <v>#N/A</v>
      </c>
      <c r="Q64" s="3" t="e">
        <f>IF(Table1[[#This Row],[QTY_2]]*Table1[[#This Row],[C_1]]=0,Table1[[#This Row],[QTY_1]],Table1[[#This Row],[QTY_2]]*Table1[[#This Row],[C_1]])</f>
        <v>#N/A</v>
      </c>
      <c r="R64" s="3" t="e">
        <f>IF(Table1[[#This Row],[C_1]]="",Table1[[#This Row],[STN_1]],Table1[[#This Row],[STN_2]])</f>
        <v>#N/A</v>
      </c>
      <c r="S64" s="4">
        <f>INDEX([1]!NOTA[JUMLAH],Table1[//NOTA])</f>
        <v>2880000</v>
      </c>
      <c r="T64" s="4" t="e">
        <f>Table1[[#This Row],[JUMLAH]]/Table1[[#This Row],[QTY_3]]</f>
        <v>#N/A</v>
      </c>
      <c r="U64" s="3" t="e">
        <f>Table1[[#This Row],[STN_3]]</f>
        <v>#N/A</v>
      </c>
      <c r="V64" s="6">
        <f>INDEX([1]!NOTA[DISC 1],Table1[//NOTA])</f>
        <v>0.17</v>
      </c>
      <c r="W64" s="6">
        <f>INDEX([1]!NOTA[DISC 2],Table1[//NOTA])</f>
        <v>0</v>
      </c>
      <c r="X64" s="13">
        <f ca="1">INDEX([1]!NOTA[TGL_H],Table1[//NOTA])</f>
        <v>45363</v>
      </c>
      <c r="Y64" s="13">
        <f ca="1">INDEX([1]!NOTA[TGL.NOTA_H],Table1[//NOTA])</f>
        <v>45359</v>
      </c>
      <c r="Z64" s="7" t="str">
        <f ca="1">INDEX([1]!NOTA[NO.NOTA_H],Table1[//NOTA])</f>
        <v>24030504</v>
      </c>
      <c r="AA64" s="3" t="e">
        <f>Table1[[#This Row],[KODE BARANG]]</f>
        <v>#N/A</v>
      </c>
      <c r="AB64" s="3">
        <f>Table1[[#This Row],[C_3]]</f>
        <v>2</v>
      </c>
      <c r="AC64" s="4" t="e">
        <f>Table1[[#This Row],[HARGA]]</f>
        <v>#N/A</v>
      </c>
      <c r="AD64" s="6">
        <f>IF(Table1[[#This Row],[DISKON_1]]=0,"",Table1[[#This Row],[DISKON_1]])</f>
        <v>0.17</v>
      </c>
      <c r="AE64" s="6" t="str">
        <f>IF(Table1[[#This Row],[DISKON_2]]=0,"",Table1[[#This Row],[DISKON_2]])</f>
        <v/>
      </c>
      <c r="AF64" s="8">
        <f ca="1">Table1[[#This Row],[TGL DATANG]]</f>
        <v>45363</v>
      </c>
      <c r="AG64" s="10">
        <f ca="1">Table1[[#This Row],[TGL NOTA]]</f>
        <v>45359</v>
      </c>
      <c r="AH64" t="str">
        <f ca="1">Table1[[#This Row],[NO.NOTA]]</f>
        <v>24030504</v>
      </c>
    </row>
    <row r="65" spans="1:34" hidden="1" x14ac:dyDescent="0.25">
      <c r="A65" s="2">
        <v>126</v>
      </c>
      <c r="D65">
        <f t="shared" si="0"/>
        <v>61</v>
      </c>
      <c r="E65">
        <f t="shared" si="1"/>
        <v>126</v>
      </c>
      <c r="F65">
        <f>INDEX([1]!NOTA[//DB],A:A)</f>
        <v>1828</v>
      </c>
      <c r="G65" t="e">
        <f>MATCH(Table1[NAMA NB],Table2[NAMA NB],0)</f>
        <v>#N/A</v>
      </c>
      <c r="H65" t="str">
        <f>INDEX([2]!db[NB PAJAK],Table1[[#This Row],[//DB]])</f>
        <v>PAPER TRIGONAL CLIP KENKO NO. 1</v>
      </c>
      <c r="I65" s="3" t="e">
        <f>INDEX(Table2[KODE BARANG],Table1[[#This Row],[//DIC]])</f>
        <v>#N/A</v>
      </c>
      <c r="J65" s="4">
        <f>INDEX([1]!NOTA[C],Table1[[#This Row],[//NOTA]])</f>
        <v>2</v>
      </c>
      <c r="K65" s="5">
        <f>IF(Table1[[#This Row],[C_1]]=0,Table1[[#This Row],[QTY_1]]/Table1[[#This Row],[QTY_2]],0)</f>
        <v>0</v>
      </c>
      <c r="L65" s="5">
        <f>IF(Table1[[#This Row],[C_1]]=0,Table1[[#This Row],[C_2]],Table1[[#This Row],[C_1]])</f>
        <v>2</v>
      </c>
      <c r="M65" s="3">
        <f>INDEX([1]!NOTA[QTY],Table1[[#This Row],[//NOTA]])</f>
        <v>0</v>
      </c>
      <c r="N65" s="3">
        <f>INDEX([1]!NOTA[STN],Table1[[#This Row],[//NOTA]])</f>
        <v>0</v>
      </c>
      <c r="O65" s="3" t="e">
        <f>INDEX(Table2[ISI],Table1[//DIC])</f>
        <v>#N/A</v>
      </c>
      <c r="P65" s="3" t="e">
        <f>INDEX(Table2[SATUAN],Table1[//DIC])</f>
        <v>#N/A</v>
      </c>
      <c r="Q65" s="3" t="e">
        <f>IF(Table1[[#This Row],[QTY_2]]*Table1[[#This Row],[C_1]]=0,Table1[[#This Row],[QTY_1]],Table1[[#This Row],[QTY_2]]*Table1[[#This Row],[C_1]])</f>
        <v>#N/A</v>
      </c>
      <c r="R65" s="3" t="e">
        <f>IF(Table1[[#This Row],[C_1]]="",Table1[[#This Row],[STN_1]],Table1[[#This Row],[STN_2]])</f>
        <v>#N/A</v>
      </c>
      <c r="S65" s="4">
        <f>INDEX([1]!NOTA[JUMLAH],Table1[//NOTA])</f>
        <v>1700000</v>
      </c>
      <c r="T65" s="4" t="e">
        <f>Table1[[#This Row],[JUMLAH]]/Table1[[#This Row],[QTY_3]]</f>
        <v>#N/A</v>
      </c>
      <c r="U65" s="3" t="e">
        <f>Table1[[#This Row],[STN_3]]</f>
        <v>#N/A</v>
      </c>
      <c r="V65" s="6">
        <f>INDEX([1]!NOTA[DISC 1],Table1[//NOTA])</f>
        <v>0.17</v>
      </c>
      <c r="W65" s="6">
        <f>INDEX([1]!NOTA[DISC 2],Table1[//NOTA])</f>
        <v>0</v>
      </c>
      <c r="X65" s="13">
        <f ca="1">INDEX([1]!NOTA[TGL_H],Table1[//NOTA])</f>
        <v>45363</v>
      </c>
      <c r="Y65" s="13">
        <f ca="1">INDEX([1]!NOTA[TGL.NOTA_H],Table1[//NOTA])</f>
        <v>45358</v>
      </c>
      <c r="Z65" s="7" t="str">
        <f ca="1">INDEX([1]!NOTA[NO.NOTA_H],Table1[//NOTA])</f>
        <v>24030425</v>
      </c>
      <c r="AA65" s="3" t="e">
        <f>Table1[[#This Row],[KODE BARANG]]</f>
        <v>#N/A</v>
      </c>
      <c r="AB65" s="3">
        <f>Table1[[#This Row],[C_3]]</f>
        <v>2</v>
      </c>
      <c r="AC65" s="4" t="e">
        <f>Table1[[#This Row],[HARGA]]</f>
        <v>#N/A</v>
      </c>
      <c r="AD65" s="6">
        <f>IF(Table1[[#This Row],[DISKON_1]]=0,"",Table1[[#This Row],[DISKON_1]])</f>
        <v>0.17</v>
      </c>
      <c r="AE65" s="6" t="str">
        <f>IF(Table1[[#This Row],[DISKON_2]]=0,"",Table1[[#This Row],[DISKON_2]])</f>
        <v/>
      </c>
      <c r="AF65" s="8">
        <f ca="1">Table1[[#This Row],[TGL DATANG]]</f>
        <v>45363</v>
      </c>
      <c r="AG65" s="10">
        <f ca="1">Table1[[#This Row],[TGL NOTA]]</f>
        <v>45358</v>
      </c>
      <c r="AH65" t="str">
        <f ca="1">Table1[[#This Row],[NO.NOTA]]</f>
        <v>24030425</v>
      </c>
    </row>
    <row r="66" spans="1:34" hidden="1" x14ac:dyDescent="0.25">
      <c r="A66" s="2">
        <v>127</v>
      </c>
      <c r="D66">
        <f t="shared" si="0"/>
        <v>62</v>
      </c>
      <c r="E66">
        <f t="shared" si="1"/>
        <v>127</v>
      </c>
      <c r="F66">
        <f>INDEX([1]!NOTA[//DB],A:A)</f>
        <v>1711</v>
      </c>
      <c r="G66" t="e">
        <f>MATCH(Table1[NAMA NB],Table2[NAMA NB],0)</f>
        <v>#N/A</v>
      </c>
      <c r="H66" t="str">
        <f>INDEX([2]!db[NB PAJAK],Table1[[#This Row],[//DB]])</f>
        <v>PAPER JUMBO CLIP KENKO NO. 5</v>
      </c>
      <c r="I66" s="3" t="e">
        <f>INDEX(Table2[KODE BARANG],Table1[[#This Row],[//DIC]])</f>
        <v>#N/A</v>
      </c>
      <c r="J66" s="4">
        <f>INDEX([1]!NOTA[C],Table1[[#This Row],[//NOTA]])</f>
        <v>2</v>
      </c>
      <c r="K66" s="5">
        <f>IF(Table1[[#This Row],[C_1]]=0,Table1[[#This Row],[QTY_1]]/Table1[[#This Row],[QTY_2]],0)</f>
        <v>0</v>
      </c>
      <c r="L66" s="5">
        <f>IF(Table1[[#This Row],[C_1]]=0,Table1[[#This Row],[C_2]],Table1[[#This Row],[C_1]])</f>
        <v>2</v>
      </c>
      <c r="M66" s="3">
        <f>INDEX([1]!NOTA[QTY],Table1[[#This Row],[//NOTA]])</f>
        <v>0</v>
      </c>
      <c r="N66" s="3">
        <f>INDEX([1]!NOTA[STN],Table1[[#This Row],[//NOTA]])</f>
        <v>0</v>
      </c>
      <c r="O66" s="3" t="e">
        <f>INDEX(Table2[ISI],Table1[//DIC])</f>
        <v>#N/A</v>
      </c>
      <c r="P66" s="3" t="e">
        <f>INDEX(Table2[SATUAN],Table1[//DIC])</f>
        <v>#N/A</v>
      </c>
      <c r="Q66" s="3" t="e">
        <f>IF(Table1[[#This Row],[QTY_2]]*Table1[[#This Row],[C_1]]=0,Table1[[#This Row],[QTY_1]],Table1[[#This Row],[QTY_2]]*Table1[[#This Row],[C_1]])</f>
        <v>#N/A</v>
      </c>
      <c r="R66" s="3" t="e">
        <f>IF(Table1[[#This Row],[C_1]]="",Table1[[#This Row],[STN_1]],Table1[[#This Row],[STN_2]])</f>
        <v>#N/A</v>
      </c>
      <c r="S66" s="4">
        <f>INDEX([1]!NOTA[JUMLAH],Table1[//NOTA])</f>
        <v>1720000</v>
      </c>
      <c r="T66" s="4" t="e">
        <f>Table1[[#This Row],[JUMLAH]]/Table1[[#This Row],[QTY_3]]</f>
        <v>#N/A</v>
      </c>
      <c r="U66" s="3" t="e">
        <f>Table1[[#This Row],[STN_3]]</f>
        <v>#N/A</v>
      </c>
      <c r="V66" s="6">
        <f>INDEX([1]!NOTA[DISC 1],Table1[//NOTA])</f>
        <v>0.17</v>
      </c>
      <c r="W66" s="6">
        <f>INDEX([1]!NOTA[DISC 2],Table1[//NOTA])</f>
        <v>0</v>
      </c>
      <c r="X66" s="13">
        <f ca="1">INDEX([1]!NOTA[TGL_H],Table1[//NOTA])</f>
        <v>45363</v>
      </c>
      <c r="Y66" s="13">
        <f ca="1">INDEX([1]!NOTA[TGL.NOTA_H],Table1[//NOTA])</f>
        <v>45358</v>
      </c>
      <c r="Z66" s="7" t="str">
        <f ca="1">INDEX([1]!NOTA[NO.NOTA_H],Table1[//NOTA])</f>
        <v>24030425</v>
      </c>
      <c r="AA66" s="3" t="e">
        <f>Table1[[#This Row],[KODE BARANG]]</f>
        <v>#N/A</v>
      </c>
      <c r="AB66" s="3">
        <f>Table1[[#This Row],[C_3]]</f>
        <v>2</v>
      </c>
      <c r="AC66" s="4" t="e">
        <f>Table1[[#This Row],[HARGA]]</f>
        <v>#N/A</v>
      </c>
      <c r="AD66" s="6">
        <f>IF(Table1[[#This Row],[DISKON_1]]=0,"",Table1[[#This Row],[DISKON_1]])</f>
        <v>0.17</v>
      </c>
      <c r="AE66" s="6" t="str">
        <f>IF(Table1[[#This Row],[DISKON_2]]=0,"",Table1[[#This Row],[DISKON_2]])</f>
        <v/>
      </c>
      <c r="AF66" s="8">
        <f ca="1">Table1[[#This Row],[TGL DATANG]]</f>
        <v>45363</v>
      </c>
      <c r="AG66" s="10">
        <f ca="1">Table1[[#This Row],[TGL NOTA]]</f>
        <v>45358</v>
      </c>
      <c r="AH66" t="str">
        <f ca="1">Table1[[#This Row],[NO.NOTA]]</f>
        <v>24030425</v>
      </c>
    </row>
    <row r="67" spans="1:34" hidden="1" x14ac:dyDescent="0.25">
      <c r="A67" s="2">
        <v>128</v>
      </c>
      <c r="D67">
        <f t="shared" si="0"/>
        <v>63</v>
      </c>
      <c r="E67">
        <f t="shared" si="1"/>
        <v>128</v>
      </c>
      <c r="F67">
        <f>INDEX([1]!NOTA[//DB],A:A)</f>
        <v>1695</v>
      </c>
      <c r="G67" t="e">
        <f>MATCH(Table1[NAMA NB],Table2[NAMA NB],0)</f>
        <v>#N/A</v>
      </c>
      <c r="H67" t="str">
        <f>INDEX([2]!db[NB PAJAK],Table1[[#This Row],[//DB]])</f>
        <v>STAPLER HEAVY DUTY KENKO HD-12L/24</v>
      </c>
      <c r="I67" s="3" t="e">
        <f>INDEX(Table2[KODE BARANG],Table1[[#This Row],[//DIC]])</f>
        <v>#N/A</v>
      </c>
      <c r="J67" s="4">
        <f>INDEX([1]!NOTA[C],Table1[[#This Row],[//NOTA]])</f>
        <v>1</v>
      </c>
      <c r="K67" s="5">
        <f>IF(Table1[[#This Row],[C_1]]=0,Table1[[#This Row],[QTY_1]]/Table1[[#This Row],[QTY_2]],0)</f>
        <v>0</v>
      </c>
      <c r="L67" s="5">
        <f>IF(Table1[[#This Row],[C_1]]=0,Table1[[#This Row],[C_2]],Table1[[#This Row],[C_1]])</f>
        <v>1</v>
      </c>
      <c r="M67" s="3">
        <f>INDEX([1]!NOTA[QTY],Table1[[#This Row],[//NOTA]])</f>
        <v>0</v>
      </c>
      <c r="N67" s="3">
        <f>INDEX([1]!NOTA[STN],Table1[[#This Row],[//NOTA]])</f>
        <v>0</v>
      </c>
      <c r="O67" s="3" t="e">
        <f>INDEX(Table2[ISI],Table1[//DIC])</f>
        <v>#N/A</v>
      </c>
      <c r="P67" s="3" t="e">
        <f>INDEX(Table2[SATUAN],Table1[//DIC])</f>
        <v>#N/A</v>
      </c>
      <c r="Q67" s="3" t="e">
        <f>IF(Table1[[#This Row],[QTY_2]]*Table1[[#This Row],[C_1]]=0,Table1[[#This Row],[QTY_1]],Table1[[#This Row],[QTY_2]]*Table1[[#This Row],[C_1]])</f>
        <v>#N/A</v>
      </c>
      <c r="R67" s="3" t="e">
        <f>IF(Table1[[#This Row],[C_1]]="",Table1[[#This Row],[STN_1]],Table1[[#This Row],[STN_2]])</f>
        <v>#N/A</v>
      </c>
      <c r="S67" s="4">
        <f>INDEX([1]!NOTA[JUMLAH],Table1[//NOTA])</f>
        <v>2160000</v>
      </c>
      <c r="T67" s="4" t="e">
        <f>Table1[[#This Row],[JUMLAH]]/Table1[[#This Row],[QTY_3]]</f>
        <v>#N/A</v>
      </c>
      <c r="U67" s="3" t="e">
        <f>Table1[[#This Row],[STN_3]]</f>
        <v>#N/A</v>
      </c>
      <c r="V67" s="6">
        <f>INDEX([1]!NOTA[DISC 1],Table1[//NOTA])</f>
        <v>0.17</v>
      </c>
      <c r="W67" s="6">
        <f>INDEX([1]!NOTA[DISC 2],Table1[//NOTA])</f>
        <v>0</v>
      </c>
      <c r="X67" s="13">
        <f ca="1">INDEX([1]!NOTA[TGL_H],Table1[//NOTA])</f>
        <v>45363</v>
      </c>
      <c r="Y67" s="13">
        <f ca="1">INDEX([1]!NOTA[TGL.NOTA_H],Table1[//NOTA])</f>
        <v>45358</v>
      </c>
      <c r="Z67" s="7" t="str">
        <f ca="1">INDEX([1]!NOTA[NO.NOTA_H],Table1[//NOTA])</f>
        <v>24030425</v>
      </c>
      <c r="AA67" s="3" t="e">
        <f>Table1[[#This Row],[KODE BARANG]]</f>
        <v>#N/A</v>
      </c>
      <c r="AB67" s="3">
        <f>Table1[[#This Row],[C_3]]</f>
        <v>1</v>
      </c>
      <c r="AC67" s="4" t="e">
        <f>Table1[[#This Row],[HARGA]]</f>
        <v>#N/A</v>
      </c>
      <c r="AD67" s="6">
        <f>IF(Table1[[#This Row],[DISKON_1]]=0,"",Table1[[#This Row],[DISKON_1]])</f>
        <v>0.17</v>
      </c>
      <c r="AE67" s="6" t="str">
        <f>IF(Table1[[#This Row],[DISKON_2]]=0,"",Table1[[#This Row],[DISKON_2]])</f>
        <v/>
      </c>
      <c r="AF67" s="8">
        <f ca="1">Table1[[#This Row],[TGL DATANG]]</f>
        <v>45363</v>
      </c>
      <c r="AG67" s="10">
        <f ca="1">Table1[[#This Row],[TGL NOTA]]</f>
        <v>45358</v>
      </c>
      <c r="AH67" t="str">
        <f ca="1">Table1[[#This Row],[NO.NOTA]]</f>
        <v>24030425</v>
      </c>
    </row>
    <row r="68" spans="1:34" hidden="1" x14ac:dyDescent="0.25">
      <c r="A68" s="2">
        <v>149</v>
      </c>
      <c r="D68">
        <f t="shared" si="0"/>
        <v>64</v>
      </c>
      <c r="E68">
        <f t="shared" si="1"/>
        <v>149</v>
      </c>
      <c r="F68">
        <f>INDEX([1]!NOTA[//DB],A:A)</f>
        <v>2202</v>
      </c>
      <c r="G68">
        <f>MATCH(Table1[NAMA NB],Table2[NAMA NB],0)</f>
        <v>291</v>
      </c>
      <c r="H68" t="str">
        <f>INDEX([2]!db[NB PAJAK],Table1[[#This Row],[//DB]])</f>
        <v>CRAYON / OIL PASTEL JOYKO OP-24S PP CASE SEA WORLD</v>
      </c>
      <c r="I68" s="3" t="str">
        <f>INDEX(Table2[KODE BARANG],Table1[[#This Row],[//DIC]])</f>
        <v>F.OIL-JK6</v>
      </c>
      <c r="J68" s="4">
        <f>INDEX([1]!NOTA[C],Table1[[#This Row],[//NOTA]])</f>
        <v>1</v>
      </c>
      <c r="K68" s="5">
        <f>IF(Table1[[#This Row],[C_1]]=0,Table1[[#This Row],[QTY_1]]/Table1[[#This Row],[QTY_2]],0)</f>
        <v>0</v>
      </c>
      <c r="L68" s="5">
        <f>IF(Table1[[#This Row],[C_1]]=0,Table1[[#This Row],[C_2]],Table1[[#This Row],[C_1]])</f>
        <v>1</v>
      </c>
      <c r="M68" s="3">
        <f>INDEX([1]!NOTA[QTY],Table1[[#This Row],[//NOTA]])</f>
        <v>48</v>
      </c>
      <c r="N68" s="3" t="str">
        <f>INDEX([1]!NOTA[STN],Table1[[#This Row],[//NOTA]])</f>
        <v>SET</v>
      </c>
      <c r="O68" s="3">
        <f>INDEX(Table2[ISI],Table1[//DIC])</f>
        <v>48</v>
      </c>
      <c r="P68" s="3" t="str">
        <f>INDEX(Table2[SATUAN],Table1[//DIC])</f>
        <v>PCS</v>
      </c>
      <c r="Q68" s="3">
        <f>IF(Table1[[#This Row],[QTY_2]]*Table1[[#This Row],[C_1]]=0,Table1[[#This Row],[QTY_1]],Table1[[#This Row],[QTY_2]]*Table1[[#This Row],[C_1]])</f>
        <v>48</v>
      </c>
      <c r="R68" s="3" t="str">
        <f>IF(Table1[[#This Row],[C_1]]="",Table1[[#This Row],[STN_1]],Table1[[#This Row],[STN_2]])</f>
        <v>PCS</v>
      </c>
      <c r="S68" s="4">
        <f>INDEX([1]!NOTA[JUMLAH],Table1[//NOTA])</f>
        <v>1420800</v>
      </c>
      <c r="T68" s="4">
        <f>Table1[[#This Row],[JUMLAH]]/Table1[[#This Row],[QTY_3]]</f>
        <v>29600</v>
      </c>
      <c r="U68" s="3" t="str">
        <f>Table1[[#This Row],[STN_3]]</f>
        <v>PCS</v>
      </c>
      <c r="V68" s="6">
        <f>INDEX([1]!NOTA[DISC 1],Table1[//NOTA])</f>
        <v>0.125</v>
      </c>
      <c r="W68" s="6">
        <f>INDEX([1]!NOTA[DISC 2],Table1[//NOTA])</f>
        <v>0.05</v>
      </c>
      <c r="X68" s="13">
        <f ca="1">INDEX([1]!NOTA[TGL_H],Table1[//NOTA])</f>
        <v>45369</v>
      </c>
      <c r="Y68" s="13">
        <f ca="1">INDEX([1]!NOTA[TGL.NOTA_H],Table1[//NOTA])</f>
        <v>45363</v>
      </c>
      <c r="Z68" s="7" t="str">
        <f ca="1">INDEX([1]!NOTA[NO.NOTA_H],Table1[//NOTA])</f>
        <v>SA240304454</v>
      </c>
      <c r="AA68" s="3" t="str">
        <f>Table1[[#This Row],[KODE BARANG]]</f>
        <v>F.OIL-JK6</v>
      </c>
      <c r="AB68" s="3">
        <f>Table1[[#This Row],[C_3]]</f>
        <v>1</v>
      </c>
      <c r="AC68" s="4">
        <f>Table1[[#This Row],[HARGA]]</f>
        <v>29600</v>
      </c>
      <c r="AD68" s="6">
        <f>IF(Table1[[#This Row],[DISKON_1]]=0,"",Table1[[#This Row],[DISKON_1]])</f>
        <v>0.125</v>
      </c>
      <c r="AE68" s="6">
        <f>IF(Table1[[#This Row],[DISKON_2]]=0,"",Table1[[#This Row],[DISKON_2]])</f>
        <v>0.05</v>
      </c>
      <c r="AF68" s="8">
        <f ca="1">Table1[[#This Row],[TGL DATANG]]</f>
        <v>45369</v>
      </c>
      <c r="AG68" s="10">
        <f ca="1">Table1[[#This Row],[TGL NOTA]]</f>
        <v>45363</v>
      </c>
      <c r="AH68" t="str">
        <f ca="1">Table1[[#This Row],[NO.NOTA]]</f>
        <v>SA240304454</v>
      </c>
    </row>
    <row r="69" spans="1:34" hidden="1" x14ac:dyDescent="0.25">
      <c r="A69" s="2">
        <v>150</v>
      </c>
      <c r="D69">
        <f t="shared" ref="D69:D132" si="2">IF(A69="","",ROW()-4)</f>
        <v>65</v>
      </c>
      <c r="E69">
        <f t="shared" ref="E69:E120" si="3">A:A</f>
        <v>150</v>
      </c>
      <c r="F69">
        <f>INDEX([1]!NOTA[//DB],A:A)</f>
        <v>2205</v>
      </c>
      <c r="G69">
        <f>MATCH(Table1[NAMA NB],Table2[NAMA NB],0)</f>
        <v>294</v>
      </c>
      <c r="H69" t="str">
        <f>INDEX([2]!db[NB PAJAK],Table1[[#This Row],[//DB]])</f>
        <v>CRAYON / OIL PASTEL JOYKO OP-55S PP CASE SEA WORLD</v>
      </c>
      <c r="I69" s="3" t="str">
        <f>INDEX(Table2[KODE BARANG],Table1[[#This Row],[//DIC]])</f>
        <v>F.OIL-JK9</v>
      </c>
      <c r="J69" s="4">
        <f>INDEX([1]!NOTA[C],Table1[[#This Row],[//NOTA]])</f>
        <v>1</v>
      </c>
      <c r="K69" s="5">
        <f>IF(Table1[[#This Row],[C_1]]=0,Table1[[#This Row],[QTY_1]]/Table1[[#This Row],[QTY_2]],0)</f>
        <v>0</v>
      </c>
      <c r="L69" s="5">
        <f>IF(Table1[[#This Row],[C_1]]=0,Table1[[#This Row],[C_2]],Table1[[#This Row],[C_1]])</f>
        <v>1</v>
      </c>
      <c r="M69" s="3">
        <f>INDEX([1]!NOTA[QTY],Table1[[#This Row],[//NOTA]])</f>
        <v>24</v>
      </c>
      <c r="N69" s="3" t="str">
        <f>INDEX([1]!NOTA[STN],Table1[[#This Row],[//NOTA]])</f>
        <v>SET</v>
      </c>
      <c r="O69" s="3">
        <f>INDEX(Table2[ISI],Table1[//DIC])</f>
        <v>24</v>
      </c>
      <c r="P69" s="3" t="str">
        <f>INDEX(Table2[SATUAN],Table1[//DIC])</f>
        <v>PCS</v>
      </c>
      <c r="Q69" s="3">
        <f>IF(Table1[[#This Row],[QTY_2]]*Table1[[#This Row],[C_1]]=0,Table1[[#This Row],[QTY_1]],Table1[[#This Row],[QTY_2]]*Table1[[#This Row],[C_1]])</f>
        <v>24</v>
      </c>
      <c r="R69" s="3" t="str">
        <f>IF(Table1[[#This Row],[C_1]]="",Table1[[#This Row],[STN_1]],Table1[[#This Row],[STN_2]])</f>
        <v>PCS</v>
      </c>
      <c r="S69" s="4">
        <f>INDEX([1]!NOTA[JUMLAH],Table1[//NOTA])</f>
        <v>1605600</v>
      </c>
      <c r="T69" s="4">
        <f>Table1[[#This Row],[JUMLAH]]/Table1[[#This Row],[QTY_3]]</f>
        <v>66900</v>
      </c>
      <c r="U69" s="3" t="str">
        <f>Table1[[#This Row],[STN_3]]</f>
        <v>PCS</v>
      </c>
      <c r="V69" s="6">
        <f>INDEX([1]!NOTA[DISC 1],Table1[//NOTA])</f>
        <v>0.125</v>
      </c>
      <c r="W69" s="6">
        <f>INDEX([1]!NOTA[DISC 2],Table1[//NOTA])</f>
        <v>0.05</v>
      </c>
      <c r="X69" s="13">
        <f ca="1">INDEX([1]!NOTA[TGL_H],Table1[//NOTA])</f>
        <v>45369</v>
      </c>
      <c r="Y69" s="13">
        <f ca="1">INDEX([1]!NOTA[TGL.NOTA_H],Table1[//NOTA])</f>
        <v>45363</v>
      </c>
      <c r="Z69" s="7" t="str">
        <f ca="1">INDEX([1]!NOTA[NO.NOTA_H],Table1[//NOTA])</f>
        <v>SA240304454</v>
      </c>
      <c r="AA69" s="3" t="str">
        <f>Table1[[#This Row],[KODE BARANG]]</f>
        <v>F.OIL-JK9</v>
      </c>
      <c r="AB69" s="3">
        <f>Table1[[#This Row],[C_3]]</f>
        <v>1</v>
      </c>
      <c r="AC69" s="4">
        <f>Table1[[#This Row],[HARGA]]</f>
        <v>66900</v>
      </c>
      <c r="AD69" s="6">
        <f>IF(Table1[[#This Row],[DISKON_1]]=0,"",Table1[[#This Row],[DISKON_1]])</f>
        <v>0.125</v>
      </c>
      <c r="AE69" s="6">
        <f>IF(Table1[[#This Row],[DISKON_2]]=0,"",Table1[[#This Row],[DISKON_2]])</f>
        <v>0.05</v>
      </c>
      <c r="AF69" s="8">
        <f ca="1">Table1[[#This Row],[TGL DATANG]]</f>
        <v>45369</v>
      </c>
      <c r="AG69" s="10">
        <f ca="1">Table1[[#This Row],[TGL NOTA]]</f>
        <v>45363</v>
      </c>
      <c r="AH69" t="str">
        <f ca="1">Table1[[#This Row],[NO.NOTA]]</f>
        <v>SA240304454</v>
      </c>
    </row>
    <row r="70" spans="1:34" hidden="1" x14ac:dyDescent="0.25">
      <c r="A70" s="2">
        <v>152</v>
      </c>
      <c r="D70">
        <f t="shared" si="2"/>
        <v>66</v>
      </c>
      <c r="E70">
        <f t="shared" si="3"/>
        <v>152</v>
      </c>
      <c r="F70">
        <f>INDEX([1]!NOTA[//DB],A:A)</f>
        <v>778</v>
      </c>
      <c r="G70">
        <f>MATCH(Table1[NAMA NB],Table2[NAMA NB],0)</f>
        <v>135</v>
      </c>
      <c r="H70" t="str">
        <f>INDEX([2]!db[NB PAJAK],Table1[[#This Row],[//DB]])</f>
        <v>CRAYON / OIL PASTEL PUTAR JOYKO TWCR-24S (PANJANG)</v>
      </c>
      <c r="I70" s="3" t="str">
        <f>INDEX(Table2[KODE BARANG],Table1[[#This Row],[//DIC]])</f>
        <v>F.CRA-JK6</v>
      </c>
      <c r="J70" s="4">
        <f>INDEX([1]!NOTA[C],Table1[[#This Row],[//NOTA]])</f>
        <v>2</v>
      </c>
      <c r="K70" s="5">
        <f>IF(Table1[[#This Row],[C_1]]=0,Table1[[#This Row],[QTY_1]]/Table1[[#This Row],[QTY_2]],0)</f>
        <v>0</v>
      </c>
      <c r="L70" s="5">
        <f>IF(Table1[[#This Row],[C_1]]=0,Table1[[#This Row],[C_2]],Table1[[#This Row],[C_1]])</f>
        <v>2</v>
      </c>
      <c r="M70" s="3">
        <f>INDEX([1]!NOTA[QTY],Table1[[#This Row],[//NOTA]])</f>
        <v>144</v>
      </c>
      <c r="N70" s="3" t="str">
        <f>INDEX([1]!NOTA[STN],Table1[[#This Row],[//NOTA]])</f>
        <v>SET</v>
      </c>
      <c r="O70" s="3">
        <f>INDEX(Table2[ISI],Table1[//DIC])</f>
        <v>144</v>
      </c>
      <c r="P70" s="3" t="str">
        <f>INDEX(Table2[SATUAN],Table1[//DIC])</f>
        <v>PCS</v>
      </c>
      <c r="Q70" s="3">
        <f>IF(Table1[[#This Row],[QTY_2]]*Table1[[#This Row],[C_1]]=0,Table1[[#This Row],[QTY_1]],Table1[[#This Row],[QTY_2]]*Table1[[#This Row],[C_1]])</f>
        <v>288</v>
      </c>
      <c r="R70" s="3" t="str">
        <f>IF(Table1[[#This Row],[C_1]]="",Table1[[#This Row],[STN_1]],Table1[[#This Row],[STN_2]])</f>
        <v>PCS</v>
      </c>
      <c r="S70" s="4">
        <f>INDEX([1]!NOTA[JUMLAH],Table1[//NOTA])</f>
        <v>6883200</v>
      </c>
      <c r="T70" s="4">
        <f>Table1[[#This Row],[JUMLAH]]/Table1[[#This Row],[QTY_3]]</f>
        <v>23900</v>
      </c>
      <c r="U70" s="3" t="str">
        <f>Table1[[#This Row],[STN_3]]</f>
        <v>PCS</v>
      </c>
      <c r="V70" s="6">
        <f>INDEX([1]!NOTA[DISC 1],Table1[//NOTA])</f>
        <v>0.125</v>
      </c>
      <c r="W70" s="6">
        <f>INDEX([1]!NOTA[DISC 2],Table1[//NOTA])</f>
        <v>0.05</v>
      </c>
      <c r="X70" s="13">
        <f ca="1">INDEX([1]!NOTA[TGL_H],Table1[//NOTA])</f>
        <v>45369</v>
      </c>
      <c r="Y70" s="13">
        <f ca="1">INDEX([1]!NOTA[TGL.NOTA_H],Table1[//NOTA])</f>
        <v>45364</v>
      </c>
      <c r="Z70" s="7" t="str">
        <f ca="1">INDEX([1]!NOTA[NO.NOTA_H],Table1[//NOTA])</f>
        <v>SA240304548</v>
      </c>
      <c r="AA70" s="3" t="str">
        <f>Table1[[#This Row],[KODE BARANG]]</f>
        <v>F.CRA-JK6</v>
      </c>
      <c r="AB70" s="3">
        <f>Table1[[#This Row],[C_3]]</f>
        <v>2</v>
      </c>
      <c r="AC70" s="4">
        <f>Table1[[#This Row],[HARGA]]</f>
        <v>23900</v>
      </c>
      <c r="AD70" s="6">
        <f>IF(Table1[[#This Row],[DISKON_1]]=0,"",Table1[[#This Row],[DISKON_1]])</f>
        <v>0.125</v>
      </c>
      <c r="AE70" s="6">
        <f>IF(Table1[[#This Row],[DISKON_2]]=0,"",Table1[[#This Row],[DISKON_2]])</f>
        <v>0.05</v>
      </c>
      <c r="AF70" s="8">
        <f ca="1">Table1[[#This Row],[TGL DATANG]]</f>
        <v>45369</v>
      </c>
      <c r="AG70" s="10">
        <f ca="1">Table1[[#This Row],[TGL NOTA]]</f>
        <v>45364</v>
      </c>
      <c r="AH70" t="str">
        <f ca="1">Table1[[#This Row],[NO.NOTA]]</f>
        <v>SA240304548</v>
      </c>
    </row>
    <row r="71" spans="1:34" hidden="1" x14ac:dyDescent="0.25">
      <c r="A71" s="2">
        <v>153</v>
      </c>
      <c r="D71">
        <f t="shared" si="2"/>
        <v>67</v>
      </c>
      <c r="E71">
        <f t="shared" si="3"/>
        <v>153</v>
      </c>
      <c r="F71">
        <f>INDEX([1]!NOTA[//DB],A:A)</f>
        <v>776</v>
      </c>
      <c r="G71">
        <f>MATCH(Table1[NAMA NB],Table2[NAMA NB],0)</f>
        <v>133</v>
      </c>
      <c r="H71" t="str">
        <f>INDEX([2]!db[NB PAJAK],Table1[[#This Row],[//DB]])</f>
        <v>CRAYON / OIL PASTEL PUTAR JOYKO TWCR-12S (PANJANG)</v>
      </c>
      <c r="I71" s="3" t="str">
        <f>INDEX(Table2[KODE BARANG],Table1[[#This Row],[//DIC]])</f>
        <v>F.CRA-JK4</v>
      </c>
      <c r="J71" s="4">
        <f>INDEX([1]!NOTA[C],Table1[[#This Row],[//NOTA]])</f>
        <v>1</v>
      </c>
      <c r="K71" s="5">
        <f>IF(Table1[[#This Row],[C_1]]=0,Table1[[#This Row],[QTY_1]]/Table1[[#This Row],[QTY_2]],0)</f>
        <v>0</v>
      </c>
      <c r="L71" s="5">
        <f>IF(Table1[[#This Row],[C_1]]=0,Table1[[#This Row],[C_2]],Table1[[#This Row],[C_1]])</f>
        <v>1</v>
      </c>
      <c r="M71" s="3">
        <f>INDEX([1]!NOTA[QTY],Table1[[#This Row],[//NOTA]])</f>
        <v>144</v>
      </c>
      <c r="N71" s="3" t="str">
        <f>INDEX([1]!NOTA[STN],Table1[[#This Row],[//NOTA]])</f>
        <v>SET</v>
      </c>
      <c r="O71" s="3">
        <f>INDEX(Table2[ISI],Table1[//DIC])</f>
        <v>12</v>
      </c>
      <c r="P71" s="3" t="str">
        <f>INDEX(Table2[SATUAN],Table1[//DIC])</f>
        <v>LSN</v>
      </c>
      <c r="Q71" s="3">
        <f>IF(Table1[[#This Row],[QTY_2]]*Table1[[#This Row],[C_1]]=0,Table1[[#This Row],[QTY_1]],Table1[[#This Row],[QTY_2]]*Table1[[#This Row],[C_1]])</f>
        <v>12</v>
      </c>
      <c r="R71" s="3" t="str">
        <f>IF(Table1[[#This Row],[C_1]]="",Table1[[#This Row],[STN_1]],Table1[[#This Row],[STN_2]])</f>
        <v>LSN</v>
      </c>
      <c r="S71" s="4">
        <f>INDEX([1]!NOTA[JUMLAH],Table1[//NOTA])</f>
        <v>3441600</v>
      </c>
      <c r="T71" s="4">
        <f>Table1[[#This Row],[JUMLAH]]/Table1[[#This Row],[QTY_3]]</f>
        <v>286800</v>
      </c>
      <c r="U71" s="3" t="str">
        <f>Table1[[#This Row],[STN_3]]</f>
        <v>LSN</v>
      </c>
      <c r="V71" s="6">
        <f>INDEX([1]!NOTA[DISC 1],Table1[//NOTA])</f>
        <v>0.125</v>
      </c>
      <c r="W71" s="6">
        <f>INDEX([1]!NOTA[DISC 2],Table1[//NOTA])</f>
        <v>0.05</v>
      </c>
      <c r="X71" s="13">
        <f ca="1">INDEX([1]!NOTA[TGL_H],Table1[//NOTA])</f>
        <v>45369</v>
      </c>
      <c r="Y71" s="13">
        <f ca="1">INDEX([1]!NOTA[TGL.NOTA_H],Table1[//NOTA])</f>
        <v>45364</v>
      </c>
      <c r="Z71" s="7" t="str">
        <f ca="1">INDEX([1]!NOTA[NO.NOTA_H],Table1[//NOTA])</f>
        <v>SA240304548</v>
      </c>
      <c r="AA71" s="3" t="str">
        <f>Table1[[#This Row],[KODE BARANG]]</f>
        <v>F.CRA-JK4</v>
      </c>
      <c r="AB71" s="3">
        <f>Table1[[#This Row],[C_3]]</f>
        <v>1</v>
      </c>
      <c r="AC71" s="4">
        <f>Table1[[#This Row],[HARGA]]</f>
        <v>286800</v>
      </c>
      <c r="AD71" s="6">
        <f>IF(Table1[[#This Row],[DISKON_1]]=0,"",Table1[[#This Row],[DISKON_1]])</f>
        <v>0.125</v>
      </c>
      <c r="AE71" s="6">
        <f>IF(Table1[[#This Row],[DISKON_2]]=0,"",Table1[[#This Row],[DISKON_2]])</f>
        <v>0.05</v>
      </c>
      <c r="AF71" s="8">
        <f ca="1">Table1[[#This Row],[TGL DATANG]]</f>
        <v>45369</v>
      </c>
      <c r="AG71" s="10">
        <f ca="1">Table1[[#This Row],[TGL NOTA]]</f>
        <v>45364</v>
      </c>
      <c r="AH71" t="str">
        <f ca="1">Table1[[#This Row],[NO.NOTA]]</f>
        <v>SA240304548</v>
      </c>
    </row>
    <row r="72" spans="1:34" hidden="1" x14ac:dyDescent="0.25">
      <c r="A72" s="2">
        <v>154</v>
      </c>
      <c r="D72">
        <f t="shared" si="2"/>
        <v>68</v>
      </c>
      <c r="E72">
        <f t="shared" si="3"/>
        <v>154</v>
      </c>
      <c r="F72">
        <f>INDEX([1]!NOTA[//DB],A:A)</f>
        <v>127</v>
      </c>
      <c r="G72" t="e">
        <f>MATCH(Table1[NAMA NB],Table2[NAMA NB],0)</f>
        <v>#N/A</v>
      </c>
      <c r="H72" t="str">
        <f>INDEX([2]!db[NB PAJAK],Table1[[#This Row],[//DB]])</f>
        <v>BALLPEN JOYKO BP-338 VOCUS HITAM</v>
      </c>
      <c r="I72" s="3" t="e">
        <f>INDEX(Table2[KODE BARANG],Table1[[#This Row],[//DIC]])</f>
        <v>#N/A</v>
      </c>
      <c r="J72" s="4">
        <f>INDEX([1]!NOTA[C],Table1[[#This Row],[//NOTA]])</f>
        <v>1</v>
      </c>
      <c r="K72" s="5">
        <f>IF(Table1[[#This Row],[C_1]]=0,Table1[[#This Row],[QTY_1]]/Table1[[#This Row],[QTY_2]],0)</f>
        <v>0</v>
      </c>
      <c r="L72" s="5">
        <f>IF(Table1[[#This Row],[C_1]]=0,Table1[[#This Row],[C_2]],Table1[[#This Row],[C_1]])</f>
        <v>1</v>
      </c>
      <c r="M72" s="3">
        <f>INDEX([1]!NOTA[QTY],Table1[[#This Row],[//NOTA]])</f>
        <v>144</v>
      </c>
      <c r="N72" s="3" t="str">
        <f>INDEX([1]!NOTA[STN],Table1[[#This Row],[//NOTA]])</f>
        <v>LSN</v>
      </c>
      <c r="O72" s="3" t="e">
        <f>INDEX(Table2[ISI],Table1[//DIC])</f>
        <v>#N/A</v>
      </c>
      <c r="P72" s="3" t="e">
        <f>INDEX(Table2[SATUAN],Table1[//DIC])</f>
        <v>#N/A</v>
      </c>
      <c r="Q72" s="3" t="e">
        <f>IF(Table1[[#This Row],[QTY_2]]*Table1[[#This Row],[C_1]]=0,Table1[[#This Row],[QTY_1]],Table1[[#This Row],[QTY_2]]*Table1[[#This Row],[C_1]])</f>
        <v>#N/A</v>
      </c>
      <c r="R72" s="3" t="e">
        <f>IF(Table1[[#This Row],[C_1]]="",Table1[[#This Row],[STN_1]],Table1[[#This Row],[STN_2]])</f>
        <v>#N/A</v>
      </c>
      <c r="S72" s="4">
        <f>INDEX([1]!NOTA[JUMLAH],Table1[//NOTA])</f>
        <v>1814400</v>
      </c>
      <c r="T72" s="4" t="e">
        <f>Table1[[#This Row],[JUMLAH]]/Table1[[#This Row],[QTY_3]]</f>
        <v>#N/A</v>
      </c>
      <c r="U72" s="3" t="e">
        <f>Table1[[#This Row],[STN_3]]</f>
        <v>#N/A</v>
      </c>
      <c r="V72" s="6">
        <f>INDEX([1]!NOTA[DISC 1],Table1[//NOTA])</f>
        <v>0.125</v>
      </c>
      <c r="W72" s="6">
        <f>INDEX([1]!NOTA[DISC 2],Table1[//NOTA])</f>
        <v>0.05</v>
      </c>
      <c r="X72" s="13">
        <f ca="1">INDEX([1]!NOTA[TGL_H],Table1[//NOTA])</f>
        <v>45369</v>
      </c>
      <c r="Y72" s="13">
        <f ca="1">INDEX([1]!NOTA[TGL.NOTA_H],Table1[//NOTA])</f>
        <v>45364</v>
      </c>
      <c r="Z72" s="7" t="str">
        <f ca="1">INDEX([1]!NOTA[NO.NOTA_H],Table1[//NOTA])</f>
        <v>SA240304548</v>
      </c>
      <c r="AA72" s="3" t="e">
        <f>Table1[[#This Row],[KODE BARANG]]</f>
        <v>#N/A</v>
      </c>
      <c r="AB72" s="3">
        <f>Table1[[#This Row],[C_3]]</f>
        <v>1</v>
      </c>
      <c r="AC72" s="4" t="e">
        <f>Table1[[#This Row],[HARGA]]</f>
        <v>#N/A</v>
      </c>
      <c r="AD72" s="6">
        <f>IF(Table1[[#This Row],[DISKON_1]]=0,"",Table1[[#This Row],[DISKON_1]])</f>
        <v>0.125</v>
      </c>
      <c r="AE72" s="6">
        <f>IF(Table1[[#This Row],[DISKON_2]]=0,"",Table1[[#This Row],[DISKON_2]])</f>
        <v>0.05</v>
      </c>
      <c r="AF72" s="8">
        <f ca="1">Table1[[#This Row],[TGL DATANG]]</f>
        <v>45369</v>
      </c>
      <c r="AG72" s="10">
        <f ca="1">Table1[[#This Row],[TGL NOTA]]</f>
        <v>45364</v>
      </c>
      <c r="AH72" t="str">
        <f ca="1">Table1[[#This Row],[NO.NOTA]]</f>
        <v>SA240304548</v>
      </c>
    </row>
    <row r="73" spans="1:34" hidden="1" x14ac:dyDescent="0.25">
      <c r="A73" s="2">
        <v>155</v>
      </c>
      <c r="D73">
        <f t="shared" si="2"/>
        <v>69</v>
      </c>
      <c r="E73">
        <f t="shared" si="3"/>
        <v>155</v>
      </c>
      <c r="F73">
        <f>INDEX([1]!NOTA[//DB],A:A)</f>
        <v>130</v>
      </c>
      <c r="G73" t="e">
        <f>MATCH(Table1[NAMA NB],Table2[NAMA NB],0)</f>
        <v>#N/A</v>
      </c>
      <c r="H73" t="str">
        <f>INDEX([2]!db[NB PAJAK],Table1[[#This Row],[//DB]])</f>
        <v>BALLPEN JOYKO BP-342 VOKUS PTL HITAM</v>
      </c>
      <c r="I73" s="3" t="e">
        <f>INDEX(Table2[KODE BARANG],Table1[[#This Row],[//DIC]])</f>
        <v>#N/A</v>
      </c>
      <c r="J73" s="4">
        <f>INDEX([1]!NOTA[C],Table1[[#This Row],[//NOTA]])</f>
        <v>1</v>
      </c>
      <c r="K73" s="5">
        <f>IF(Table1[[#This Row],[C_1]]=0,Table1[[#This Row],[QTY_1]]/Table1[[#This Row],[QTY_2]],0)</f>
        <v>0</v>
      </c>
      <c r="L73" s="5">
        <f>IF(Table1[[#This Row],[C_1]]=0,Table1[[#This Row],[C_2]],Table1[[#This Row],[C_1]])</f>
        <v>1</v>
      </c>
      <c r="M73" s="3">
        <f>INDEX([1]!NOTA[QTY],Table1[[#This Row],[//NOTA]])</f>
        <v>144</v>
      </c>
      <c r="N73" s="3" t="str">
        <f>INDEX([1]!NOTA[STN],Table1[[#This Row],[//NOTA]])</f>
        <v>LSN</v>
      </c>
      <c r="O73" s="3" t="e">
        <f>INDEX(Table2[ISI],Table1[//DIC])</f>
        <v>#N/A</v>
      </c>
      <c r="P73" s="3" t="e">
        <f>INDEX(Table2[SATUAN],Table1[//DIC])</f>
        <v>#N/A</v>
      </c>
      <c r="Q73" s="3" t="e">
        <f>IF(Table1[[#This Row],[QTY_2]]*Table1[[#This Row],[C_1]]=0,Table1[[#This Row],[QTY_1]],Table1[[#This Row],[QTY_2]]*Table1[[#This Row],[C_1]])</f>
        <v>#N/A</v>
      </c>
      <c r="R73" s="3" t="e">
        <f>IF(Table1[[#This Row],[C_1]]="",Table1[[#This Row],[STN_1]],Table1[[#This Row],[STN_2]])</f>
        <v>#N/A</v>
      </c>
      <c r="S73" s="4">
        <f>INDEX([1]!NOTA[JUMLAH],Table1[//NOTA])</f>
        <v>1987200</v>
      </c>
      <c r="T73" s="4" t="e">
        <f>Table1[[#This Row],[JUMLAH]]/Table1[[#This Row],[QTY_3]]</f>
        <v>#N/A</v>
      </c>
      <c r="U73" s="3" t="e">
        <f>Table1[[#This Row],[STN_3]]</f>
        <v>#N/A</v>
      </c>
      <c r="V73" s="6">
        <f>INDEX([1]!NOTA[DISC 1],Table1[//NOTA])</f>
        <v>0.125</v>
      </c>
      <c r="W73" s="6">
        <f>INDEX([1]!NOTA[DISC 2],Table1[//NOTA])</f>
        <v>0.05</v>
      </c>
      <c r="X73" s="13">
        <f ca="1">INDEX([1]!NOTA[TGL_H],Table1[//NOTA])</f>
        <v>45369</v>
      </c>
      <c r="Y73" s="13">
        <f ca="1">INDEX([1]!NOTA[TGL.NOTA_H],Table1[//NOTA])</f>
        <v>45364</v>
      </c>
      <c r="Z73" s="7" t="str">
        <f ca="1">INDEX([1]!NOTA[NO.NOTA_H],Table1[//NOTA])</f>
        <v>SA240304548</v>
      </c>
      <c r="AA73" s="3" t="e">
        <f>Table1[[#This Row],[KODE BARANG]]</f>
        <v>#N/A</v>
      </c>
      <c r="AB73" s="3">
        <f>Table1[[#This Row],[C_3]]</f>
        <v>1</v>
      </c>
      <c r="AC73" s="4" t="e">
        <f>Table1[[#This Row],[HARGA]]</f>
        <v>#N/A</v>
      </c>
      <c r="AD73" s="6">
        <f>IF(Table1[[#This Row],[DISKON_1]]=0,"",Table1[[#This Row],[DISKON_1]])</f>
        <v>0.125</v>
      </c>
      <c r="AE73" s="6">
        <f>IF(Table1[[#This Row],[DISKON_2]]=0,"",Table1[[#This Row],[DISKON_2]])</f>
        <v>0.05</v>
      </c>
      <c r="AF73" s="8">
        <f ca="1">Table1[[#This Row],[TGL DATANG]]</f>
        <v>45369</v>
      </c>
      <c r="AG73" s="10">
        <f ca="1">Table1[[#This Row],[TGL NOTA]]</f>
        <v>45364</v>
      </c>
      <c r="AH73" t="str">
        <f ca="1">Table1[[#This Row],[NO.NOTA]]</f>
        <v>SA240304548</v>
      </c>
    </row>
    <row r="74" spans="1:34" hidden="1" x14ac:dyDescent="0.25">
      <c r="A74" s="2">
        <v>157</v>
      </c>
      <c r="D74">
        <f t="shared" si="2"/>
        <v>70</v>
      </c>
      <c r="E74">
        <f t="shared" si="3"/>
        <v>157</v>
      </c>
      <c r="F74">
        <f>INDEX([1]!NOTA[//DB],A:A)</f>
        <v>2200</v>
      </c>
      <c r="G74">
        <f>MATCH(Table1[NAMA NB],Table2[NAMA NB],0)</f>
        <v>289</v>
      </c>
      <c r="H74" t="str">
        <f>INDEX([2]!db[NB PAJAK],Table1[[#This Row],[//DB]])</f>
        <v>CRAYON / OIL PASTEL JOYKO OP-12S PP CASE SEA WORLD</v>
      </c>
      <c r="I74" s="3" t="str">
        <f>INDEX(Table2[KODE BARANG],Table1[[#This Row],[//DIC]])</f>
        <v>F.OIL-JK3</v>
      </c>
      <c r="J74" s="4">
        <f>INDEX([1]!NOTA[C],Table1[[#This Row],[//NOTA]])</f>
        <v>2</v>
      </c>
      <c r="K74" s="5">
        <f>IF(Table1[[#This Row],[C_1]]=0,Table1[[#This Row],[QTY_1]]/Table1[[#This Row],[QTY_2]],0)</f>
        <v>0</v>
      </c>
      <c r="L74" s="5">
        <f>IF(Table1[[#This Row],[C_1]]=0,Table1[[#This Row],[C_2]],Table1[[#This Row],[C_1]])</f>
        <v>2</v>
      </c>
      <c r="M74" s="3">
        <f>INDEX([1]!NOTA[QTY],Table1[[#This Row],[//NOTA]])</f>
        <v>288</v>
      </c>
      <c r="N74" s="3" t="str">
        <f>INDEX([1]!NOTA[STN],Table1[[#This Row],[//NOTA]])</f>
        <v>SET</v>
      </c>
      <c r="O74" s="3">
        <f>INDEX(Table2[ISI],Table1[//DIC])</f>
        <v>144</v>
      </c>
      <c r="P74" s="3" t="str">
        <f>INDEX(Table2[SATUAN],Table1[//DIC])</f>
        <v>PCS</v>
      </c>
      <c r="Q74" s="3">
        <f>IF(Table1[[#This Row],[QTY_2]]*Table1[[#This Row],[C_1]]=0,Table1[[#This Row],[QTY_1]],Table1[[#This Row],[QTY_2]]*Table1[[#This Row],[C_1]])</f>
        <v>288</v>
      </c>
      <c r="R74" s="3" t="str">
        <f>IF(Table1[[#This Row],[C_1]]="",Table1[[#This Row],[STN_1]],Table1[[#This Row],[STN_2]])</f>
        <v>PCS</v>
      </c>
      <c r="S74" s="4">
        <f>INDEX([1]!NOTA[JUMLAH],Table1[//NOTA])</f>
        <v>3427200</v>
      </c>
      <c r="T74" s="4">
        <f>Table1[[#This Row],[JUMLAH]]/Table1[[#This Row],[QTY_3]]</f>
        <v>11900</v>
      </c>
      <c r="U74" s="3" t="str">
        <f>Table1[[#This Row],[STN_3]]</f>
        <v>PCS</v>
      </c>
      <c r="V74" s="6">
        <f>INDEX([1]!NOTA[DISC 1],Table1[//NOTA])</f>
        <v>0.125</v>
      </c>
      <c r="W74" s="6">
        <f>INDEX([1]!NOTA[DISC 2],Table1[//NOTA])</f>
        <v>0.05</v>
      </c>
      <c r="X74" s="13">
        <f ca="1">INDEX([1]!NOTA[TGL_H],Table1[//NOTA])</f>
        <v>45369</v>
      </c>
      <c r="Y74" s="13">
        <f ca="1">INDEX([1]!NOTA[TGL.NOTA_H],Table1[//NOTA])</f>
        <v>45359</v>
      </c>
      <c r="Z74" s="7" t="str">
        <f ca="1">INDEX([1]!NOTA[NO.NOTA_H],Table1[//NOTA])</f>
        <v>SA240304332</v>
      </c>
      <c r="AA74" s="3" t="str">
        <f>Table1[[#This Row],[KODE BARANG]]</f>
        <v>F.OIL-JK3</v>
      </c>
      <c r="AB74" s="3">
        <f>Table1[[#This Row],[C_3]]</f>
        <v>2</v>
      </c>
      <c r="AC74" s="4">
        <f>Table1[[#This Row],[HARGA]]</f>
        <v>11900</v>
      </c>
      <c r="AD74" s="6">
        <f>IF(Table1[[#This Row],[DISKON_1]]=0,"",Table1[[#This Row],[DISKON_1]])</f>
        <v>0.125</v>
      </c>
      <c r="AE74" s="6">
        <f>IF(Table1[[#This Row],[DISKON_2]]=0,"",Table1[[#This Row],[DISKON_2]])</f>
        <v>0.05</v>
      </c>
      <c r="AF74" s="8">
        <f ca="1">Table1[[#This Row],[TGL DATANG]]</f>
        <v>45369</v>
      </c>
      <c r="AG74" s="10">
        <f ca="1">Table1[[#This Row],[TGL NOTA]]</f>
        <v>45359</v>
      </c>
      <c r="AH74" t="str">
        <f ca="1">Table1[[#This Row],[NO.NOTA]]</f>
        <v>SA240304332</v>
      </c>
    </row>
    <row r="75" spans="1:34" hidden="1" x14ac:dyDescent="0.25">
      <c r="A75" s="2">
        <v>158</v>
      </c>
      <c r="D75">
        <f t="shared" si="2"/>
        <v>71</v>
      </c>
      <c r="E75">
        <f t="shared" si="3"/>
        <v>158</v>
      </c>
      <c r="F75">
        <f>INDEX([1]!NOTA[//DB],A:A)</f>
        <v>1413</v>
      </c>
      <c r="G75" t="e">
        <f>MATCH(Table1[NAMA NB],Table2[NAMA NB],0)</f>
        <v>#N/A</v>
      </c>
      <c r="H75" t="str">
        <f>INDEX([2]!db[NB PAJAK],Table1[[#This Row],[//DB]])</f>
        <v>HIGHLIGHTER / STABILLO JOYKO HL-1 KUNING</v>
      </c>
      <c r="I75" s="3" t="e">
        <f>INDEX(Table2[KODE BARANG],Table1[[#This Row],[//DIC]])</f>
        <v>#N/A</v>
      </c>
      <c r="J75" s="4">
        <f>INDEX([1]!NOTA[C],Table1[[#This Row],[//NOTA]])</f>
        <v>0</v>
      </c>
      <c r="K75" s="5" t="e">
        <f>IF(Table1[[#This Row],[C_1]]=0,Table1[[#This Row],[QTY_1]]/Table1[[#This Row],[QTY_2]],0)</f>
        <v>#N/A</v>
      </c>
      <c r="L75" s="5" t="e">
        <f>IF(Table1[[#This Row],[C_1]]=0,Table1[[#This Row],[C_2]],Table1[[#This Row],[C_1]])</f>
        <v>#N/A</v>
      </c>
      <c r="M75" s="3">
        <f>INDEX([1]!NOTA[QTY],Table1[[#This Row],[//NOTA]])</f>
        <v>240</v>
      </c>
      <c r="N75" s="3" t="str">
        <f>INDEX([1]!NOTA[STN],Table1[[#This Row],[//NOTA]])</f>
        <v>PCS</v>
      </c>
      <c r="O75" s="3" t="e">
        <f>INDEX(Table2[ISI],Table1[//DIC])</f>
        <v>#N/A</v>
      </c>
      <c r="P75" s="3" t="e">
        <f>INDEX(Table2[SATUAN],Table1[//DIC])</f>
        <v>#N/A</v>
      </c>
      <c r="Q75" s="3" t="e">
        <f>IF(Table1[[#This Row],[QTY_2]]*Table1[[#This Row],[C_1]]=0,Table1[[#This Row],[QTY_1]],Table1[[#This Row],[QTY_2]]*Table1[[#This Row],[C_1]])</f>
        <v>#N/A</v>
      </c>
      <c r="R75" s="3" t="e">
        <f>IF(Table1[[#This Row],[C_1]]="",Table1[[#This Row],[STN_1]],Table1[[#This Row],[STN_2]])</f>
        <v>#N/A</v>
      </c>
      <c r="S75" s="4">
        <f>INDEX([1]!NOTA[JUMLAH],Table1[//NOTA])</f>
        <v>888000</v>
      </c>
      <c r="T75" s="4" t="e">
        <f>Table1[[#This Row],[JUMLAH]]/Table1[[#This Row],[QTY_3]]</f>
        <v>#N/A</v>
      </c>
      <c r="U75" s="3" t="e">
        <f>Table1[[#This Row],[STN_3]]</f>
        <v>#N/A</v>
      </c>
      <c r="V75" s="6">
        <f>INDEX([1]!NOTA[DISC 1],Table1[//NOTA])</f>
        <v>0.125</v>
      </c>
      <c r="W75" s="6">
        <f>INDEX([1]!NOTA[DISC 2],Table1[//NOTA])</f>
        <v>0.05</v>
      </c>
      <c r="X75" s="13">
        <f ca="1">INDEX([1]!NOTA[TGL_H],Table1[//NOTA])</f>
        <v>45369</v>
      </c>
      <c r="Y75" s="13">
        <f ca="1">INDEX([1]!NOTA[TGL.NOTA_H],Table1[//NOTA])</f>
        <v>45359</v>
      </c>
      <c r="Z75" s="7" t="str">
        <f ca="1">INDEX([1]!NOTA[NO.NOTA_H],Table1[//NOTA])</f>
        <v>SA240304332</v>
      </c>
      <c r="AA75" s="3" t="e">
        <f>Table1[[#This Row],[KODE BARANG]]</f>
        <v>#N/A</v>
      </c>
      <c r="AB75" s="3" t="e">
        <f>Table1[[#This Row],[C_3]]</f>
        <v>#N/A</v>
      </c>
      <c r="AC75" s="4" t="e">
        <f>Table1[[#This Row],[HARGA]]</f>
        <v>#N/A</v>
      </c>
      <c r="AD75" s="6">
        <f>IF(Table1[[#This Row],[DISKON_1]]=0,"",Table1[[#This Row],[DISKON_1]])</f>
        <v>0.125</v>
      </c>
      <c r="AE75" s="6">
        <f>IF(Table1[[#This Row],[DISKON_2]]=0,"",Table1[[#This Row],[DISKON_2]])</f>
        <v>0.05</v>
      </c>
      <c r="AF75" s="8">
        <f ca="1">Table1[[#This Row],[TGL DATANG]]</f>
        <v>45369</v>
      </c>
      <c r="AG75" s="10">
        <f ca="1">Table1[[#This Row],[TGL NOTA]]</f>
        <v>45359</v>
      </c>
      <c r="AH75" t="str">
        <f ca="1">Table1[[#This Row],[NO.NOTA]]</f>
        <v>SA240304332</v>
      </c>
    </row>
    <row r="76" spans="1:34" hidden="1" x14ac:dyDescent="0.25">
      <c r="A76" s="2">
        <v>159</v>
      </c>
      <c r="D76">
        <f t="shared" si="2"/>
        <v>72</v>
      </c>
      <c r="E76">
        <f t="shared" si="3"/>
        <v>159</v>
      </c>
      <c r="F76">
        <f>INDEX([1]!NOTA[//DB],A:A)</f>
        <v>1415</v>
      </c>
      <c r="G76" t="e">
        <f>MATCH(Table1[NAMA NB],Table2[NAMA NB],0)</f>
        <v>#N/A</v>
      </c>
      <c r="H76" t="str">
        <f>INDEX([2]!db[NB PAJAK],Table1[[#This Row],[//DB]])</f>
        <v>HIGHLIGHTER / STABILLO JOYKO HL-2 HIJAU</v>
      </c>
      <c r="I76" s="3" t="e">
        <f>INDEX(Table2[KODE BARANG],Table1[[#This Row],[//DIC]])</f>
        <v>#N/A</v>
      </c>
      <c r="J76" s="4">
        <f>INDEX([1]!NOTA[C],Table1[[#This Row],[//NOTA]])</f>
        <v>0</v>
      </c>
      <c r="K76" s="5" t="e">
        <f>IF(Table1[[#This Row],[C_1]]=0,Table1[[#This Row],[QTY_1]]/Table1[[#This Row],[QTY_2]],0)</f>
        <v>#N/A</v>
      </c>
      <c r="L76" s="5" t="e">
        <f>IF(Table1[[#This Row],[C_1]]=0,Table1[[#This Row],[C_2]],Table1[[#This Row],[C_1]])</f>
        <v>#N/A</v>
      </c>
      <c r="M76" s="3">
        <f>INDEX([1]!NOTA[QTY],Table1[[#This Row],[//NOTA]])</f>
        <v>240</v>
      </c>
      <c r="N76" s="3" t="str">
        <f>INDEX([1]!NOTA[STN],Table1[[#This Row],[//NOTA]])</f>
        <v>PCS</v>
      </c>
      <c r="O76" s="3" t="e">
        <f>INDEX(Table2[ISI],Table1[//DIC])</f>
        <v>#N/A</v>
      </c>
      <c r="P76" s="3" t="e">
        <f>INDEX(Table2[SATUAN],Table1[//DIC])</f>
        <v>#N/A</v>
      </c>
      <c r="Q76" s="3" t="e">
        <f>IF(Table1[[#This Row],[QTY_2]]*Table1[[#This Row],[C_1]]=0,Table1[[#This Row],[QTY_1]],Table1[[#This Row],[QTY_2]]*Table1[[#This Row],[C_1]])</f>
        <v>#N/A</v>
      </c>
      <c r="R76" s="3" t="e">
        <f>IF(Table1[[#This Row],[C_1]]="",Table1[[#This Row],[STN_1]],Table1[[#This Row],[STN_2]])</f>
        <v>#N/A</v>
      </c>
      <c r="S76" s="4">
        <f>INDEX([1]!NOTA[JUMLAH],Table1[//NOTA])</f>
        <v>888000</v>
      </c>
      <c r="T76" s="4" t="e">
        <f>Table1[[#This Row],[JUMLAH]]/Table1[[#This Row],[QTY_3]]</f>
        <v>#N/A</v>
      </c>
      <c r="U76" s="3" t="e">
        <f>Table1[[#This Row],[STN_3]]</f>
        <v>#N/A</v>
      </c>
      <c r="V76" s="6">
        <f>INDEX([1]!NOTA[DISC 1],Table1[//NOTA])</f>
        <v>0.125</v>
      </c>
      <c r="W76" s="6">
        <f>INDEX([1]!NOTA[DISC 2],Table1[//NOTA])</f>
        <v>0.05</v>
      </c>
      <c r="X76" s="13">
        <f ca="1">INDEX([1]!NOTA[TGL_H],Table1[//NOTA])</f>
        <v>45369</v>
      </c>
      <c r="Y76" s="13">
        <f ca="1">INDEX([1]!NOTA[TGL.NOTA_H],Table1[//NOTA])</f>
        <v>45359</v>
      </c>
      <c r="Z76" s="7" t="str">
        <f ca="1">INDEX([1]!NOTA[NO.NOTA_H],Table1[//NOTA])</f>
        <v>SA240304332</v>
      </c>
      <c r="AA76" s="3" t="e">
        <f>Table1[[#This Row],[KODE BARANG]]</f>
        <v>#N/A</v>
      </c>
      <c r="AB76" s="3" t="e">
        <f>Table1[[#This Row],[C_3]]</f>
        <v>#N/A</v>
      </c>
      <c r="AC76" s="4" t="e">
        <f>Table1[[#This Row],[HARGA]]</f>
        <v>#N/A</v>
      </c>
      <c r="AD76" s="6">
        <f>IF(Table1[[#This Row],[DISKON_1]]=0,"",Table1[[#This Row],[DISKON_1]])</f>
        <v>0.125</v>
      </c>
      <c r="AE76" s="6">
        <f>IF(Table1[[#This Row],[DISKON_2]]=0,"",Table1[[#This Row],[DISKON_2]])</f>
        <v>0.05</v>
      </c>
      <c r="AF76" s="8">
        <f ca="1">Table1[[#This Row],[TGL DATANG]]</f>
        <v>45369</v>
      </c>
      <c r="AG76" s="10">
        <f ca="1">Table1[[#This Row],[TGL NOTA]]</f>
        <v>45359</v>
      </c>
      <c r="AH76" t="str">
        <f ca="1">Table1[[#This Row],[NO.NOTA]]</f>
        <v>SA240304332</v>
      </c>
    </row>
    <row r="77" spans="1:34" hidden="1" x14ac:dyDescent="0.25">
      <c r="A77" s="2">
        <v>160</v>
      </c>
      <c r="D77">
        <f t="shared" si="2"/>
        <v>73</v>
      </c>
      <c r="E77">
        <f t="shared" si="3"/>
        <v>160</v>
      </c>
      <c r="F77">
        <f>INDEX([1]!NOTA[//DB],A:A)</f>
        <v>1416</v>
      </c>
      <c r="G77" t="e">
        <f>MATCH(Table1[NAMA NB],Table2[NAMA NB],0)</f>
        <v>#N/A</v>
      </c>
      <c r="H77" t="str">
        <f>INDEX([2]!db[NB PAJAK],Table1[[#This Row],[//DB]])</f>
        <v>HIGHLIGHTER / STABILLO JOYKO HL-3 BIRU</v>
      </c>
      <c r="I77" s="3" t="e">
        <f>INDEX(Table2[KODE BARANG],Table1[[#This Row],[//DIC]])</f>
        <v>#N/A</v>
      </c>
      <c r="J77" s="4">
        <f>INDEX([1]!NOTA[C],Table1[[#This Row],[//NOTA]])</f>
        <v>0</v>
      </c>
      <c r="K77" s="5" t="e">
        <f>IF(Table1[[#This Row],[C_1]]=0,Table1[[#This Row],[QTY_1]]/Table1[[#This Row],[QTY_2]],0)</f>
        <v>#N/A</v>
      </c>
      <c r="L77" s="5" t="e">
        <f>IF(Table1[[#This Row],[C_1]]=0,Table1[[#This Row],[C_2]],Table1[[#This Row],[C_1]])</f>
        <v>#N/A</v>
      </c>
      <c r="M77" s="3">
        <f>INDEX([1]!NOTA[QTY],Table1[[#This Row],[//NOTA]])</f>
        <v>240</v>
      </c>
      <c r="N77" s="3" t="str">
        <f>INDEX([1]!NOTA[STN],Table1[[#This Row],[//NOTA]])</f>
        <v>PCS</v>
      </c>
      <c r="O77" s="3" t="e">
        <f>INDEX(Table2[ISI],Table1[//DIC])</f>
        <v>#N/A</v>
      </c>
      <c r="P77" s="3" t="e">
        <f>INDEX(Table2[SATUAN],Table1[//DIC])</f>
        <v>#N/A</v>
      </c>
      <c r="Q77" s="3" t="e">
        <f>IF(Table1[[#This Row],[QTY_2]]*Table1[[#This Row],[C_1]]=0,Table1[[#This Row],[QTY_1]],Table1[[#This Row],[QTY_2]]*Table1[[#This Row],[C_1]])</f>
        <v>#N/A</v>
      </c>
      <c r="R77" s="3" t="e">
        <f>IF(Table1[[#This Row],[C_1]]="",Table1[[#This Row],[STN_1]],Table1[[#This Row],[STN_2]])</f>
        <v>#N/A</v>
      </c>
      <c r="S77" s="4">
        <f>INDEX([1]!NOTA[JUMLAH],Table1[//NOTA])</f>
        <v>888000</v>
      </c>
      <c r="T77" s="4" t="e">
        <f>Table1[[#This Row],[JUMLAH]]/Table1[[#This Row],[QTY_3]]</f>
        <v>#N/A</v>
      </c>
      <c r="U77" s="3" t="e">
        <f>Table1[[#This Row],[STN_3]]</f>
        <v>#N/A</v>
      </c>
      <c r="V77" s="6">
        <f>INDEX([1]!NOTA[DISC 1],Table1[//NOTA])</f>
        <v>0.125</v>
      </c>
      <c r="W77" s="6">
        <f>INDEX([1]!NOTA[DISC 2],Table1[//NOTA])</f>
        <v>0.05</v>
      </c>
      <c r="X77" s="13">
        <f ca="1">INDEX([1]!NOTA[TGL_H],Table1[//NOTA])</f>
        <v>45369</v>
      </c>
      <c r="Y77" s="13">
        <f ca="1">INDEX([1]!NOTA[TGL.NOTA_H],Table1[//NOTA])</f>
        <v>45359</v>
      </c>
      <c r="Z77" s="7" t="str">
        <f ca="1">INDEX([1]!NOTA[NO.NOTA_H],Table1[//NOTA])</f>
        <v>SA240304332</v>
      </c>
      <c r="AA77" s="3" t="e">
        <f>Table1[[#This Row],[KODE BARANG]]</f>
        <v>#N/A</v>
      </c>
      <c r="AB77" s="3" t="e">
        <f>Table1[[#This Row],[C_3]]</f>
        <v>#N/A</v>
      </c>
      <c r="AC77" s="4" t="e">
        <f>Table1[[#This Row],[HARGA]]</f>
        <v>#N/A</v>
      </c>
      <c r="AD77" s="6">
        <f>IF(Table1[[#This Row],[DISKON_1]]=0,"",Table1[[#This Row],[DISKON_1]])</f>
        <v>0.125</v>
      </c>
      <c r="AE77" s="6">
        <f>IF(Table1[[#This Row],[DISKON_2]]=0,"",Table1[[#This Row],[DISKON_2]])</f>
        <v>0.05</v>
      </c>
      <c r="AF77" s="8">
        <f ca="1">Table1[[#This Row],[TGL DATANG]]</f>
        <v>45369</v>
      </c>
      <c r="AG77" s="10">
        <f ca="1">Table1[[#This Row],[TGL NOTA]]</f>
        <v>45359</v>
      </c>
      <c r="AH77" t="str">
        <f ca="1">Table1[[#This Row],[NO.NOTA]]</f>
        <v>SA240304332</v>
      </c>
    </row>
    <row r="78" spans="1:34" hidden="1" x14ac:dyDescent="0.25">
      <c r="A78" s="2">
        <v>161</v>
      </c>
      <c r="D78">
        <f t="shared" si="2"/>
        <v>74</v>
      </c>
      <c r="E78">
        <f t="shared" si="3"/>
        <v>161</v>
      </c>
      <c r="F78">
        <f>INDEX([1]!NOTA[//DB],A:A)</f>
        <v>1417</v>
      </c>
      <c r="G78" t="e">
        <f>MATCH(Table1[NAMA NB],Table2[NAMA NB],0)</f>
        <v>#N/A</v>
      </c>
      <c r="H78" t="str">
        <f>INDEX([2]!db[NB PAJAK],Table1[[#This Row],[//DB]])</f>
        <v>HIGHLIGHTER / STABILLO JOYKO HL-4 PINK</v>
      </c>
      <c r="I78" s="3" t="e">
        <f>INDEX(Table2[KODE BARANG],Table1[[#This Row],[//DIC]])</f>
        <v>#N/A</v>
      </c>
      <c r="J78" s="4">
        <f>INDEX([1]!NOTA[C],Table1[[#This Row],[//NOTA]])</f>
        <v>0</v>
      </c>
      <c r="K78" s="5" t="e">
        <f>IF(Table1[[#This Row],[C_1]]=0,Table1[[#This Row],[QTY_1]]/Table1[[#This Row],[QTY_2]],0)</f>
        <v>#N/A</v>
      </c>
      <c r="L78" s="5" t="e">
        <f>IF(Table1[[#This Row],[C_1]]=0,Table1[[#This Row],[C_2]],Table1[[#This Row],[C_1]])</f>
        <v>#N/A</v>
      </c>
      <c r="M78" s="3">
        <f>INDEX([1]!NOTA[QTY],Table1[[#This Row],[//NOTA]])</f>
        <v>360</v>
      </c>
      <c r="N78" s="3" t="str">
        <f>INDEX([1]!NOTA[STN],Table1[[#This Row],[//NOTA]])</f>
        <v>PCS</v>
      </c>
      <c r="O78" s="3" t="e">
        <f>INDEX(Table2[ISI],Table1[//DIC])</f>
        <v>#N/A</v>
      </c>
      <c r="P78" s="3" t="e">
        <f>INDEX(Table2[SATUAN],Table1[//DIC])</f>
        <v>#N/A</v>
      </c>
      <c r="Q78" s="3" t="e">
        <f>IF(Table1[[#This Row],[QTY_2]]*Table1[[#This Row],[C_1]]=0,Table1[[#This Row],[QTY_1]],Table1[[#This Row],[QTY_2]]*Table1[[#This Row],[C_1]])</f>
        <v>#N/A</v>
      </c>
      <c r="R78" s="3" t="e">
        <f>IF(Table1[[#This Row],[C_1]]="",Table1[[#This Row],[STN_1]],Table1[[#This Row],[STN_2]])</f>
        <v>#N/A</v>
      </c>
      <c r="S78" s="4">
        <f>INDEX([1]!NOTA[JUMLAH],Table1[//NOTA])</f>
        <v>1332000</v>
      </c>
      <c r="T78" s="4" t="e">
        <f>Table1[[#This Row],[JUMLAH]]/Table1[[#This Row],[QTY_3]]</f>
        <v>#N/A</v>
      </c>
      <c r="U78" s="3" t="e">
        <f>Table1[[#This Row],[STN_3]]</f>
        <v>#N/A</v>
      </c>
      <c r="V78" s="6">
        <f>INDEX([1]!NOTA[DISC 1],Table1[//NOTA])</f>
        <v>0.125</v>
      </c>
      <c r="W78" s="6">
        <f>INDEX([1]!NOTA[DISC 2],Table1[//NOTA])</f>
        <v>0.05</v>
      </c>
      <c r="X78" s="13">
        <f ca="1">INDEX([1]!NOTA[TGL_H],Table1[//NOTA])</f>
        <v>45369</v>
      </c>
      <c r="Y78" s="13">
        <f ca="1">INDEX([1]!NOTA[TGL.NOTA_H],Table1[//NOTA])</f>
        <v>45359</v>
      </c>
      <c r="Z78" s="7" t="str">
        <f ca="1">INDEX([1]!NOTA[NO.NOTA_H],Table1[//NOTA])</f>
        <v>SA240304332</v>
      </c>
      <c r="AA78" s="3" t="e">
        <f>Table1[[#This Row],[KODE BARANG]]</f>
        <v>#N/A</v>
      </c>
      <c r="AB78" s="3" t="e">
        <f>Table1[[#This Row],[C_3]]</f>
        <v>#N/A</v>
      </c>
      <c r="AC78" s="4" t="e">
        <f>Table1[[#This Row],[HARGA]]</f>
        <v>#N/A</v>
      </c>
      <c r="AD78" s="6">
        <f>IF(Table1[[#This Row],[DISKON_1]]=0,"",Table1[[#This Row],[DISKON_1]])</f>
        <v>0.125</v>
      </c>
      <c r="AE78" s="6">
        <f>IF(Table1[[#This Row],[DISKON_2]]=0,"",Table1[[#This Row],[DISKON_2]])</f>
        <v>0.05</v>
      </c>
      <c r="AF78" s="8">
        <f ca="1">Table1[[#This Row],[TGL DATANG]]</f>
        <v>45369</v>
      </c>
      <c r="AG78" s="10">
        <f ca="1">Table1[[#This Row],[TGL NOTA]]</f>
        <v>45359</v>
      </c>
      <c r="AH78" t="str">
        <f ca="1">Table1[[#This Row],[NO.NOTA]]</f>
        <v>SA240304332</v>
      </c>
    </row>
    <row r="79" spans="1:34" hidden="1" x14ac:dyDescent="0.25">
      <c r="A79" s="2">
        <v>162</v>
      </c>
      <c r="D79">
        <f t="shared" si="2"/>
        <v>75</v>
      </c>
      <c r="E79">
        <f t="shared" si="3"/>
        <v>162</v>
      </c>
      <c r="F79">
        <f>INDEX([1]!NOTA[//DB],A:A)</f>
        <v>1418</v>
      </c>
      <c r="G79" t="e">
        <f>MATCH(Table1[NAMA NB],Table2[NAMA NB],0)</f>
        <v>#N/A</v>
      </c>
      <c r="H79" t="str">
        <f>INDEX([2]!db[NB PAJAK],Table1[[#This Row],[//DB]])</f>
        <v>HIGHLIGHTER / STABILLO JOYKO HL-5 ORANGE</v>
      </c>
      <c r="I79" s="3" t="e">
        <f>INDEX(Table2[KODE BARANG],Table1[[#This Row],[//DIC]])</f>
        <v>#N/A</v>
      </c>
      <c r="J79" s="4">
        <f>INDEX([1]!NOTA[C],Table1[[#This Row],[//NOTA]])</f>
        <v>0</v>
      </c>
      <c r="K79" s="5" t="e">
        <f>IF(Table1[[#This Row],[C_1]]=0,Table1[[#This Row],[QTY_1]]/Table1[[#This Row],[QTY_2]],0)</f>
        <v>#N/A</v>
      </c>
      <c r="L79" s="5" t="e">
        <f>IF(Table1[[#This Row],[C_1]]=0,Table1[[#This Row],[C_2]],Table1[[#This Row],[C_1]])</f>
        <v>#N/A</v>
      </c>
      <c r="M79" s="3">
        <f>INDEX([1]!NOTA[QTY],Table1[[#This Row],[//NOTA]])</f>
        <v>360</v>
      </c>
      <c r="N79" s="3" t="str">
        <f>INDEX([1]!NOTA[STN],Table1[[#This Row],[//NOTA]])</f>
        <v>PCS</v>
      </c>
      <c r="O79" s="3" t="e">
        <f>INDEX(Table2[ISI],Table1[//DIC])</f>
        <v>#N/A</v>
      </c>
      <c r="P79" s="3" t="e">
        <f>INDEX(Table2[SATUAN],Table1[//DIC])</f>
        <v>#N/A</v>
      </c>
      <c r="Q79" s="3" t="e">
        <f>IF(Table1[[#This Row],[QTY_2]]*Table1[[#This Row],[C_1]]=0,Table1[[#This Row],[QTY_1]],Table1[[#This Row],[QTY_2]]*Table1[[#This Row],[C_1]])</f>
        <v>#N/A</v>
      </c>
      <c r="R79" s="3" t="e">
        <f>IF(Table1[[#This Row],[C_1]]="",Table1[[#This Row],[STN_1]],Table1[[#This Row],[STN_2]])</f>
        <v>#N/A</v>
      </c>
      <c r="S79" s="4">
        <f>INDEX([1]!NOTA[JUMLAH],Table1[//NOTA])</f>
        <v>1332000</v>
      </c>
      <c r="T79" s="4" t="e">
        <f>Table1[[#This Row],[JUMLAH]]/Table1[[#This Row],[QTY_3]]</f>
        <v>#N/A</v>
      </c>
      <c r="U79" s="3" t="e">
        <f>Table1[[#This Row],[STN_3]]</f>
        <v>#N/A</v>
      </c>
      <c r="V79" s="6">
        <f>INDEX([1]!NOTA[DISC 1],Table1[//NOTA])</f>
        <v>0.125</v>
      </c>
      <c r="W79" s="6">
        <f>INDEX([1]!NOTA[DISC 2],Table1[//NOTA])</f>
        <v>0.05</v>
      </c>
      <c r="X79" s="13">
        <f ca="1">INDEX([1]!NOTA[TGL_H],Table1[//NOTA])</f>
        <v>45369</v>
      </c>
      <c r="Y79" s="13">
        <f ca="1">INDEX([1]!NOTA[TGL.NOTA_H],Table1[//NOTA])</f>
        <v>45359</v>
      </c>
      <c r="Z79" s="7" t="str">
        <f ca="1">INDEX([1]!NOTA[NO.NOTA_H],Table1[//NOTA])</f>
        <v>SA240304332</v>
      </c>
      <c r="AA79" s="3" t="e">
        <f>Table1[[#This Row],[KODE BARANG]]</f>
        <v>#N/A</v>
      </c>
      <c r="AB79" s="3" t="e">
        <f>Table1[[#This Row],[C_3]]</f>
        <v>#N/A</v>
      </c>
      <c r="AC79" s="4" t="e">
        <f>Table1[[#This Row],[HARGA]]</f>
        <v>#N/A</v>
      </c>
      <c r="AD79" s="6">
        <f>IF(Table1[[#This Row],[DISKON_1]]=0,"",Table1[[#This Row],[DISKON_1]])</f>
        <v>0.125</v>
      </c>
      <c r="AE79" s="6">
        <f>IF(Table1[[#This Row],[DISKON_2]]=0,"",Table1[[#This Row],[DISKON_2]])</f>
        <v>0.05</v>
      </c>
      <c r="AF79" s="8">
        <f ca="1">Table1[[#This Row],[TGL DATANG]]</f>
        <v>45369</v>
      </c>
      <c r="AG79" s="10">
        <f ca="1">Table1[[#This Row],[TGL NOTA]]</f>
        <v>45359</v>
      </c>
      <c r="AH79" t="str">
        <f ca="1">Table1[[#This Row],[NO.NOTA]]</f>
        <v>SA240304332</v>
      </c>
    </row>
    <row r="80" spans="1:34" hidden="1" x14ac:dyDescent="0.25">
      <c r="A80" s="2">
        <v>164</v>
      </c>
      <c r="D80">
        <f t="shared" si="2"/>
        <v>76</v>
      </c>
      <c r="E80">
        <f t="shared" si="3"/>
        <v>164</v>
      </c>
      <c r="F80">
        <f>INDEX([1]!NOTA[//DB],A:A)</f>
        <v>2511</v>
      </c>
      <c r="G80" t="e">
        <f>MATCH(Table1[NAMA NB],Table2[NAMA NB],0)</f>
        <v>#N/A</v>
      </c>
      <c r="H80" t="str">
        <f>INDEX([2]!db[NB PAJAK],Table1[[#This Row],[//DB]])</f>
        <v>PENSIL JOYKO 2B P-88ER + STIP</v>
      </c>
      <c r="I80" s="3" t="e">
        <f>INDEX(Table2[KODE BARANG],Table1[[#This Row],[//DIC]])</f>
        <v>#N/A</v>
      </c>
      <c r="J80" s="4">
        <f>INDEX([1]!NOTA[C],Table1[[#This Row],[//NOTA]])</f>
        <v>1</v>
      </c>
      <c r="K80" s="5">
        <f>IF(Table1[[#This Row],[C_1]]=0,Table1[[#This Row],[QTY_1]]/Table1[[#This Row],[QTY_2]],0)</f>
        <v>0</v>
      </c>
      <c r="L80" s="5">
        <f>IF(Table1[[#This Row],[C_1]]=0,Table1[[#This Row],[C_2]],Table1[[#This Row],[C_1]])</f>
        <v>1</v>
      </c>
      <c r="M80" s="3">
        <f>INDEX([1]!NOTA[QTY],Table1[[#This Row],[//NOTA]])</f>
        <v>30</v>
      </c>
      <c r="N80" s="3" t="str">
        <f>INDEX([1]!NOTA[STN],Table1[[#This Row],[//NOTA]])</f>
        <v>GRS</v>
      </c>
      <c r="O80" s="3" t="e">
        <f>INDEX(Table2[ISI],Table1[//DIC])</f>
        <v>#N/A</v>
      </c>
      <c r="P80" s="3" t="e">
        <f>INDEX(Table2[SATUAN],Table1[//DIC])</f>
        <v>#N/A</v>
      </c>
      <c r="Q80" s="3" t="e">
        <f>IF(Table1[[#This Row],[QTY_2]]*Table1[[#This Row],[C_1]]=0,Table1[[#This Row],[QTY_1]],Table1[[#This Row],[QTY_2]]*Table1[[#This Row],[C_1]])</f>
        <v>#N/A</v>
      </c>
      <c r="R80" s="3" t="e">
        <f>IF(Table1[[#This Row],[C_1]]="",Table1[[#This Row],[STN_1]],Table1[[#This Row],[STN_2]])</f>
        <v>#N/A</v>
      </c>
      <c r="S80" s="4">
        <f>INDEX([1]!NOTA[JUMLAH],Table1[//NOTA])</f>
        <v>3132000</v>
      </c>
      <c r="T80" s="4" t="e">
        <f>Table1[[#This Row],[JUMLAH]]/Table1[[#This Row],[QTY_3]]</f>
        <v>#N/A</v>
      </c>
      <c r="U80" s="3" t="e">
        <f>Table1[[#This Row],[STN_3]]</f>
        <v>#N/A</v>
      </c>
      <c r="V80" s="6">
        <f>INDEX([1]!NOTA[DISC 1],Table1[//NOTA])</f>
        <v>0.125</v>
      </c>
      <c r="W80" s="6">
        <f>INDEX([1]!NOTA[DISC 2],Table1[//NOTA])</f>
        <v>0.05</v>
      </c>
      <c r="X80" s="13">
        <f ca="1">INDEX([1]!NOTA[TGL_H],Table1[//NOTA])</f>
        <v>45369</v>
      </c>
      <c r="Y80" s="13">
        <f ca="1">INDEX([1]!NOTA[TGL.NOTA_H],Table1[//NOTA])</f>
        <v>45359</v>
      </c>
      <c r="Z80" s="7" t="str">
        <f ca="1">INDEX([1]!NOTA[NO.NOTA_H],Table1[//NOTA])</f>
        <v>SA240304331</v>
      </c>
      <c r="AA80" s="3" t="e">
        <f>Table1[[#This Row],[KODE BARANG]]</f>
        <v>#N/A</v>
      </c>
      <c r="AB80" s="3">
        <f>Table1[[#This Row],[C_3]]</f>
        <v>1</v>
      </c>
      <c r="AC80" s="4" t="e">
        <f>Table1[[#This Row],[HARGA]]</f>
        <v>#N/A</v>
      </c>
      <c r="AD80" s="6">
        <f>IF(Table1[[#This Row],[DISKON_1]]=0,"",Table1[[#This Row],[DISKON_1]])</f>
        <v>0.125</v>
      </c>
      <c r="AE80" s="6">
        <f>IF(Table1[[#This Row],[DISKON_2]]=0,"",Table1[[#This Row],[DISKON_2]])</f>
        <v>0.05</v>
      </c>
      <c r="AF80" s="8">
        <f ca="1">Table1[[#This Row],[TGL DATANG]]</f>
        <v>45369</v>
      </c>
      <c r="AG80" s="10">
        <f ca="1">Table1[[#This Row],[TGL NOTA]]</f>
        <v>45359</v>
      </c>
      <c r="AH80" t="str">
        <f ca="1">Table1[[#This Row],[NO.NOTA]]</f>
        <v>SA240304331</v>
      </c>
    </row>
    <row r="81" spans="1:34" hidden="1" x14ac:dyDescent="0.25">
      <c r="A81" s="2">
        <v>165</v>
      </c>
      <c r="D81">
        <f t="shared" si="2"/>
        <v>77</v>
      </c>
      <c r="E81">
        <f t="shared" si="3"/>
        <v>165</v>
      </c>
      <c r="F81">
        <f>INDEX([1]!NOTA[//DB],A:A)</f>
        <v>2510</v>
      </c>
      <c r="G81" t="e">
        <f>MATCH(Table1[NAMA NB],Table2[NAMA NB],0)</f>
        <v>#N/A</v>
      </c>
      <c r="H81" t="str">
        <f>INDEX([2]!db[NB PAJAK],Table1[[#This Row],[//DB]])</f>
        <v>PENSIL JOYKO 2B P-88</v>
      </c>
      <c r="I81" s="3" t="e">
        <f>INDEX(Table2[KODE BARANG],Table1[[#This Row],[//DIC]])</f>
        <v>#N/A</v>
      </c>
      <c r="J81" s="4">
        <f>INDEX([1]!NOTA[C],Table1[[#This Row],[//NOTA]])</f>
        <v>2</v>
      </c>
      <c r="K81" s="5">
        <f>IF(Table1[[#This Row],[C_1]]=0,Table1[[#This Row],[QTY_1]]/Table1[[#This Row],[QTY_2]],0)</f>
        <v>0</v>
      </c>
      <c r="L81" s="5">
        <f>IF(Table1[[#This Row],[C_1]]=0,Table1[[#This Row],[C_2]],Table1[[#This Row],[C_1]])</f>
        <v>2</v>
      </c>
      <c r="M81" s="3">
        <f>INDEX([1]!NOTA[QTY],Table1[[#This Row],[//NOTA]])</f>
        <v>60</v>
      </c>
      <c r="N81" s="3" t="str">
        <f>INDEX([1]!NOTA[STN],Table1[[#This Row],[//NOTA]])</f>
        <v>GRS</v>
      </c>
      <c r="O81" s="3" t="e">
        <f>INDEX(Table2[ISI],Table1[//DIC])</f>
        <v>#N/A</v>
      </c>
      <c r="P81" s="3" t="e">
        <f>INDEX(Table2[SATUAN],Table1[//DIC])</f>
        <v>#N/A</v>
      </c>
      <c r="Q81" s="3" t="e">
        <f>IF(Table1[[#This Row],[QTY_2]]*Table1[[#This Row],[C_1]]=0,Table1[[#This Row],[QTY_1]],Table1[[#This Row],[QTY_2]]*Table1[[#This Row],[C_1]])</f>
        <v>#N/A</v>
      </c>
      <c r="R81" s="3" t="e">
        <f>IF(Table1[[#This Row],[C_1]]="",Table1[[#This Row],[STN_1]],Table1[[#This Row],[STN_2]])</f>
        <v>#N/A</v>
      </c>
      <c r="S81" s="4">
        <f>INDEX([1]!NOTA[JUMLAH],Table1[//NOTA])</f>
        <v>6264000</v>
      </c>
      <c r="T81" s="4" t="e">
        <f>Table1[[#This Row],[JUMLAH]]/Table1[[#This Row],[QTY_3]]</f>
        <v>#N/A</v>
      </c>
      <c r="U81" s="3" t="e">
        <f>Table1[[#This Row],[STN_3]]</f>
        <v>#N/A</v>
      </c>
      <c r="V81" s="6">
        <f>INDEX([1]!NOTA[DISC 1],Table1[//NOTA])</f>
        <v>0.125</v>
      </c>
      <c r="W81" s="6">
        <f>INDEX([1]!NOTA[DISC 2],Table1[//NOTA])</f>
        <v>0.05</v>
      </c>
      <c r="X81" s="13">
        <f ca="1">INDEX([1]!NOTA[TGL_H],Table1[//NOTA])</f>
        <v>45369</v>
      </c>
      <c r="Y81" s="13">
        <f ca="1">INDEX([1]!NOTA[TGL.NOTA_H],Table1[//NOTA])</f>
        <v>45359</v>
      </c>
      <c r="Z81" s="7" t="str">
        <f ca="1">INDEX([1]!NOTA[NO.NOTA_H],Table1[//NOTA])</f>
        <v>SA240304331</v>
      </c>
      <c r="AA81" s="3" t="e">
        <f>Table1[[#This Row],[KODE BARANG]]</f>
        <v>#N/A</v>
      </c>
      <c r="AB81" s="3">
        <f>Table1[[#This Row],[C_3]]</f>
        <v>2</v>
      </c>
      <c r="AC81" s="4" t="e">
        <f>Table1[[#This Row],[HARGA]]</f>
        <v>#N/A</v>
      </c>
      <c r="AD81" s="6">
        <f>IF(Table1[[#This Row],[DISKON_1]]=0,"",Table1[[#This Row],[DISKON_1]])</f>
        <v>0.125</v>
      </c>
      <c r="AE81" s="6">
        <f>IF(Table1[[#This Row],[DISKON_2]]=0,"",Table1[[#This Row],[DISKON_2]])</f>
        <v>0.05</v>
      </c>
      <c r="AF81" s="8">
        <f ca="1">Table1[[#This Row],[TGL DATANG]]</f>
        <v>45369</v>
      </c>
      <c r="AG81" s="10">
        <f ca="1">Table1[[#This Row],[TGL NOTA]]</f>
        <v>45359</v>
      </c>
      <c r="AH81" t="str">
        <f ca="1">Table1[[#This Row],[NO.NOTA]]</f>
        <v>SA240304331</v>
      </c>
    </row>
    <row r="82" spans="1:34" hidden="1" x14ac:dyDescent="0.25">
      <c r="A82" s="2">
        <v>166</v>
      </c>
      <c r="D82">
        <f t="shared" si="2"/>
        <v>78</v>
      </c>
      <c r="E82">
        <f t="shared" si="3"/>
        <v>166</v>
      </c>
      <c r="F82">
        <f>INDEX([1]!NOTA[//DB],A:A)</f>
        <v>2776</v>
      </c>
      <c r="G82" t="e">
        <f>MATCH(Table1[NAMA NB],Table2[NAMA NB],0)</f>
        <v>#N/A</v>
      </c>
      <c r="H82" t="str">
        <f>INDEX([2]!db[NB PAJAK],Table1[[#This Row],[//DB]])</f>
        <v>GUNTING JOYKO SC-838</v>
      </c>
      <c r="I82" s="3" t="e">
        <f>INDEX(Table2[KODE BARANG],Table1[[#This Row],[//DIC]])</f>
        <v>#N/A</v>
      </c>
      <c r="J82" s="4">
        <f>INDEX([1]!NOTA[C],Table1[[#This Row],[//NOTA]])</f>
        <v>3</v>
      </c>
      <c r="K82" s="5">
        <f>IF(Table1[[#This Row],[C_1]]=0,Table1[[#This Row],[QTY_1]]/Table1[[#This Row],[QTY_2]],0)</f>
        <v>0</v>
      </c>
      <c r="L82" s="5">
        <f>IF(Table1[[#This Row],[C_1]]=0,Table1[[#This Row],[C_2]],Table1[[#This Row],[C_1]])</f>
        <v>3</v>
      </c>
      <c r="M82" s="3">
        <f>INDEX([1]!NOTA[QTY],Table1[[#This Row],[//NOTA]])</f>
        <v>432</v>
      </c>
      <c r="N82" s="3" t="str">
        <f>INDEX([1]!NOTA[STN],Table1[[#This Row],[//NOTA]])</f>
        <v>PCS</v>
      </c>
      <c r="O82" s="3" t="e">
        <f>INDEX(Table2[ISI],Table1[//DIC])</f>
        <v>#N/A</v>
      </c>
      <c r="P82" s="3" t="e">
        <f>INDEX(Table2[SATUAN],Table1[//DIC])</f>
        <v>#N/A</v>
      </c>
      <c r="Q82" s="3" t="e">
        <f>IF(Table1[[#This Row],[QTY_2]]*Table1[[#This Row],[C_1]]=0,Table1[[#This Row],[QTY_1]],Table1[[#This Row],[QTY_2]]*Table1[[#This Row],[C_1]])</f>
        <v>#N/A</v>
      </c>
      <c r="R82" s="3" t="e">
        <f>IF(Table1[[#This Row],[C_1]]="",Table1[[#This Row],[STN_1]],Table1[[#This Row],[STN_2]])</f>
        <v>#N/A</v>
      </c>
      <c r="S82" s="4">
        <f>INDEX([1]!NOTA[JUMLAH],Table1[//NOTA])</f>
        <v>2808000</v>
      </c>
      <c r="T82" s="4" t="e">
        <f>Table1[[#This Row],[JUMLAH]]/Table1[[#This Row],[QTY_3]]</f>
        <v>#N/A</v>
      </c>
      <c r="U82" s="3" t="e">
        <f>Table1[[#This Row],[STN_3]]</f>
        <v>#N/A</v>
      </c>
      <c r="V82" s="6">
        <f>INDEX([1]!NOTA[DISC 1],Table1[//NOTA])</f>
        <v>0.125</v>
      </c>
      <c r="W82" s="6">
        <f>INDEX([1]!NOTA[DISC 2],Table1[//NOTA])</f>
        <v>0.05</v>
      </c>
      <c r="X82" s="13">
        <f ca="1">INDEX([1]!NOTA[TGL_H],Table1[//NOTA])</f>
        <v>45369</v>
      </c>
      <c r="Y82" s="13">
        <f ca="1">INDEX([1]!NOTA[TGL.NOTA_H],Table1[//NOTA])</f>
        <v>45359</v>
      </c>
      <c r="Z82" s="7" t="str">
        <f ca="1">INDEX([1]!NOTA[NO.NOTA_H],Table1[//NOTA])</f>
        <v>SA240304331</v>
      </c>
      <c r="AA82" s="3" t="e">
        <f>Table1[[#This Row],[KODE BARANG]]</f>
        <v>#N/A</v>
      </c>
      <c r="AB82" s="3">
        <f>Table1[[#This Row],[C_3]]</f>
        <v>3</v>
      </c>
      <c r="AC82" s="4" t="e">
        <f>Table1[[#This Row],[HARGA]]</f>
        <v>#N/A</v>
      </c>
      <c r="AD82" s="6">
        <f>IF(Table1[[#This Row],[DISKON_1]]=0,"",Table1[[#This Row],[DISKON_1]])</f>
        <v>0.125</v>
      </c>
      <c r="AE82" s="6">
        <f>IF(Table1[[#This Row],[DISKON_2]]=0,"",Table1[[#This Row],[DISKON_2]])</f>
        <v>0.05</v>
      </c>
      <c r="AF82" s="8">
        <f ca="1">Table1[[#This Row],[TGL DATANG]]</f>
        <v>45369</v>
      </c>
      <c r="AG82" s="10">
        <f ca="1">Table1[[#This Row],[TGL NOTA]]</f>
        <v>45359</v>
      </c>
      <c r="AH82" t="str">
        <f ca="1">Table1[[#This Row],[NO.NOTA]]</f>
        <v>SA240304331</v>
      </c>
    </row>
    <row r="83" spans="1:34" hidden="1" x14ac:dyDescent="0.25">
      <c r="A83" s="2">
        <v>167</v>
      </c>
      <c r="D83">
        <f t="shared" si="2"/>
        <v>79</v>
      </c>
      <c r="E83">
        <f t="shared" si="3"/>
        <v>167</v>
      </c>
      <c r="F83">
        <f>INDEX([1]!NOTA[//DB],A:A)</f>
        <v>1074</v>
      </c>
      <c r="G83" t="e">
        <f>MATCH(Table1[NAMA NB],Table2[NAMA NB],0)</f>
        <v>#N/A</v>
      </c>
      <c r="H83" t="str">
        <f>INDEX([2]!db[NB PAJAK],Table1[[#This Row],[//DB]])</f>
        <v>GEL PEN JOYKO GP-346 MY TEAM HITAM</v>
      </c>
      <c r="I83" s="3" t="e">
        <f>INDEX(Table2[KODE BARANG],Table1[[#This Row],[//DIC]])</f>
        <v>#N/A</v>
      </c>
      <c r="J83" s="4">
        <f>INDEX([1]!NOTA[C],Table1[[#This Row],[//NOTA]])</f>
        <v>1</v>
      </c>
      <c r="K83" s="5">
        <f>IF(Table1[[#This Row],[C_1]]=0,Table1[[#This Row],[QTY_1]]/Table1[[#This Row],[QTY_2]],0)</f>
        <v>0</v>
      </c>
      <c r="L83" s="5">
        <f>IF(Table1[[#This Row],[C_1]]=0,Table1[[#This Row],[C_2]],Table1[[#This Row],[C_1]])</f>
        <v>1</v>
      </c>
      <c r="M83" s="3">
        <f>INDEX([1]!NOTA[QTY],Table1[[#This Row],[//NOTA]])</f>
        <v>144</v>
      </c>
      <c r="N83" s="3" t="str">
        <f>INDEX([1]!NOTA[STN],Table1[[#This Row],[//NOTA]])</f>
        <v>LSN</v>
      </c>
      <c r="O83" s="3" t="e">
        <f>INDEX(Table2[ISI],Table1[//DIC])</f>
        <v>#N/A</v>
      </c>
      <c r="P83" s="3" t="e">
        <f>INDEX(Table2[SATUAN],Table1[//DIC])</f>
        <v>#N/A</v>
      </c>
      <c r="Q83" s="3" t="e">
        <f>IF(Table1[[#This Row],[QTY_2]]*Table1[[#This Row],[C_1]]=0,Table1[[#This Row],[QTY_1]],Table1[[#This Row],[QTY_2]]*Table1[[#This Row],[C_1]])</f>
        <v>#N/A</v>
      </c>
      <c r="R83" s="3" t="e">
        <f>IF(Table1[[#This Row],[C_1]]="",Table1[[#This Row],[STN_1]],Table1[[#This Row],[STN_2]])</f>
        <v>#N/A</v>
      </c>
      <c r="S83" s="4">
        <f>INDEX([1]!NOTA[JUMLAH],Table1[//NOTA])</f>
        <v>3024000</v>
      </c>
      <c r="T83" s="4" t="e">
        <f>Table1[[#This Row],[JUMLAH]]/Table1[[#This Row],[QTY_3]]</f>
        <v>#N/A</v>
      </c>
      <c r="U83" s="3" t="e">
        <f>Table1[[#This Row],[STN_3]]</f>
        <v>#N/A</v>
      </c>
      <c r="V83" s="6">
        <f>INDEX([1]!NOTA[DISC 1],Table1[//NOTA])</f>
        <v>0.125</v>
      </c>
      <c r="W83" s="6">
        <f>INDEX([1]!NOTA[DISC 2],Table1[//NOTA])</f>
        <v>0.05</v>
      </c>
      <c r="X83" s="13">
        <f ca="1">INDEX([1]!NOTA[TGL_H],Table1[//NOTA])</f>
        <v>45369</v>
      </c>
      <c r="Y83" s="13">
        <f ca="1">INDEX([1]!NOTA[TGL.NOTA_H],Table1[//NOTA])</f>
        <v>45359</v>
      </c>
      <c r="Z83" s="7" t="str">
        <f ca="1">INDEX([1]!NOTA[NO.NOTA_H],Table1[//NOTA])</f>
        <v>SA240304331</v>
      </c>
      <c r="AA83" s="3" t="e">
        <f>Table1[[#This Row],[KODE BARANG]]</f>
        <v>#N/A</v>
      </c>
      <c r="AB83" s="3">
        <f>Table1[[#This Row],[C_3]]</f>
        <v>1</v>
      </c>
      <c r="AC83" s="4" t="e">
        <f>Table1[[#This Row],[HARGA]]</f>
        <v>#N/A</v>
      </c>
      <c r="AD83" s="6">
        <f>IF(Table1[[#This Row],[DISKON_1]]=0,"",Table1[[#This Row],[DISKON_1]])</f>
        <v>0.125</v>
      </c>
      <c r="AE83" s="6">
        <f>IF(Table1[[#This Row],[DISKON_2]]=0,"",Table1[[#This Row],[DISKON_2]])</f>
        <v>0.05</v>
      </c>
      <c r="AF83" s="8">
        <f ca="1">Table1[[#This Row],[TGL DATANG]]</f>
        <v>45369</v>
      </c>
      <c r="AG83" s="10">
        <f ca="1">Table1[[#This Row],[TGL NOTA]]</f>
        <v>45359</v>
      </c>
      <c r="AH83" t="str">
        <f ca="1">Table1[[#This Row],[NO.NOTA]]</f>
        <v>SA240304331</v>
      </c>
    </row>
    <row r="84" spans="1:34" hidden="1" x14ac:dyDescent="0.25">
      <c r="A84" s="2">
        <v>168</v>
      </c>
      <c r="D84">
        <f t="shared" si="2"/>
        <v>80</v>
      </c>
      <c r="E84">
        <f t="shared" si="3"/>
        <v>168</v>
      </c>
      <c r="F84">
        <f>INDEX([1]!NOTA[//DB],A:A)</f>
        <v>2869</v>
      </c>
      <c r="G84" t="e">
        <f>MATCH(Table1[NAMA NB],Table2[NAMA NB],0)</f>
        <v>#N/A</v>
      </c>
      <c r="H84" t="str">
        <f>INDEX([2]!db[NB PAJAK],Table1[[#This Row],[//DB]])</f>
        <v>STAMP PAD JOYKO NO. 0</v>
      </c>
      <c r="I84" s="3" t="e">
        <f>INDEX(Table2[KODE BARANG],Table1[[#This Row],[//DIC]])</f>
        <v>#N/A</v>
      </c>
      <c r="J84" s="4">
        <f>INDEX([1]!NOTA[C],Table1[[#This Row],[//NOTA]])</f>
        <v>1</v>
      </c>
      <c r="K84" s="5">
        <f>IF(Table1[[#This Row],[C_1]]=0,Table1[[#This Row],[QTY_1]]/Table1[[#This Row],[QTY_2]],0)</f>
        <v>0</v>
      </c>
      <c r="L84" s="5">
        <f>IF(Table1[[#This Row],[C_1]]=0,Table1[[#This Row],[C_2]],Table1[[#This Row],[C_1]])</f>
        <v>1</v>
      </c>
      <c r="M84" s="3">
        <f>INDEX([1]!NOTA[QTY],Table1[[#This Row],[//NOTA]])</f>
        <v>216</v>
      </c>
      <c r="N84" s="3" t="str">
        <f>INDEX([1]!NOTA[STN],Table1[[#This Row],[//NOTA]])</f>
        <v>PCS</v>
      </c>
      <c r="O84" s="3" t="e">
        <f>INDEX(Table2[ISI],Table1[//DIC])</f>
        <v>#N/A</v>
      </c>
      <c r="P84" s="3" t="e">
        <f>INDEX(Table2[SATUAN],Table1[//DIC])</f>
        <v>#N/A</v>
      </c>
      <c r="Q84" s="3" t="e">
        <f>IF(Table1[[#This Row],[QTY_2]]*Table1[[#This Row],[C_1]]=0,Table1[[#This Row],[QTY_1]],Table1[[#This Row],[QTY_2]]*Table1[[#This Row],[C_1]])</f>
        <v>#N/A</v>
      </c>
      <c r="R84" s="3" t="e">
        <f>IF(Table1[[#This Row],[C_1]]="",Table1[[#This Row],[STN_1]],Table1[[#This Row],[STN_2]])</f>
        <v>#N/A</v>
      </c>
      <c r="S84" s="4">
        <f>INDEX([1]!NOTA[JUMLAH],Table1[//NOTA])</f>
        <v>1058400</v>
      </c>
      <c r="T84" s="4" t="e">
        <f>Table1[[#This Row],[JUMLAH]]/Table1[[#This Row],[QTY_3]]</f>
        <v>#N/A</v>
      </c>
      <c r="U84" s="3" t="e">
        <f>Table1[[#This Row],[STN_3]]</f>
        <v>#N/A</v>
      </c>
      <c r="V84" s="6">
        <f>INDEX([1]!NOTA[DISC 1],Table1[//NOTA])</f>
        <v>0.125</v>
      </c>
      <c r="W84" s="6">
        <f>INDEX([1]!NOTA[DISC 2],Table1[//NOTA])</f>
        <v>0.05</v>
      </c>
      <c r="X84" s="13">
        <f ca="1">INDEX([1]!NOTA[TGL_H],Table1[//NOTA])</f>
        <v>45369</v>
      </c>
      <c r="Y84" s="13">
        <f ca="1">INDEX([1]!NOTA[TGL.NOTA_H],Table1[//NOTA])</f>
        <v>45359</v>
      </c>
      <c r="Z84" s="7" t="str">
        <f ca="1">INDEX([1]!NOTA[NO.NOTA_H],Table1[//NOTA])</f>
        <v>SA240304331</v>
      </c>
      <c r="AA84" s="3" t="e">
        <f>Table1[[#This Row],[KODE BARANG]]</f>
        <v>#N/A</v>
      </c>
      <c r="AB84" s="3">
        <f>Table1[[#This Row],[C_3]]</f>
        <v>1</v>
      </c>
      <c r="AC84" s="4" t="e">
        <f>Table1[[#This Row],[HARGA]]</f>
        <v>#N/A</v>
      </c>
      <c r="AD84" s="6">
        <f>IF(Table1[[#This Row],[DISKON_1]]=0,"",Table1[[#This Row],[DISKON_1]])</f>
        <v>0.125</v>
      </c>
      <c r="AE84" s="6">
        <f>IF(Table1[[#This Row],[DISKON_2]]=0,"",Table1[[#This Row],[DISKON_2]])</f>
        <v>0.05</v>
      </c>
      <c r="AF84" s="8">
        <f ca="1">Table1[[#This Row],[TGL DATANG]]</f>
        <v>45369</v>
      </c>
      <c r="AG84" s="10">
        <f ca="1">Table1[[#This Row],[TGL NOTA]]</f>
        <v>45359</v>
      </c>
      <c r="AH84" t="str">
        <f ca="1">Table1[[#This Row],[NO.NOTA]]</f>
        <v>SA240304331</v>
      </c>
    </row>
    <row r="85" spans="1:34" hidden="1" x14ac:dyDescent="0.25">
      <c r="A85" s="2">
        <v>169</v>
      </c>
      <c r="D85">
        <f t="shared" si="2"/>
        <v>81</v>
      </c>
      <c r="E85">
        <f t="shared" si="3"/>
        <v>169</v>
      </c>
      <c r="F85">
        <f>INDEX([1]!NOTA[//DB],A:A)</f>
        <v>2079</v>
      </c>
      <c r="G85" t="e">
        <f>MATCH(Table1[NAMA NB],Table2[NAMA NB],0)</f>
        <v>#N/A</v>
      </c>
      <c r="H85" t="str">
        <f>INDEX([2]!db[NB PAJAK],Table1[[#This Row],[//DB]])</f>
        <v>JANGKA (MATH SET) JOYKO MS-25</v>
      </c>
      <c r="I85" s="3" t="e">
        <f>INDEX(Table2[KODE BARANG],Table1[[#This Row],[//DIC]])</f>
        <v>#N/A</v>
      </c>
      <c r="J85" s="4">
        <f>INDEX([1]!NOTA[C],Table1[[#This Row],[//NOTA]])</f>
        <v>1</v>
      </c>
      <c r="K85" s="5">
        <f>IF(Table1[[#This Row],[C_1]]=0,Table1[[#This Row],[QTY_1]]/Table1[[#This Row],[QTY_2]],0)</f>
        <v>0</v>
      </c>
      <c r="L85" s="5">
        <f>IF(Table1[[#This Row],[C_1]]=0,Table1[[#This Row],[C_2]],Table1[[#This Row],[C_1]])</f>
        <v>1</v>
      </c>
      <c r="M85" s="3">
        <f>INDEX([1]!NOTA[QTY],Table1[[#This Row],[//NOTA]])</f>
        <v>24</v>
      </c>
      <c r="N85" s="3" t="str">
        <f>INDEX([1]!NOTA[STN],Table1[[#This Row],[//NOTA]])</f>
        <v>LSN</v>
      </c>
      <c r="O85" s="3" t="e">
        <f>INDEX(Table2[ISI],Table1[//DIC])</f>
        <v>#N/A</v>
      </c>
      <c r="P85" s="3" t="e">
        <f>INDEX(Table2[SATUAN],Table1[//DIC])</f>
        <v>#N/A</v>
      </c>
      <c r="Q85" s="3" t="e">
        <f>IF(Table1[[#This Row],[QTY_2]]*Table1[[#This Row],[C_1]]=0,Table1[[#This Row],[QTY_1]],Table1[[#This Row],[QTY_2]]*Table1[[#This Row],[C_1]])</f>
        <v>#N/A</v>
      </c>
      <c r="R85" s="3" t="e">
        <f>IF(Table1[[#This Row],[C_1]]="",Table1[[#This Row],[STN_1]],Table1[[#This Row],[STN_2]])</f>
        <v>#N/A</v>
      </c>
      <c r="S85" s="4">
        <f>INDEX([1]!NOTA[JUMLAH],Table1[//NOTA])</f>
        <v>2145600</v>
      </c>
      <c r="T85" s="4" t="e">
        <f>Table1[[#This Row],[JUMLAH]]/Table1[[#This Row],[QTY_3]]</f>
        <v>#N/A</v>
      </c>
      <c r="U85" s="3" t="e">
        <f>Table1[[#This Row],[STN_3]]</f>
        <v>#N/A</v>
      </c>
      <c r="V85" s="6">
        <f>INDEX([1]!NOTA[DISC 1],Table1[//NOTA])</f>
        <v>0.125</v>
      </c>
      <c r="W85" s="6">
        <f>INDEX([1]!NOTA[DISC 2],Table1[//NOTA])</f>
        <v>0.05</v>
      </c>
      <c r="X85" s="13">
        <f ca="1">INDEX([1]!NOTA[TGL_H],Table1[//NOTA])</f>
        <v>45369</v>
      </c>
      <c r="Y85" s="13">
        <f ca="1">INDEX([1]!NOTA[TGL.NOTA_H],Table1[//NOTA])</f>
        <v>45359</v>
      </c>
      <c r="Z85" s="7" t="str">
        <f ca="1">INDEX([1]!NOTA[NO.NOTA_H],Table1[//NOTA])</f>
        <v>SA240304331</v>
      </c>
      <c r="AA85" s="3" t="e">
        <f>Table1[[#This Row],[KODE BARANG]]</f>
        <v>#N/A</v>
      </c>
      <c r="AB85" s="3">
        <f>Table1[[#This Row],[C_3]]</f>
        <v>1</v>
      </c>
      <c r="AC85" s="4" t="e">
        <f>Table1[[#This Row],[HARGA]]</f>
        <v>#N/A</v>
      </c>
      <c r="AD85" s="6">
        <f>IF(Table1[[#This Row],[DISKON_1]]=0,"",Table1[[#This Row],[DISKON_1]])</f>
        <v>0.125</v>
      </c>
      <c r="AE85" s="6">
        <f>IF(Table1[[#This Row],[DISKON_2]]=0,"",Table1[[#This Row],[DISKON_2]])</f>
        <v>0.05</v>
      </c>
      <c r="AF85" s="8">
        <f ca="1">Table1[[#This Row],[TGL DATANG]]</f>
        <v>45369</v>
      </c>
      <c r="AG85" s="10">
        <f ca="1">Table1[[#This Row],[TGL NOTA]]</f>
        <v>45359</v>
      </c>
      <c r="AH85" t="str">
        <f ca="1">Table1[[#This Row],[NO.NOTA]]</f>
        <v>SA240304331</v>
      </c>
    </row>
    <row r="86" spans="1:34" hidden="1" x14ac:dyDescent="0.25">
      <c r="A86" s="2">
        <v>170</v>
      </c>
      <c r="D86">
        <f t="shared" si="2"/>
        <v>82</v>
      </c>
      <c r="E86">
        <f t="shared" si="3"/>
        <v>170</v>
      </c>
      <c r="F86">
        <f>INDEX([1]!NOTA[//DB],A:A)</f>
        <v>2947</v>
      </c>
      <c r="G86" t="e">
        <f>MATCH(Table1[NAMA NB],Table2[NAMA NB],0)</f>
        <v>#N/A</v>
      </c>
      <c r="H86" t="str">
        <f>INDEX([2]!db[NB PAJAK],Table1[[#This Row],[//DB]])</f>
        <v>TAPE CUTTER JOYKO TD-103</v>
      </c>
      <c r="I86" s="3" t="e">
        <f>INDEX(Table2[KODE BARANG],Table1[[#This Row],[//DIC]])</f>
        <v>#N/A</v>
      </c>
      <c r="J86" s="4">
        <f>INDEX([1]!NOTA[C],Table1[[#This Row],[//NOTA]])</f>
        <v>2</v>
      </c>
      <c r="K86" s="5">
        <f>IF(Table1[[#This Row],[C_1]]=0,Table1[[#This Row],[QTY_1]]/Table1[[#This Row],[QTY_2]],0)</f>
        <v>0</v>
      </c>
      <c r="L86" s="5">
        <f>IF(Table1[[#This Row],[C_1]]=0,Table1[[#This Row],[C_2]],Table1[[#This Row],[C_1]])</f>
        <v>2</v>
      </c>
      <c r="M86" s="3">
        <f>INDEX([1]!NOTA[QTY],Table1[[#This Row],[//NOTA]])</f>
        <v>48</v>
      </c>
      <c r="N86" s="3" t="str">
        <f>INDEX([1]!NOTA[STN],Table1[[#This Row],[//NOTA]])</f>
        <v>PCS</v>
      </c>
      <c r="O86" s="3" t="e">
        <f>INDEX(Table2[ISI],Table1[//DIC])</f>
        <v>#N/A</v>
      </c>
      <c r="P86" s="3" t="e">
        <f>INDEX(Table2[SATUAN],Table1[//DIC])</f>
        <v>#N/A</v>
      </c>
      <c r="Q86" s="3" t="e">
        <f>IF(Table1[[#This Row],[QTY_2]]*Table1[[#This Row],[C_1]]=0,Table1[[#This Row],[QTY_1]],Table1[[#This Row],[QTY_2]]*Table1[[#This Row],[C_1]])</f>
        <v>#N/A</v>
      </c>
      <c r="R86" s="3" t="e">
        <f>IF(Table1[[#This Row],[C_1]]="",Table1[[#This Row],[STN_1]],Table1[[#This Row],[STN_2]])</f>
        <v>#N/A</v>
      </c>
      <c r="S86" s="4">
        <f>INDEX([1]!NOTA[JUMLAH],Table1[//NOTA])</f>
        <v>912000</v>
      </c>
      <c r="T86" s="4" t="e">
        <f>Table1[[#This Row],[JUMLAH]]/Table1[[#This Row],[QTY_3]]</f>
        <v>#N/A</v>
      </c>
      <c r="U86" s="3" t="e">
        <f>Table1[[#This Row],[STN_3]]</f>
        <v>#N/A</v>
      </c>
      <c r="V86" s="6">
        <f>INDEX([1]!NOTA[DISC 1],Table1[//NOTA])</f>
        <v>0.125</v>
      </c>
      <c r="W86" s="6">
        <f>INDEX([1]!NOTA[DISC 2],Table1[//NOTA])</f>
        <v>0.05</v>
      </c>
      <c r="X86" s="13">
        <f ca="1">INDEX([1]!NOTA[TGL_H],Table1[//NOTA])</f>
        <v>45369</v>
      </c>
      <c r="Y86" s="13">
        <f ca="1">INDEX([1]!NOTA[TGL.NOTA_H],Table1[//NOTA])</f>
        <v>45359</v>
      </c>
      <c r="Z86" s="7" t="str">
        <f ca="1">INDEX([1]!NOTA[NO.NOTA_H],Table1[//NOTA])</f>
        <v>SA240304331</v>
      </c>
      <c r="AA86" s="3" t="e">
        <f>Table1[[#This Row],[KODE BARANG]]</f>
        <v>#N/A</v>
      </c>
      <c r="AB86" s="3">
        <f>Table1[[#This Row],[C_3]]</f>
        <v>2</v>
      </c>
      <c r="AC86" s="4" t="e">
        <f>Table1[[#This Row],[HARGA]]</f>
        <v>#N/A</v>
      </c>
      <c r="AD86" s="6">
        <f>IF(Table1[[#This Row],[DISKON_1]]=0,"",Table1[[#This Row],[DISKON_1]])</f>
        <v>0.125</v>
      </c>
      <c r="AE86" s="6">
        <f>IF(Table1[[#This Row],[DISKON_2]]=0,"",Table1[[#This Row],[DISKON_2]])</f>
        <v>0.05</v>
      </c>
      <c r="AF86" s="8">
        <f ca="1">Table1[[#This Row],[TGL DATANG]]</f>
        <v>45369</v>
      </c>
      <c r="AG86" s="10">
        <f ca="1">Table1[[#This Row],[TGL NOTA]]</f>
        <v>45359</v>
      </c>
      <c r="AH86" t="str">
        <f ca="1">Table1[[#This Row],[NO.NOTA]]</f>
        <v>SA240304331</v>
      </c>
    </row>
    <row r="87" spans="1:34" hidden="1" x14ac:dyDescent="0.25">
      <c r="A87" s="2">
        <v>171</v>
      </c>
      <c r="D87">
        <f t="shared" si="2"/>
        <v>83</v>
      </c>
      <c r="E87">
        <f t="shared" si="3"/>
        <v>171</v>
      </c>
      <c r="F87">
        <f>INDEX([1]!NOTA[//DB],A:A)</f>
        <v>2872</v>
      </c>
      <c r="G87" t="e">
        <f>MATCH(Table1[NAMA NB],Table2[NAMA NB],0)</f>
        <v>#N/A</v>
      </c>
      <c r="H87" t="str">
        <f>INDEX([2]!db[NB PAJAK],Table1[[#This Row],[//DB]])</f>
        <v>STAPLER JOYKO HD-10M (Mini)</v>
      </c>
      <c r="I87" s="3" t="e">
        <f>INDEX(Table2[KODE BARANG],Table1[[#This Row],[//DIC]])</f>
        <v>#N/A</v>
      </c>
      <c r="J87" s="4">
        <f>INDEX([1]!NOTA[C],Table1[[#This Row],[//NOTA]])</f>
        <v>1</v>
      </c>
      <c r="K87" s="5">
        <f>IF(Table1[[#This Row],[C_1]]=0,Table1[[#This Row],[QTY_1]]/Table1[[#This Row],[QTY_2]],0)</f>
        <v>0</v>
      </c>
      <c r="L87" s="5">
        <f>IF(Table1[[#This Row],[C_1]]=0,Table1[[#This Row],[C_2]],Table1[[#This Row],[C_1]])</f>
        <v>1</v>
      </c>
      <c r="M87" s="3">
        <f>INDEX([1]!NOTA[QTY],Table1[[#This Row],[//NOTA]])</f>
        <v>25</v>
      </c>
      <c r="N87" s="3" t="str">
        <f>INDEX([1]!NOTA[STN],Table1[[#This Row],[//NOTA]])</f>
        <v>LSN</v>
      </c>
      <c r="O87" s="3" t="e">
        <f>INDEX(Table2[ISI],Table1[//DIC])</f>
        <v>#N/A</v>
      </c>
      <c r="P87" s="3" t="e">
        <f>INDEX(Table2[SATUAN],Table1[//DIC])</f>
        <v>#N/A</v>
      </c>
      <c r="Q87" s="3" t="e">
        <f>IF(Table1[[#This Row],[QTY_2]]*Table1[[#This Row],[C_1]]=0,Table1[[#This Row],[QTY_1]],Table1[[#This Row],[QTY_2]]*Table1[[#This Row],[C_1]])</f>
        <v>#N/A</v>
      </c>
      <c r="R87" s="3" t="e">
        <f>IF(Table1[[#This Row],[C_1]]="",Table1[[#This Row],[STN_1]],Table1[[#This Row],[STN_2]])</f>
        <v>#N/A</v>
      </c>
      <c r="S87" s="4">
        <f>INDEX([1]!NOTA[JUMLAH],Table1[//NOTA])</f>
        <v>1770000</v>
      </c>
      <c r="T87" s="4" t="e">
        <f>Table1[[#This Row],[JUMLAH]]/Table1[[#This Row],[QTY_3]]</f>
        <v>#N/A</v>
      </c>
      <c r="U87" s="3" t="e">
        <f>Table1[[#This Row],[STN_3]]</f>
        <v>#N/A</v>
      </c>
      <c r="V87" s="6">
        <f>INDEX([1]!NOTA[DISC 1],Table1[//NOTA])</f>
        <v>0.125</v>
      </c>
      <c r="W87" s="6">
        <f>INDEX([1]!NOTA[DISC 2],Table1[//NOTA])</f>
        <v>0.05</v>
      </c>
      <c r="X87" s="13">
        <f ca="1">INDEX([1]!NOTA[TGL_H],Table1[//NOTA])</f>
        <v>45369</v>
      </c>
      <c r="Y87" s="13">
        <f ca="1">INDEX([1]!NOTA[TGL.NOTA_H],Table1[//NOTA])</f>
        <v>45359</v>
      </c>
      <c r="Z87" s="7" t="str">
        <f ca="1">INDEX([1]!NOTA[NO.NOTA_H],Table1[//NOTA])</f>
        <v>SA240304331</v>
      </c>
      <c r="AA87" s="3" t="e">
        <f>Table1[[#This Row],[KODE BARANG]]</f>
        <v>#N/A</v>
      </c>
      <c r="AB87" s="3">
        <f>Table1[[#This Row],[C_3]]</f>
        <v>1</v>
      </c>
      <c r="AC87" s="4" t="e">
        <f>Table1[[#This Row],[HARGA]]</f>
        <v>#N/A</v>
      </c>
      <c r="AD87" s="6">
        <f>IF(Table1[[#This Row],[DISKON_1]]=0,"",Table1[[#This Row],[DISKON_1]])</f>
        <v>0.125</v>
      </c>
      <c r="AE87" s="6">
        <f>IF(Table1[[#This Row],[DISKON_2]]=0,"",Table1[[#This Row],[DISKON_2]])</f>
        <v>0.05</v>
      </c>
      <c r="AF87" s="8">
        <f ca="1">Table1[[#This Row],[TGL DATANG]]</f>
        <v>45369</v>
      </c>
      <c r="AG87" s="10">
        <f ca="1">Table1[[#This Row],[TGL NOTA]]</f>
        <v>45359</v>
      </c>
      <c r="AH87" t="str">
        <f ca="1">Table1[[#This Row],[NO.NOTA]]</f>
        <v>SA240304331</v>
      </c>
    </row>
    <row r="88" spans="1:34" hidden="1" x14ac:dyDescent="0.25">
      <c r="A88" s="2">
        <v>173</v>
      </c>
      <c r="D88">
        <f t="shared" si="2"/>
        <v>84</v>
      </c>
      <c r="E88">
        <f t="shared" si="3"/>
        <v>173</v>
      </c>
      <c r="F88">
        <f>INDEX([1]!NOTA[//DB],A:A)</f>
        <v>3067</v>
      </c>
      <c r="G88" t="e">
        <f>MATCH(Table1[NAMA NB],Table2[NAMA NB],0)</f>
        <v>#N/A</v>
      </c>
      <c r="H88" t="str">
        <f>INDEX([2]!db[NB PAJAK],Table1[[#This Row],[//DB]])</f>
        <v>PAPER TRIGONAL CLIP JOYKO NO. 1</v>
      </c>
      <c r="I88" s="3" t="e">
        <f>INDEX(Table2[KODE BARANG],Table1[[#This Row],[//DIC]])</f>
        <v>#N/A</v>
      </c>
      <c r="J88" s="4">
        <f>INDEX([1]!NOTA[C],Table1[[#This Row],[//NOTA]])</f>
        <v>1</v>
      </c>
      <c r="K88" s="5">
        <f>IF(Table1[[#This Row],[C_1]]=0,Table1[[#This Row],[QTY_1]]/Table1[[#This Row],[QTY_2]],0)</f>
        <v>0</v>
      </c>
      <c r="L88" s="5">
        <f>IF(Table1[[#This Row],[C_1]]=0,Table1[[#This Row],[C_2]],Table1[[#This Row],[C_1]])</f>
        <v>1</v>
      </c>
      <c r="M88" s="3">
        <f>INDEX([1]!NOTA[QTY],Table1[[#This Row],[//NOTA]])</f>
        <v>500</v>
      </c>
      <c r="N88" s="3" t="str">
        <f>INDEX([1]!NOTA[STN],Table1[[#This Row],[//NOTA]])</f>
        <v>BOX</v>
      </c>
      <c r="O88" s="3" t="e">
        <f>INDEX(Table2[ISI],Table1[//DIC])</f>
        <v>#N/A</v>
      </c>
      <c r="P88" s="3" t="e">
        <f>INDEX(Table2[SATUAN],Table1[//DIC])</f>
        <v>#N/A</v>
      </c>
      <c r="Q88" s="3" t="e">
        <f>IF(Table1[[#This Row],[QTY_2]]*Table1[[#This Row],[C_1]]=0,Table1[[#This Row],[QTY_1]],Table1[[#This Row],[QTY_2]]*Table1[[#This Row],[C_1]])</f>
        <v>#N/A</v>
      </c>
      <c r="R88" s="3" t="e">
        <f>IF(Table1[[#This Row],[C_1]]="",Table1[[#This Row],[STN_1]],Table1[[#This Row],[STN_2]])</f>
        <v>#N/A</v>
      </c>
      <c r="S88" s="4">
        <f>INDEX([1]!NOTA[JUMLAH],Table1[//NOTA])</f>
        <v>925000</v>
      </c>
      <c r="T88" s="4" t="e">
        <f>Table1[[#This Row],[JUMLAH]]/Table1[[#This Row],[QTY_3]]</f>
        <v>#N/A</v>
      </c>
      <c r="U88" s="3" t="e">
        <f>Table1[[#This Row],[STN_3]]</f>
        <v>#N/A</v>
      </c>
      <c r="V88" s="6">
        <f>INDEX([1]!NOTA[DISC 1],Table1[//NOTA])</f>
        <v>0.125</v>
      </c>
      <c r="W88" s="6">
        <f>INDEX([1]!NOTA[DISC 2],Table1[//NOTA])</f>
        <v>0.05</v>
      </c>
      <c r="X88" s="13">
        <f ca="1">INDEX([1]!NOTA[TGL_H],Table1[//NOTA])</f>
        <v>45369</v>
      </c>
      <c r="Y88" s="13">
        <f ca="1">INDEX([1]!NOTA[TGL.NOTA_H],Table1[//NOTA])</f>
        <v>45359</v>
      </c>
      <c r="Z88" s="7" t="str">
        <f ca="1">INDEX([1]!NOTA[NO.NOTA_H],Table1[//NOTA])</f>
        <v>SA240304330</v>
      </c>
      <c r="AA88" s="3" t="e">
        <f>Table1[[#This Row],[KODE BARANG]]</f>
        <v>#N/A</v>
      </c>
      <c r="AB88" s="3">
        <f>Table1[[#This Row],[C_3]]</f>
        <v>1</v>
      </c>
      <c r="AC88" s="4" t="e">
        <f>Table1[[#This Row],[HARGA]]</f>
        <v>#N/A</v>
      </c>
      <c r="AD88" s="6">
        <f>IF(Table1[[#This Row],[DISKON_1]]=0,"",Table1[[#This Row],[DISKON_1]])</f>
        <v>0.125</v>
      </c>
      <c r="AE88" s="6">
        <f>IF(Table1[[#This Row],[DISKON_2]]=0,"",Table1[[#This Row],[DISKON_2]])</f>
        <v>0.05</v>
      </c>
      <c r="AF88" s="8">
        <f ca="1">Table1[[#This Row],[TGL DATANG]]</f>
        <v>45369</v>
      </c>
      <c r="AG88" s="10">
        <f ca="1">Table1[[#This Row],[TGL NOTA]]</f>
        <v>45359</v>
      </c>
      <c r="AH88" t="str">
        <f ca="1">Table1[[#This Row],[NO.NOTA]]</f>
        <v>SA240304330</v>
      </c>
    </row>
    <row r="89" spans="1:34" hidden="1" x14ac:dyDescent="0.25">
      <c r="A89" s="2">
        <v>174</v>
      </c>
      <c r="D89">
        <f t="shared" si="2"/>
        <v>85</v>
      </c>
      <c r="E89">
        <f t="shared" si="3"/>
        <v>174</v>
      </c>
      <c r="F89">
        <f>INDEX([1]!NOTA[//DB],A:A)</f>
        <v>3068</v>
      </c>
      <c r="G89" t="e">
        <f>MATCH(Table1[NAMA NB],Table2[NAMA NB],0)</f>
        <v>#N/A</v>
      </c>
      <c r="H89" t="str">
        <f>INDEX([2]!db[NB PAJAK],Table1[[#This Row],[//DB]])</f>
        <v>PAPER TRIGONAL CLIP JOYKO NO. 3</v>
      </c>
      <c r="I89" s="3" t="e">
        <f>INDEX(Table2[KODE BARANG],Table1[[#This Row],[//DIC]])</f>
        <v>#N/A</v>
      </c>
      <c r="J89" s="4">
        <f>INDEX([1]!NOTA[C],Table1[[#This Row],[//NOTA]])</f>
        <v>1</v>
      </c>
      <c r="K89" s="5">
        <f>IF(Table1[[#This Row],[C_1]]=0,Table1[[#This Row],[QTY_1]]/Table1[[#This Row],[QTY_2]],0)</f>
        <v>0</v>
      </c>
      <c r="L89" s="5">
        <f>IF(Table1[[#This Row],[C_1]]=0,Table1[[#This Row],[C_2]],Table1[[#This Row],[C_1]])</f>
        <v>1</v>
      </c>
      <c r="M89" s="3">
        <f>INDEX([1]!NOTA[QTY],Table1[[#This Row],[//NOTA]])</f>
        <v>500</v>
      </c>
      <c r="N89" s="3" t="str">
        <f>INDEX([1]!NOTA[STN],Table1[[#This Row],[//NOTA]])</f>
        <v>BOX</v>
      </c>
      <c r="O89" s="3" t="e">
        <f>INDEX(Table2[ISI],Table1[//DIC])</f>
        <v>#N/A</v>
      </c>
      <c r="P89" s="3" t="e">
        <f>INDEX(Table2[SATUAN],Table1[//DIC])</f>
        <v>#N/A</v>
      </c>
      <c r="Q89" s="3" t="e">
        <f>IF(Table1[[#This Row],[QTY_2]]*Table1[[#This Row],[C_1]]=0,Table1[[#This Row],[QTY_1]],Table1[[#This Row],[QTY_2]]*Table1[[#This Row],[C_1]])</f>
        <v>#N/A</v>
      </c>
      <c r="R89" s="3" t="e">
        <f>IF(Table1[[#This Row],[C_1]]="",Table1[[#This Row],[STN_1]],Table1[[#This Row],[STN_2]])</f>
        <v>#N/A</v>
      </c>
      <c r="S89" s="4">
        <f>INDEX([1]!NOTA[JUMLAH],Table1[//NOTA])</f>
        <v>812500</v>
      </c>
      <c r="T89" s="4" t="e">
        <f>Table1[[#This Row],[JUMLAH]]/Table1[[#This Row],[QTY_3]]</f>
        <v>#N/A</v>
      </c>
      <c r="U89" s="3" t="e">
        <f>Table1[[#This Row],[STN_3]]</f>
        <v>#N/A</v>
      </c>
      <c r="V89" s="6">
        <f>INDEX([1]!NOTA[DISC 1],Table1[//NOTA])</f>
        <v>0.125</v>
      </c>
      <c r="W89" s="6">
        <f>INDEX([1]!NOTA[DISC 2],Table1[//NOTA])</f>
        <v>0.05</v>
      </c>
      <c r="X89" s="13">
        <f ca="1">INDEX([1]!NOTA[TGL_H],Table1[//NOTA])</f>
        <v>45369</v>
      </c>
      <c r="Y89" s="13">
        <f ca="1">INDEX([1]!NOTA[TGL.NOTA_H],Table1[//NOTA])</f>
        <v>45359</v>
      </c>
      <c r="Z89" s="7" t="str">
        <f ca="1">INDEX([1]!NOTA[NO.NOTA_H],Table1[//NOTA])</f>
        <v>SA240304330</v>
      </c>
      <c r="AA89" s="3" t="e">
        <f>Table1[[#This Row],[KODE BARANG]]</f>
        <v>#N/A</v>
      </c>
      <c r="AB89" s="3">
        <f>Table1[[#This Row],[C_3]]</f>
        <v>1</v>
      </c>
      <c r="AC89" s="4" t="e">
        <f>Table1[[#This Row],[HARGA]]</f>
        <v>#N/A</v>
      </c>
      <c r="AD89" s="6">
        <f>IF(Table1[[#This Row],[DISKON_1]]=0,"",Table1[[#This Row],[DISKON_1]])</f>
        <v>0.125</v>
      </c>
      <c r="AE89" s="6">
        <f>IF(Table1[[#This Row],[DISKON_2]]=0,"",Table1[[#This Row],[DISKON_2]])</f>
        <v>0.05</v>
      </c>
      <c r="AF89" s="8">
        <f ca="1">Table1[[#This Row],[TGL DATANG]]</f>
        <v>45369</v>
      </c>
      <c r="AG89" s="10">
        <f ca="1">Table1[[#This Row],[TGL NOTA]]</f>
        <v>45359</v>
      </c>
      <c r="AH89" t="str">
        <f ca="1">Table1[[#This Row],[NO.NOTA]]</f>
        <v>SA240304330</v>
      </c>
    </row>
    <row r="90" spans="1:34" hidden="1" x14ac:dyDescent="0.25">
      <c r="A90" s="2">
        <v>175</v>
      </c>
      <c r="D90">
        <f t="shared" si="2"/>
        <v>86</v>
      </c>
      <c r="E90">
        <f t="shared" si="3"/>
        <v>175</v>
      </c>
      <c r="F90">
        <f>INDEX([1]!NOTA[//DB],A:A)</f>
        <v>680</v>
      </c>
      <c r="G90" t="e">
        <f>MATCH(Table1[NAMA NB],Table2[NAMA NB],0)</f>
        <v>#N/A</v>
      </c>
      <c r="H90" t="str">
        <f>INDEX([2]!db[NB PAJAK],Table1[[#This Row],[//DB]])</f>
        <v>COLOR BRUSH PEN JOYKO CLP-06 (12 WARNA)</v>
      </c>
      <c r="I90" s="3" t="e">
        <f>INDEX(Table2[KODE BARANG],Table1[[#This Row],[//DIC]])</f>
        <v>#N/A</v>
      </c>
      <c r="J90" s="4">
        <f>INDEX([1]!NOTA[C],Table1[[#This Row],[//NOTA]])</f>
        <v>1</v>
      </c>
      <c r="K90" s="5">
        <f>IF(Table1[[#This Row],[C_1]]=0,Table1[[#This Row],[QTY_1]]/Table1[[#This Row],[QTY_2]],0)</f>
        <v>0</v>
      </c>
      <c r="L90" s="5">
        <f>IF(Table1[[#This Row],[C_1]]=0,Table1[[#This Row],[C_2]],Table1[[#This Row],[C_1]])</f>
        <v>1</v>
      </c>
      <c r="M90" s="3">
        <f>INDEX([1]!NOTA[QTY],Table1[[#This Row],[//NOTA]])</f>
        <v>144</v>
      </c>
      <c r="N90" s="3" t="str">
        <f>INDEX([1]!NOTA[STN],Table1[[#This Row],[//NOTA]])</f>
        <v>SET</v>
      </c>
      <c r="O90" s="3" t="e">
        <f>INDEX(Table2[ISI],Table1[//DIC])</f>
        <v>#N/A</v>
      </c>
      <c r="P90" s="3" t="e">
        <f>INDEX(Table2[SATUAN],Table1[//DIC])</f>
        <v>#N/A</v>
      </c>
      <c r="Q90" s="3" t="e">
        <f>IF(Table1[[#This Row],[QTY_2]]*Table1[[#This Row],[C_1]]=0,Table1[[#This Row],[QTY_1]],Table1[[#This Row],[QTY_2]]*Table1[[#This Row],[C_1]])</f>
        <v>#N/A</v>
      </c>
      <c r="R90" s="3" t="e">
        <f>IF(Table1[[#This Row],[C_1]]="",Table1[[#This Row],[STN_1]],Table1[[#This Row],[STN_2]])</f>
        <v>#N/A</v>
      </c>
      <c r="S90" s="4">
        <f>INDEX([1]!NOTA[JUMLAH],Table1[//NOTA])</f>
        <v>4032000</v>
      </c>
      <c r="T90" s="4" t="e">
        <f>Table1[[#This Row],[JUMLAH]]/Table1[[#This Row],[QTY_3]]</f>
        <v>#N/A</v>
      </c>
      <c r="U90" s="3" t="e">
        <f>Table1[[#This Row],[STN_3]]</f>
        <v>#N/A</v>
      </c>
      <c r="V90" s="6">
        <f>INDEX([1]!NOTA[DISC 1],Table1[//NOTA])</f>
        <v>0.125</v>
      </c>
      <c r="W90" s="6">
        <f>INDEX([1]!NOTA[DISC 2],Table1[//NOTA])</f>
        <v>0.05</v>
      </c>
      <c r="X90" s="13">
        <f ca="1">INDEX([1]!NOTA[TGL_H],Table1[//NOTA])</f>
        <v>45369</v>
      </c>
      <c r="Y90" s="13">
        <f ca="1">INDEX([1]!NOTA[TGL.NOTA_H],Table1[//NOTA])</f>
        <v>45359</v>
      </c>
      <c r="Z90" s="7" t="str">
        <f ca="1">INDEX([1]!NOTA[NO.NOTA_H],Table1[//NOTA])</f>
        <v>SA240304330</v>
      </c>
      <c r="AA90" s="3" t="e">
        <f>Table1[[#This Row],[KODE BARANG]]</f>
        <v>#N/A</v>
      </c>
      <c r="AB90" s="3">
        <f>Table1[[#This Row],[C_3]]</f>
        <v>1</v>
      </c>
      <c r="AC90" s="4" t="e">
        <f>Table1[[#This Row],[HARGA]]</f>
        <v>#N/A</v>
      </c>
      <c r="AD90" s="6">
        <f>IF(Table1[[#This Row],[DISKON_1]]=0,"",Table1[[#This Row],[DISKON_1]])</f>
        <v>0.125</v>
      </c>
      <c r="AE90" s="6">
        <f>IF(Table1[[#This Row],[DISKON_2]]=0,"",Table1[[#This Row],[DISKON_2]])</f>
        <v>0.05</v>
      </c>
      <c r="AF90" s="8">
        <f ca="1">Table1[[#This Row],[TGL DATANG]]</f>
        <v>45369</v>
      </c>
      <c r="AG90" s="10">
        <f ca="1">Table1[[#This Row],[TGL NOTA]]</f>
        <v>45359</v>
      </c>
      <c r="AH90" t="str">
        <f ca="1">Table1[[#This Row],[NO.NOTA]]</f>
        <v>SA240304330</v>
      </c>
    </row>
    <row r="91" spans="1:34" hidden="1" x14ac:dyDescent="0.25">
      <c r="A91" s="2">
        <v>176</v>
      </c>
      <c r="D91">
        <f t="shared" si="2"/>
        <v>87</v>
      </c>
      <c r="E91">
        <f t="shared" si="3"/>
        <v>176</v>
      </c>
      <c r="F91">
        <f>INDEX([1]!NOTA[//DB],A:A)</f>
        <v>681</v>
      </c>
      <c r="G91" t="e">
        <f>MATCH(Table1[NAMA NB],Table2[NAMA NB],0)</f>
        <v>#N/A</v>
      </c>
      <c r="H91" t="str">
        <f>INDEX([2]!db[NB PAJAK],Table1[[#This Row],[//DB]])</f>
        <v>COLOR BRUSH PEN JOYKO CLP-07</v>
      </c>
      <c r="I91" s="3" t="e">
        <f>INDEX(Table2[KODE BARANG],Table1[[#This Row],[//DIC]])</f>
        <v>#N/A</v>
      </c>
      <c r="J91" s="4">
        <f>INDEX([1]!NOTA[C],Table1[[#This Row],[//NOTA]])</f>
        <v>1</v>
      </c>
      <c r="K91" s="5">
        <f>IF(Table1[[#This Row],[C_1]]=0,Table1[[#This Row],[QTY_1]]/Table1[[#This Row],[QTY_2]],0)</f>
        <v>0</v>
      </c>
      <c r="L91" s="5">
        <f>IF(Table1[[#This Row],[C_1]]=0,Table1[[#This Row],[C_2]],Table1[[#This Row],[C_1]])</f>
        <v>1</v>
      </c>
      <c r="M91" s="3">
        <f>INDEX([1]!NOTA[QTY],Table1[[#This Row],[//NOTA]])</f>
        <v>72</v>
      </c>
      <c r="N91" s="3" t="str">
        <f>INDEX([1]!NOTA[STN],Table1[[#This Row],[//NOTA]])</f>
        <v>SET</v>
      </c>
      <c r="O91" s="3" t="e">
        <f>INDEX(Table2[ISI],Table1[//DIC])</f>
        <v>#N/A</v>
      </c>
      <c r="P91" s="3" t="e">
        <f>INDEX(Table2[SATUAN],Table1[//DIC])</f>
        <v>#N/A</v>
      </c>
      <c r="Q91" s="3" t="e">
        <f>IF(Table1[[#This Row],[QTY_2]]*Table1[[#This Row],[C_1]]=0,Table1[[#This Row],[QTY_1]],Table1[[#This Row],[QTY_2]]*Table1[[#This Row],[C_1]])</f>
        <v>#N/A</v>
      </c>
      <c r="R91" s="3" t="e">
        <f>IF(Table1[[#This Row],[C_1]]="",Table1[[#This Row],[STN_1]],Table1[[#This Row],[STN_2]])</f>
        <v>#N/A</v>
      </c>
      <c r="S91" s="4">
        <f>INDEX([1]!NOTA[JUMLAH],Table1[//NOTA])</f>
        <v>4032000</v>
      </c>
      <c r="T91" s="4" t="e">
        <f>Table1[[#This Row],[JUMLAH]]/Table1[[#This Row],[QTY_3]]</f>
        <v>#N/A</v>
      </c>
      <c r="U91" s="3" t="e">
        <f>Table1[[#This Row],[STN_3]]</f>
        <v>#N/A</v>
      </c>
      <c r="V91" s="6">
        <f>INDEX([1]!NOTA[DISC 1],Table1[//NOTA])</f>
        <v>0.125</v>
      </c>
      <c r="W91" s="6">
        <f>INDEX([1]!NOTA[DISC 2],Table1[//NOTA])</f>
        <v>0.05</v>
      </c>
      <c r="X91" s="13">
        <f ca="1">INDEX([1]!NOTA[TGL_H],Table1[//NOTA])</f>
        <v>45369</v>
      </c>
      <c r="Y91" s="13">
        <f ca="1">INDEX([1]!NOTA[TGL.NOTA_H],Table1[//NOTA])</f>
        <v>45359</v>
      </c>
      <c r="Z91" s="7" t="str">
        <f ca="1">INDEX([1]!NOTA[NO.NOTA_H],Table1[//NOTA])</f>
        <v>SA240304330</v>
      </c>
      <c r="AA91" s="3" t="e">
        <f>Table1[[#This Row],[KODE BARANG]]</f>
        <v>#N/A</v>
      </c>
      <c r="AB91" s="3">
        <f>Table1[[#This Row],[C_3]]</f>
        <v>1</v>
      </c>
      <c r="AC91" s="4" t="e">
        <f>Table1[[#This Row],[HARGA]]</f>
        <v>#N/A</v>
      </c>
      <c r="AD91" s="6">
        <f>IF(Table1[[#This Row],[DISKON_1]]=0,"",Table1[[#This Row],[DISKON_1]])</f>
        <v>0.125</v>
      </c>
      <c r="AE91" s="6">
        <f>IF(Table1[[#This Row],[DISKON_2]]=0,"",Table1[[#This Row],[DISKON_2]])</f>
        <v>0.05</v>
      </c>
      <c r="AF91" s="8">
        <f ca="1">Table1[[#This Row],[TGL DATANG]]</f>
        <v>45369</v>
      </c>
      <c r="AG91" s="10">
        <f ca="1">Table1[[#This Row],[TGL NOTA]]</f>
        <v>45359</v>
      </c>
      <c r="AH91" t="str">
        <f ca="1">Table1[[#This Row],[NO.NOTA]]</f>
        <v>SA240304330</v>
      </c>
    </row>
    <row r="92" spans="1:34" hidden="1" x14ac:dyDescent="0.25">
      <c r="A92" s="2">
        <v>177</v>
      </c>
      <c r="D92">
        <f t="shared" si="2"/>
        <v>88</v>
      </c>
      <c r="E92">
        <f t="shared" si="3"/>
        <v>177</v>
      </c>
      <c r="F92">
        <f>INDEX([1]!NOTA[//DB],A:A)</f>
        <v>692</v>
      </c>
      <c r="G92" t="e">
        <f>MATCH(Table1[NAMA NB],Table2[NAMA NB],0)</f>
        <v>#N/A</v>
      </c>
      <c r="H92" t="str">
        <f>INDEX([2]!db[NB PAJAK],Table1[[#This Row],[//DB]])</f>
        <v>PENSIL WARNA JOYKO CP-103 (12W)</v>
      </c>
      <c r="I92" s="3" t="e">
        <f>INDEX(Table2[KODE BARANG],Table1[[#This Row],[//DIC]])</f>
        <v>#N/A</v>
      </c>
      <c r="J92" s="4">
        <f>INDEX([1]!NOTA[C],Table1[[#This Row],[//NOTA]])</f>
        <v>2</v>
      </c>
      <c r="K92" s="5">
        <f>IF(Table1[[#This Row],[C_1]]=0,Table1[[#This Row],[QTY_1]]/Table1[[#This Row],[QTY_2]],0)</f>
        <v>0</v>
      </c>
      <c r="L92" s="5">
        <f>IF(Table1[[#This Row],[C_1]]=0,Table1[[#This Row],[C_2]],Table1[[#This Row],[C_1]])</f>
        <v>2</v>
      </c>
      <c r="M92" s="3">
        <f>INDEX([1]!NOTA[QTY],Table1[[#This Row],[//NOTA]])</f>
        <v>288</v>
      </c>
      <c r="N92" s="3" t="str">
        <f>INDEX([1]!NOTA[STN],Table1[[#This Row],[//NOTA]])</f>
        <v>SET</v>
      </c>
      <c r="O92" s="3" t="e">
        <f>INDEX(Table2[ISI],Table1[//DIC])</f>
        <v>#N/A</v>
      </c>
      <c r="P92" s="3" t="e">
        <f>INDEX(Table2[SATUAN],Table1[//DIC])</f>
        <v>#N/A</v>
      </c>
      <c r="Q92" s="3" t="e">
        <f>IF(Table1[[#This Row],[QTY_2]]*Table1[[#This Row],[C_1]]=0,Table1[[#This Row],[QTY_1]],Table1[[#This Row],[QTY_2]]*Table1[[#This Row],[C_1]])</f>
        <v>#N/A</v>
      </c>
      <c r="R92" s="3" t="e">
        <f>IF(Table1[[#This Row],[C_1]]="",Table1[[#This Row],[STN_1]],Table1[[#This Row],[STN_2]])</f>
        <v>#N/A</v>
      </c>
      <c r="S92" s="4">
        <f>INDEX([1]!NOTA[JUMLAH],Table1[//NOTA])</f>
        <v>2419200</v>
      </c>
      <c r="T92" s="4" t="e">
        <f>Table1[[#This Row],[JUMLAH]]/Table1[[#This Row],[QTY_3]]</f>
        <v>#N/A</v>
      </c>
      <c r="U92" s="3" t="e">
        <f>Table1[[#This Row],[STN_3]]</f>
        <v>#N/A</v>
      </c>
      <c r="V92" s="6">
        <f>INDEX([1]!NOTA[DISC 1],Table1[//NOTA])</f>
        <v>0.125</v>
      </c>
      <c r="W92" s="6">
        <f>INDEX([1]!NOTA[DISC 2],Table1[//NOTA])</f>
        <v>0.05</v>
      </c>
      <c r="X92" s="13">
        <f ca="1">INDEX([1]!NOTA[TGL_H],Table1[//NOTA])</f>
        <v>45369</v>
      </c>
      <c r="Y92" s="13">
        <f ca="1">INDEX([1]!NOTA[TGL.NOTA_H],Table1[//NOTA])</f>
        <v>45359</v>
      </c>
      <c r="Z92" s="7" t="str">
        <f ca="1">INDEX([1]!NOTA[NO.NOTA_H],Table1[//NOTA])</f>
        <v>SA240304330</v>
      </c>
      <c r="AA92" s="3" t="e">
        <f>Table1[[#This Row],[KODE BARANG]]</f>
        <v>#N/A</v>
      </c>
      <c r="AB92" s="3">
        <f>Table1[[#This Row],[C_3]]</f>
        <v>2</v>
      </c>
      <c r="AC92" s="4" t="e">
        <f>Table1[[#This Row],[HARGA]]</f>
        <v>#N/A</v>
      </c>
      <c r="AD92" s="6">
        <f>IF(Table1[[#This Row],[DISKON_1]]=0,"",Table1[[#This Row],[DISKON_1]])</f>
        <v>0.125</v>
      </c>
      <c r="AE92" s="6">
        <f>IF(Table1[[#This Row],[DISKON_2]]=0,"",Table1[[#This Row],[DISKON_2]])</f>
        <v>0.05</v>
      </c>
      <c r="AF92" s="8">
        <f ca="1">Table1[[#This Row],[TGL DATANG]]</f>
        <v>45369</v>
      </c>
      <c r="AG92" s="10">
        <f ca="1">Table1[[#This Row],[TGL NOTA]]</f>
        <v>45359</v>
      </c>
      <c r="AH92" t="str">
        <f ca="1">Table1[[#This Row],[NO.NOTA]]</f>
        <v>SA240304330</v>
      </c>
    </row>
    <row r="93" spans="1:34" hidden="1" x14ac:dyDescent="0.25">
      <c r="A93" s="2">
        <v>178</v>
      </c>
      <c r="D93">
        <f t="shared" si="2"/>
        <v>89</v>
      </c>
      <c r="E93">
        <f t="shared" si="3"/>
        <v>178</v>
      </c>
      <c r="F93">
        <f>INDEX([1]!NOTA[//DB],A:A)</f>
        <v>693</v>
      </c>
      <c r="G93" t="e">
        <f>MATCH(Table1[NAMA NB],Table2[NAMA NB],0)</f>
        <v>#N/A</v>
      </c>
      <c r="H93" t="str">
        <f>INDEX([2]!db[NB PAJAK],Table1[[#This Row],[//DB]])</f>
        <v>PENSIL WARNA JOYKO CP-104 (24W)</v>
      </c>
      <c r="I93" s="3" t="e">
        <f>INDEX(Table2[KODE BARANG],Table1[[#This Row],[//DIC]])</f>
        <v>#N/A</v>
      </c>
      <c r="J93" s="4">
        <f>INDEX([1]!NOTA[C],Table1[[#This Row],[//NOTA]])</f>
        <v>1</v>
      </c>
      <c r="K93" s="5">
        <f>IF(Table1[[#This Row],[C_1]]=0,Table1[[#This Row],[QTY_1]]/Table1[[#This Row],[QTY_2]],0)</f>
        <v>0</v>
      </c>
      <c r="L93" s="5">
        <f>IF(Table1[[#This Row],[C_1]]=0,Table1[[#This Row],[C_2]],Table1[[#This Row],[C_1]])</f>
        <v>1</v>
      </c>
      <c r="M93" s="3">
        <f>INDEX([1]!NOTA[QTY],Table1[[#This Row],[//NOTA]])</f>
        <v>72</v>
      </c>
      <c r="N93" s="3" t="str">
        <f>INDEX([1]!NOTA[STN],Table1[[#This Row],[//NOTA]])</f>
        <v>SET</v>
      </c>
      <c r="O93" s="3" t="e">
        <f>INDEX(Table2[ISI],Table1[//DIC])</f>
        <v>#N/A</v>
      </c>
      <c r="P93" s="3" t="e">
        <f>INDEX(Table2[SATUAN],Table1[//DIC])</f>
        <v>#N/A</v>
      </c>
      <c r="Q93" s="3" t="e">
        <f>IF(Table1[[#This Row],[QTY_2]]*Table1[[#This Row],[C_1]]=0,Table1[[#This Row],[QTY_1]],Table1[[#This Row],[QTY_2]]*Table1[[#This Row],[C_1]])</f>
        <v>#N/A</v>
      </c>
      <c r="R93" s="3" t="e">
        <f>IF(Table1[[#This Row],[C_1]]="",Table1[[#This Row],[STN_1]],Table1[[#This Row],[STN_2]])</f>
        <v>#N/A</v>
      </c>
      <c r="S93" s="4">
        <f>INDEX([1]!NOTA[JUMLAH],Table1[//NOTA])</f>
        <v>1209600</v>
      </c>
      <c r="T93" s="4" t="e">
        <f>Table1[[#This Row],[JUMLAH]]/Table1[[#This Row],[QTY_3]]</f>
        <v>#N/A</v>
      </c>
      <c r="U93" s="3" t="e">
        <f>Table1[[#This Row],[STN_3]]</f>
        <v>#N/A</v>
      </c>
      <c r="V93" s="6">
        <f>INDEX([1]!NOTA[DISC 1],Table1[//NOTA])</f>
        <v>0.125</v>
      </c>
      <c r="W93" s="6">
        <f>INDEX([1]!NOTA[DISC 2],Table1[//NOTA])</f>
        <v>0.05</v>
      </c>
      <c r="X93" s="13">
        <f ca="1">INDEX([1]!NOTA[TGL_H],Table1[//NOTA])</f>
        <v>45369</v>
      </c>
      <c r="Y93" s="13">
        <f ca="1">INDEX([1]!NOTA[TGL.NOTA_H],Table1[//NOTA])</f>
        <v>45359</v>
      </c>
      <c r="Z93" s="7" t="str">
        <f ca="1">INDEX([1]!NOTA[NO.NOTA_H],Table1[//NOTA])</f>
        <v>SA240304330</v>
      </c>
      <c r="AA93" s="3" t="e">
        <f>Table1[[#This Row],[KODE BARANG]]</f>
        <v>#N/A</v>
      </c>
      <c r="AB93" s="3">
        <f>Table1[[#This Row],[C_3]]</f>
        <v>1</v>
      </c>
      <c r="AC93" s="4" t="e">
        <f>Table1[[#This Row],[HARGA]]</f>
        <v>#N/A</v>
      </c>
      <c r="AD93" s="6">
        <f>IF(Table1[[#This Row],[DISKON_1]]=0,"",Table1[[#This Row],[DISKON_1]])</f>
        <v>0.125</v>
      </c>
      <c r="AE93" s="6">
        <f>IF(Table1[[#This Row],[DISKON_2]]=0,"",Table1[[#This Row],[DISKON_2]])</f>
        <v>0.05</v>
      </c>
      <c r="AF93" s="8">
        <f ca="1">Table1[[#This Row],[TGL DATANG]]</f>
        <v>45369</v>
      </c>
      <c r="AG93" s="10">
        <f ca="1">Table1[[#This Row],[TGL NOTA]]</f>
        <v>45359</v>
      </c>
      <c r="AH93" t="str">
        <f ca="1">Table1[[#This Row],[NO.NOTA]]</f>
        <v>SA240304330</v>
      </c>
    </row>
    <row r="94" spans="1:34" hidden="1" x14ac:dyDescent="0.25">
      <c r="A94" s="2">
        <v>179</v>
      </c>
      <c r="D94">
        <f t="shared" si="2"/>
        <v>90</v>
      </c>
      <c r="E94">
        <f t="shared" si="3"/>
        <v>179</v>
      </c>
      <c r="F94">
        <f>INDEX([1]!NOTA[//DB],A:A)</f>
        <v>694</v>
      </c>
      <c r="G94" t="e">
        <f>MATCH(Table1[NAMA NB],Table2[NAMA NB],0)</f>
        <v>#N/A</v>
      </c>
      <c r="H94" t="str">
        <f>INDEX([2]!db[NB PAJAK],Table1[[#This Row],[//DB]])</f>
        <v>PENSIL WARNA JOYKO CP-107 (12W)</v>
      </c>
      <c r="I94" s="3" t="e">
        <f>INDEX(Table2[KODE BARANG],Table1[[#This Row],[//DIC]])</f>
        <v>#N/A</v>
      </c>
      <c r="J94" s="4">
        <f>INDEX([1]!NOTA[C],Table1[[#This Row],[//NOTA]])</f>
        <v>1</v>
      </c>
      <c r="K94" s="5">
        <f>IF(Table1[[#This Row],[C_1]]=0,Table1[[#This Row],[QTY_1]]/Table1[[#This Row],[QTY_2]],0)</f>
        <v>0</v>
      </c>
      <c r="L94" s="5">
        <f>IF(Table1[[#This Row],[C_1]]=0,Table1[[#This Row],[C_2]],Table1[[#This Row],[C_1]])</f>
        <v>1</v>
      </c>
      <c r="M94" s="3">
        <f>INDEX([1]!NOTA[QTY],Table1[[#This Row],[//NOTA]])</f>
        <v>288</v>
      </c>
      <c r="N94" s="3" t="str">
        <f>INDEX([1]!NOTA[STN],Table1[[#This Row],[//NOTA]])</f>
        <v>SET</v>
      </c>
      <c r="O94" s="3" t="e">
        <f>INDEX(Table2[ISI],Table1[//DIC])</f>
        <v>#N/A</v>
      </c>
      <c r="P94" s="3" t="e">
        <f>INDEX(Table2[SATUAN],Table1[//DIC])</f>
        <v>#N/A</v>
      </c>
      <c r="Q94" s="3" t="e">
        <f>IF(Table1[[#This Row],[QTY_2]]*Table1[[#This Row],[C_1]]=0,Table1[[#This Row],[QTY_1]],Table1[[#This Row],[QTY_2]]*Table1[[#This Row],[C_1]])</f>
        <v>#N/A</v>
      </c>
      <c r="R94" s="3" t="e">
        <f>IF(Table1[[#This Row],[C_1]]="",Table1[[#This Row],[STN_1]],Table1[[#This Row],[STN_2]])</f>
        <v>#N/A</v>
      </c>
      <c r="S94" s="4">
        <f>INDEX([1]!NOTA[JUMLAH],Table1[//NOTA])</f>
        <v>1555200</v>
      </c>
      <c r="T94" s="4" t="e">
        <f>Table1[[#This Row],[JUMLAH]]/Table1[[#This Row],[QTY_3]]</f>
        <v>#N/A</v>
      </c>
      <c r="U94" s="3" t="e">
        <f>Table1[[#This Row],[STN_3]]</f>
        <v>#N/A</v>
      </c>
      <c r="V94" s="6">
        <f>INDEX([1]!NOTA[DISC 1],Table1[//NOTA])</f>
        <v>0.125</v>
      </c>
      <c r="W94" s="6">
        <f>INDEX([1]!NOTA[DISC 2],Table1[//NOTA])</f>
        <v>0.05</v>
      </c>
      <c r="X94" s="13">
        <f ca="1">INDEX([1]!NOTA[TGL_H],Table1[//NOTA])</f>
        <v>45369</v>
      </c>
      <c r="Y94" s="13">
        <f ca="1">INDEX([1]!NOTA[TGL.NOTA_H],Table1[//NOTA])</f>
        <v>45359</v>
      </c>
      <c r="Z94" s="7" t="str">
        <f ca="1">INDEX([1]!NOTA[NO.NOTA_H],Table1[//NOTA])</f>
        <v>SA240304330</v>
      </c>
      <c r="AA94" s="3" t="e">
        <f>Table1[[#This Row],[KODE BARANG]]</f>
        <v>#N/A</v>
      </c>
      <c r="AB94" s="3">
        <f>Table1[[#This Row],[C_3]]</f>
        <v>1</v>
      </c>
      <c r="AC94" s="4" t="e">
        <f>Table1[[#This Row],[HARGA]]</f>
        <v>#N/A</v>
      </c>
      <c r="AD94" s="6">
        <f>IF(Table1[[#This Row],[DISKON_1]]=0,"",Table1[[#This Row],[DISKON_1]])</f>
        <v>0.125</v>
      </c>
      <c r="AE94" s="6">
        <f>IF(Table1[[#This Row],[DISKON_2]]=0,"",Table1[[#This Row],[DISKON_2]])</f>
        <v>0.05</v>
      </c>
      <c r="AF94" s="8">
        <f ca="1">Table1[[#This Row],[TGL DATANG]]</f>
        <v>45369</v>
      </c>
      <c r="AG94" s="10">
        <f ca="1">Table1[[#This Row],[TGL NOTA]]</f>
        <v>45359</v>
      </c>
      <c r="AH94" t="str">
        <f ca="1">Table1[[#This Row],[NO.NOTA]]</f>
        <v>SA240304330</v>
      </c>
    </row>
    <row r="95" spans="1:34" hidden="1" x14ac:dyDescent="0.25">
      <c r="A95" s="2">
        <v>180</v>
      </c>
      <c r="D95">
        <f t="shared" si="2"/>
        <v>91</v>
      </c>
      <c r="E95">
        <f t="shared" si="3"/>
        <v>180</v>
      </c>
      <c r="F95">
        <f>INDEX([1]!NOTA[//DB],A:A)</f>
        <v>2875</v>
      </c>
      <c r="G95" t="e">
        <f>MATCH(Table1[NAMA NB],Table2[NAMA NB],0)</f>
        <v>#N/A</v>
      </c>
      <c r="H95" t="str">
        <f>INDEX([2]!db[NB PAJAK],Table1[[#This Row],[//DB]])</f>
        <v>STAPLER JOYKO HD-10</v>
      </c>
      <c r="I95" s="3" t="e">
        <f>INDEX(Table2[KODE BARANG],Table1[[#This Row],[//DIC]])</f>
        <v>#N/A</v>
      </c>
      <c r="J95" s="4">
        <f>INDEX([1]!NOTA[C],Table1[[#This Row],[//NOTA]])</f>
        <v>2</v>
      </c>
      <c r="K95" s="5">
        <f>IF(Table1[[#This Row],[C_1]]=0,Table1[[#This Row],[QTY_1]]/Table1[[#This Row],[QTY_2]],0)</f>
        <v>0</v>
      </c>
      <c r="L95" s="5">
        <f>IF(Table1[[#This Row],[C_1]]=0,Table1[[#This Row],[C_2]],Table1[[#This Row],[C_1]])</f>
        <v>2</v>
      </c>
      <c r="M95" s="3">
        <f>INDEX([1]!NOTA[QTY],Table1[[#This Row],[//NOTA]])</f>
        <v>40</v>
      </c>
      <c r="N95" s="3" t="str">
        <f>INDEX([1]!NOTA[STN],Table1[[#This Row],[//NOTA]])</f>
        <v>LSN</v>
      </c>
      <c r="O95" s="3" t="e">
        <f>INDEX(Table2[ISI],Table1[//DIC])</f>
        <v>#N/A</v>
      </c>
      <c r="P95" s="3" t="e">
        <f>INDEX(Table2[SATUAN],Table1[//DIC])</f>
        <v>#N/A</v>
      </c>
      <c r="Q95" s="3" t="e">
        <f>IF(Table1[[#This Row],[QTY_2]]*Table1[[#This Row],[C_1]]=0,Table1[[#This Row],[QTY_1]],Table1[[#This Row],[QTY_2]]*Table1[[#This Row],[C_1]])</f>
        <v>#N/A</v>
      </c>
      <c r="R95" s="3" t="e">
        <f>IF(Table1[[#This Row],[C_1]]="",Table1[[#This Row],[STN_1]],Table1[[#This Row],[STN_2]])</f>
        <v>#N/A</v>
      </c>
      <c r="S95" s="4">
        <f>INDEX([1]!NOTA[JUMLAH],Table1[//NOTA])</f>
        <v>3408000</v>
      </c>
      <c r="T95" s="4" t="e">
        <f>Table1[[#This Row],[JUMLAH]]/Table1[[#This Row],[QTY_3]]</f>
        <v>#N/A</v>
      </c>
      <c r="U95" s="3" t="e">
        <f>Table1[[#This Row],[STN_3]]</f>
        <v>#N/A</v>
      </c>
      <c r="V95" s="6">
        <f>INDEX([1]!NOTA[DISC 1],Table1[//NOTA])</f>
        <v>0.125</v>
      </c>
      <c r="W95" s="6">
        <f>INDEX([1]!NOTA[DISC 2],Table1[//NOTA])</f>
        <v>0.05</v>
      </c>
      <c r="X95" s="13">
        <f ca="1">INDEX([1]!NOTA[TGL_H],Table1[//NOTA])</f>
        <v>45369</v>
      </c>
      <c r="Y95" s="13">
        <f ca="1">INDEX([1]!NOTA[TGL.NOTA_H],Table1[//NOTA])</f>
        <v>45359</v>
      </c>
      <c r="Z95" s="7" t="str">
        <f ca="1">INDEX([1]!NOTA[NO.NOTA_H],Table1[//NOTA])</f>
        <v>SA240304330</v>
      </c>
      <c r="AA95" s="3" t="e">
        <f>Table1[[#This Row],[KODE BARANG]]</f>
        <v>#N/A</v>
      </c>
      <c r="AB95" s="3">
        <f>Table1[[#This Row],[C_3]]</f>
        <v>2</v>
      </c>
      <c r="AC95" s="4" t="e">
        <f>Table1[[#This Row],[HARGA]]</f>
        <v>#N/A</v>
      </c>
      <c r="AD95" s="6">
        <f>IF(Table1[[#This Row],[DISKON_1]]=0,"",Table1[[#This Row],[DISKON_1]])</f>
        <v>0.125</v>
      </c>
      <c r="AE95" s="6">
        <f>IF(Table1[[#This Row],[DISKON_2]]=0,"",Table1[[#This Row],[DISKON_2]])</f>
        <v>0.05</v>
      </c>
      <c r="AF95" s="8">
        <f ca="1">Table1[[#This Row],[TGL DATANG]]</f>
        <v>45369</v>
      </c>
      <c r="AG95" s="10">
        <f ca="1">Table1[[#This Row],[TGL NOTA]]</f>
        <v>45359</v>
      </c>
      <c r="AH95" t="str">
        <f ca="1">Table1[[#This Row],[NO.NOTA]]</f>
        <v>SA240304330</v>
      </c>
    </row>
    <row r="96" spans="1:34" hidden="1" x14ac:dyDescent="0.25">
      <c r="A96" s="2">
        <v>181</v>
      </c>
      <c r="D96">
        <f t="shared" si="2"/>
        <v>92</v>
      </c>
      <c r="E96">
        <f t="shared" si="3"/>
        <v>181</v>
      </c>
      <c r="F96">
        <f>INDEX([1]!NOTA[//DB],A:A)</f>
        <v>2881</v>
      </c>
      <c r="G96" t="e">
        <f>MATCH(Table1[NAMA NB],Table2[NAMA NB],0)</f>
        <v>#N/A</v>
      </c>
      <c r="H96" t="str">
        <f>INDEX([2]!db[NB PAJAK],Table1[[#This Row],[//DB]])</f>
        <v>STAPLER JOYKO HD-50</v>
      </c>
      <c r="I96" s="3" t="e">
        <f>INDEX(Table2[KODE BARANG],Table1[[#This Row],[//DIC]])</f>
        <v>#N/A</v>
      </c>
      <c r="J96" s="4">
        <f>INDEX([1]!NOTA[C],Table1[[#This Row],[//NOTA]])</f>
        <v>1</v>
      </c>
      <c r="K96" s="5">
        <f>IF(Table1[[#This Row],[C_1]]=0,Table1[[#This Row],[QTY_1]]/Table1[[#This Row],[QTY_2]],0)</f>
        <v>0</v>
      </c>
      <c r="L96" s="5">
        <f>IF(Table1[[#This Row],[C_1]]=0,Table1[[#This Row],[C_2]],Table1[[#This Row],[C_1]])</f>
        <v>1</v>
      </c>
      <c r="M96" s="3">
        <f>INDEX([1]!NOTA[QTY],Table1[[#This Row],[//NOTA]])</f>
        <v>120</v>
      </c>
      <c r="N96" s="3" t="str">
        <f>INDEX([1]!NOTA[STN],Table1[[#This Row],[//NOTA]])</f>
        <v>PCS</v>
      </c>
      <c r="O96" s="3" t="e">
        <f>INDEX(Table2[ISI],Table1[//DIC])</f>
        <v>#N/A</v>
      </c>
      <c r="P96" s="3" t="e">
        <f>INDEX(Table2[SATUAN],Table1[//DIC])</f>
        <v>#N/A</v>
      </c>
      <c r="Q96" s="3" t="e">
        <f>IF(Table1[[#This Row],[QTY_2]]*Table1[[#This Row],[C_1]]=0,Table1[[#This Row],[QTY_1]],Table1[[#This Row],[QTY_2]]*Table1[[#This Row],[C_1]])</f>
        <v>#N/A</v>
      </c>
      <c r="R96" s="3" t="e">
        <f>IF(Table1[[#This Row],[C_1]]="",Table1[[#This Row],[STN_1]],Table1[[#This Row],[STN_2]])</f>
        <v>#N/A</v>
      </c>
      <c r="S96" s="4">
        <f>INDEX([1]!NOTA[JUMLAH],Table1[//NOTA])</f>
        <v>2244000</v>
      </c>
      <c r="T96" s="4" t="e">
        <f>Table1[[#This Row],[JUMLAH]]/Table1[[#This Row],[QTY_3]]</f>
        <v>#N/A</v>
      </c>
      <c r="U96" s="3" t="e">
        <f>Table1[[#This Row],[STN_3]]</f>
        <v>#N/A</v>
      </c>
      <c r="V96" s="6">
        <f>INDEX([1]!NOTA[DISC 1],Table1[//NOTA])</f>
        <v>0.125</v>
      </c>
      <c r="W96" s="6">
        <f>INDEX([1]!NOTA[DISC 2],Table1[//NOTA])</f>
        <v>0.05</v>
      </c>
      <c r="X96" s="13">
        <f ca="1">INDEX([1]!NOTA[TGL_H],Table1[//NOTA])</f>
        <v>45369</v>
      </c>
      <c r="Y96" s="13">
        <f ca="1">INDEX([1]!NOTA[TGL.NOTA_H],Table1[//NOTA])</f>
        <v>45359</v>
      </c>
      <c r="Z96" s="7" t="str">
        <f ca="1">INDEX([1]!NOTA[NO.NOTA_H],Table1[//NOTA])</f>
        <v>SA240304330</v>
      </c>
      <c r="AA96" s="3" t="e">
        <f>Table1[[#This Row],[KODE BARANG]]</f>
        <v>#N/A</v>
      </c>
      <c r="AB96" s="3">
        <f>Table1[[#This Row],[C_3]]</f>
        <v>1</v>
      </c>
      <c r="AC96" s="4" t="e">
        <f>Table1[[#This Row],[HARGA]]</f>
        <v>#N/A</v>
      </c>
      <c r="AD96" s="6">
        <f>IF(Table1[[#This Row],[DISKON_1]]=0,"",Table1[[#This Row],[DISKON_1]])</f>
        <v>0.125</v>
      </c>
      <c r="AE96" s="6">
        <f>IF(Table1[[#This Row],[DISKON_2]]=0,"",Table1[[#This Row],[DISKON_2]])</f>
        <v>0.05</v>
      </c>
      <c r="AF96" s="8">
        <f ca="1">Table1[[#This Row],[TGL DATANG]]</f>
        <v>45369</v>
      </c>
      <c r="AG96" s="10">
        <f ca="1">Table1[[#This Row],[TGL NOTA]]</f>
        <v>45359</v>
      </c>
      <c r="AH96" t="str">
        <f ca="1">Table1[[#This Row],[NO.NOTA]]</f>
        <v>SA240304330</v>
      </c>
    </row>
    <row r="97" spans="1:34" hidden="1" x14ac:dyDescent="0.25">
      <c r="A97" s="2">
        <v>182</v>
      </c>
      <c r="D97">
        <f t="shared" si="2"/>
        <v>93</v>
      </c>
      <c r="E97">
        <f t="shared" si="3"/>
        <v>182</v>
      </c>
      <c r="F97">
        <f>INDEX([1]!NOTA[//DB],A:A)</f>
        <v>2774</v>
      </c>
      <c r="G97" t="e">
        <f>MATCH(Table1[NAMA NB],Table2[NAMA NB],0)</f>
        <v>#N/A</v>
      </c>
      <c r="H97" t="str">
        <f>INDEX([2]!db[NB PAJAK],Table1[[#This Row],[//DB]])</f>
        <v>GUNTING JOYKO SC-828</v>
      </c>
      <c r="I97" s="3" t="e">
        <f>INDEX(Table2[KODE BARANG],Table1[[#This Row],[//DIC]])</f>
        <v>#N/A</v>
      </c>
      <c r="J97" s="4">
        <f>INDEX([1]!NOTA[C],Table1[[#This Row],[//NOTA]])</f>
        <v>2</v>
      </c>
      <c r="K97" s="5">
        <f>IF(Table1[[#This Row],[C_1]]=0,Table1[[#This Row],[QTY_1]]/Table1[[#This Row],[QTY_2]],0)</f>
        <v>0</v>
      </c>
      <c r="L97" s="5">
        <f>IF(Table1[[#This Row],[C_1]]=0,Table1[[#This Row],[C_2]],Table1[[#This Row],[C_1]])</f>
        <v>2</v>
      </c>
      <c r="M97" s="3">
        <f>INDEX([1]!NOTA[QTY],Table1[[#This Row],[//NOTA]])</f>
        <v>288</v>
      </c>
      <c r="N97" s="3" t="str">
        <f>INDEX([1]!NOTA[STN],Table1[[#This Row],[//NOTA]])</f>
        <v>PCS</v>
      </c>
      <c r="O97" s="3" t="e">
        <f>INDEX(Table2[ISI],Table1[//DIC])</f>
        <v>#N/A</v>
      </c>
      <c r="P97" s="3" t="e">
        <f>INDEX(Table2[SATUAN],Table1[//DIC])</f>
        <v>#N/A</v>
      </c>
      <c r="Q97" s="3" t="e">
        <f>IF(Table1[[#This Row],[QTY_2]]*Table1[[#This Row],[C_1]]=0,Table1[[#This Row],[QTY_1]],Table1[[#This Row],[QTY_2]]*Table1[[#This Row],[C_1]])</f>
        <v>#N/A</v>
      </c>
      <c r="R97" s="3" t="e">
        <f>IF(Table1[[#This Row],[C_1]]="",Table1[[#This Row],[STN_1]],Table1[[#This Row],[STN_2]])</f>
        <v>#N/A</v>
      </c>
      <c r="S97" s="4">
        <f>INDEX([1]!NOTA[JUMLAH],Table1[//NOTA])</f>
        <v>1252800</v>
      </c>
      <c r="T97" s="4" t="e">
        <f>Table1[[#This Row],[JUMLAH]]/Table1[[#This Row],[QTY_3]]</f>
        <v>#N/A</v>
      </c>
      <c r="U97" s="3" t="e">
        <f>Table1[[#This Row],[STN_3]]</f>
        <v>#N/A</v>
      </c>
      <c r="V97" s="6">
        <f>INDEX([1]!NOTA[DISC 1],Table1[//NOTA])</f>
        <v>0.125</v>
      </c>
      <c r="W97" s="6">
        <f>INDEX([1]!NOTA[DISC 2],Table1[//NOTA])</f>
        <v>0.05</v>
      </c>
      <c r="X97" s="13">
        <f ca="1">INDEX([1]!NOTA[TGL_H],Table1[//NOTA])</f>
        <v>45369</v>
      </c>
      <c r="Y97" s="13">
        <f ca="1">INDEX([1]!NOTA[TGL.NOTA_H],Table1[//NOTA])</f>
        <v>45359</v>
      </c>
      <c r="Z97" s="7" t="str">
        <f ca="1">INDEX([1]!NOTA[NO.NOTA_H],Table1[//NOTA])</f>
        <v>SA240304330</v>
      </c>
      <c r="AA97" s="3" t="e">
        <f>Table1[[#This Row],[KODE BARANG]]</f>
        <v>#N/A</v>
      </c>
      <c r="AB97" s="3">
        <f>Table1[[#This Row],[C_3]]</f>
        <v>2</v>
      </c>
      <c r="AC97" s="4" t="e">
        <f>Table1[[#This Row],[HARGA]]</f>
        <v>#N/A</v>
      </c>
      <c r="AD97" s="6">
        <f>IF(Table1[[#This Row],[DISKON_1]]=0,"",Table1[[#This Row],[DISKON_1]])</f>
        <v>0.125</v>
      </c>
      <c r="AE97" s="6">
        <f>IF(Table1[[#This Row],[DISKON_2]]=0,"",Table1[[#This Row],[DISKON_2]])</f>
        <v>0.05</v>
      </c>
      <c r="AF97" s="8">
        <f ca="1">Table1[[#This Row],[TGL DATANG]]</f>
        <v>45369</v>
      </c>
      <c r="AG97" s="10">
        <f ca="1">Table1[[#This Row],[TGL NOTA]]</f>
        <v>45359</v>
      </c>
      <c r="AH97" t="str">
        <f ca="1">Table1[[#This Row],[NO.NOTA]]</f>
        <v>SA240304330</v>
      </c>
    </row>
    <row r="98" spans="1:34" hidden="1" x14ac:dyDescent="0.25">
      <c r="A98" s="2">
        <v>183</v>
      </c>
      <c r="D98">
        <f t="shared" si="2"/>
        <v>94</v>
      </c>
      <c r="E98">
        <f t="shared" si="3"/>
        <v>183</v>
      </c>
      <c r="F98">
        <f>INDEX([1]!NOTA[//DB],A:A)</f>
        <v>2778</v>
      </c>
      <c r="G98" t="e">
        <f>MATCH(Table1[NAMA NB],Table2[NAMA NB],0)</f>
        <v>#N/A</v>
      </c>
      <c r="H98" t="str">
        <f>INDEX([2]!db[NB PAJAK],Table1[[#This Row],[//DB]])</f>
        <v>GUNTING JOYKO SC-848</v>
      </c>
      <c r="I98" s="3" t="e">
        <f>INDEX(Table2[KODE BARANG],Table1[[#This Row],[//DIC]])</f>
        <v>#N/A</v>
      </c>
      <c r="J98" s="4">
        <f>INDEX([1]!NOTA[C],Table1[[#This Row],[//NOTA]])</f>
        <v>1</v>
      </c>
      <c r="K98" s="5">
        <f>IF(Table1[[#This Row],[C_1]]=0,Table1[[#This Row],[QTY_1]]/Table1[[#This Row],[QTY_2]],0)</f>
        <v>0</v>
      </c>
      <c r="L98" s="5">
        <f>IF(Table1[[#This Row],[C_1]]=0,Table1[[#This Row],[C_2]],Table1[[#This Row],[C_1]])</f>
        <v>1</v>
      </c>
      <c r="M98" s="3">
        <f>INDEX([1]!NOTA[QTY],Table1[[#This Row],[//NOTA]])</f>
        <v>144</v>
      </c>
      <c r="N98" s="3" t="str">
        <f>INDEX([1]!NOTA[STN],Table1[[#This Row],[//NOTA]])</f>
        <v>PCS</v>
      </c>
      <c r="O98" s="3" t="e">
        <f>INDEX(Table2[ISI],Table1[//DIC])</f>
        <v>#N/A</v>
      </c>
      <c r="P98" s="3" t="e">
        <f>INDEX(Table2[SATUAN],Table1[//DIC])</f>
        <v>#N/A</v>
      </c>
      <c r="Q98" s="3" t="e">
        <f>IF(Table1[[#This Row],[QTY_2]]*Table1[[#This Row],[C_1]]=0,Table1[[#This Row],[QTY_1]],Table1[[#This Row],[QTY_2]]*Table1[[#This Row],[C_1]])</f>
        <v>#N/A</v>
      </c>
      <c r="R98" s="3" t="e">
        <f>IF(Table1[[#This Row],[C_1]]="",Table1[[#This Row],[STN_1]],Table1[[#This Row],[STN_2]])</f>
        <v>#N/A</v>
      </c>
      <c r="S98" s="4">
        <f>INDEX([1]!NOTA[JUMLAH],Table1[//NOTA])</f>
        <v>1404000</v>
      </c>
      <c r="T98" s="4" t="e">
        <f>Table1[[#This Row],[JUMLAH]]/Table1[[#This Row],[QTY_3]]</f>
        <v>#N/A</v>
      </c>
      <c r="U98" s="3" t="e">
        <f>Table1[[#This Row],[STN_3]]</f>
        <v>#N/A</v>
      </c>
      <c r="V98" s="6">
        <f>INDEX([1]!NOTA[DISC 1],Table1[//NOTA])</f>
        <v>0.125</v>
      </c>
      <c r="W98" s="6">
        <f>INDEX([1]!NOTA[DISC 2],Table1[//NOTA])</f>
        <v>0.05</v>
      </c>
      <c r="X98" s="13">
        <f ca="1">INDEX([1]!NOTA[TGL_H],Table1[//NOTA])</f>
        <v>45369</v>
      </c>
      <c r="Y98" s="13">
        <f ca="1">INDEX([1]!NOTA[TGL.NOTA_H],Table1[//NOTA])</f>
        <v>45359</v>
      </c>
      <c r="Z98" s="7" t="str">
        <f ca="1">INDEX([1]!NOTA[NO.NOTA_H],Table1[//NOTA])</f>
        <v>SA240304330</v>
      </c>
      <c r="AA98" s="3" t="e">
        <f>Table1[[#This Row],[KODE BARANG]]</f>
        <v>#N/A</v>
      </c>
      <c r="AB98" s="3">
        <f>Table1[[#This Row],[C_3]]</f>
        <v>1</v>
      </c>
      <c r="AC98" s="4" t="e">
        <f>Table1[[#This Row],[HARGA]]</f>
        <v>#N/A</v>
      </c>
      <c r="AD98" s="6">
        <f>IF(Table1[[#This Row],[DISKON_1]]=0,"",Table1[[#This Row],[DISKON_1]])</f>
        <v>0.125</v>
      </c>
      <c r="AE98" s="6">
        <f>IF(Table1[[#This Row],[DISKON_2]]=0,"",Table1[[#This Row],[DISKON_2]])</f>
        <v>0.05</v>
      </c>
      <c r="AF98" s="8">
        <f ca="1">Table1[[#This Row],[TGL DATANG]]</f>
        <v>45369</v>
      </c>
      <c r="AG98" s="10">
        <f ca="1">Table1[[#This Row],[TGL NOTA]]</f>
        <v>45359</v>
      </c>
      <c r="AH98" t="str">
        <f ca="1">Table1[[#This Row],[NO.NOTA]]</f>
        <v>SA240304330</v>
      </c>
    </row>
    <row r="99" spans="1:34" hidden="1" x14ac:dyDescent="0.25">
      <c r="A99" s="2">
        <v>185</v>
      </c>
      <c r="D99">
        <f t="shared" si="2"/>
        <v>95</v>
      </c>
      <c r="E99">
        <f t="shared" si="3"/>
        <v>185</v>
      </c>
      <c r="F99">
        <f>INDEX([1]!NOTA[//DB],A:A)</f>
        <v>1346</v>
      </c>
      <c r="G99" t="e">
        <f>MATCH(Table1[NAMA NB],Table2[NAMA NB],0)</f>
        <v>#N/A</v>
      </c>
      <c r="H99" t="str">
        <f>INDEX([2]!db[NB PAJAK],Table1[[#This Row],[//DB]])</f>
        <v>LEM STICK JOYKO 8 GR GS-100 isi 24 pc</v>
      </c>
      <c r="I99" s="3" t="e">
        <f>INDEX(Table2[KODE BARANG],Table1[[#This Row],[//DIC]])</f>
        <v>#N/A</v>
      </c>
      <c r="J99" s="4">
        <f>INDEX([1]!NOTA[C],Table1[[#This Row],[//NOTA]])</f>
        <v>2</v>
      </c>
      <c r="K99" s="5">
        <f>IF(Table1[[#This Row],[C_1]]=0,Table1[[#This Row],[QTY_1]]/Table1[[#This Row],[QTY_2]],0)</f>
        <v>0</v>
      </c>
      <c r="L99" s="5">
        <f>IF(Table1[[#This Row],[C_1]]=0,Table1[[#This Row],[C_2]],Table1[[#This Row],[C_1]])</f>
        <v>2</v>
      </c>
      <c r="M99" s="3">
        <f>INDEX([1]!NOTA[QTY],Table1[[#This Row],[//NOTA]])</f>
        <v>1728</v>
      </c>
      <c r="N99" s="3" t="str">
        <f>INDEX([1]!NOTA[STN],Table1[[#This Row],[//NOTA]])</f>
        <v>PCS</v>
      </c>
      <c r="O99" s="3" t="e">
        <f>INDEX(Table2[ISI],Table1[//DIC])</f>
        <v>#N/A</v>
      </c>
      <c r="P99" s="3" t="e">
        <f>INDEX(Table2[SATUAN],Table1[//DIC])</f>
        <v>#N/A</v>
      </c>
      <c r="Q99" s="3" t="e">
        <f>IF(Table1[[#This Row],[QTY_2]]*Table1[[#This Row],[C_1]]=0,Table1[[#This Row],[QTY_1]],Table1[[#This Row],[QTY_2]]*Table1[[#This Row],[C_1]])</f>
        <v>#N/A</v>
      </c>
      <c r="R99" s="3" t="e">
        <f>IF(Table1[[#This Row],[C_1]]="",Table1[[#This Row],[STN_1]],Table1[[#This Row],[STN_2]])</f>
        <v>#N/A</v>
      </c>
      <c r="S99" s="4">
        <f>INDEX([1]!NOTA[JUMLAH],Table1[//NOTA])</f>
        <v>3628800</v>
      </c>
      <c r="T99" s="4" t="e">
        <f>Table1[[#This Row],[JUMLAH]]/Table1[[#This Row],[QTY_3]]</f>
        <v>#N/A</v>
      </c>
      <c r="U99" s="3" t="e">
        <f>Table1[[#This Row],[STN_3]]</f>
        <v>#N/A</v>
      </c>
      <c r="V99" s="6">
        <f>INDEX([1]!NOTA[DISC 1],Table1[//NOTA])</f>
        <v>0.125</v>
      </c>
      <c r="W99" s="6">
        <f>INDEX([1]!NOTA[DISC 2],Table1[//NOTA])</f>
        <v>0.05</v>
      </c>
      <c r="X99" s="13">
        <f ca="1">INDEX([1]!NOTA[TGL_H],Table1[//NOTA])</f>
        <v>45369</v>
      </c>
      <c r="Y99" s="13">
        <f ca="1">INDEX([1]!NOTA[TGL.NOTA_H],Table1[//NOTA])</f>
        <v>45360</v>
      </c>
      <c r="Z99" s="7" t="str">
        <f ca="1">INDEX([1]!NOTA[NO.NOTA_H],Table1[//NOTA])</f>
        <v>SA240304408</v>
      </c>
      <c r="AA99" s="3" t="e">
        <f>Table1[[#This Row],[KODE BARANG]]</f>
        <v>#N/A</v>
      </c>
      <c r="AB99" s="3">
        <f>Table1[[#This Row],[C_3]]</f>
        <v>2</v>
      </c>
      <c r="AC99" s="4" t="e">
        <f>Table1[[#This Row],[HARGA]]</f>
        <v>#N/A</v>
      </c>
      <c r="AD99" s="6">
        <f>IF(Table1[[#This Row],[DISKON_1]]=0,"",Table1[[#This Row],[DISKON_1]])</f>
        <v>0.125</v>
      </c>
      <c r="AE99" s="6">
        <f>IF(Table1[[#This Row],[DISKON_2]]=0,"",Table1[[#This Row],[DISKON_2]])</f>
        <v>0.05</v>
      </c>
      <c r="AF99" s="8">
        <f ca="1">Table1[[#This Row],[TGL DATANG]]</f>
        <v>45369</v>
      </c>
      <c r="AG99" s="10">
        <f ca="1">Table1[[#This Row],[TGL NOTA]]</f>
        <v>45360</v>
      </c>
      <c r="AH99" t="str">
        <f ca="1">Table1[[#This Row],[NO.NOTA]]</f>
        <v>SA240304408</v>
      </c>
    </row>
    <row r="100" spans="1:34" hidden="1" x14ac:dyDescent="0.25">
      <c r="A100" s="2">
        <v>186</v>
      </c>
      <c r="D100">
        <f t="shared" si="2"/>
        <v>96</v>
      </c>
      <c r="E100">
        <f t="shared" si="3"/>
        <v>186</v>
      </c>
      <c r="F100">
        <f>INDEX([1]!NOTA[//DB],A:A)</f>
        <v>1345</v>
      </c>
      <c r="G100" t="e">
        <f>MATCH(Table1[NAMA NB],Table2[NAMA NB],0)</f>
        <v>#N/A</v>
      </c>
      <c r="H100" t="str">
        <f>INDEX([2]!db[NB PAJAK],Table1[[#This Row],[//DB]])</f>
        <v>LEM STICK JOYKO 8 GR GS-09 isi 12 pc</v>
      </c>
      <c r="I100" s="3" t="e">
        <f>INDEX(Table2[KODE BARANG],Table1[[#This Row],[//DIC]])</f>
        <v>#N/A</v>
      </c>
      <c r="J100" s="4">
        <f>INDEX([1]!NOTA[C],Table1[[#This Row],[//NOTA]])</f>
        <v>5</v>
      </c>
      <c r="K100" s="5">
        <f>IF(Table1[[#This Row],[C_1]]=0,Table1[[#This Row],[QTY_1]]/Table1[[#This Row],[QTY_2]],0)</f>
        <v>0</v>
      </c>
      <c r="L100" s="5">
        <f>IF(Table1[[#This Row],[C_1]]=0,Table1[[#This Row],[C_2]],Table1[[#This Row],[C_1]])</f>
        <v>5</v>
      </c>
      <c r="M100" s="3">
        <f>INDEX([1]!NOTA[QTY],Table1[[#This Row],[//NOTA]])</f>
        <v>3840</v>
      </c>
      <c r="N100" s="3" t="str">
        <f>INDEX([1]!NOTA[STN],Table1[[#This Row],[//NOTA]])</f>
        <v>PCS</v>
      </c>
      <c r="O100" s="3" t="e">
        <f>INDEX(Table2[ISI],Table1[//DIC])</f>
        <v>#N/A</v>
      </c>
      <c r="P100" s="3" t="e">
        <f>INDEX(Table2[SATUAN],Table1[//DIC])</f>
        <v>#N/A</v>
      </c>
      <c r="Q100" s="3" t="e">
        <f>IF(Table1[[#This Row],[QTY_2]]*Table1[[#This Row],[C_1]]=0,Table1[[#This Row],[QTY_1]],Table1[[#This Row],[QTY_2]]*Table1[[#This Row],[C_1]])</f>
        <v>#N/A</v>
      </c>
      <c r="R100" s="3" t="e">
        <f>IF(Table1[[#This Row],[C_1]]="",Table1[[#This Row],[STN_1]],Table1[[#This Row],[STN_2]])</f>
        <v>#N/A</v>
      </c>
      <c r="S100" s="4">
        <f>INDEX([1]!NOTA[JUMLAH],Table1[//NOTA])</f>
        <v>8064000</v>
      </c>
      <c r="T100" s="4" t="e">
        <f>Table1[[#This Row],[JUMLAH]]/Table1[[#This Row],[QTY_3]]</f>
        <v>#N/A</v>
      </c>
      <c r="U100" s="3" t="e">
        <f>Table1[[#This Row],[STN_3]]</f>
        <v>#N/A</v>
      </c>
      <c r="V100" s="6">
        <f>INDEX([1]!NOTA[DISC 1],Table1[//NOTA])</f>
        <v>0.125</v>
      </c>
      <c r="W100" s="6">
        <f>INDEX([1]!NOTA[DISC 2],Table1[//NOTA])</f>
        <v>0.05</v>
      </c>
      <c r="X100" s="13">
        <f ca="1">INDEX([1]!NOTA[TGL_H],Table1[//NOTA])</f>
        <v>45369</v>
      </c>
      <c r="Y100" s="13">
        <f ca="1">INDEX([1]!NOTA[TGL.NOTA_H],Table1[//NOTA])</f>
        <v>45360</v>
      </c>
      <c r="Z100" s="7" t="str">
        <f ca="1">INDEX([1]!NOTA[NO.NOTA_H],Table1[//NOTA])</f>
        <v>SA240304408</v>
      </c>
      <c r="AA100" s="3" t="e">
        <f>Table1[[#This Row],[KODE BARANG]]</f>
        <v>#N/A</v>
      </c>
      <c r="AB100" s="3">
        <f>Table1[[#This Row],[C_3]]</f>
        <v>5</v>
      </c>
      <c r="AC100" s="4" t="e">
        <f>Table1[[#This Row],[HARGA]]</f>
        <v>#N/A</v>
      </c>
      <c r="AD100" s="6">
        <f>IF(Table1[[#This Row],[DISKON_1]]=0,"",Table1[[#This Row],[DISKON_1]])</f>
        <v>0.125</v>
      </c>
      <c r="AE100" s="6">
        <f>IF(Table1[[#This Row],[DISKON_2]]=0,"",Table1[[#This Row],[DISKON_2]])</f>
        <v>0.05</v>
      </c>
      <c r="AF100" s="8">
        <f ca="1">Table1[[#This Row],[TGL DATANG]]</f>
        <v>45369</v>
      </c>
      <c r="AG100" s="10">
        <f ca="1">Table1[[#This Row],[TGL NOTA]]</f>
        <v>45360</v>
      </c>
      <c r="AH100" t="str">
        <f ca="1">Table1[[#This Row],[NO.NOTA]]</f>
        <v>SA240304408</v>
      </c>
    </row>
    <row r="101" spans="1:34" hidden="1" x14ac:dyDescent="0.25">
      <c r="A101" s="2">
        <v>187</v>
      </c>
      <c r="D101">
        <f t="shared" si="2"/>
        <v>97</v>
      </c>
      <c r="E101">
        <f t="shared" si="3"/>
        <v>187</v>
      </c>
      <c r="F101">
        <f>INDEX([1]!NOTA[//DB],A:A)</f>
        <v>776</v>
      </c>
      <c r="G101">
        <f>MATCH(Table1[NAMA NB],Table2[NAMA NB],0)</f>
        <v>133</v>
      </c>
      <c r="H101" t="str">
        <f>INDEX([2]!db[NB PAJAK],Table1[[#This Row],[//DB]])</f>
        <v>CRAYON / OIL PASTEL PUTAR JOYKO TWCR-12S (PANJANG)</v>
      </c>
      <c r="I101" s="3" t="str">
        <f>INDEX(Table2[KODE BARANG],Table1[[#This Row],[//DIC]])</f>
        <v>F.CRA-JK4</v>
      </c>
      <c r="J101" s="4">
        <f>INDEX([1]!NOTA[C],Table1[[#This Row],[//NOTA]])</f>
        <v>2</v>
      </c>
      <c r="K101" s="5">
        <f>IF(Table1[[#This Row],[C_1]]=0,Table1[[#This Row],[QTY_1]]/Table1[[#This Row],[QTY_2]],0)</f>
        <v>0</v>
      </c>
      <c r="L101" s="5">
        <f>IF(Table1[[#This Row],[C_1]]=0,Table1[[#This Row],[C_2]],Table1[[#This Row],[C_1]])</f>
        <v>2</v>
      </c>
      <c r="M101" s="3">
        <f>INDEX([1]!NOTA[QTY],Table1[[#This Row],[//NOTA]])</f>
        <v>288</v>
      </c>
      <c r="N101" s="3" t="str">
        <f>INDEX([1]!NOTA[STN],Table1[[#This Row],[//NOTA]])</f>
        <v>SET</v>
      </c>
      <c r="O101" s="3">
        <f>INDEX(Table2[ISI],Table1[//DIC])</f>
        <v>12</v>
      </c>
      <c r="P101" s="3" t="str">
        <f>INDEX(Table2[SATUAN],Table1[//DIC])</f>
        <v>LSN</v>
      </c>
      <c r="Q101" s="3">
        <f>IF(Table1[[#This Row],[QTY_2]]*Table1[[#This Row],[C_1]]=0,Table1[[#This Row],[QTY_1]],Table1[[#This Row],[QTY_2]]*Table1[[#This Row],[C_1]])</f>
        <v>24</v>
      </c>
      <c r="R101" s="3" t="str">
        <f>IF(Table1[[#This Row],[C_1]]="",Table1[[#This Row],[STN_1]],Table1[[#This Row],[STN_2]])</f>
        <v>LSN</v>
      </c>
      <c r="S101" s="4">
        <f>INDEX([1]!NOTA[JUMLAH],Table1[//NOTA])</f>
        <v>6883200</v>
      </c>
      <c r="T101" s="4">
        <f>Table1[[#This Row],[JUMLAH]]/Table1[[#This Row],[QTY_3]]</f>
        <v>286800</v>
      </c>
      <c r="U101" s="3" t="str">
        <f>Table1[[#This Row],[STN_3]]</f>
        <v>LSN</v>
      </c>
      <c r="V101" s="6">
        <f>INDEX([1]!NOTA[DISC 1],Table1[//NOTA])</f>
        <v>0.125</v>
      </c>
      <c r="W101" s="6">
        <f>INDEX([1]!NOTA[DISC 2],Table1[//NOTA])</f>
        <v>0.05</v>
      </c>
      <c r="X101" s="13">
        <f ca="1">INDEX([1]!NOTA[TGL_H],Table1[//NOTA])</f>
        <v>45369</v>
      </c>
      <c r="Y101" s="13">
        <f ca="1">INDEX([1]!NOTA[TGL.NOTA_H],Table1[//NOTA])</f>
        <v>45360</v>
      </c>
      <c r="Z101" s="7" t="str">
        <f ca="1">INDEX([1]!NOTA[NO.NOTA_H],Table1[//NOTA])</f>
        <v>SA240304408</v>
      </c>
      <c r="AA101" s="3" t="str">
        <f>Table1[[#This Row],[KODE BARANG]]</f>
        <v>F.CRA-JK4</v>
      </c>
      <c r="AB101" s="3">
        <f>Table1[[#This Row],[C_3]]</f>
        <v>2</v>
      </c>
      <c r="AC101" s="4">
        <f>Table1[[#This Row],[HARGA]]</f>
        <v>286800</v>
      </c>
      <c r="AD101" s="6">
        <f>IF(Table1[[#This Row],[DISKON_1]]=0,"",Table1[[#This Row],[DISKON_1]])</f>
        <v>0.125</v>
      </c>
      <c r="AE101" s="6">
        <f>IF(Table1[[#This Row],[DISKON_2]]=0,"",Table1[[#This Row],[DISKON_2]])</f>
        <v>0.05</v>
      </c>
      <c r="AF101" s="8">
        <f ca="1">Table1[[#This Row],[TGL DATANG]]</f>
        <v>45369</v>
      </c>
      <c r="AG101" s="10">
        <f ca="1">Table1[[#This Row],[TGL NOTA]]</f>
        <v>45360</v>
      </c>
      <c r="AH101" t="str">
        <f ca="1">Table1[[#This Row],[NO.NOTA]]</f>
        <v>SA240304408</v>
      </c>
    </row>
    <row r="102" spans="1:34" hidden="1" x14ac:dyDescent="0.25">
      <c r="A102" s="2">
        <v>188</v>
      </c>
      <c r="D102">
        <f t="shared" si="2"/>
        <v>98</v>
      </c>
      <c r="E102">
        <f t="shared" si="3"/>
        <v>188</v>
      </c>
      <c r="F102">
        <f>INDEX([1]!NOTA[//DB],A:A)</f>
        <v>775</v>
      </c>
      <c r="G102">
        <f>MATCH(Table1[NAMA NB],Table2[NAMA NB],0)</f>
        <v>134</v>
      </c>
      <c r="H102" t="str">
        <f>INDEX([2]!db[NB PAJAK],Table1[[#This Row],[//DB]])</f>
        <v>CRAYON / OIL PASTEL PUTAR JOYKO TWCR-12MINI (PENDEK)</v>
      </c>
      <c r="I102" s="3" t="str">
        <f>INDEX(Table2[KODE BARANG],Table1[[#This Row],[//DIC]])</f>
        <v>F.CRA-JK5</v>
      </c>
      <c r="J102" s="4">
        <f>INDEX([1]!NOTA[C],Table1[[#This Row],[//NOTA]])</f>
        <v>2</v>
      </c>
      <c r="K102" s="5">
        <f>IF(Table1[[#This Row],[C_1]]=0,Table1[[#This Row],[QTY_1]]/Table1[[#This Row],[QTY_2]],0)</f>
        <v>0</v>
      </c>
      <c r="L102" s="5">
        <f>IF(Table1[[#This Row],[C_1]]=0,Table1[[#This Row],[C_2]],Table1[[#This Row],[C_1]])</f>
        <v>2</v>
      </c>
      <c r="M102" s="3">
        <f>INDEX([1]!NOTA[QTY],Table1[[#This Row],[//NOTA]])</f>
        <v>288</v>
      </c>
      <c r="N102" s="3" t="str">
        <f>INDEX([1]!NOTA[STN],Table1[[#This Row],[//NOTA]])</f>
        <v>SET</v>
      </c>
      <c r="O102" s="3">
        <f>INDEX(Table2[ISI],Table1[//DIC])</f>
        <v>12</v>
      </c>
      <c r="P102" s="3" t="str">
        <f>INDEX(Table2[SATUAN],Table1[//DIC])</f>
        <v>LSN</v>
      </c>
      <c r="Q102" s="3">
        <f>IF(Table1[[#This Row],[QTY_2]]*Table1[[#This Row],[C_1]]=0,Table1[[#This Row],[QTY_1]],Table1[[#This Row],[QTY_2]]*Table1[[#This Row],[C_1]])</f>
        <v>24</v>
      </c>
      <c r="R102" s="3" t="str">
        <f>IF(Table1[[#This Row],[C_1]]="",Table1[[#This Row],[STN_1]],Table1[[#This Row],[STN_2]])</f>
        <v>LSN</v>
      </c>
      <c r="S102" s="4">
        <f>INDEX([1]!NOTA[JUMLAH],Table1[//NOTA])</f>
        <v>5356800</v>
      </c>
      <c r="T102" s="4">
        <f>Table1[[#This Row],[JUMLAH]]/Table1[[#This Row],[QTY_3]]</f>
        <v>223200</v>
      </c>
      <c r="U102" s="3" t="str">
        <f>Table1[[#This Row],[STN_3]]</f>
        <v>LSN</v>
      </c>
      <c r="V102" s="6">
        <f>INDEX([1]!NOTA[DISC 1],Table1[//NOTA])</f>
        <v>0.125</v>
      </c>
      <c r="W102" s="6">
        <f>INDEX([1]!NOTA[DISC 2],Table1[//NOTA])</f>
        <v>0.05</v>
      </c>
      <c r="X102" s="13">
        <f ca="1">INDEX([1]!NOTA[TGL_H],Table1[//NOTA])</f>
        <v>45369</v>
      </c>
      <c r="Y102" s="13">
        <f ca="1">INDEX([1]!NOTA[TGL.NOTA_H],Table1[//NOTA])</f>
        <v>45360</v>
      </c>
      <c r="Z102" s="7" t="str">
        <f ca="1">INDEX([1]!NOTA[NO.NOTA_H],Table1[//NOTA])</f>
        <v>SA240304408</v>
      </c>
      <c r="AA102" s="3" t="str">
        <f>Table1[[#This Row],[KODE BARANG]]</f>
        <v>F.CRA-JK5</v>
      </c>
      <c r="AB102" s="3">
        <f>Table1[[#This Row],[C_3]]</f>
        <v>2</v>
      </c>
      <c r="AC102" s="4">
        <f>Table1[[#This Row],[HARGA]]</f>
        <v>223200</v>
      </c>
      <c r="AD102" s="6">
        <f>IF(Table1[[#This Row],[DISKON_1]]=0,"",Table1[[#This Row],[DISKON_1]])</f>
        <v>0.125</v>
      </c>
      <c r="AE102" s="6">
        <f>IF(Table1[[#This Row],[DISKON_2]]=0,"",Table1[[#This Row],[DISKON_2]])</f>
        <v>0.05</v>
      </c>
      <c r="AF102" s="8">
        <f ca="1">Table1[[#This Row],[TGL DATANG]]</f>
        <v>45369</v>
      </c>
      <c r="AG102" s="10">
        <f ca="1">Table1[[#This Row],[TGL NOTA]]</f>
        <v>45360</v>
      </c>
      <c r="AH102" t="str">
        <f ca="1">Table1[[#This Row],[NO.NOTA]]</f>
        <v>SA240304408</v>
      </c>
    </row>
    <row r="103" spans="1:34" hidden="1" x14ac:dyDescent="0.25">
      <c r="A103" s="2">
        <v>189</v>
      </c>
      <c r="D103">
        <f t="shared" si="2"/>
        <v>99</v>
      </c>
      <c r="E103">
        <f t="shared" si="3"/>
        <v>189</v>
      </c>
      <c r="F103">
        <f>INDEX([1]!NOTA[//DB],A:A)</f>
        <v>2202</v>
      </c>
      <c r="G103">
        <f>MATCH(Table1[NAMA NB],Table2[NAMA NB],0)</f>
        <v>291</v>
      </c>
      <c r="H103" t="str">
        <f>INDEX([2]!db[NB PAJAK],Table1[[#This Row],[//DB]])</f>
        <v>CRAYON / OIL PASTEL JOYKO OP-24S PP CASE SEA WORLD</v>
      </c>
      <c r="I103" s="3" t="str">
        <f>INDEX(Table2[KODE BARANG],Table1[[#This Row],[//DIC]])</f>
        <v>F.OIL-JK6</v>
      </c>
      <c r="J103" s="4">
        <f>INDEX([1]!NOTA[C],Table1[[#This Row],[//NOTA]])</f>
        <v>1</v>
      </c>
      <c r="K103" s="5">
        <f>IF(Table1[[#This Row],[C_1]]=0,Table1[[#This Row],[QTY_1]]/Table1[[#This Row],[QTY_2]],0)</f>
        <v>0</v>
      </c>
      <c r="L103" s="5">
        <f>IF(Table1[[#This Row],[C_1]]=0,Table1[[#This Row],[C_2]],Table1[[#This Row],[C_1]])</f>
        <v>1</v>
      </c>
      <c r="M103" s="3">
        <f>INDEX([1]!NOTA[QTY],Table1[[#This Row],[//NOTA]])</f>
        <v>48</v>
      </c>
      <c r="N103" s="3" t="str">
        <f>INDEX([1]!NOTA[STN],Table1[[#This Row],[//NOTA]])</f>
        <v>SET</v>
      </c>
      <c r="O103" s="3">
        <f>INDEX(Table2[ISI],Table1[//DIC])</f>
        <v>48</v>
      </c>
      <c r="P103" s="3" t="str">
        <f>INDEX(Table2[SATUAN],Table1[//DIC])</f>
        <v>PCS</v>
      </c>
      <c r="Q103" s="3">
        <f>IF(Table1[[#This Row],[QTY_2]]*Table1[[#This Row],[C_1]]=0,Table1[[#This Row],[QTY_1]],Table1[[#This Row],[QTY_2]]*Table1[[#This Row],[C_1]])</f>
        <v>48</v>
      </c>
      <c r="R103" s="3" t="str">
        <f>IF(Table1[[#This Row],[C_1]]="",Table1[[#This Row],[STN_1]],Table1[[#This Row],[STN_2]])</f>
        <v>PCS</v>
      </c>
      <c r="S103" s="4">
        <f>INDEX([1]!NOTA[JUMLAH],Table1[//NOTA])</f>
        <v>1420800</v>
      </c>
      <c r="T103" s="4">
        <f>Table1[[#This Row],[JUMLAH]]/Table1[[#This Row],[QTY_3]]</f>
        <v>29600</v>
      </c>
      <c r="U103" s="3" t="str">
        <f>Table1[[#This Row],[STN_3]]</f>
        <v>PCS</v>
      </c>
      <c r="V103" s="6">
        <f>INDEX([1]!NOTA[DISC 1],Table1[//NOTA])</f>
        <v>0.125</v>
      </c>
      <c r="W103" s="6">
        <f>INDEX([1]!NOTA[DISC 2],Table1[//NOTA])</f>
        <v>0.05</v>
      </c>
      <c r="X103" s="13">
        <f ca="1">INDEX([1]!NOTA[TGL_H],Table1[//NOTA])</f>
        <v>45369</v>
      </c>
      <c r="Y103" s="13">
        <f ca="1">INDEX([1]!NOTA[TGL.NOTA_H],Table1[//NOTA])</f>
        <v>45360</v>
      </c>
      <c r="Z103" s="7" t="str">
        <f ca="1">INDEX([1]!NOTA[NO.NOTA_H],Table1[//NOTA])</f>
        <v>SA240304408</v>
      </c>
      <c r="AA103" s="3" t="str">
        <f>Table1[[#This Row],[KODE BARANG]]</f>
        <v>F.OIL-JK6</v>
      </c>
      <c r="AB103" s="3">
        <f>Table1[[#This Row],[C_3]]</f>
        <v>1</v>
      </c>
      <c r="AC103" s="4">
        <f>Table1[[#This Row],[HARGA]]</f>
        <v>29600</v>
      </c>
      <c r="AD103" s="6">
        <f>IF(Table1[[#This Row],[DISKON_1]]=0,"",Table1[[#This Row],[DISKON_1]])</f>
        <v>0.125</v>
      </c>
      <c r="AE103" s="6">
        <f>IF(Table1[[#This Row],[DISKON_2]]=0,"",Table1[[#This Row],[DISKON_2]])</f>
        <v>0.05</v>
      </c>
      <c r="AF103" s="8">
        <f ca="1">Table1[[#This Row],[TGL DATANG]]</f>
        <v>45369</v>
      </c>
      <c r="AG103" s="10">
        <f ca="1">Table1[[#This Row],[TGL NOTA]]</f>
        <v>45360</v>
      </c>
      <c r="AH103" t="str">
        <f ca="1">Table1[[#This Row],[NO.NOTA]]</f>
        <v>SA240304408</v>
      </c>
    </row>
    <row r="104" spans="1:34" hidden="1" x14ac:dyDescent="0.25">
      <c r="A104" s="2">
        <v>190</v>
      </c>
      <c r="D104">
        <f t="shared" si="2"/>
        <v>100</v>
      </c>
      <c r="E104">
        <f t="shared" si="3"/>
        <v>190</v>
      </c>
      <c r="F104">
        <f>INDEX([1]!NOTA[//DB],A:A)</f>
        <v>2200</v>
      </c>
      <c r="G104">
        <f>MATCH(Table1[NAMA NB],Table2[NAMA NB],0)</f>
        <v>289</v>
      </c>
      <c r="H104" t="str">
        <f>INDEX([2]!db[NB PAJAK],Table1[[#This Row],[//DB]])</f>
        <v>CRAYON / OIL PASTEL JOYKO OP-12S PP CASE SEA WORLD</v>
      </c>
      <c r="I104" s="3" t="str">
        <f>INDEX(Table2[KODE BARANG],Table1[[#This Row],[//DIC]])</f>
        <v>F.OIL-JK3</v>
      </c>
      <c r="J104" s="4">
        <f>INDEX([1]!NOTA[C],Table1[[#This Row],[//NOTA]])</f>
        <v>12</v>
      </c>
      <c r="K104" s="5">
        <f>IF(Table1[[#This Row],[C_1]]=0,Table1[[#This Row],[QTY_1]]/Table1[[#This Row],[QTY_2]],0)</f>
        <v>0</v>
      </c>
      <c r="L104" s="5">
        <f>IF(Table1[[#This Row],[C_1]]=0,Table1[[#This Row],[C_2]],Table1[[#This Row],[C_1]])</f>
        <v>12</v>
      </c>
      <c r="M104" s="3">
        <f>INDEX([1]!NOTA[QTY],Table1[[#This Row],[//NOTA]])</f>
        <v>1728</v>
      </c>
      <c r="N104" s="3" t="str">
        <f>INDEX([1]!NOTA[STN],Table1[[#This Row],[//NOTA]])</f>
        <v>SET</v>
      </c>
      <c r="O104" s="3">
        <f>INDEX(Table2[ISI],Table1[//DIC])</f>
        <v>144</v>
      </c>
      <c r="P104" s="3" t="str">
        <f>INDEX(Table2[SATUAN],Table1[//DIC])</f>
        <v>PCS</v>
      </c>
      <c r="Q104" s="3">
        <f>IF(Table1[[#This Row],[QTY_2]]*Table1[[#This Row],[C_1]]=0,Table1[[#This Row],[QTY_1]],Table1[[#This Row],[QTY_2]]*Table1[[#This Row],[C_1]])</f>
        <v>1728</v>
      </c>
      <c r="R104" s="3" t="str">
        <f>IF(Table1[[#This Row],[C_1]]="",Table1[[#This Row],[STN_1]],Table1[[#This Row],[STN_2]])</f>
        <v>PCS</v>
      </c>
      <c r="S104" s="4">
        <f>INDEX([1]!NOTA[JUMLAH],Table1[//NOTA])</f>
        <v>20563200</v>
      </c>
      <c r="T104" s="4">
        <f>Table1[[#This Row],[JUMLAH]]/Table1[[#This Row],[QTY_3]]</f>
        <v>11900</v>
      </c>
      <c r="U104" s="3" t="str">
        <f>Table1[[#This Row],[STN_3]]</f>
        <v>PCS</v>
      </c>
      <c r="V104" s="6">
        <f>INDEX([1]!NOTA[DISC 1],Table1[//NOTA])</f>
        <v>0.125</v>
      </c>
      <c r="W104" s="6">
        <f>INDEX([1]!NOTA[DISC 2],Table1[//NOTA])</f>
        <v>0.05</v>
      </c>
      <c r="X104" s="13">
        <f ca="1">INDEX([1]!NOTA[TGL_H],Table1[//NOTA])</f>
        <v>45369</v>
      </c>
      <c r="Y104" s="13">
        <f ca="1">INDEX([1]!NOTA[TGL.NOTA_H],Table1[//NOTA])</f>
        <v>45360</v>
      </c>
      <c r="Z104" s="7" t="str">
        <f ca="1">INDEX([1]!NOTA[NO.NOTA_H],Table1[//NOTA])</f>
        <v>SA240304408</v>
      </c>
      <c r="AA104" s="3" t="str">
        <f>Table1[[#This Row],[KODE BARANG]]</f>
        <v>F.OIL-JK3</v>
      </c>
      <c r="AB104" s="3">
        <f>Table1[[#This Row],[C_3]]</f>
        <v>12</v>
      </c>
      <c r="AC104" s="4">
        <f>Table1[[#This Row],[HARGA]]</f>
        <v>11900</v>
      </c>
      <c r="AD104" s="6">
        <f>IF(Table1[[#This Row],[DISKON_1]]=0,"",Table1[[#This Row],[DISKON_1]])</f>
        <v>0.125</v>
      </c>
      <c r="AE104" s="6">
        <f>IF(Table1[[#This Row],[DISKON_2]]=0,"",Table1[[#This Row],[DISKON_2]])</f>
        <v>0.05</v>
      </c>
      <c r="AF104" s="8">
        <f ca="1">Table1[[#This Row],[TGL DATANG]]</f>
        <v>45369</v>
      </c>
      <c r="AG104" s="10">
        <f ca="1">Table1[[#This Row],[TGL NOTA]]</f>
        <v>45360</v>
      </c>
      <c r="AH104" t="str">
        <f ca="1">Table1[[#This Row],[NO.NOTA]]</f>
        <v>SA240304408</v>
      </c>
    </row>
    <row r="105" spans="1:34" hidden="1" x14ac:dyDescent="0.25">
      <c r="A105" s="2">
        <v>192</v>
      </c>
      <c r="D105">
        <f t="shared" si="2"/>
        <v>101</v>
      </c>
      <c r="E105">
        <f t="shared" si="3"/>
        <v>192</v>
      </c>
      <c r="F105">
        <f>INDEX([1]!NOTA[//DB],A:A)</f>
        <v>2774</v>
      </c>
      <c r="G105" t="e">
        <f>MATCH(Table1[NAMA NB],Table2[NAMA NB],0)</f>
        <v>#N/A</v>
      </c>
      <c r="H105" t="str">
        <f>INDEX([2]!db[NB PAJAK],Table1[[#This Row],[//DB]])</f>
        <v>GUNTING JOYKO SC-828</v>
      </c>
      <c r="I105" s="3" t="e">
        <f>INDEX(Table2[KODE BARANG],Table1[[#This Row],[//DIC]])</f>
        <v>#N/A</v>
      </c>
      <c r="J105" s="4">
        <f>INDEX([1]!NOTA[C],Table1[[#This Row],[//NOTA]])</f>
        <v>1</v>
      </c>
      <c r="K105" s="5">
        <f>IF(Table1[[#This Row],[C_1]]=0,Table1[[#This Row],[QTY_1]]/Table1[[#This Row],[QTY_2]],0)</f>
        <v>0</v>
      </c>
      <c r="L105" s="5">
        <f>IF(Table1[[#This Row],[C_1]]=0,Table1[[#This Row],[C_2]],Table1[[#This Row],[C_1]])</f>
        <v>1</v>
      </c>
      <c r="M105" s="3">
        <f>INDEX([1]!NOTA[QTY],Table1[[#This Row],[//NOTA]])</f>
        <v>144</v>
      </c>
      <c r="N105" s="3" t="str">
        <f>INDEX([1]!NOTA[STN],Table1[[#This Row],[//NOTA]])</f>
        <v>PCS</v>
      </c>
      <c r="O105" s="3" t="e">
        <f>INDEX(Table2[ISI],Table1[//DIC])</f>
        <v>#N/A</v>
      </c>
      <c r="P105" s="3" t="e">
        <f>INDEX(Table2[SATUAN],Table1[//DIC])</f>
        <v>#N/A</v>
      </c>
      <c r="Q105" s="3" t="e">
        <f>IF(Table1[[#This Row],[QTY_2]]*Table1[[#This Row],[C_1]]=0,Table1[[#This Row],[QTY_1]],Table1[[#This Row],[QTY_2]]*Table1[[#This Row],[C_1]])</f>
        <v>#N/A</v>
      </c>
      <c r="R105" s="3" t="e">
        <f>IF(Table1[[#This Row],[C_1]]="",Table1[[#This Row],[STN_1]],Table1[[#This Row],[STN_2]])</f>
        <v>#N/A</v>
      </c>
      <c r="S105" s="4">
        <f>INDEX([1]!NOTA[JUMLAH],Table1[//NOTA])</f>
        <v>626400</v>
      </c>
      <c r="T105" s="4" t="e">
        <f>Table1[[#This Row],[JUMLAH]]/Table1[[#This Row],[QTY_3]]</f>
        <v>#N/A</v>
      </c>
      <c r="U105" s="3" t="e">
        <f>Table1[[#This Row],[STN_3]]</f>
        <v>#N/A</v>
      </c>
      <c r="V105" s="6">
        <f>INDEX([1]!NOTA[DISC 1],Table1[//NOTA])</f>
        <v>0.125</v>
      </c>
      <c r="W105" s="6">
        <f>INDEX([1]!NOTA[DISC 2],Table1[//NOTA])</f>
        <v>0.05</v>
      </c>
      <c r="X105" s="13">
        <f ca="1">INDEX([1]!NOTA[TGL_H],Table1[//NOTA])</f>
        <v>45369</v>
      </c>
      <c r="Y105" s="13">
        <f ca="1">INDEX([1]!NOTA[TGL.NOTA_H],Table1[//NOTA])</f>
        <v>45360</v>
      </c>
      <c r="Z105" s="7" t="str">
        <f ca="1">INDEX([1]!NOTA[NO.NOTA_H],Table1[//NOTA])</f>
        <v>SA240304406</v>
      </c>
      <c r="AA105" s="3" t="e">
        <f>Table1[[#This Row],[KODE BARANG]]</f>
        <v>#N/A</v>
      </c>
      <c r="AB105" s="3">
        <f>Table1[[#This Row],[C_3]]</f>
        <v>1</v>
      </c>
      <c r="AC105" s="4" t="e">
        <f>Table1[[#This Row],[HARGA]]</f>
        <v>#N/A</v>
      </c>
      <c r="AD105" s="6">
        <f>IF(Table1[[#This Row],[DISKON_1]]=0,"",Table1[[#This Row],[DISKON_1]])</f>
        <v>0.125</v>
      </c>
      <c r="AE105" s="6">
        <f>IF(Table1[[#This Row],[DISKON_2]]=0,"",Table1[[#This Row],[DISKON_2]])</f>
        <v>0.05</v>
      </c>
      <c r="AF105" s="8">
        <f ca="1">Table1[[#This Row],[TGL DATANG]]</f>
        <v>45369</v>
      </c>
      <c r="AG105" s="10">
        <f ca="1">Table1[[#This Row],[TGL NOTA]]</f>
        <v>45360</v>
      </c>
      <c r="AH105" t="str">
        <f ca="1">Table1[[#This Row],[NO.NOTA]]</f>
        <v>SA240304406</v>
      </c>
    </row>
    <row r="106" spans="1:34" hidden="1" x14ac:dyDescent="0.25">
      <c r="A106" s="2">
        <v>193</v>
      </c>
      <c r="D106">
        <f t="shared" si="2"/>
        <v>102</v>
      </c>
      <c r="E106">
        <f t="shared" si="3"/>
        <v>193</v>
      </c>
      <c r="F106">
        <f>INDEX([1]!NOTA[//DB],A:A)</f>
        <v>127</v>
      </c>
      <c r="G106" t="e">
        <f>MATCH(Table1[NAMA NB],Table2[NAMA NB],0)</f>
        <v>#N/A</v>
      </c>
      <c r="H106" t="str">
        <f>INDEX([2]!db[NB PAJAK],Table1[[#This Row],[//DB]])</f>
        <v>BALLPEN JOYKO BP-338 VOCUS HITAM</v>
      </c>
      <c r="I106" s="3" t="e">
        <f>INDEX(Table2[KODE BARANG],Table1[[#This Row],[//DIC]])</f>
        <v>#N/A</v>
      </c>
      <c r="J106" s="4">
        <f>INDEX([1]!NOTA[C],Table1[[#This Row],[//NOTA]])</f>
        <v>2</v>
      </c>
      <c r="K106" s="5">
        <f>IF(Table1[[#This Row],[C_1]]=0,Table1[[#This Row],[QTY_1]]/Table1[[#This Row],[QTY_2]],0)</f>
        <v>0</v>
      </c>
      <c r="L106" s="5">
        <f>IF(Table1[[#This Row],[C_1]]=0,Table1[[#This Row],[C_2]],Table1[[#This Row],[C_1]])</f>
        <v>2</v>
      </c>
      <c r="M106" s="3">
        <f>INDEX([1]!NOTA[QTY],Table1[[#This Row],[//NOTA]])</f>
        <v>288</v>
      </c>
      <c r="N106" s="3" t="str">
        <f>INDEX([1]!NOTA[STN],Table1[[#This Row],[//NOTA]])</f>
        <v>LSN</v>
      </c>
      <c r="O106" s="3" t="e">
        <f>INDEX(Table2[ISI],Table1[//DIC])</f>
        <v>#N/A</v>
      </c>
      <c r="P106" s="3" t="e">
        <f>INDEX(Table2[SATUAN],Table1[//DIC])</f>
        <v>#N/A</v>
      </c>
      <c r="Q106" s="3" t="e">
        <f>IF(Table1[[#This Row],[QTY_2]]*Table1[[#This Row],[C_1]]=0,Table1[[#This Row],[QTY_1]],Table1[[#This Row],[QTY_2]]*Table1[[#This Row],[C_1]])</f>
        <v>#N/A</v>
      </c>
      <c r="R106" s="3" t="e">
        <f>IF(Table1[[#This Row],[C_1]]="",Table1[[#This Row],[STN_1]],Table1[[#This Row],[STN_2]])</f>
        <v>#N/A</v>
      </c>
      <c r="S106" s="4">
        <f>INDEX([1]!NOTA[JUMLAH],Table1[//NOTA])</f>
        <v>3628800</v>
      </c>
      <c r="T106" s="4" t="e">
        <f>Table1[[#This Row],[JUMLAH]]/Table1[[#This Row],[QTY_3]]</f>
        <v>#N/A</v>
      </c>
      <c r="U106" s="3" t="e">
        <f>Table1[[#This Row],[STN_3]]</f>
        <v>#N/A</v>
      </c>
      <c r="V106" s="6">
        <f>INDEX([1]!NOTA[DISC 1],Table1[//NOTA])</f>
        <v>0.125</v>
      </c>
      <c r="W106" s="6">
        <f>INDEX([1]!NOTA[DISC 2],Table1[//NOTA])</f>
        <v>0.05</v>
      </c>
      <c r="X106" s="13">
        <f ca="1">INDEX([1]!NOTA[TGL_H],Table1[//NOTA])</f>
        <v>45369</v>
      </c>
      <c r="Y106" s="13">
        <f ca="1">INDEX([1]!NOTA[TGL.NOTA_H],Table1[//NOTA])</f>
        <v>45360</v>
      </c>
      <c r="Z106" s="7" t="str">
        <f ca="1">INDEX([1]!NOTA[NO.NOTA_H],Table1[//NOTA])</f>
        <v>SA240304406</v>
      </c>
      <c r="AA106" s="3" t="e">
        <f>Table1[[#This Row],[KODE BARANG]]</f>
        <v>#N/A</v>
      </c>
      <c r="AB106" s="3">
        <f>Table1[[#This Row],[C_3]]</f>
        <v>2</v>
      </c>
      <c r="AC106" s="4" t="e">
        <f>Table1[[#This Row],[HARGA]]</f>
        <v>#N/A</v>
      </c>
      <c r="AD106" s="6">
        <f>IF(Table1[[#This Row],[DISKON_1]]=0,"",Table1[[#This Row],[DISKON_1]])</f>
        <v>0.125</v>
      </c>
      <c r="AE106" s="6">
        <f>IF(Table1[[#This Row],[DISKON_2]]=0,"",Table1[[#This Row],[DISKON_2]])</f>
        <v>0.05</v>
      </c>
      <c r="AF106" s="8">
        <f ca="1">Table1[[#This Row],[TGL DATANG]]</f>
        <v>45369</v>
      </c>
      <c r="AG106" s="10">
        <f ca="1">Table1[[#This Row],[TGL NOTA]]</f>
        <v>45360</v>
      </c>
      <c r="AH106" t="str">
        <f ca="1">Table1[[#This Row],[NO.NOTA]]</f>
        <v>SA240304406</v>
      </c>
    </row>
    <row r="107" spans="1:34" hidden="1" x14ac:dyDescent="0.25">
      <c r="A107" s="2">
        <v>194</v>
      </c>
      <c r="D107">
        <f t="shared" si="2"/>
        <v>103</v>
      </c>
      <c r="E107">
        <f t="shared" si="3"/>
        <v>194</v>
      </c>
      <c r="F107">
        <f>INDEX([1]!NOTA[//DB],A:A)</f>
        <v>2875</v>
      </c>
      <c r="G107" t="e">
        <f>MATCH(Table1[NAMA NB],Table2[NAMA NB],0)</f>
        <v>#N/A</v>
      </c>
      <c r="H107" t="str">
        <f>INDEX([2]!db[NB PAJAK],Table1[[#This Row],[//DB]])</f>
        <v>STAPLER JOYKO HD-10</v>
      </c>
      <c r="I107" s="3" t="e">
        <f>INDEX(Table2[KODE BARANG],Table1[[#This Row],[//DIC]])</f>
        <v>#N/A</v>
      </c>
      <c r="J107" s="4">
        <f>INDEX([1]!NOTA[C],Table1[[#This Row],[//NOTA]])</f>
        <v>1</v>
      </c>
      <c r="K107" s="5">
        <f>IF(Table1[[#This Row],[C_1]]=0,Table1[[#This Row],[QTY_1]]/Table1[[#This Row],[QTY_2]],0)</f>
        <v>0</v>
      </c>
      <c r="L107" s="5">
        <f>IF(Table1[[#This Row],[C_1]]=0,Table1[[#This Row],[C_2]],Table1[[#This Row],[C_1]])</f>
        <v>1</v>
      </c>
      <c r="M107" s="3">
        <f>INDEX([1]!NOTA[QTY],Table1[[#This Row],[//NOTA]])</f>
        <v>20</v>
      </c>
      <c r="N107" s="3" t="str">
        <f>INDEX([1]!NOTA[STN],Table1[[#This Row],[//NOTA]])</f>
        <v>LSN</v>
      </c>
      <c r="O107" s="3" t="e">
        <f>INDEX(Table2[ISI],Table1[//DIC])</f>
        <v>#N/A</v>
      </c>
      <c r="P107" s="3" t="e">
        <f>INDEX(Table2[SATUAN],Table1[//DIC])</f>
        <v>#N/A</v>
      </c>
      <c r="Q107" s="3" t="e">
        <f>IF(Table1[[#This Row],[QTY_2]]*Table1[[#This Row],[C_1]]=0,Table1[[#This Row],[QTY_1]],Table1[[#This Row],[QTY_2]]*Table1[[#This Row],[C_1]])</f>
        <v>#N/A</v>
      </c>
      <c r="R107" s="3" t="e">
        <f>IF(Table1[[#This Row],[C_1]]="",Table1[[#This Row],[STN_1]],Table1[[#This Row],[STN_2]])</f>
        <v>#N/A</v>
      </c>
      <c r="S107" s="4">
        <f>INDEX([1]!NOTA[JUMLAH],Table1[//NOTA])</f>
        <v>1704000</v>
      </c>
      <c r="T107" s="4" t="e">
        <f>Table1[[#This Row],[JUMLAH]]/Table1[[#This Row],[QTY_3]]</f>
        <v>#N/A</v>
      </c>
      <c r="U107" s="3" t="e">
        <f>Table1[[#This Row],[STN_3]]</f>
        <v>#N/A</v>
      </c>
      <c r="V107" s="6">
        <f>INDEX([1]!NOTA[DISC 1],Table1[//NOTA])</f>
        <v>0.125</v>
      </c>
      <c r="W107" s="6">
        <f>INDEX([1]!NOTA[DISC 2],Table1[//NOTA])</f>
        <v>0.05</v>
      </c>
      <c r="X107" s="13">
        <f ca="1">INDEX([1]!NOTA[TGL_H],Table1[//NOTA])</f>
        <v>45369</v>
      </c>
      <c r="Y107" s="13">
        <f ca="1">INDEX([1]!NOTA[TGL.NOTA_H],Table1[//NOTA])</f>
        <v>45360</v>
      </c>
      <c r="Z107" s="7" t="str">
        <f ca="1">INDEX([1]!NOTA[NO.NOTA_H],Table1[//NOTA])</f>
        <v>SA240304406</v>
      </c>
      <c r="AA107" s="3" t="e">
        <f>Table1[[#This Row],[KODE BARANG]]</f>
        <v>#N/A</v>
      </c>
      <c r="AB107" s="3">
        <f>Table1[[#This Row],[C_3]]</f>
        <v>1</v>
      </c>
      <c r="AC107" s="4" t="e">
        <f>Table1[[#This Row],[HARGA]]</f>
        <v>#N/A</v>
      </c>
      <c r="AD107" s="6">
        <f>IF(Table1[[#This Row],[DISKON_1]]=0,"",Table1[[#This Row],[DISKON_1]])</f>
        <v>0.125</v>
      </c>
      <c r="AE107" s="6">
        <f>IF(Table1[[#This Row],[DISKON_2]]=0,"",Table1[[#This Row],[DISKON_2]])</f>
        <v>0.05</v>
      </c>
      <c r="AF107" s="8">
        <f ca="1">Table1[[#This Row],[TGL DATANG]]</f>
        <v>45369</v>
      </c>
      <c r="AG107" s="10">
        <f ca="1">Table1[[#This Row],[TGL NOTA]]</f>
        <v>45360</v>
      </c>
      <c r="AH107" t="str">
        <f ca="1">Table1[[#This Row],[NO.NOTA]]</f>
        <v>SA240304406</v>
      </c>
    </row>
    <row r="108" spans="1:34" hidden="1" x14ac:dyDescent="0.25">
      <c r="A108" s="2">
        <v>195</v>
      </c>
      <c r="D108">
        <f t="shared" si="2"/>
        <v>104</v>
      </c>
      <c r="E108">
        <f t="shared" si="3"/>
        <v>195</v>
      </c>
      <c r="F108">
        <f>INDEX([1]!NOTA[//DB],A:A)</f>
        <v>3068</v>
      </c>
      <c r="G108" t="e">
        <f>MATCH(Table1[NAMA NB],Table2[NAMA NB],0)</f>
        <v>#N/A</v>
      </c>
      <c r="H108" t="str">
        <f>INDEX([2]!db[NB PAJAK],Table1[[#This Row],[//DB]])</f>
        <v>PAPER TRIGONAL CLIP JOYKO NO. 3</v>
      </c>
      <c r="I108" s="3" t="e">
        <f>INDEX(Table2[KODE BARANG],Table1[[#This Row],[//DIC]])</f>
        <v>#N/A</v>
      </c>
      <c r="J108" s="4">
        <f>INDEX([1]!NOTA[C],Table1[[#This Row],[//NOTA]])</f>
        <v>1</v>
      </c>
      <c r="K108" s="5">
        <f>IF(Table1[[#This Row],[C_1]]=0,Table1[[#This Row],[QTY_1]]/Table1[[#This Row],[QTY_2]],0)</f>
        <v>0</v>
      </c>
      <c r="L108" s="5">
        <f>IF(Table1[[#This Row],[C_1]]=0,Table1[[#This Row],[C_2]],Table1[[#This Row],[C_1]])</f>
        <v>1</v>
      </c>
      <c r="M108" s="3">
        <f>INDEX([1]!NOTA[QTY],Table1[[#This Row],[//NOTA]])</f>
        <v>500</v>
      </c>
      <c r="N108" s="3" t="str">
        <f>INDEX([1]!NOTA[STN],Table1[[#This Row],[//NOTA]])</f>
        <v>BOX</v>
      </c>
      <c r="O108" s="3" t="e">
        <f>INDEX(Table2[ISI],Table1[//DIC])</f>
        <v>#N/A</v>
      </c>
      <c r="P108" s="3" t="e">
        <f>INDEX(Table2[SATUAN],Table1[//DIC])</f>
        <v>#N/A</v>
      </c>
      <c r="Q108" s="3" t="e">
        <f>IF(Table1[[#This Row],[QTY_2]]*Table1[[#This Row],[C_1]]=0,Table1[[#This Row],[QTY_1]],Table1[[#This Row],[QTY_2]]*Table1[[#This Row],[C_1]])</f>
        <v>#N/A</v>
      </c>
      <c r="R108" s="3" t="e">
        <f>IF(Table1[[#This Row],[C_1]]="",Table1[[#This Row],[STN_1]],Table1[[#This Row],[STN_2]])</f>
        <v>#N/A</v>
      </c>
      <c r="S108" s="4">
        <f>INDEX([1]!NOTA[JUMLAH],Table1[//NOTA])</f>
        <v>812500</v>
      </c>
      <c r="T108" s="4" t="e">
        <f>Table1[[#This Row],[JUMLAH]]/Table1[[#This Row],[QTY_3]]</f>
        <v>#N/A</v>
      </c>
      <c r="U108" s="3" t="e">
        <f>Table1[[#This Row],[STN_3]]</f>
        <v>#N/A</v>
      </c>
      <c r="V108" s="6">
        <f>INDEX([1]!NOTA[DISC 1],Table1[//NOTA])</f>
        <v>0.125</v>
      </c>
      <c r="W108" s="6">
        <f>INDEX([1]!NOTA[DISC 2],Table1[//NOTA])</f>
        <v>0.05</v>
      </c>
      <c r="X108" s="13">
        <f ca="1">INDEX([1]!NOTA[TGL_H],Table1[//NOTA])</f>
        <v>45369</v>
      </c>
      <c r="Y108" s="13">
        <f ca="1">INDEX([1]!NOTA[TGL.NOTA_H],Table1[//NOTA])</f>
        <v>45360</v>
      </c>
      <c r="Z108" s="7" t="str">
        <f ca="1">INDEX([1]!NOTA[NO.NOTA_H],Table1[//NOTA])</f>
        <v>SA240304406</v>
      </c>
      <c r="AA108" s="3" t="e">
        <f>Table1[[#This Row],[KODE BARANG]]</f>
        <v>#N/A</v>
      </c>
      <c r="AB108" s="3">
        <f>Table1[[#This Row],[C_3]]</f>
        <v>1</v>
      </c>
      <c r="AC108" s="4" t="e">
        <f>Table1[[#This Row],[HARGA]]</f>
        <v>#N/A</v>
      </c>
      <c r="AD108" s="6">
        <f>IF(Table1[[#This Row],[DISKON_1]]=0,"",Table1[[#This Row],[DISKON_1]])</f>
        <v>0.125</v>
      </c>
      <c r="AE108" s="6">
        <f>IF(Table1[[#This Row],[DISKON_2]]=0,"",Table1[[#This Row],[DISKON_2]])</f>
        <v>0.05</v>
      </c>
      <c r="AF108" s="8">
        <f ca="1">Table1[[#This Row],[TGL DATANG]]</f>
        <v>45369</v>
      </c>
      <c r="AG108" s="10">
        <f ca="1">Table1[[#This Row],[TGL NOTA]]</f>
        <v>45360</v>
      </c>
      <c r="AH108" t="str">
        <f ca="1">Table1[[#This Row],[NO.NOTA]]</f>
        <v>SA240304406</v>
      </c>
    </row>
    <row r="109" spans="1:34" hidden="1" x14ac:dyDescent="0.25">
      <c r="A109" s="2">
        <v>196</v>
      </c>
      <c r="D109">
        <f t="shared" si="2"/>
        <v>105</v>
      </c>
      <c r="E109">
        <f t="shared" si="3"/>
        <v>196</v>
      </c>
      <c r="F109">
        <f>INDEX([1]!NOTA[//DB],A:A)</f>
        <v>695</v>
      </c>
      <c r="G109" t="e">
        <f>MATCH(Table1[NAMA NB],Table2[NAMA NB],0)</f>
        <v>#N/A</v>
      </c>
      <c r="H109" t="str">
        <f>INDEX([2]!db[NB PAJAK],Table1[[#This Row],[//DB]])</f>
        <v>PENSIL WARNA JOYKO CP-12PB (PANJANG)</v>
      </c>
      <c r="I109" s="3" t="e">
        <f>INDEX(Table2[KODE BARANG],Table1[[#This Row],[//DIC]])</f>
        <v>#N/A</v>
      </c>
      <c r="J109" s="4">
        <f>INDEX([1]!NOTA[C],Table1[[#This Row],[//NOTA]])</f>
        <v>10</v>
      </c>
      <c r="K109" s="5">
        <f>IF(Table1[[#This Row],[C_1]]=0,Table1[[#This Row],[QTY_1]]/Table1[[#This Row],[QTY_2]],0)</f>
        <v>0</v>
      </c>
      <c r="L109" s="5">
        <f>IF(Table1[[#This Row],[C_1]]=0,Table1[[#This Row],[C_2]],Table1[[#This Row],[C_1]])</f>
        <v>10</v>
      </c>
      <c r="M109" s="3">
        <f>INDEX([1]!NOTA[QTY],Table1[[#This Row],[//NOTA]])</f>
        <v>1440</v>
      </c>
      <c r="N109" s="3" t="str">
        <f>INDEX([1]!NOTA[STN],Table1[[#This Row],[//NOTA]])</f>
        <v>SET</v>
      </c>
      <c r="O109" s="3" t="e">
        <f>INDEX(Table2[ISI],Table1[//DIC])</f>
        <v>#N/A</v>
      </c>
      <c r="P109" s="3" t="e">
        <f>INDEX(Table2[SATUAN],Table1[//DIC])</f>
        <v>#N/A</v>
      </c>
      <c r="Q109" s="3" t="e">
        <f>IF(Table1[[#This Row],[QTY_2]]*Table1[[#This Row],[C_1]]=0,Table1[[#This Row],[QTY_1]],Table1[[#This Row],[QTY_2]]*Table1[[#This Row],[C_1]])</f>
        <v>#N/A</v>
      </c>
      <c r="R109" s="3" t="e">
        <f>IF(Table1[[#This Row],[C_1]]="",Table1[[#This Row],[STN_1]],Table1[[#This Row],[STN_2]])</f>
        <v>#N/A</v>
      </c>
      <c r="S109" s="4">
        <f>INDEX([1]!NOTA[JUMLAH],Table1[//NOTA])</f>
        <v>14688000</v>
      </c>
      <c r="T109" s="4" t="e">
        <f>Table1[[#This Row],[JUMLAH]]/Table1[[#This Row],[QTY_3]]</f>
        <v>#N/A</v>
      </c>
      <c r="U109" s="3" t="e">
        <f>Table1[[#This Row],[STN_3]]</f>
        <v>#N/A</v>
      </c>
      <c r="V109" s="6">
        <f>INDEX([1]!NOTA[DISC 1],Table1[//NOTA])</f>
        <v>0.125</v>
      </c>
      <c r="W109" s="6">
        <f>INDEX([1]!NOTA[DISC 2],Table1[//NOTA])</f>
        <v>0.05</v>
      </c>
      <c r="X109" s="13">
        <f ca="1">INDEX([1]!NOTA[TGL_H],Table1[//NOTA])</f>
        <v>45369</v>
      </c>
      <c r="Y109" s="13">
        <f ca="1">INDEX([1]!NOTA[TGL.NOTA_H],Table1[//NOTA])</f>
        <v>45360</v>
      </c>
      <c r="Z109" s="7" t="str">
        <f ca="1">INDEX([1]!NOTA[NO.NOTA_H],Table1[//NOTA])</f>
        <v>SA240304406</v>
      </c>
      <c r="AA109" s="3" t="e">
        <f>Table1[[#This Row],[KODE BARANG]]</f>
        <v>#N/A</v>
      </c>
      <c r="AB109" s="3">
        <f>Table1[[#This Row],[C_3]]</f>
        <v>10</v>
      </c>
      <c r="AC109" s="4" t="e">
        <f>Table1[[#This Row],[HARGA]]</f>
        <v>#N/A</v>
      </c>
      <c r="AD109" s="6">
        <f>IF(Table1[[#This Row],[DISKON_1]]=0,"",Table1[[#This Row],[DISKON_1]])</f>
        <v>0.125</v>
      </c>
      <c r="AE109" s="6">
        <f>IF(Table1[[#This Row],[DISKON_2]]=0,"",Table1[[#This Row],[DISKON_2]])</f>
        <v>0.05</v>
      </c>
      <c r="AF109" s="8">
        <f ca="1">Table1[[#This Row],[TGL DATANG]]</f>
        <v>45369</v>
      </c>
      <c r="AG109" s="10">
        <f ca="1">Table1[[#This Row],[TGL NOTA]]</f>
        <v>45360</v>
      </c>
      <c r="AH109" t="str">
        <f ca="1">Table1[[#This Row],[NO.NOTA]]</f>
        <v>SA240304406</v>
      </c>
    </row>
    <row r="110" spans="1:34" hidden="1" x14ac:dyDescent="0.25">
      <c r="A110" s="2">
        <v>197</v>
      </c>
      <c r="D110">
        <f t="shared" si="2"/>
        <v>106</v>
      </c>
      <c r="E110">
        <f t="shared" si="3"/>
        <v>197</v>
      </c>
      <c r="F110">
        <f>INDEX([1]!NOTA[//DB],A:A)</f>
        <v>703</v>
      </c>
      <c r="G110" t="e">
        <f>MATCH(Table1[NAMA NB],Table2[NAMA NB],0)</f>
        <v>#N/A</v>
      </c>
      <c r="H110" t="str">
        <f>INDEX([2]!db[NB PAJAK],Table1[[#This Row],[//DB]])</f>
        <v>PENSIL WARNA JOYKO CP-S12 MINI (PENDEK)</v>
      </c>
      <c r="I110" s="3" t="e">
        <f>INDEX(Table2[KODE BARANG],Table1[[#This Row],[//DIC]])</f>
        <v>#N/A</v>
      </c>
      <c r="J110" s="4">
        <f>INDEX([1]!NOTA[C],Table1[[#This Row],[//NOTA]])</f>
        <v>3</v>
      </c>
      <c r="K110" s="5">
        <f>IF(Table1[[#This Row],[C_1]]=0,Table1[[#This Row],[QTY_1]]/Table1[[#This Row],[QTY_2]],0)</f>
        <v>0</v>
      </c>
      <c r="L110" s="5">
        <f>IF(Table1[[#This Row],[C_1]]=0,Table1[[#This Row],[C_2]],Table1[[#This Row],[C_1]])</f>
        <v>3</v>
      </c>
      <c r="M110" s="3">
        <f>INDEX([1]!NOTA[QTY],Table1[[#This Row],[//NOTA]])</f>
        <v>864</v>
      </c>
      <c r="N110" s="3" t="str">
        <f>INDEX([1]!NOTA[STN],Table1[[#This Row],[//NOTA]])</f>
        <v>SET</v>
      </c>
      <c r="O110" s="3" t="e">
        <f>INDEX(Table2[ISI],Table1[//DIC])</f>
        <v>#N/A</v>
      </c>
      <c r="P110" s="3" t="e">
        <f>INDEX(Table2[SATUAN],Table1[//DIC])</f>
        <v>#N/A</v>
      </c>
      <c r="Q110" s="3" t="e">
        <f>IF(Table1[[#This Row],[QTY_2]]*Table1[[#This Row],[C_1]]=0,Table1[[#This Row],[QTY_1]],Table1[[#This Row],[QTY_2]]*Table1[[#This Row],[C_1]])</f>
        <v>#N/A</v>
      </c>
      <c r="R110" s="3" t="e">
        <f>IF(Table1[[#This Row],[C_1]]="",Table1[[#This Row],[STN_1]],Table1[[#This Row],[STN_2]])</f>
        <v>#N/A</v>
      </c>
      <c r="S110" s="4">
        <f>INDEX([1]!NOTA[JUMLAH],Table1[//NOTA])</f>
        <v>5572800</v>
      </c>
      <c r="T110" s="4" t="e">
        <f>Table1[[#This Row],[JUMLAH]]/Table1[[#This Row],[QTY_3]]</f>
        <v>#N/A</v>
      </c>
      <c r="U110" s="3" t="e">
        <f>Table1[[#This Row],[STN_3]]</f>
        <v>#N/A</v>
      </c>
      <c r="V110" s="6">
        <f>INDEX([1]!NOTA[DISC 1],Table1[//NOTA])</f>
        <v>0.125</v>
      </c>
      <c r="W110" s="6">
        <f>INDEX([1]!NOTA[DISC 2],Table1[//NOTA])</f>
        <v>0.05</v>
      </c>
      <c r="X110" s="13">
        <f ca="1">INDEX([1]!NOTA[TGL_H],Table1[//NOTA])</f>
        <v>45369</v>
      </c>
      <c r="Y110" s="13">
        <f ca="1">INDEX([1]!NOTA[TGL.NOTA_H],Table1[//NOTA])</f>
        <v>45360</v>
      </c>
      <c r="Z110" s="7" t="str">
        <f ca="1">INDEX([1]!NOTA[NO.NOTA_H],Table1[//NOTA])</f>
        <v>SA240304406</v>
      </c>
      <c r="AA110" s="3" t="e">
        <f>Table1[[#This Row],[KODE BARANG]]</f>
        <v>#N/A</v>
      </c>
      <c r="AB110" s="3">
        <f>Table1[[#This Row],[C_3]]</f>
        <v>3</v>
      </c>
      <c r="AC110" s="4" t="e">
        <f>Table1[[#This Row],[HARGA]]</f>
        <v>#N/A</v>
      </c>
      <c r="AD110" s="6">
        <f>IF(Table1[[#This Row],[DISKON_1]]=0,"",Table1[[#This Row],[DISKON_1]])</f>
        <v>0.125</v>
      </c>
      <c r="AE110" s="6">
        <f>IF(Table1[[#This Row],[DISKON_2]]=0,"",Table1[[#This Row],[DISKON_2]])</f>
        <v>0.05</v>
      </c>
      <c r="AF110" s="8">
        <f ca="1">Table1[[#This Row],[TGL DATANG]]</f>
        <v>45369</v>
      </c>
      <c r="AG110" s="10">
        <f ca="1">Table1[[#This Row],[TGL NOTA]]</f>
        <v>45360</v>
      </c>
      <c r="AH110" t="str">
        <f ca="1">Table1[[#This Row],[NO.NOTA]]</f>
        <v>SA240304406</v>
      </c>
    </row>
    <row r="111" spans="1:34" hidden="1" x14ac:dyDescent="0.25">
      <c r="A111" s="2">
        <v>198</v>
      </c>
      <c r="D111">
        <f t="shared" si="2"/>
        <v>107</v>
      </c>
      <c r="E111">
        <f t="shared" si="3"/>
        <v>198</v>
      </c>
      <c r="F111">
        <f>INDEX([1]!NOTA[//DB],A:A)</f>
        <v>704</v>
      </c>
      <c r="G111" t="e">
        <f>MATCH(Table1[NAMA NB],Table2[NAMA NB],0)</f>
        <v>#N/A</v>
      </c>
      <c r="H111" t="str">
        <f>INDEX([2]!db[NB PAJAK],Table1[[#This Row],[//DB]])</f>
        <v>PENSIL WARNA JOYKO CP-S24 MINI (PENDEK)</v>
      </c>
      <c r="I111" s="3" t="e">
        <f>INDEX(Table2[KODE BARANG],Table1[[#This Row],[//DIC]])</f>
        <v>#N/A</v>
      </c>
      <c r="J111" s="4">
        <f>INDEX([1]!NOTA[C],Table1[[#This Row],[//NOTA]])</f>
        <v>2</v>
      </c>
      <c r="K111" s="5">
        <f>IF(Table1[[#This Row],[C_1]]=0,Table1[[#This Row],[QTY_1]]/Table1[[#This Row],[QTY_2]],0)</f>
        <v>0</v>
      </c>
      <c r="L111" s="5">
        <f>IF(Table1[[#This Row],[C_1]]=0,Table1[[#This Row],[C_2]],Table1[[#This Row],[C_1]])</f>
        <v>2</v>
      </c>
      <c r="M111" s="3">
        <f>INDEX([1]!NOTA[QTY],Table1[[#This Row],[//NOTA]])</f>
        <v>288</v>
      </c>
      <c r="N111" s="3" t="str">
        <f>INDEX([1]!NOTA[STN],Table1[[#This Row],[//NOTA]])</f>
        <v>SET</v>
      </c>
      <c r="O111" s="3" t="e">
        <f>INDEX(Table2[ISI],Table1[//DIC])</f>
        <v>#N/A</v>
      </c>
      <c r="P111" s="3" t="e">
        <f>INDEX(Table2[SATUAN],Table1[//DIC])</f>
        <v>#N/A</v>
      </c>
      <c r="Q111" s="3" t="e">
        <f>IF(Table1[[#This Row],[QTY_2]]*Table1[[#This Row],[C_1]]=0,Table1[[#This Row],[QTY_1]],Table1[[#This Row],[QTY_2]]*Table1[[#This Row],[C_1]])</f>
        <v>#N/A</v>
      </c>
      <c r="R111" s="3" t="e">
        <f>IF(Table1[[#This Row],[C_1]]="",Table1[[#This Row],[STN_1]],Table1[[#This Row],[STN_2]])</f>
        <v>#N/A</v>
      </c>
      <c r="S111" s="4">
        <f>INDEX([1]!NOTA[JUMLAH],Table1[//NOTA])</f>
        <v>3974400</v>
      </c>
      <c r="T111" s="4" t="e">
        <f>Table1[[#This Row],[JUMLAH]]/Table1[[#This Row],[QTY_3]]</f>
        <v>#N/A</v>
      </c>
      <c r="U111" s="3" t="e">
        <f>Table1[[#This Row],[STN_3]]</f>
        <v>#N/A</v>
      </c>
      <c r="V111" s="6">
        <f>INDEX([1]!NOTA[DISC 1],Table1[//NOTA])</f>
        <v>0.125</v>
      </c>
      <c r="W111" s="6">
        <f>INDEX([1]!NOTA[DISC 2],Table1[//NOTA])</f>
        <v>0.05</v>
      </c>
      <c r="X111" s="13">
        <f ca="1">INDEX([1]!NOTA[TGL_H],Table1[//NOTA])</f>
        <v>45369</v>
      </c>
      <c r="Y111" s="13">
        <f ca="1">INDEX([1]!NOTA[TGL.NOTA_H],Table1[//NOTA])</f>
        <v>45360</v>
      </c>
      <c r="Z111" s="7" t="str">
        <f ca="1">INDEX([1]!NOTA[NO.NOTA_H],Table1[//NOTA])</f>
        <v>SA240304406</v>
      </c>
      <c r="AA111" s="3" t="e">
        <f>Table1[[#This Row],[KODE BARANG]]</f>
        <v>#N/A</v>
      </c>
      <c r="AB111" s="3">
        <f>Table1[[#This Row],[C_3]]</f>
        <v>2</v>
      </c>
      <c r="AC111" s="4" t="e">
        <f>Table1[[#This Row],[HARGA]]</f>
        <v>#N/A</v>
      </c>
      <c r="AD111" s="6">
        <f>IF(Table1[[#This Row],[DISKON_1]]=0,"",Table1[[#This Row],[DISKON_1]])</f>
        <v>0.125</v>
      </c>
      <c r="AE111" s="6">
        <f>IF(Table1[[#This Row],[DISKON_2]]=0,"",Table1[[#This Row],[DISKON_2]])</f>
        <v>0.05</v>
      </c>
      <c r="AF111" s="8">
        <f ca="1">Table1[[#This Row],[TGL DATANG]]</f>
        <v>45369</v>
      </c>
      <c r="AG111" s="10">
        <f ca="1">Table1[[#This Row],[TGL NOTA]]</f>
        <v>45360</v>
      </c>
      <c r="AH111" t="str">
        <f ca="1">Table1[[#This Row],[NO.NOTA]]</f>
        <v>SA240304406</v>
      </c>
    </row>
    <row r="112" spans="1:34" hidden="1" x14ac:dyDescent="0.25">
      <c r="A112" s="2">
        <v>199</v>
      </c>
      <c r="D112">
        <f t="shared" si="2"/>
        <v>108</v>
      </c>
      <c r="E112">
        <f t="shared" si="3"/>
        <v>199</v>
      </c>
      <c r="F112">
        <f>INDEX([1]!NOTA[//DB],A:A)</f>
        <v>2881</v>
      </c>
      <c r="G112" t="e">
        <f>MATCH(Table1[NAMA NB],Table2[NAMA NB],0)</f>
        <v>#N/A</v>
      </c>
      <c r="H112" t="str">
        <f>INDEX([2]!db[NB PAJAK],Table1[[#This Row],[//DB]])</f>
        <v>STAPLER JOYKO HD-50</v>
      </c>
      <c r="I112" s="3" t="e">
        <f>INDEX(Table2[KODE BARANG],Table1[[#This Row],[//DIC]])</f>
        <v>#N/A</v>
      </c>
      <c r="J112" s="4">
        <f>INDEX([1]!NOTA[C],Table1[[#This Row],[//NOTA]])</f>
        <v>5</v>
      </c>
      <c r="K112" s="5">
        <f>IF(Table1[[#This Row],[C_1]]=0,Table1[[#This Row],[QTY_1]]/Table1[[#This Row],[QTY_2]],0)</f>
        <v>0</v>
      </c>
      <c r="L112" s="5">
        <f>IF(Table1[[#This Row],[C_1]]=0,Table1[[#This Row],[C_2]],Table1[[#This Row],[C_1]])</f>
        <v>5</v>
      </c>
      <c r="M112" s="3">
        <f>INDEX([1]!NOTA[QTY],Table1[[#This Row],[//NOTA]])</f>
        <v>600</v>
      </c>
      <c r="N112" s="3" t="str">
        <f>INDEX([1]!NOTA[STN],Table1[[#This Row],[//NOTA]])</f>
        <v>PCS</v>
      </c>
      <c r="O112" s="3" t="e">
        <f>INDEX(Table2[ISI],Table1[//DIC])</f>
        <v>#N/A</v>
      </c>
      <c r="P112" s="3" t="e">
        <f>INDEX(Table2[SATUAN],Table1[//DIC])</f>
        <v>#N/A</v>
      </c>
      <c r="Q112" s="3" t="e">
        <f>IF(Table1[[#This Row],[QTY_2]]*Table1[[#This Row],[C_1]]=0,Table1[[#This Row],[QTY_1]],Table1[[#This Row],[QTY_2]]*Table1[[#This Row],[C_1]])</f>
        <v>#N/A</v>
      </c>
      <c r="R112" s="3" t="e">
        <f>IF(Table1[[#This Row],[C_1]]="",Table1[[#This Row],[STN_1]],Table1[[#This Row],[STN_2]])</f>
        <v>#N/A</v>
      </c>
      <c r="S112" s="4">
        <f>INDEX([1]!NOTA[JUMLAH],Table1[//NOTA])</f>
        <v>11220000</v>
      </c>
      <c r="T112" s="4" t="e">
        <f>Table1[[#This Row],[JUMLAH]]/Table1[[#This Row],[QTY_3]]</f>
        <v>#N/A</v>
      </c>
      <c r="U112" s="3" t="e">
        <f>Table1[[#This Row],[STN_3]]</f>
        <v>#N/A</v>
      </c>
      <c r="V112" s="6">
        <f>INDEX([1]!NOTA[DISC 1],Table1[//NOTA])</f>
        <v>0.125</v>
      </c>
      <c r="W112" s="6">
        <f>INDEX([1]!NOTA[DISC 2],Table1[//NOTA])</f>
        <v>0.05</v>
      </c>
      <c r="X112" s="13">
        <f ca="1">INDEX([1]!NOTA[TGL_H],Table1[//NOTA])</f>
        <v>45369</v>
      </c>
      <c r="Y112" s="13">
        <f ca="1">INDEX([1]!NOTA[TGL.NOTA_H],Table1[//NOTA])</f>
        <v>45360</v>
      </c>
      <c r="Z112" s="7" t="str">
        <f ca="1">INDEX([1]!NOTA[NO.NOTA_H],Table1[//NOTA])</f>
        <v>SA240304406</v>
      </c>
      <c r="AA112" s="3" t="e">
        <f>Table1[[#This Row],[KODE BARANG]]</f>
        <v>#N/A</v>
      </c>
      <c r="AB112" s="3">
        <f>Table1[[#This Row],[C_3]]</f>
        <v>5</v>
      </c>
      <c r="AC112" s="4" t="e">
        <f>Table1[[#This Row],[HARGA]]</f>
        <v>#N/A</v>
      </c>
      <c r="AD112" s="6">
        <f>IF(Table1[[#This Row],[DISKON_1]]=0,"",Table1[[#This Row],[DISKON_1]])</f>
        <v>0.125</v>
      </c>
      <c r="AE112" s="6">
        <f>IF(Table1[[#This Row],[DISKON_2]]=0,"",Table1[[#This Row],[DISKON_2]])</f>
        <v>0.05</v>
      </c>
      <c r="AF112" s="8">
        <f ca="1">Table1[[#This Row],[TGL DATANG]]</f>
        <v>45369</v>
      </c>
      <c r="AG112" s="10">
        <f ca="1">Table1[[#This Row],[TGL NOTA]]</f>
        <v>45360</v>
      </c>
      <c r="AH112" t="str">
        <f ca="1">Table1[[#This Row],[NO.NOTA]]</f>
        <v>SA240304406</v>
      </c>
    </row>
    <row r="113" spans="1:34" hidden="1" x14ac:dyDescent="0.25">
      <c r="A113" s="2">
        <v>200</v>
      </c>
      <c r="D113">
        <f t="shared" si="2"/>
        <v>109</v>
      </c>
      <c r="E113">
        <f t="shared" si="3"/>
        <v>200</v>
      </c>
      <c r="F113">
        <f>INDEX([1]!NOTA[//DB],A:A)</f>
        <v>2872</v>
      </c>
      <c r="G113" t="e">
        <f>MATCH(Table1[NAMA NB],Table2[NAMA NB],0)</f>
        <v>#N/A</v>
      </c>
      <c r="H113" t="str">
        <f>INDEX([2]!db[NB PAJAK],Table1[[#This Row],[//DB]])</f>
        <v>STAPLER JOYKO HD-10M (Mini)</v>
      </c>
      <c r="I113" s="3" t="e">
        <f>INDEX(Table2[KODE BARANG],Table1[[#This Row],[//DIC]])</f>
        <v>#N/A</v>
      </c>
      <c r="J113" s="4">
        <f>INDEX([1]!NOTA[C],Table1[[#This Row],[//NOTA]])</f>
        <v>1</v>
      </c>
      <c r="K113" s="5">
        <f>IF(Table1[[#This Row],[C_1]]=0,Table1[[#This Row],[QTY_1]]/Table1[[#This Row],[QTY_2]],0)</f>
        <v>0</v>
      </c>
      <c r="L113" s="5">
        <f>IF(Table1[[#This Row],[C_1]]=0,Table1[[#This Row],[C_2]],Table1[[#This Row],[C_1]])</f>
        <v>1</v>
      </c>
      <c r="M113" s="3">
        <f>INDEX([1]!NOTA[QTY],Table1[[#This Row],[//NOTA]])</f>
        <v>25</v>
      </c>
      <c r="N113" s="3" t="str">
        <f>INDEX([1]!NOTA[STN],Table1[[#This Row],[//NOTA]])</f>
        <v>LSN</v>
      </c>
      <c r="O113" s="3" t="e">
        <f>INDEX(Table2[ISI],Table1[//DIC])</f>
        <v>#N/A</v>
      </c>
      <c r="P113" s="3" t="e">
        <f>INDEX(Table2[SATUAN],Table1[//DIC])</f>
        <v>#N/A</v>
      </c>
      <c r="Q113" s="3" t="e">
        <f>IF(Table1[[#This Row],[QTY_2]]*Table1[[#This Row],[C_1]]=0,Table1[[#This Row],[QTY_1]],Table1[[#This Row],[QTY_2]]*Table1[[#This Row],[C_1]])</f>
        <v>#N/A</v>
      </c>
      <c r="R113" s="3" t="e">
        <f>IF(Table1[[#This Row],[C_1]]="",Table1[[#This Row],[STN_1]],Table1[[#This Row],[STN_2]])</f>
        <v>#N/A</v>
      </c>
      <c r="S113" s="4">
        <f>INDEX([1]!NOTA[JUMLAH],Table1[//NOTA])</f>
        <v>1770000</v>
      </c>
      <c r="T113" s="4" t="e">
        <f>Table1[[#This Row],[JUMLAH]]/Table1[[#This Row],[QTY_3]]</f>
        <v>#N/A</v>
      </c>
      <c r="U113" s="3" t="e">
        <f>Table1[[#This Row],[STN_3]]</f>
        <v>#N/A</v>
      </c>
      <c r="V113" s="6">
        <f>INDEX([1]!NOTA[DISC 1],Table1[//NOTA])</f>
        <v>0.125</v>
      </c>
      <c r="W113" s="6">
        <f>INDEX([1]!NOTA[DISC 2],Table1[//NOTA])</f>
        <v>0.05</v>
      </c>
      <c r="X113" s="13">
        <f ca="1">INDEX([1]!NOTA[TGL_H],Table1[//NOTA])</f>
        <v>45369</v>
      </c>
      <c r="Y113" s="13">
        <f ca="1">INDEX([1]!NOTA[TGL.NOTA_H],Table1[//NOTA])</f>
        <v>45360</v>
      </c>
      <c r="Z113" s="7" t="str">
        <f ca="1">INDEX([1]!NOTA[NO.NOTA_H],Table1[//NOTA])</f>
        <v>SA240304406</v>
      </c>
      <c r="AA113" s="3" t="e">
        <f>Table1[[#This Row],[KODE BARANG]]</f>
        <v>#N/A</v>
      </c>
      <c r="AB113" s="3">
        <f>Table1[[#This Row],[C_3]]</f>
        <v>1</v>
      </c>
      <c r="AC113" s="4" t="e">
        <f>Table1[[#This Row],[HARGA]]</f>
        <v>#N/A</v>
      </c>
      <c r="AD113" s="6">
        <f>IF(Table1[[#This Row],[DISKON_1]]=0,"",Table1[[#This Row],[DISKON_1]])</f>
        <v>0.125</v>
      </c>
      <c r="AE113" s="6">
        <f>IF(Table1[[#This Row],[DISKON_2]]=0,"",Table1[[#This Row],[DISKON_2]])</f>
        <v>0.05</v>
      </c>
      <c r="AF113" s="8">
        <f ca="1">Table1[[#This Row],[TGL DATANG]]</f>
        <v>45369</v>
      </c>
      <c r="AG113" s="10">
        <f ca="1">Table1[[#This Row],[TGL NOTA]]</f>
        <v>45360</v>
      </c>
      <c r="AH113" t="str">
        <f ca="1">Table1[[#This Row],[NO.NOTA]]</f>
        <v>SA240304406</v>
      </c>
    </row>
    <row r="114" spans="1:34" hidden="1" x14ac:dyDescent="0.25">
      <c r="A114" s="2">
        <v>201</v>
      </c>
      <c r="D114">
        <f t="shared" si="2"/>
        <v>110</v>
      </c>
      <c r="E114">
        <f t="shared" si="3"/>
        <v>201</v>
      </c>
      <c r="F114">
        <f>INDEX([1]!NOTA[//DB],A:A)</f>
        <v>2503</v>
      </c>
      <c r="G114" t="e">
        <f>MATCH(Table1[NAMA NB],Table2[NAMA NB],0)</f>
        <v>#N/A</v>
      </c>
      <c r="H114" t="str">
        <f>INDEX([2]!db[NB PAJAK],Table1[[#This Row],[//DB]])</f>
        <v>ISI PENSIL 2B 0.5 MM JOYKO PL-05</v>
      </c>
      <c r="I114" s="3" t="e">
        <f>INDEX(Table2[KODE BARANG],Table1[[#This Row],[//DIC]])</f>
        <v>#N/A</v>
      </c>
      <c r="J114" s="4">
        <f>INDEX([1]!NOTA[C],Table1[[#This Row],[//NOTA]])</f>
        <v>1</v>
      </c>
      <c r="K114" s="5">
        <f>IF(Table1[[#This Row],[C_1]]=0,Table1[[#This Row],[QTY_1]]/Table1[[#This Row],[QTY_2]],0)</f>
        <v>0</v>
      </c>
      <c r="L114" s="5">
        <f>IF(Table1[[#This Row],[C_1]]=0,Table1[[#This Row],[C_2]],Table1[[#This Row],[C_1]])</f>
        <v>1</v>
      </c>
      <c r="M114" s="3">
        <f>INDEX([1]!NOTA[QTY],Table1[[#This Row],[//NOTA]])</f>
        <v>12</v>
      </c>
      <c r="N114" s="3" t="str">
        <f>INDEX([1]!NOTA[STN],Table1[[#This Row],[//NOTA]])</f>
        <v>GRS</v>
      </c>
      <c r="O114" s="3" t="e">
        <f>INDEX(Table2[ISI],Table1[//DIC])</f>
        <v>#N/A</v>
      </c>
      <c r="P114" s="3" t="e">
        <f>INDEX(Table2[SATUAN],Table1[//DIC])</f>
        <v>#N/A</v>
      </c>
      <c r="Q114" s="3" t="e">
        <f>IF(Table1[[#This Row],[QTY_2]]*Table1[[#This Row],[C_1]]=0,Table1[[#This Row],[QTY_1]],Table1[[#This Row],[QTY_2]]*Table1[[#This Row],[C_1]])</f>
        <v>#N/A</v>
      </c>
      <c r="R114" s="3" t="e">
        <f>IF(Table1[[#This Row],[C_1]]="",Table1[[#This Row],[STN_1]],Table1[[#This Row],[STN_2]])</f>
        <v>#N/A</v>
      </c>
      <c r="S114" s="4">
        <f>INDEX([1]!NOTA[JUMLAH],Table1[//NOTA])</f>
        <v>2116800</v>
      </c>
      <c r="T114" s="4" t="e">
        <f>Table1[[#This Row],[JUMLAH]]/Table1[[#This Row],[QTY_3]]</f>
        <v>#N/A</v>
      </c>
      <c r="U114" s="3" t="e">
        <f>Table1[[#This Row],[STN_3]]</f>
        <v>#N/A</v>
      </c>
      <c r="V114" s="6">
        <f>INDEX([1]!NOTA[DISC 1],Table1[//NOTA])</f>
        <v>0.125</v>
      </c>
      <c r="W114" s="6">
        <f>INDEX([1]!NOTA[DISC 2],Table1[//NOTA])</f>
        <v>0.05</v>
      </c>
      <c r="X114" s="13">
        <f ca="1">INDEX([1]!NOTA[TGL_H],Table1[//NOTA])</f>
        <v>45369</v>
      </c>
      <c r="Y114" s="13">
        <f ca="1">INDEX([1]!NOTA[TGL.NOTA_H],Table1[//NOTA])</f>
        <v>45360</v>
      </c>
      <c r="Z114" s="7" t="str">
        <f ca="1">INDEX([1]!NOTA[NO.NOTA_H],Table1[//NOTA])</f>
        <v>SA240304406</v>
      </c>
      <c r="AA114" s="3" t="e">
        <f>Table1[[#This Row],[KODE BARANG]]</f>
        <v>#N/A</v>
      </c>
      <c r="AB114" s="3">
        <f>Table1[[#This Row],[C_3]]</f>
        <v>1</v>
      </c>
      <c r="AC114" s="4" t="e">
        <f>Table1[[#This Row],[HARGA]]</f>
        <v>#N/A</v>
      </c>
      <c r="AD114" s="6">
        <f>IF(Table1[[#This Row],[DISKON_1]]=0,"",Table1[[#This Row],[DISKON_1]])</f>
        <v>0.125</v>
      </c>
      <c r="AE114" s="6">
        <f>IF(Table1[[#This Row],[DISKON_2]]=0,"",Table1[[#This Row],[DISKON_2]])</f>
        <v>0.05</v>
      </c>
      <c r="AF114" s="8">
        <f ca="1">Table1[[#This Row],[TGL DATANG]]</f>
        <v>45369</v>
      </c>
      <c r="AG114" s="10">
        <f ca="1">Table1[[#This Row],[TGL NOTA]]</f>
        <v>45360</v>
      </c>
      <c r="AH114" t="str">
        <f ca="1">Table1[[#This Row],[NO.NOTA]]</f>
        <v>SA240304406</v>
      </c>
    </row>
    <row r="115" spans="1:34" hidden="1" x14ac:dyDescent="0.25">
      <c r="A115" s="2">
        <v>202</v>
      </c>
      <c r="D115">
        <f t="shared" si="2"/>
        <v>111</v>
      </c>
      <c r="E115">
        <f t="shared" si="3"/>
        <v>202</v>
      </c>
      <c r="F115">
        <f>INDEX([1]!NOTA[//DB],A:A)</f>
        <v>2506</v>
      </c>
      <c r="G115" t="e">
        <f>MATCH(Table1[NAMA NB],Table2[NAMA NB],0)</f>
        <v>#N/A</v>
      </c>
      <c r="H115" t="str">
        <f>INDEX([2]!db[NB PAJAK],Table1[[#This Row],[//DB]])</f>
        <v>ISI PENSIL 2B 2.0 MM JOYKO PL-11</v>
      </c>
      <c r="I115" s="3" t="e">
        <f>INDEX(Table2[KODE BARANG],Table1[[#This Row],[//DIC]])</f>
        <v>#N/A</v>
      </c>
      <c r="J115" s="4">
        <f>INDEX([1]!NOTA[C],Table1[[#This Row],[//NOTA]])</f>
        <v>3</v>
      </c>
      <c r="K115" s="5">
        <f>IF(Table1[[#This Row],[C_1]]=0,Table1[[#This Row],[QTY_1]]/Table1[[#This Row],[QTY_2]],0)</f>
        <v>0</v>
      </c>
      <c r="L115" s="5">
        <f>IF(Table1[[#This Row],[C_1]]=0,Table1[[#This Row],[C_2]],Table1[[#This Row],[C_1]])</f>
        <v>3</v>
      </c>
      <c r="M115" s="3">
        <f>INDEX([1]!NOTA[QTY],Table1[[#This Row],[//NOTA]])</f>
        <v>216</v>
      </c>
      <c r="N115" s="3" t="str">
        <f>INDEX([1]!NOTA[STN],Table1[[#This Row],[//NOTA]])</f>
        <v>LSN</v>
      </c>
      <c r="O115" s="3" t="e">
        <f>INDEX(Table2[ISI],Table1[//DIC])</f>
        <v>#N/A</v>
      </c>
      <c r="P115" s="3" t="e">
        <f>INDEX(Table2[SATUAN],Table1[//DIC])</f>
        <v>#N/A</v>
      </c>
      <c r="Q115" s="3" t="e">
        <f>IF(Table1[[#This Row],[QTY_2]]*Table1[[#This Row],[C_1]]=0,Table1[[#This Row],[QTY_1]],Table1[[#This Row],[QTY_2]]*Table1[[#This Row],[C_1]])</f>
        <v>#N/A</v>
      </c>
      <c r="R115" s="3" t="e">
        <f>IF(Table1[[#This Row],[C_1]]="",Table1[[#This Row],[STN_1]],Table1[[#This Row],[STN_2]])</f>
        <v>#N/A</v>
      </c>
      <c r="S115" s="4">
        <f>INDEX([1]!NOTA[JUMLAH],Table1[//NOTA])</f>
        <v>8035200</v>
      </c>
      <c r="T115" s="4" t="e">
        <f>Table1[[#This Row],[JUMLAH]]/Table1[[#This Row],[QTY_3]]</f>
        <v>#N/A</v>
      </c>
      <c r="U115" s="3" t="e">
        <f>Table1[[#This Row],[STN_3]]</f>
        <v>#N/A</v>
      </c>
      <c r="V115" s="6">
        <f>INDEX([1]!NOTA[DISC 1],Table1[//NOTA])</f>
        <v>0.125</v>
      </c>
      <c r="W115" s="6">
        <f>INDEX([1]!NOTA[DISC 2],Table1[//NOTA])</f>
        <v>0.05</v>
      </c>
      <c r="X115" s="13">
        <f ca="1">INDEX([1]!NOTA[TGL_H],Table1[//NOTA])</f>
        <v>45369</v>
      </c>
      <c r="Y115" s="13">
        <f ca="1">INDEX([1]!NOTA[TGL.NOTA_H],Table1[//NOTA])</f>
        <v>45360</v>
      </c>
      <c r="Z115" s="7" t="str">
        <f ca="1">INDEX([1]!NOTA[NO.NOTA_H],Table1[//NOTA])</f>
        <v>SA240304406</v>
      </c>
      <c r="AA115" s="3" t="e">
        <f>Table1[[#This Row],[KODE BARANG]]</f>
        <v>#N/A</v>
      </c>
      <c r="AB115" s="3">
        <f>Table1[[#This Row],[C_3]]</f>
        <v>3</v>
      </c>
      <c r="AC115" s="4" t="e">
        <f>Table1[[#This Row],[HARGA]]</f>
        <v>#N/A</v>
      </c>
      <c r="AD115" s="6">
        <f>IF(Table1[[#This Row],[DISKON_1]]=0,"",Table1[[#This Row],[DISKON_1]])</f>
        <v>0.125</v>
      </c>
      <c r="AE115" s="6">
        <f>IF(Table1[[#This Row],[DISKON_2]]=0,"",Table1[[#This Row],[DISKON_2]])</f>
        <v>0.05</v>
      </c>
      <c r="AF115" s="8">
        <f ca="1">Table1[[#This Row],[TGL DATANG]]</f>
        <v>45369</v>
      </c>
      <c r="AG115" s="10">
        <f ca="1">Table1[[#This Row],[TGL NOTA]]</f>
        <v>45360</v>
      </c>
      <c r="AH115" t="str">
        <f ca="1">Table1[[#This Row],[NO.NOTA]]</f>
        <v>SA240304406</v>
      </c>
    </row>
    <row r="116" spans="1:34" hidden="1" x14ac:dyDescent="0.25">
      <c r="A116" s="2">
        <v>204</v>
      </c>
      <c r="D116">
        <f t="shared" si="2"/>
        <v>112</v>
      </c>
      <c r="E116">
        <f t="shared" si="3"/>
        <v>204</v>
      </c>
      <c r="F116">
        <f>INDEX([1]!NOTA[//DB],A:A)</f>
        <v>2484</v>
      </c>
      <c r="G116" t="e">
        <f>MATCH(Table1[NAMA NB],Table2[NAMA NB],0)</f>
        <v>#N/A</v>
      </c>
      <c r="H116" t="str">
        <f>INDEX([2]!db[NB PAJAK],Table1[[#This Row],[//DB]])</f>
        <v>PENCIL CASE JOYKO PC-0719AC-36A/F (Animal Calender)</v>
      </c>
      <c r="I116" s="3" t="e">
        <f>INDEX(Table2[KODE BARANG],Table1[[#This Row],[//DIC]])</f>
        <v>#N/A</v>
      </c>
      <c r="J116" s="4">
        <f>INDEX([1]!NOTA[C],Table1[[#This Row],[//NOTA]])</f>
        <v>0</v>
      </c>
      <c r="K116" s="5" t="e">
        <f>IF(Table1[[#This Row],[C_1]]=0,Table1[[#This Row],[QTY_1]]/Table1[[#This Row],[QTY_2]],0)</f>
        <v>#N/A</v>
      </c>
      <c r="L116" s="5" t="e">
        <f>IF(Table1[[#This Row],[C_1]]=0,Table1[[#This Row],[C_2]],Table1[[#This Row],[C_1]])</f>
        <v>#N/A</v>
      </c>
      <c r="M116" s="3">
        <f>INDEX([1]!NOTA[QTY],Table1[[#This Row],[//NOTA]])</f>
        <v>144</v>
      </c>
      <c r="N116" s="3" t="str">
        <f>INDEX([1]!NOTA[STN],Table1[[#This Row],[//NOTA]])</f>
        <v>PCS</v>
      </c>
      <c r="O116" s="3" t="e">
        <f>INDEX(Table2[ISI],Table1[//DIC])</f>
        <v>#N/A</v>
      </c>
      <c r="P116" s="3" t="e">
        <f>INDEX(Table2[SATUAN],Table1[//DIC])</f>
        <v>#N/A</v>
      </c>
      <c r="Q116" s="3" t="e">
        <f>IF(Table1[[#This Row],[QTY_2]]*Table1[[#This Row],[C_1]]=0,Table1[[#This Row],[QTY_1]],Table1[[#This Row],[QTY_2]]*Table1[[#This Row],[C_1]])</f>
        <v>#N/A</v>
      </c>
      <c r="R116" s="3" t="e">
        <f>IF(Table1[[#This Row],[C_1]]="",Table1[[#This Row],[STN_1]],Table1[[#This Row],[STN_2]])</f>
        <v>#N/A</v>
      </c>
      <c r="S116" s="4">
        <f>INDEX([1]!NOTA[JUMLAH],Table1[//NOTA])</f>
        <v>691200</v>
      </c>
      <c r="T116" s="4" t="e">
        <f>Table1[[#This Row],[JUMLAH]]/Table1[[#This Row],[QTY_3]]</f>
        <v>#N/A</v>
      </c>
      <c r="U116" s="3" t="e">
        <f>Table1[[#This Row],[STN_3]]</f>
        <v>#N/A</v>
      </c>
      <c r="V116" s="6">
        <f>INDEX([1]!NOTA[DISC 1],Table1[//NOTA])</f>
        <v>0.125</v>
      </c>
      <c r="W116" s="6">
        <f>INDEX([1]!NOTA[DISC 2],Table1[//NOTA])</f>
        <v>0.05</v>
      </c>
      <c r="X116" s="13">
        <f ca="1">INDEX([1]!NOTA[TGL_H],Table1[//NOTA])</f>
        <v>45369</v>
      </c>
      <c r="Y116" s="13">
        <f ca="1">INDEX([1]!NOTA[TGL.NOTA_H],Table1[//NOTA])</f>
        <v>45360</v>
      </c>
      <c r="Z116" s="7" t="str">
        <f ca="1">INDEX([1]!NOTA[NO.NOTA_H],Table1[//NOTA])</f>
        <v>SA230304407</v>
      </c>
      <c r="AA116" s="3" t="e">
        <f>Table1[[#This Row],[KODE BARANG]]</f>
        <v>#N/A</v>
      </c>
      <c r="AB116" s="3" t="e">
        <f>Table1[[#This Row],[C_3]]</f>
        <v>#N/A</v>
      </c>
      <c r="AC116" s="4" t="e">
        <f>Table1[[#This Row],[HARGA]]</f>
        <v>#N/A</v>
      </c>
      <c r="AD116" s="6">
        <f>IF(Table1[[#This Row],[DISKON_1]]=0,"",Table1[[#This Row],[DISKON_1]])</f>
        <v>0.125</v>
      </c>
      <c r="AE116" s="6">
        <f>IF(Table1[[#This Row],[DISKON_2]]=0,"",Table1[[#This Row],[DISKON_2]])</f>
        <v>0.05</v>
      </c>
      <c r="AF116" s="8">
        <f ca="1">Table1[[#This Row],[TGL DATANG]]</f>
        <v>45369</v>
      </c>
      <c r="AG116" s="10">
        <f ca="1">Table1[[#This Row],[TGL NOTA]]</f>
        <v>45360</v>
      </c>
      <c r="AH116" t="str">
        <f ca="1">Table1[[#This Row],[NO.NOTA]]</f>
        <v>SA230304407</v>
      </c>
    </row>
    <row r="117" spans="1:34" hidden="1" x14ac:dyDescent="0.25">
      <c r="A117" s="2">
        <v>205</v>
      </c>
      <c r="D117">
        <f t="shared" si="2"/>
        <v>113</v>
      </c>
      <c r="E117">
        <f t="shared" si="3"/>
        <v>205</v>
      </c>
      <c r="F117">
        <f>INDEX([1]!NOTA[//DB],A:A)</f>
        <v>2486</v>
      </c>
      <c r="G117" t="e">
        <f>MATCH(Table1[NAMA NB],Table2[NAMA NB],0)</f>
        <v>#N/A</v>
      </c>
      <c r="H117" t="str">
        <f>INDEX([2]!db[NB PAJAK],Table1[[#This Row],[//DB]])</f>
        <v>PENCIL CASE JOYKO PC-0719GZ-34A/F (GOZZY)</v>
      </c>
      <c r="I117" s="3" t="e">
        <f>INDEX(Table2[KODE BARANG],Table1[[#This Row],[//DIC]])</f>
        <v>#N/A</v>
      </c>
      <c r="J117" s="4">
        <f>INDEX([1]!NOTA[C],Table1[[#This Row],[//NOTA]])</f>
        <v>0</v>
      </c>
      <c r="K117" s="5" t="e">
        <f>IF(Table1[[#This Row],[C_1]]=0,Table1[[#This Row],[QTY_1]]/Table1[[#This Row],[QTY_2]],0)</f>
        <v>#N/A</v>
      </c>
      <c r="L117" s="5" t="e">
        <f>IF(Table1[[#This Row],[C_1]]=0,Table1[[#This Row],[C_2]],Table1[[#This Row],[C_1]])</f>
        <v>#N/A</v>
      </c>
      <c r="M117" s="3">
        <f>INDEX([1]!NOTA[QTY],Table1[[#This Row],[//NOTA]])</f>
        <v>144</v>
      </c>
      <c r="N117" s="3" t="str">
        <f>INDEX([1]!NOTA[STN],Table1[[#This Row],[//NOTA]])</f>
        <v>PCS</v>
      </c>
      <c r="O117" s="3" t="e">
        <f>INDEX(Table2[ISI],Table1[//DIC])</f>
        <v>#N/A</v>
      </c>
      <c r="P117" s="3" t="e">
        <f>INDEX(Table2[SATUAN],Table1[//DIC])</f>
        <v>#N/A</v>
      </c>
      <c r="Q117" s="3" t="e">
        <f>IF(Table1[[#This Row],[QTY_2]]*Table1[[#This Row],[C_1]]=0,Table1[[#This Row],[QTY_1]],Table1[[#This Row],[QTY_2]]*Table1[[#This Row],[C_1]])</f>
        <v>#N/A</v>
      </c>
      <c r="R117" s="3" t="e">
        <f>IF(Table1[[#This Row],[C_1]]="",Table1[[#This Row],[STN_1]],Table1[[#This Row],[STN_2]])</f>
        <v>#N/A</v>
      </c>
      <c r="S117" s="4">
        <f>INDEX([1]!NOTA[JUMLAH],Table1[//NOTA])</f>
        <v>691200</v>
      </c>
      <c r="T117" s="4" t="e">
        <f>Table1[[#This Row],[JUMLAH]]/Table1[[#This Row],[QTY_3]]</f>
        <v>#N/A</v>
      </c>
      <c r="U117" s="3" t="e">
        <f>Table1[[#This Row],[STN_3]]</f>
        <v>#N/A</v>
      </c>
      <c r="V117" s="6">
        <f>INDEX([1]!NOTA[DISC 1],Table1[//NOTA])</f>
        <v>0.125</v>
      </c>
      <c r="W117" s="6">
        <f>INDEX([1]!NOTA[DISC 2],Table1[//NOTA])</f>
        <v>0.05</v>
      </c>
      <c r="X117" s="13">
        <f ca="1">INDEX([1]!NOTA[TGL_H],Table1[//NOTA])</f>
        <v>45369</v>
      </c>
      <c r="Y117" s="13">
        <f ca="1">INDEX([1]!NOTA[TGL.NOTA_H],Table1[//NOTA])</f>
        <v>45360</v>
      </c>
      <c r="Z117" s="7" t="str">
        <f ca="1">INDEX([1]!NOTA[NO.NOTA_H],Table1[//NOTA])</f>
        <v>SA230304407</v>
      </c>
      <c r="AA117" s="3" t="e">
        <f>Table1[[#This Row],[KODE BARANG]]</f>
        <v>#N/A</v>
      </c>
      <c r="AB117" s="3" t="e">
        <f>Table1[[#This Row],[C_3]]</f>
        <v>#N/A</v>
      </c>
      <c r="AC117" s="4" t="e">
        <f>Table1[[#This Row],[HARGA]]</f>
        <v>#N/A</v>
      </c>
      <c r="AD117" s="6">
        <f>IF(Table1[[#This Row],[DISKON_1]]=0,"",Table1[[#This Row],[DISKON_1]])</f>
        <v>0.125</v>
      </c>
      <c r="AE117" s="6">
        <f>IF(Table1[[#This Row],[DISKON_2]]=0,"",Table1[[#This Row],[DISKON_2]])</f>
        <v>0.05</v>
      </c>
      <c r="AF117" s="8">
        <f ca="1">Table1[[#This Row],[TGL DATANG]]</f>
        <v>45369</v>
      </c>
      <c r="AG117" s="10">
        <f ca="1">Table1[[#This Row],[TGL NOTA]]</f>
        <v>45360</v>
      </c>
      <c r="AH117" t="str">
        <f ca="1">Table1[[#This Row],[NO.NOTA]]</f>
        <v>SA230304407</v>
      </c>
    </row>
    <row r="118" spans="1:34" hidden="1" x14ac:dyDescent="0.25">
      <c r="A118" s="2">
        <v>206</v>
      </c>
      <c r="D118">
        <f t="shared" si="2"/>
        <v>114</v>
      </c>
      <c r="E118">
        <f t="shared" si="3"/>
        <v>206</v>
      </c>
      <c r="F118">
        <f>INDEX([1]!NOTA[//DB],A:A)</f>
        <v>483</v>
      </c>
      <c r="G118" t="e">
        <f>MATCH(Table1[NAMA NB],Table2[NAMA NB],0)</f>
        <v>#N/A</v>
      </c>
      <c r="H118" t="str">
        <f>INDEX([2]!db[NB PAJAK],Table1[[#This Row],[//DB]])</f>
        <v>KUAS SET JOYKO BR-1</v>
      </c>
      <c r="I118" s="3" t="e">
        <f>INDEX(Table2[KODE BARANG],Table1[[#This Row],[//DIC]])</f>
        <v>#N/A</v>
      </c>
      <c r="J118" s="4">
        <f>INDEX([1]!NOTA[C],Table1[[#This Row],[//NOTA]])</f>
        <v>2</v>
      </c>
      <c r="K118" s="5">
        <f>IF(Table1[[#This Row],[C_1]]=0,Table1[[#This Row],[QTY_1]]/Table1[[#This Row],[QTY_2]],0)</f>
        <v>0</v>
      </c>
      <c r="L118" s="5">
        <f>IF(Table1[[#This Row],[C_1]]=0,Table1[[#This Row],[C_2]],Table1[[#This Row],[C_1]])</f>
        <v>2</v>
      </c>
      <c r="M118" s="3">
        <f>INDEX([1]!NOTA[QTY],Table1[[#This Row],[//NOTA]])</f>
        <v>480</v>
      </c>
      <c r="N118" s="3" t="str">
        <f>INDEX([1]!NOTA[STN],Table1[[#This Row],[//NOTA]])</f>
        <v>SET</v>
      </c>
      <c r="O118" s="3" t="e">
        <f>INDEX(Table2[ISI],Table1[//DIC])</f>
        <v>#N/A</v>
      </c>
      <c r="P118" s="3" t="e">
        <f>INDEX(Table2[SATUAN],Table1[//DIC])</f>
        <v>#N/A</v>
      </c>
      <c r="Q118" s="3" t="e">
        <f>IF(Table1[[#This Row],[QTY_2]]*Table1[[#This Row],[C_1]]=0,Table1[[#This Row],[QTY_1]],Table1[[#This Row],[QTY_2]]*Table1[[#This Row],[C_1]])</f>
        <v>#N/A</v>
      </c>
      <c r="R118" s="3" t="e">
        <f>IF(Table1[[#This Row],[C_1]]="",Table1[[#This Row],[STN_1]],Table1[[#This Row],[STN_2]])</f>
        <v>#N/A</v>
      </c>
      <c r="S118" s="4">
        <f>INDEX([1]!NOTA[JUMLAH],Table1[//NOTA])</f>
        <v>4224000</v>
      </c>
      <c r="T118" s="4" t="e">
        <f>Table1[[#This Row],[JUMLAH]]/Table1[[#This Row],[QTY_3]]</f>
        <v>#N/A</v>
      </c>
      <c r="U118" s="3" t="e">
        <f>Table1[[#This Row],[STN_3]]</f>
        <v>#N/A</v>
      </c>
      <c r="V118" s="6">
        <f>INDEX([1]!NOTA[DISC 1],Table1[//NOTA])</f>
        <v>0.125</v>
      </c>
      <c r="W118" s="6">
        <f>INDEX([1]!NOTA[DISC 2],Table1[//NOTA])</f>
        <v>0.05</v>
      </c>
      <c r="X118" s="13">
        <f ca="1">INDEX([1]!NOTA[TGL_H],Table1[//NOTA])</f>
        <v>45369</v>
      </c>
      <c r="Y118" s="13">
        <f ca="1">INDEX([1]!NOTA[TGL.NOTA_H],Table1[//NOTA])</f>
        <v>45360</v>
      </c>
      <c r="Z118" s="7" t="str">
        <f ca="1">INDEX([1]!NOTA[NO.NOTA_H],Table1[//NOTA])</f>
        <v>SA230304407</v>
      </c>
      <c r="AA118" s="3" t="e">
        <f>Table1[[#This Row],[KODE BARANG]]</f>
        <v>#N/A</v>
      </c>
      <c r="AB118" s="3">
        <f>Table1[[#This Row],[C_3]]</f>
        <v>2</v>
      </c>
      <c r="AC118" s="4" t="e">
        <f>Table1[[#This Row],[HARGA]]</f>
        <v>#N/A</v>
      </c>
      <c r="AD118" s="6">
        <f>IF(Table1[[#This Row],[DISKON_1]]=0,"",Table1[[#This Row],[DISKON_1]])</f>
        <v>0.125</v>
      </c>
      <c r="AE118" s="6">
        <f>IF(Table1[[#This Row],[DISKON_2]]=0,"",Table1[[#This Row],[DISKON_2]])</f>
        <v>0.05</v>
      </c>
      <c r="AF118" s="8">
        <f ca="1">Table1[[#This Row],[TGL DATANG]]</f>
        <v>45369</v>
      </c>
      <c r="AG118" s="10">
        <f ca="1">Table1[[#This Row],[TGL NOTA]]</f>
        <v>45360</v>
      </c>
      <c r="AH118" t="str">
        <f ca="1">Table1[[#This Row],[NO.NOTA]]</f>
        <v>SA230304407</v>
      </c>
    </row>
    <row r="119" spans="1:34" hidden="1" x14ac:dyDescent="0.25">
      <c r="A119" s="2">
        <v>207</v>
      </c>
      <c r="D119">
        <f t="shared" si="2"/>
        <v>115</v>
      </c>
      <c r="E119">
        <f t="shared" si="3"/>
        <v>207</v>
      </c>
      <c r="F119">
        <f>INDEX([1]!NOTA[//DB],A:A)</f>
        <v>791</v>
      </c>
      <c r="G119" t="e">
        <f>MATCH(Table1[NAMA NB],Table2[NAMA NB],0)</f>
        <v>#N/A</v>
      </c>
      <c r="H119" t="str">
        <f>INDEX([2]!db[NB PAJAK],Table1[[#This Row],[//DB]])</f>
        <v>ISI CUTTER 18 MM JOYKO L-150 MH (BESAR)</v>
      </c>
      <c r="I119" s="3" t="e">
        <f>INDEX(Table2[KODE BARANG],Table1[[#This Row],[//DIC]])</f>
        <v>#N/A</v>
      </c>
      <c r="J119" s="4">
        <f>INDEX([1]!NOTA[C],Table1[[#This Row],[//NOTA]])</f>
        <v>4</v>
      </c>
      <c r="K119" s="5">
        <f>IF(Table1[[#This Row],[C_1]]=0,Table1[[#This Row],[QTY_1]]/Table1[[#This Row],[QTY_2]],0)</f>
        <v>0</v>
      </c>
      <c r="L119" s="5">
        <f>IF(Table1[[#This Row],[C_1]]=0,Table1[[#This Row],[C_2]],Table1[[#This Row],[C_1]])</f>
        <v>4</v>
      </c>
      <c r="M119" s="3">
        <f>INDEX([1]!NOTA[QTY],Table1[[#This Row],[//NOTA]])</f>
        <v>160</v>
      </c>
      <c r="N119" s="3" t="str">
        <f>INDEX([1]!NOTA[STN],Table1[[#This Row],[//NOTA]])</f>
        <v>LSN</v>
      </c>
      <c r="O119" s="3" t="e">
        <f>INDEX(Table2[ISI],Table1[//DIC])</f>
        <v>#N/A</v>
      </c>
      <c r="P119" s="3" t="e">
        <f>INDEX(Table2[SATUAN],Table1[//DIC])</f>
        <v>#N/A</v>
      </c>
      <c r="Q119" s="3" t="e">
        <f>IF(Table1[[#This Row],[QTY_2]]*Table1[[#This Row],[C_1]]=0,Table1[[#This Row],[QTY_1]],Table1[[#This Row],[QTY_2]]*Table1[[#This Row],[C_1]])</f>
        <v>#N/A</v>
      </c>
      <c r="R119" s="3" t="e">
        <f>IF(Table1[[#This Row],[C_1]]="",Table1[[#This Row],[STN_1]],Table1[[#This Row],[STN_2]])</f>
        <v>#N/A</v>
      </c>
      <c r="S119" s="4">
        <f>INDEX([1]!NOTA[JUMLAH],Table1[//NOTA])</f>
        <v>7872000</v>
      </c>
      <c r="T119" s="4" t="e">
        <f>Table1[[#This Row],[JUMLAH]]/Table1[[#This Row],[QTY_3]]</f>
        <v>#N/A</v>
      </c>
      <c r="U119" s="3" t="e">
        <f>Table1[[#This Row],[STN_3]]</f>
        <v>#N/A</v>
      </c>
      <c r="V119" s="6">
        <f>INDEX([1]!NOTA[DISC 1],Table1[//NOTA])</f>
        <v>0.125</v>
      </c>
      <c r="W119" s="6">
        <f>INDEX([1]!NOTA[DISC 2],Table1[//NOTA])</f>
        <v>0.05</v>
      </c>
      <c r="X119" s="13">
        <f ca="1">INDEX([1]!NOTA[TGL_H],Table1[//NOTA])</f>
        <v>45369</v>
      </c>
      <c r="Y119" s="13">
        <f ca="1">INDEX([1]!NOTA[TGL.NOTA_H],Table1[//NOTA])</f>
        <v>45360</v>
      </c>
      <c r="Z119" s="7" t="str">
        <f ca="1">INDEX([1]!NOTA[NO.NOTA_H],Table1[//NOTA])</f>
        <v>SA230304407</v>
      </c>
      <c r="AA119" s="3" t="e">
        <f>Table1[[#This Row],[KODE BARANG]]</f>
        <v>#N/A</v>
      </c>
      <c r="AB119" s="3">
        <f>Table1[[#This Row],[C_3]]</f>
        <v>4</v>
      </c>
      <c r="AC119" s="4" t="e">
        <f>Table1[[#This Row],[HARGA]]</f>
        <v>#N/A</v>
      </c>
      <c r="AD119" s="6">
        <f>IF(Table1[[#This Row],[DISKON_1]]=0,"",Table1[[#This Row],[DISKON_1]])</f>
        <v>0.125</v>
      </c>
      <c r="AE119" s="6">
        <f>IF(Table1[[#This Row],[DISKON_2]]=0,"",Table1[[#This Row],[DISKON_2]])</f>
        <v>0.05</v>
      </c>
      <c r="AF119" s="8">
        <f ca="1">Table1[[#This Row],[TGL DATANG]]</f>
        <v>45369</v>
      </c>
      <c r="AG119" s="10">
        <f ca="1">Table1[[#This Row],[TGL NOTA]]</f>
        <v>45360</v>
      </c>
      <c r="AH119" t="str">
        <f ca="1">Table1[[#This Row],[NO.NOTA]]</f>
        <v>SA230304407</v>
      </c>
    </row>
    <row r="120" spans="1:34" hidden="1" x14ac:dyDescent="0.25">
      <c r="A120" s="2">
        <v>208</v>
      </c>
      <c r="D120">
        <f t="shared" si="2"/>
        <v>116</v>
      </c>
      <c r="E120">
        <f t="shared" si="3"/>
        <v>208</v>
      </c>
      <c r="F120">
        <f>INDEX([1]!NOTA[//DB],A:A)</f>
        <v>2639</v>
      </c>
      <c r="G120" t="e">
        <f>MATCH(Table1[NAMA NB],Table2[NAMA NB],0)</f>
        <v>#N/A</v>
      </c>
      <c r="H120" t="str">
        <f>INDEX([2]!db[NB PAJAK],Table1[[#This Row],[//DB]])</f>
        <v>SPIDOL PERMANENT JOYKO PM-34 (bonus)</v>
      </c>
      <c r="I120" s="3" t="e">
        <f>INDEX(Table2[KODE BARANG],Table1[[#This Row],[//DIC]])</f>
        <v>#N/A</v>
      </c>
      <c r="J120" s="4">
        <f>INDEX([1]!NOTA[C],Table1[[#This Row],[//NOTA]])</f>
        <v>0</v>
      </c>
      <c r="K120" s="5" t="e">
        <f>IF(Table1[[#This Row],[C_1]]=0,Table1[[#This Row],[QTY_1]]/Table1[[#This Row],[QTY_2]],0)</f>
        <v>#N/A</v>
      </c>
      <c r="L120" s="5" t="e">
        <f>IF(Table1[[#This Row],[C_1]]=0,Table1[[#This Row],[C_2]],Table1[[#This Row],[C_1]])</f>
        <v>#N/A</v>
      </c>
      <c r="M120" s="3">
        <f>INDEX([1]!NOTA[QTY],Table1[[#This Row],[//NOTA]])</f>
        <v>96</v>
      </c>
      <c r="N120" s="3" t="str">
        <f>INDEX([1]!NOTA[STN],Table1[[#This Row],[//NOTA]])</f>
        <v>PCS</v>
      </c>
      <c r="O120" s="3" t="e">
        <f>INDEX(Table2[ISI],Table1[//DIC])</f>
        <v>#N/A</v>
      </c>
      <c r="P120" s="3" t="e">
        <f>INDEX(Table2[SATUAN],Table1[//DIC])</f>
        <v>#N/A</v>
      </c>
      <c r="Q120" s="3" t="e">
        <f>IF(Table1[[#This Row],[QTY_2]]*Table1[[#This Row],[C_1]]=0,Table1[[#This Row],[QTY_1]],Table1[[#This Row],[QTY_2]]*Table1[[#This Row],[C_1]])</f>
        <v>#N/A</v>
      </c>
      <c r="R120" s="3" t="e">
        <f>IF(Table1[[#This Row],[C_1]]="",Table1[[#This Row],[STN_1]],Table1[[#This Row],[STN_2]])</f>
        <v>#N/A</v>
      </c>
      <c r="S120" s="4">
        <f>INDEX([1]!NOTA[JUMLAH],Table1[//NOTA])</f>
        <v>225600</v>
      </c>
      <c r="T120" s="4" t="e">
        <f>Table1[[#This Row],[JUMLAH]]/Table1[[#This Row],[QTY_3]]</f>
        <v>#N/A</v>
      </c>
      <c r="U120" s="3" t="e">
        <f>Table1[[#This Row],[STN_3]]</f>
        <v>#N/A</v>
      </c>
      <c r="V120" s="6">
        <f>INDEX([1]!NOTA[DISC 1],Table1[//NOTA])</f>
        <v>0.125</v>
      </c>
      <c r="W120" s="6">
        <f>INDEX([1]!NOTA[DISC 2],Table1[//NOTA])</f>
        <v>0.05</v>
      </c>
      <c r="X120" s="13">
        <f ca="1">INDEX([1]!NOTA[TGL_H],Table1[//NOTA])</f>
        <v>45369</v>
      </c>
      <c r="Y120" s="13">
        <f ca="1">INDEX([1]!NOTA[TGL.NOTA_H],Table1[//NOTA])</f>
        <v>45360</v>
      </c>
      <c r="Z120" s="7" t="str">
        <f ca="1">INDEX([1]!NOTA[NO.NOTA_H],Table1[//NOTA])</f>
        <v>SA230304407</v>
      </c>
      <c r="AA120" s="3" t="e">
        <f>Table1[[#This Row],[KODE BARANG]]</f>
        <v>#N/A</v>
      </c>
      <c r="AB120" s="3" t="e">
        <f>Table1[[#This Row],[C_3]]</f>
        <v>#N/A</v>
      </c>
      <c r="AC120" s="4" t="e">
        <f>Table1[[#This Row],[HARGA]]</f>
        <v>#N/A</v>
      </c>
      <c r="AD120" s="6">
        <f>IF(Table1[[#This Row],[DISKON_1]]=0,"",Table1[[#This Row],[DISKON_1]])</f>
        <v>0.125</v>
      </c>
      <c r="AE120" s="6">
        <f>IF(Table1[[#This Row],[DISKON_2]]=0,"",Table1[[#This Row],[DISKON_2]])</f>
        <v>0.05</v>
      </c>
      <c r="AF120" s="8">
        <f ca="1">Table1[[#This Row],[TGL DATANG]]</f>
        <v>45369</v>
      </c>
      <c r="AG120" s="10">
        <f ca="1">Table1[[#This Row],[TGL NOTA]]</f>
        <v>45360</v>
      </c>
      <c r="AH120" t="str">
        <f ca="1">Table1[[#This Row],[NO.NOTA]]</f>
        <v>SA230304407</v>
      </c>
    </row>
    <row r="121" spans="1:34" hidden="1" x14ac:dyDescent="0.25">
      <c r="A121" s="2">
        <v>210</v>
      </c>
      <c r="D121">
        <f t="shared" si="2"/>
        <v>117</v>
      </c>
      <c r="E121">
        <f t="shared" ref="E121:E184" si="4">A:A</f>
        <v>210</v>
      </c>
      <c r="F121">
        <f>INDEX([1]!NOTA[//DB],A:A)</f>
        <v>580</v>
      </c>
      <c r="G121" t="e">
        <f>MATCH(Table1[NAMA NB],Table2[NAMA NB],0)</f>
        <v>#N/A</v>
      </c>
      <c r="H121" t="str">
        <f>INDEX([2]!db[NB PAJAK],Table1[[#This Row],[//DB]])</f>
        <v>CALCULATOR JOYKO CC-15A</v>
      </c>
      <c r="I121" s="3" t="e">
        <f>INDEX(Table2[KODE BARANG],Table1[[#This Row],[//DIC]])</f>
        <v>#N/A</v>
      </c>
      <c r="J121" s="4">
        <f>INDEX([1]!NOTA[C],Table1[[#This Row],[//NOTA]])</f>
        <v>1</v>
      </c>
      <c r="K121" s="5">
        <f>IF(Table1[[#This Row],[C_1]]=0,Table1[[#This Row],[QTY_1]]/Table1[[#This Row],[QTY_2]],0)</f>
        <v>0</v>
      </c>
      <c r="L121" s="5">
        <f>IF(Table1[[#This Row],[C_1]]=0,Table1[[#This Row],[C_2]],Table1[[#This Row],[C_1]])</f>
        <v>1</v>
      </c>
      <c r="M121" s="3">
        <f>INDEX([1]!NOTA[QTY],Table1[[#This Row],[//NOTA]])</f>
        <v>120</v>
      </c>
      <c r="N121" s="3" t="str">
        <f>INDEX([1]!NOTA[STN],Table1[[#This Row],[//NOTA]])</f>
        <v>PCS</v>
      </c>
      <c r="O121" s="3" t="e">
        <f>INDEX(Table2[ISI],Table1[//DIC])</f>
        <v>#N/A</v>
      </c>
      <c r="P121" s="3" t="e">
        <f>INDEX(Table2[SATUAN],Table1[//DIC])</f>
        <v>#N/A</v>
      </c>
      <c r="Q121" s="3" t="e">
        <f>IF(Table1[[#This Row],[QTY_2]]*Table1[[#This Row],[C_1]]=0,Table1[[#This Row],[QTY_1]],Table1[[#This Row],[QTY_2]]*Table1[[#This Row],[C_1]])</f>
        <v>#N/A</v>
      </c>
      <c r="R121" s="3" t="e">
        <f>IF(Table1[[#This Row],[C_1]]="",Table1[[#This Row],[STN_1]],Table1[[#This Row],[STN_2]])</f>
        <v>#N/A</v>
      </c>
      <c r="S121" s="4">
        <f>INDEX([1]!NOTA[JUMLAH],Table1[//NOTA])</f>
        <v>5640000</v>
      </c>
      <c r="T121" s="4" t="e">
        <f>Table1[[#This Row],[JUMLAH]]/Table1[[#This Row],[QTY_3]]</f>
        <v>#N/A</v>
      </c>
      <c r="U121" s="3" t="e">
        <f>Table1[[#This Row],[STN_3]]</f>
        <v>#N/A</v>
      </c>
      <c r="V121" s="6">
        <f>INDEX([1]!NOTA[DISC 1],Table1[//NOTA])</f>
        <v>0.125</v>
      </c>
      <c r="W121" s="6">
        <f>INDEX([1]!NOTA[DISC 2],Table1[//NOTA])</f>
        <v>0.05</v>
      </c>
      <c r="X121" s="13">
        <f ca="1">INDEX([1]!NOTA[TGL_H],Table1[//NOTA])</f>
        <v>45370</v>
      </c>
      <c r="Y121" s="13">
        <f ca="1">INDEX([1]!NOTA[TGL.NOTA_H],Table1[//NOTA])</f>
        <v>45365</v>
      </c>
      <c r="Z121" s="7" t="str">
        <f ca="1">INDEX([1]!NOTA[NO.NOTA_H],Table1[//NOTA])</f>
        <v>SN24030666</v>
      </c>
      <c r="AA121" s="3" t="e">
        <f>Table1[[#This Row],[KODE BARANG]]</f>
        <v>#N/A</v>
      </c>
      <c r="AB121" s="3">
        <f>Table1[[#This Row],[C_3]]</f>
        <v>1</v>
      </c>
      <c r="AC121" s="4" t="e">
        <f>Table1[[#This Row],[HARGA]]</f>
        <v>#N/A</v>
      </c>
      <c r="AD121" s="6">
        <f>IF(Table1[[#This Row],[DISKON_1]]=0,"",Table1[[#This Row],[DISKON_1]])</f>
        <v>0.125</v>
      </c>
      <c r="AE121" s="6">
        <f>IF(Table1[[#This Row],[DISKON_2]]=0,"",Table1[[#This Row],[DISKON_2]])</f>
        <v>0.05</v>
      </c>
      <c r="AF121" s="8">
        <f ca="1">Table1[[#This Row],[TGL DATANG]]</f>
        <v>45370</v>
      </c>
      <c r="AG121" s="10">
        <f ca="1">Table1[[#This Row],[TGL NOTA]]</f>
        <v>45365</v>
      </c>
      <c r="AH121" t="str">
        <f ca="1">Table1[[#This Row],[NO.NOTA]]</f>
        <v>SN24030666</v>
      </c>
    </row>
    <row r="122" spans="1:34" hidden="1" x14ac:dyDescent="0.25">
      <c r="A122" s="2">
        <v>212</v>
      </c>
      <c r="D122">
        <f t="shared" si="2"/>
        <v>118</v>
      </c>
      <c r="E122">
        <f t="shared" si="4"/>
        <v>212</v>
      </c>
      <c r="F122">
        <f>INDEX([1]!NOTA[//DB],A:A)</f>
        <v>1580</v>
      </c>
      <c r="G122" t="e">
        <f>MATCH(Table1[NAMA NB],Table2[NAMA NB],0)</f>
        <v>#N/A</v>
      </c>
      <c r="H122" t="str">
        <f>INDEX([2]!db[NB PAJAK],Table1[[#This Row],[//DB]])</f>
        <v>CORRECTION FLUID KENKO KE-01</v>
      </c>
      <c r="I122" s="3" t="e">
        <f>INDEX(Table2[KODE BARANG],Table1[[#This Row],[//DIC]])</f>
        <v>#N/A</v>
      </c>
      <c r="J122" s="4">
        <f>INDEX([1]!NOTA[C],Table1[[#This Row],[//NOTA]])</f>
        <v>0</v>
      </c>
      <c r="K122" s="5" t="e">
        <f>IF(Table1[[#This Row],[C_1]]=0,Table1[[#This Row],[QTY_1]]/Table1[[#This Row],[QTY_2]],0)</f>
        <v>#N/A</v>
      </c>
      <c r="L122" s="5" t="e">
        <f>IF(Table1[[#This Row],[C_1]]=0,Table1[[#This Row],[C_2]],Table1[[#This Row],[C_1]])</f>
        <v>#N/A</v>
      </c>
      <c r="M122" s="3">
        <f>INDEX([1]!NOTA[QTY],Table1[[#This Row],[//NOTA]])</f>
        <v>78</v>
      </c>
      <c r="N122" s="3" t="str">
        <f>INDEX([1]!NOTA[STN],Table1[[#This Row],[//NOTA]])</f>
        <v>LSN</v>
      </c>
      <c r="O122" s="3" t="e">
        <f>INDEX(Table2[ISI],Table1[//DIC])</f>
        <v>#N/A</v>
      </c>
      <c r="P122" s="3" t="e">
        <f>INDEX(Table2[SATUAN],Table1[//DIC])</f>
        <v>#N/A</v>
      </c>
      <c r="Q122" s="3" t="e">
        <f>IF(Table1[[#This Row],[QTY_2]]*Table1[[#This Row],[C_1]]=0,Table1[[#This Row],[QTY_1]],Table1[[#This Row],[QTY_2]]*Table1[[#This Row],[C_1]])</f>
        <v>#N/A</v>
      </c>
      <c r="R122" s="3" t="e">
        <f>IF(Table1[[#This Row],[C_1]]="",Table1[[#This Row],[STN_1]],Table1[[#This Row],[STN_2]])</f>
        <v>#N/A</v>
      </c>
      <c r="S122" s="4" t="str">
        <f>INDEX([1]!NOTA[JUMLAH],Table1[//NOTA])</f>
        <v/>
      </c>
      <c r="T122" s="4" t="e">
        <f>Table1[[#This Row],[JUMLAH]]/Table1[[#This Row],[QTY_3]]</f>
        <v>#VALUE!</v>
      </c>
      <c r="U122" s="3" t="e">
        <f>Table1[[#This Row],[STN_3]]</f>
        <v>#N/A</v>
      </c>
      <c r="V122" s="6">
        <f>INDEX([1]!NOTA[DISC 1],Table1[//NOTA])</f>
        <v>0</v>
      </c>
      <c r="W122" s="6">
        <f>INDEX([1]!NOTA[DISC 2],Table1[//NOTA])</f>
        <v>0</v>
      </c>
      <c r="X122" s="13">
        <f ca="1">INDEX([1]!NOTA[TGL_H],Table1[//NOTA])</f>
        <v>45369</v>
      </c>
      <c r="Y122" s="13">
        <f ca="1">INDEX([1]!NOTA[TGL.NOTA_H],Table1[//NOTA])</f>
        <v>45365</v>
      </c>
      <c r="Z122" s="7" t="str">
        <f ca="1">INDEX([1]!NOTA[NO.NOTA_H],Table1[//NOTA])</f>
        <v>IA-2024/III/019</v>
      </c>
      <c r="AA122" s="3" t="e">
        <f>Table1[[#This Row],[KODE BARANG]]</f>
        <v>#N/A</v>
      </c>
      <c r="AB122" s="3" t="e">
        <f>Table1[[#This Row],[C_3]]</f>
        <v>#N/A</v>
      </c>
      <c r="AC122" s="4" t="e">
        <f>Table1[[#This Row],[HARGA]]</f>
        <v>#VALUE!</v>
      </c>
      <c r="AD122" s="6" t="str">
        <f>IF(Table1[[#This Row],[DISKON_1]]=0,"",Table1[[#This Row],[DISKON_1]])</f>
        <v/>
      </c>
      <c r="AE122" s="6" t="str">
        <f>IF(Table1[[#This Row],[DISKON_2]]=0,"",Table1[[#This Row],[DISKON_2]])</f>
        <v/>
      </c>
      <c r="AF122" s="8">
        <f ca="1">Table1[[#This Row],[TGL DATANG]]</f>
        <v>45369</v>
      </c>
      <c r="AG122" s="10">
        <f ca="1">Table1[[#This Row],[TGL NOTA]]</f>
        <v>45365</v>
      </c>
      <c r="AH122" t="str">
        <f ca="1">Table1[[#This Row],[NO.NOTA]]</f>
        <v>IA-2024/III/019</v>
      </c>
    </row>
    <row r="123" spans="1:34" hidden="1" x14ac:dyDescent="0.25">
      <c r="A123" s="2">
        <v>214</v>
      </c>
      <c r="D123">
        <f t="shared" si="2"/>
        <v>119</v>
      </c>
      <c r="E123">
        <f t="shared" si="4"/>
        <v>214</v>
      </c>
      <c r="F123">
        <f>INDEX([1]!NOTA[//DB],A:A)</f>
        <v>1644</v>
      </c>
      <c r="G123" t="e">
        <f>MATCH(Table1[NAMA NB],Table2[NAMA NB],0)</f>
        <v>#N/A</v>
      </c>
      <c r="H123" t="str">
        <f>INDEX([2]!db[NB PAJAK],Table1[[#This Row],[//DB]])</f>
        <v>GEL PEN KENKO HI-TECH-H 0.28 MM BIRU</v>
      </c>
      <c r="I123" s="3" t="e">
        <f>INDEX(Table2[KODE BARANG],Table1[[#This Row],[//DIC]])</f>
        <v>#N/A</v>
      </c>
      <c r="J123" s="4">
        <f>INDEX([1]!NOTA[C],Table1[[#This Row],[//NOTA]])</f>
        <v>2</v>
      </c>
      <c r="K123" s="5">
        <f>IF(Table1[[#This Row],[C_1]]=0,Table1[[#This Row],[QTY_1]]/Table1[[#This Row],[QTY_2]],0)</f>
        <v>0</v>
      </c>
      <c r="L123" s="5">
        <f>IF(Table1[[#This Row],[C_1]]=0,Table1[[#This Row],[C_2]],Table1[[#This Row],[C_1]])</f>
        <v>2</v>
      </c>
      <c r="M123" s="3">
        <f>INDEX([1]!NOTA[QTY],Table1[[#This Row],[//NOTA]])</f>
        <v>0</v>
      </c>
      <c r="N123" s="3">
        <f>INDEX([1]!NOTA[STN],Table1[[#This Row],[//NOTA]])</f>
        <v>0</v>
      </c>
      <c r="O123" s="3" t="e">
        <f>INDEX(Table2[ISI],Table1[//DIC])</f>
        <v>#N/A</v>
      </c>
      <c r="P123" s="3" t="e">
        <f>INDEX(Table2[SATUAN],Table1[//DIC])</f>
        <v>#N/A</v>
      </c>
      <c r="Q123" s="3" t="e">
        <f>IF(Table1[[#This Row],[QTY_2]]*Table1[[#This Row],[C_1]]=0,Table1[[#This Row],[QTY_1]],Table1[[#This Row],[QTY_2]]*Table1[[#This Row],[C_1]])</f>
        <v>#N/A</v>
      </c>
      <c r="R123" s="3" t="e">
        <f>IF(Table1[[#This Row],[C_1]]="",Table1[[#This Row],[STN_1]],Table1[[#This Row],[STN_2]])</f>
        <v>#N/A</v>
      </c>
      <c r="S123" s="4">
        <f>INDEX([1]!NOTA[JUMLAH],Table1[//NOTA])</f>
        <v>11232000</v>
      </c>
      <c r="T123" s="4" t="e">
        <f>Table1[[#This Row],[JUMLAH]]/Table1[[#This Row],[QTY_3]]</f>
        <v>#N/A</v>
      </c>
      <c r="U123" s="3" t="e">
        <f>Table1[[#This Row],[STN_3]]</f>
        <v>#N/A</v>
      </c>
      <c r="V123" s="6">
        <f>INDEX([1]!NOTA[DISC 1],Table1[//NOTA])</f>
        <v>0.17</v>
      </c>
      <c r="W123" s="6">
        <f>INDEX([1]!NOTA[DISC 2],Table1[//NOTA])</f>
        <v>0</v>
      </c>
      <c r="X123" s="13">
        <f ca="1">INDEX([1]!NOTA[TGL_H],Table1[//NOTA])</f>
        <v>45369</v>
      </c>
      <c r="Y123" s="13">
        <f ca="1">INDEX([1]!NOTA[TGL.NOTA_H],Table1[//NOTA])</f>
        <v>45365</v>
      </c>
      <c r="Z123" s="7" t="str">
        <f ca="1">INDEX([1]!NOTA[NO.NOTA_H],Table1[//NOTA])</f>
        <v>24030827</v>
      </c>
      <c r="AA123" s="3" t="e">
        <f>Table1[[#This Row],[KODE BARANG]]</f>
        <v>#N/A</v>
      </c>
      <c r="AB123" s="3">
        <f>Table1[[#This Row],[C_3]]</f>
        <v>2</v>
      </c>
      <c r="AC123" s="4" t="e">
        <f>Table1[[#This Row],[HARGA]]</f>
        <v>#N/A</v>
      </c>
      <c r="AD123" s="6">
        <f>IF(Table1[[#This Row],[DISKON_1]]=0,"",Table1[[#This Row],[DISKON_1]])</f>
        <v>0.17</v>
      </c>
      <c r="AE123" s="6" t="str">
        <f>IF(Table1[[#This Row],[DISKON_2]]=0,"",Table1[[#This Row],[DISKON_2]])</f>
        <v/>
      </c>
      <c r="AF123" s="8">
        <f ca="1">Table1[[#This Row],[TGL DATANG]]</f>
        <v>45369</v>
      </c>
      <c r="AG123" s="10">
        <f ca="1">Table1[[#This Row],[TGL NOTA]]</f>
        <v>45365</v>
      </c>
      <c r="AH123" t="str">
        <f ca="1">Table1[[#This Row],[NO.NOTA]]</f>
        <v>24030827</v>
      </c>
    </row>
    <row r="124" spans="1:34" hidden="1" x14ac:dyDescent="0.25">
      <c r="A124" s="2">
        <v>215</v>
      </c>
      <c r="D124">
        <f t="shared" si="2"/>
        <v>120</v>
      </c>
      <c r="E124">
        <f t="shared" si="4"/>
        <v>215</v>
      </c>
      <c r="F124">
        <f>INDEX([1]!NOTA[//DB],A:A)</f>
        <v>1669</v>
      </c>
      <c r="G124" t="e">
        <f>MATCH(Table1[NAMA NB],Table2[NAMA NB],0)</f>
        <v>#N/A</v>
      </c>
      <c r="H124" t="str">
        <f>INDEX([2]!db[NB PAJAK],Table1[[#This Row],[//DB]])</f>
        <v>GEL PEN KENKO KE-303 T-GEL TRIANGULAR HITAM</v>
      </c>
      <c r="I124" s="3" t="e">
        <f>INDEX(Table2[KODE BARANG],Table1[[#This Row],[//DIC]])</f>
        <v>#N/A</v>
      </c>
      <c r="J124" s="4">
        <f>INDEX([1]!NOTA[C],Table1[[#This Row],[//NOTA]])</f>
        <v>2</v>
      </c>
      <c r="K124" s="5">
        <f>IF(Table1[[#This Row],[C_1]]=0,Table1[[#This Row],[QTY_1]]/Table1[[#This Row],[QTY_2]],0)</f>
        <v>0</v>
      </c>
      <c r="L124" s="5">
        <f>IF(Table1[[#This Row],[C_1]]=0,Table1[[#This Row],[C_2]],Table1[[#This Row],[C_1]])</f>
        <v>2</v>
      </c>
      <c r="M124" s="3">
        <f>INDEX([1]!NOTA[QTY],Table1[[#This Row],[//NOTA]])</f>
        <v>0</v>
      </c>
      <c r="N124" s="3">
        <f>INDEX([1]!NOTA[STN],Table1[[#This Row],[//NOTA]])</f>
        <v>0</v>
      </c>
      <c r="O124" s="3" t="e">
        <f>INDEX(Table2[ISI],Table1[//DIC])</f>
        <v>#N/A</v>
      </c>
      <c r="P124" s="3" t="e">
        <f>INDEX(Table2[SATUAN],Table1[//DIC])</f>
        <v>#N/A</v>
      </c>
      <c r="Q124" s="3" t="e">
        <f>IF(Table1[[#This Row],[QTY_2]]*Table1[[#This Row],[C_1]]=0,Table1[[#This Row],[QTY_1]],Table1[[#This Row],[QTY_2]]*Table1[[#This Row],[C_1]])</f>
        <v>#N/A</v>
      </c>
      <c r="R124" s="3" t="e">
        <f>IF(Table1[[#This Row],[C_1]]="",Table1[[#This Row],[STN_1]],Table1[[#This Row],[STN_2]])</f>
        <v>#N/A</v>
      </c>
      <c r="S124" s="4">
        <f>INDEX([1]!NOTA[JUMLAH],Table1[//NOTA])</f>
        <v>6220800</v>
      </c>
      <c r="T124" s="4" t="e">
        <f>Table1[[#This Row],[JUMLAH]]/Table1[[#This Row],[QTY_3]]</f>
        <v>#N/A</v>
      </c>
      <c r="U124" s="3" t="e">
        <f>Table1[[#This Row],[STN_3]]</f>
        <v>#N/A</v>
      </c>
      <c r="V124" s="6">
        <f>INDEX([1]!NOTA[DISC 1],Table1[//NOTA])</f>
        <v>0.17</v>
      </c>
      <c r="W124" s="6">
        <f>INDEX([1]!NOTA[DISC 2],Table1[//NOTA])</f>
        <v>0</v>
      </c>
      <c r="X124" s="13">
        <f ca="1">INDEX([1]!NOTA[TGL_H],Table1[//NOTA])</f>
        <v>45369</v>
      </c>
      <c r="Y124" s="13">
        <f ca="1">INDEX([1]!NOTA[TGL.NOTA_H],Table1[//NOTA])</f>
        <v>45365</v>
      </c>
      <c r="Z124" s="7" t="str">
        <f ca="1">INDEX([1]!NOTA[NO.NOTA_H],Table1[//NOTA])</f>
        <v>24030827</v>
      </c>
      <c r="AA124" s="3" t="e">
        <f>Table1[[#This Row],[KODE BARANG]]</f>
        <v>#N/A</v>
      </c>
      <c r="AB124" s="3">
        <f>Table1[[#This Row],[C_3]]</f>
        <v>2</v>
      </c>
      <c r="AC124" s="4" t="e">
        <f>Table1[[#This Row],[HARGA]]</f>
        <v>#N/A</v>
      </c>
      <c r="AD124" s="6">
        <f>IF(Table1[[#This Row],[DISKON_1]]=0,"",Table1[[#This Row],[DISKON_1]])</f>
        <v>0.17</v>
      </c>
      <c r="AE124" s="6" t="str">
        <f>IF(Table1[[#This Row],[DISKON_2]]=0,"",Table1[[#This Row],[DISKON_2]])</f>
        <v/>
      </c>
      <c r="AF124" s="8">
        <f ca="1">Table1[[#This Row],[TGL DATANG]]</f>
        <v>45369</v>
      </c>
      <c r="AG124" s="10">
        <f ca="1">Table1[[#This Row],[TGL NOTA]]</f>
        <v>45365</v>
      </c>
      <c r="AH124" t="str">
        <f ca="1">Table1[[#This Row],[NO.NOTA]]</f>
        <v>24030827</v>
      </c>
    </row>
    <row r="125" spans="1:34" hidden="1" x14ac:dyDescent="0.25">
      <c r="A125" s="2">
        <v>216</v>
      </c>
      <c r="D125">
        <f t="shared" si="2"/>
        <v>121</v>
      </c>
      <c r="E125">
        <f t="shared" si="4"/>
        <v>216</v>
      </c>
      <c r="F125">
        <f>INDEX([1]!NOTA[//DB],A:A)</f>
        <v>1681</v>
      </c>
      <c r="G125" t="e">
        <f>MATCH(Table1[NAMA NB],Table2[NAMA NB],0)</f>
        <v>#N/A</v>
      </c>
      <c r="H125" t="str">
        <f>INDEX([2]!db[NB PAJAK],Table1[[#This Row],[//DB]])</f>
        <v>GEL PEN KENKO KE-303ER T-GEL ERASABLE HITAM</v>
      </c>
      <c r="I125" s="3" t="e">
        <f>INDEX(Table2[KODE BARANG],Table1[[#This Row],[//DIC]])</f>
        <v>#N/A</v>
      </c>
      <c r="J125" s="4">
        <f>INDEX([1]!NOTA[C],Table1[[#This Row],[//NOTA]])</f>
        <v>1</v>
      </c>
      <c r="K125" s="5">
        <f>IF(Table1[[#This Row],[C_1]]=0,Table1[[#This Row],[QTY_1]]/Table1[[#This Row],[QTY_2]],0)</f>
        <v>0</v>
      </c>
      <c r="L125" s="5">
        <f>IF(Table1[[#This Row],[C_1]]=0,Table1[[#This Row],[C_2]],Table1[[#This Row],[C_1]])</f>
        <v>1</v>
      </c>
      <c r="M125" s="3">
        <f>INDEX([1]!NOTA[QTY],Table1[[#This Row],[//NOTA]])</f>
        <v>0</v>
      </c>
      <c r="N125" s="3">
        <f>INDEX([1]!NOTA[STN],Table1[[#This Row],[//NOTA]])</f>
        <v>0</v>
      </c>
      <c r="O125" s="3" t="e">
        <f>INDEX(Table2[ISI],Table1[//DIC])</f>
        <v>#N/A</v>
      </c>
      <c r="P125" s="3" t="e">
        <f>INDEX(Table2[SATUAN],Table1[//DIC])</f>
        <v>#N/A</v>
      </c>
      <c r="Q125" s="3" t="e">
        <f>IF(Table1[[#This Row],[QTY_2]]*Table1[[#This Row],[C_1]]=0,Table1[[#This Row],[QTY_1]],Table1[[#This Row],[QTY_2]]*Table1[[#This Row],[C_1]])</f>
        <v>#N/A</v>
      </c>
      <c r="R125" s="3" t="e">
        <f>IF(Table1[[#This Row],[C_1]]="",Table1[[#This Row],[STN_1]],Table1[[#This Row],[STN_2]])</f>
        <v>#N/A</v>
      </c>
      <c r="S125" s="4">
        <f>INDEX([1]!NOTA[JUMLAH],Table1[//NOTA])</f>
        <v>3456000</v>
      </c>
      <c r="T125" s="4" t="e">
        <f>Table1[[#This Row],[JUMLAH]]/Table1[[#This Row],[QTY_3]]</f>
        <v>#N/A</v>
      </c>
      <c r="U125" s="3" t="e">
        <f>Table1[[#This Row],[STN_3]]</f>
        <v>#N/A</v>
      </c>
      <c r="V125" s="6">
        <f>INDEX([1]!NOTA[DISC 1],Table1[//NOTA])</f>
        <v>0.17</v>
      </c>
      <c r="W125" s="6">
        <f>INDEX([1]!NOTA[DISC 2],Table1[//NOTA])</f>
        <v>0</v>
      </c>
      <c r="X125" s="13">
        <f ca="1">INDEX([1]!NOTA[TGL_H],Table1[//NOTA])</f>
        <v>45369</v>
      </c>
      <c r="Y125" s="13">
        <f ca="1">INDEX([1]!NOTA[TGL.NOTA_H],Table1[//NOTA])</f>
        <v>45365</v>
      </c>
      <c r="Z125" s="7" t="str">
        <f ca="1">INDEX([1]!NOTA[NO.NOTA_H],Table1[//NOTA])</f>
        <v>24030827</v>
      </c>
      <c r="AA125" s="3" t="e">
        <f>Table1[[#This Row],[KODE BARANG]]</f>
        <v>#N/A</v>
      </c>
      <c r="AB125" s="3">
        <f>Table1[[#This Row],[C_3]]</f>
        <v>1</v>
      </c>
      <c r="AC125" s="4" t="e">
        <f>Table1[[#This Row],[HARGA]]</f>
        <v>#N/A</v>
      </c>
      <c r="AD125" s="6">
        <f>IF(Table1[[#This Row],[DISKON_1]]=0,"",Table1[[#This Row],[DISKON_1]])</f>
        <v>0.17</v>
      </c>
      <c r="AE125" s="6" t="str">
        <f>IF(Table1[[#This Row],[DISKON_2]]=0,"",Table1[[#This Row],[DISKON_2]])</f>
        <v/>
      </c>
      <c r="AF125" s="8">
        <f ca="1">Table1[[#This Row],[TGL DATANG]]</f>
        <v>45369</v>
      </c>
      <c r="AG125" s="10">
        <f ca="1">Table1[[#This Row],[TGL NOTA]]</f>
        <v>45365</v>
      </c>
      <c r="AH125" t="str">
        <f ca="1">Table1[[#This Row],[NO.NOTA]]</f>
        <v>24030827</v>
      </c>
    </row>
    <row r="126" spans="1:34" hidden="1" x14ac:dyDescent="0.25">
      <c r="A126" s="2">
        <v>218</v>
      </c>
      <c r="D126">
        <f t="shared" si="2"/>
        <v>122</v>
      </c>
      <c r="E126">
        <f t="shared" si="4"/>
        <v>218</v>
      </c>
      <c r="F126">
        <f>INDEX([1]!NOTA[//DB],A:A)</f>
        <v>1785</v>
      </c>
      <c r="G126" t="e">
        <f>MATCH(Table1[NAMA NB],Table2[NAMA NB],0)</f>
        <v>#N/A</v>
      </c>
      <c r="H126" t="str">
        <f>INDEX([2]!db[NB PAJAK],Table1[[#This Row],[//DB]])</f>
        <v>ASAHAN KENKO SP-61 (24 PCS/ BOX)</v>
      </c>
      <c r="I126" s="3" t="e">
        <f>INDEX(Table2[KODE BARANG],Table1[[#This Row],[//DIC]])</f>
        <v>#N/A</v>
      </c>
      <c r="J126" s="4">
        <f>INDEX([1]!NOTA[C],Table1[[#This Row],[//NOTA]])</f>
        <v>1</v>
      </c>
      <c r="K126" s="5">
        <f>IF(Table1[[#This Row],[C_1]]=0,Table1[[#This Row],[QTY_1]]/Table1[[#This Row],[QTY_2]],0)</f>
        <v>0</v>
      </c>
      <c r="L126" s="5">
        <f>IF(Table1[[#This Row],[C_1]]=0,Table1[[#This Row],[C_2]],Table1[[#This Row],[C_1]])</f>
        <v>1</v>
      </c>
      <c r="M126" s="3">
        <f>INDEX([1]!NOTA[QTY],Table1[[#This Row],[//NOTA]])</f>
        <v>0</v>
      </c>
      <c r="N126" s="3">
        <f>INDEX([1]!NOTA[STN],Table1[[#This Row],[//NOTA]])</f>
        <v>0</v>
      </c>
      <c r="O126" s="3" t="e">
        <f>INDEX(Table2[ISI],Table1[//DIC])</f>
        <v>#N/A</v>
      </c>
      <c r="P126" s="3" t="e">
        <f>INDEX(Table2[SATUAN],Table1[//DIC])</f>
        <v>#N/A</v>
      </c>
      <c r="Q126" s="3" t="e">
        <f>IF(Table1[[#This Row],[QTY_2]]*Table1[[#This Row],[C_1]]=0,Table1[[#This Row],[QTY_1]],Table1[[#This Row],[QTY_2]]*Table1[[#This Row],[C_1]])</f>
        <v>#N/A</v>
      </c>
      <c r="R126" s="3" t="e">
        <f>IF(Table1[[#This Row],[C_1]]="",Table1[[#This Row],[STN_1]],Table1[[#This Row],[STN_2]])</f>
        <v>#N/A</v>
      </c>
      <c r="S126" s="4">
        <f>INDEX([1]!NOTA[JUMLAH],Table1[//NOTA])</f>
        <v>1872000</v>
      </c>
      <c r="T126" s="4" t="e">
        <f>Table1[[#This Row],[JUMLAH]]/Table1[[#This Row],[QTY_3]]</f>
        <v>#N/A</v>
      </c>
      <c r="U126" s="3" t="e">
        <f>Table1[[#This Row],[STN_3]]</f>
        <v>#N/A</v>
      </c>
      <c r="V126" s="6">
        <f>INDEX([1]!NOTA[DISC 1],Table1[//NOTA])</f>
        <v>0.17</v>
      </c>
      <c r="W126" s="6">
        <f>INDEX([1]!NOTA[DISC 2],Table1[//NOTA])</f>
        <v>0</v>
      </c>
      <c r="X126" s="13">
        <f ca="1">INDEX([1]!NOTA[TGL_H],Table1[//NOTA])</f>
        <v>45369</v>
      </c>
      <c r="Y126" s="13">
        <f ca="1">INDEX([1]!NOTA[TGL.NOTA_H],Table1[//NOTA])</f>
        <v>45365</v>
      </c>
      <c r="Z126" s="7" t="str">
        <f ca="1">INDEX([1]!NOTA[NO.NOTA_H],Table1[//NOTA])</f>
        <v>24030850</v>
      </c>
      <c r="AA126" s="3" t="e">
        <f>Table1[[#This Row],[KODE BARANG]]</f>
        <v>#N/A</v>
      </c>
      <c r="AB126" s="3">
        <f>Table1[[#This Row],[C_3]]</f>
        <v>1</v>
      </c>
      <c r="AC126" s="4" t="e">
        <f>Table1[[#This Row],[HARGA]]</f>
        <v>#N/A</v>
      </c>
      <c r="AD126" s="6">
        <f>IF(Table1[[#This Row],[DISKON_1]]=0,"",Table1[[#This Row],[DISKON_1]])</f>
        <v>0.17</v>
      </c>
      <c r="AE126" s="6" t="str">
        <f>IF(Table1[[#This Row],[DISKON_2]]=0,"",Table1[[#This Row],[DISKON_2]])</f>
        <v/>
      </c>
      <c r="AF126" s="8">
        <f ca="1">Table1[[#This Row],[TGL DATANG]]</f>
        <v>45369</v>
      </c>
      <c r="AG126" s="10">
        <f ca="1">Table1[[#This Row],[TGL NOTA]]</f>
        <v>45365</v>
      </c>
      <c r="AH126" t="str">
        <f ca="1">Table1[[#This Row],[NO.NOTA]]</f>
        <v>24030850</v>
      </c>
    </row>
    <row r="127" spans="1:34" hidden="1" x14ac:dyDescent="0.25">
      <c r="A127" s="2">
        <v>219</v>
      </c>
      <c r="D127">
        <f t="shared" si="2"/>
        <v>123</v>
      </c>
      <c r="E127">
        <f t="shared" si="4"/>
        <v>219</v>
      </c>
      <c r="F127">
        <f>INDEX([1]!NOTA[//DB],A:A)</f>
        <v>1601</v>
      </c>
      <c r="G127" t="e">
        <f>MATCH(Table1[NAMA NB],Table2[NAMA NB],0)</f>
        <v>#N/A</v>
      </c>
      <c r="H127" t="str">
        <f>INDEX([2]!db[NB PAJAK],Table1[[#This Row],[//DB]])</f>
        <v>CORRECTION TAPE KENKO CT-634N (8M x 5MM)</v>
      </c>
      <c r="I127" s="3" t="e">
        <f>INDEX(Table2[KODE BARANG],Table1[[#This Row],[//DIC]])</f>
        <v>#N/A</v>
      </c>
      <c r="J127" s="4">
        <f>INDEX([1]!NOTA[C],Table1[[#This Row],[//NOTA]])</f>
        <v>1</v>
      </c>
      <c r="K127" s="5">
        <f>IF(Table1[[#This Row],[C_1]]=0,Table1[[#This Row],[QTY_1]]/Table1[[#This Row],[QTY_2]],0)</f>
        <v>0</v>
      </c>
      <c r="L127" s="5">
        <f>IF(Table1[[#This Row],[C_1]]=0,Table1[[#This Row],[C_2]],Table1[[#This Row],[C_1]])</f>
        <v>1</v>
      </c>
      <c r="M127" s="3">
        <f>INDEX([1]!NOTA[QTY],Table1[[#This Row],[//NOTA]])</f>
        <v>0</v>
      </c>
      <c r="N127" s="3">
        <f>INDEX([1]!NOTA[STN],Table1[[#This Row],[//NOTA]])</f>
        <v>0</v>
      </c>
      <c r="O127" s="3" t="e">
        <f>INDEX(Table2[ISI],Table1[//DIC])</f>
        <v>#N/A</v>
      </c>
      <c r="P127" s="3" t="e">
        <f>INDEX(Table2[SATUAN],Table1[//DIC])</f>
        <v>#N/A</v>
      </c>
      <c r="Q127" s="3" t="e">
        <f>IF(Table1[[#This Row],[QTY_2]]*Table1[[#This Row],[C_1]]=0,Table1[[#This Row],[QTY_1]],Table1[[#This Row],[QTY_2]]*Table1[[#This Row],[C_1]])</f>
        <v>#N/A</v>
      </c>
      <c r="R127" s="3" t="e">
        <f>IF(Table1[[#This Row],[C_1]]="",Table1[[#This Row],[STN_1]],Table1[[#This Row],[STN_2]])</f>
        <v>#N/A</v>
      </c>
      <c r="S127" s="4">
        <f>INDEX([1]!NOTA[JUMLAH],Table1[//NOTA])</f>
        <v>2361600</v>
      </c>
      <c r="T127" s="4" t="e">
        <f>Table1[[#This Row],[JUMLAH]]/Table1[[#This Row],[QTY_3]]</f>
        <v>#N/A</v>
      </c>
      <c r="U127" s="3" t="e">
        <f>Table1[[#This Row],[STN_3]]</f>
        <v>#N/A</v>
      </c>
      <c r="V127" s="6">
        <f>INDEX([1]!NOTA[DISC 1],Table1[//NOTA])</f>
        <v>0.17</v>
      </c>
      <c r="W127" s="6">
        <f>INDEX([1]!NOTA[DISC 2],Table1[//NOTA])</f>
        <v>0</v>
      </c>
      <c r="X127" s="13">
        <f ca="1">INDEX([1]!NOTA[TGL_H],Table1[//NOTA])</f>
        <v>45369</v>
      </c>
      <c r="Y127" s="13">
        <f ca="1">INDEX([1]!NOTA[TGL.NOTA_H],Table1[//NOTA])</f>
        <v>45365</v>
      </c>
      <c r="Z127" s="7" t="str">
        <f ca="1">INDEX([1]!NOTA[NO.NOTA_H],Table1[//NOTA])</f>
        <v>24030850</v>
      </c>
      <c r="AA127" s="3" t="e">
        <f>Table1[[#This Row],[KODE BARANG]]</f>
        <v>#N/A</v>
      </c>
      <c r="AB127" s="3">
        <f>Table1[[#This Row],[C_3]]</f>
        <v>1</v>
      </c>
      <c r="AC127" s="4" t="e">
        <f>Table1[[#This Row],[HARGA]]</f>
        <v>#N/A</v>
      </c>
      <c r="AD127" s="6">
        <f>IF(Table1[[#This Row],[DISKON_1]]=0,"",Table1[[#This Row],[DISKON_1]])</f>
        <v>0.17</v>
      </c>
      <c r="AE127" s="6" t="str">
        <f>IF(Table1[[#This Row],[DISKON_2]]=0,"",Table1[[#This Row],[DISKON_2]])</f>
        <v/>
      </c>
      <c r="AF127" s="8">
        <f ca="1">Table1[[#This Row],[TGL DATANG]]</f>
        <v>45369</v>
      </c>
      <c r="AG127" s="10">
        <f ca="1">Table1[[#This Row],[TGL NOTA]]</f>
        <v>45365</v>
      </c>
      <c r="AH127" t="str">
        <f ca="1">Table1[[#This Row],[NO.NOTA]]</f>
        <v>24030850</v>
      </c>
    </row>
    <row r="128" spans="1:34" hidden="1" x14ac:dyDescent="0.25">
      <c r="A128" s="2">
        <v>220</v>
      </c>
      <c r="D128">
        <f t="shared" si="2"/>
        <v>124</v>
      </c>
      <c r="E128">
        <f t="shared" si="4"/>
        <v>220</v>
      </c>
      <c r="F128">
        <f>INDEX([1]!NOTA[//DB],A:A)</f>
        <v>1602</v>
      </c>
      <c r="G128" t="e">
        <f>MATCH(Table1[NAMA NB],Table2[NAMA NB],0)</f>
        <v>#N/A</v>
      </c>
      <c r="H128" t="str">
        <f>INDEX([2]!db[NB PAJAK],Table1[[#This Row],[//DB]])</f>
        <v>CORRECTION TAPE KENKO CT-802N (8M x 5MM)</v>
      </c>
      <c r="I128" s="3" t="e">
        <f>INDEX(Table2[KODE BARANG],Table1[[#This Row],[//DIC]])</f>
        <v>#N/A</v>
      </c>
      <c r="J128" s="4">
        <f>INDEX([1]!NOTA[C],Table1[[#This Row],[//NOTA]])</f>
        <v>1</v>
      </c>
      <c r="K128" s="5">
        <f>IF(Table1[[#This Row],[C_1]]=0,Table1[[#This Row],[QTY_1]]/Table1[[#This Row],[QTY_2]],0)</f>
        <v>0</v>
      </c>
      <c r="L128" s="5">
        <f>IF(Table1[[#This Row],[C_1]]=0,Table1[[#This Row],[C_2]],Table1[[#This Row],[C_1]])</f>
        <v>1</v>
      </c>
      <c r="M128" s="3">
        <f>INDEX([1]!NOTA[QTY],Table1[[#This Row],[//NOTA]])</f>
        <v>0</v>
      </c>
      <c r="N128" s="3">
        <f>INDEX([1]!NOTA[STN],Table1[[#This Row],[//NOTA]])</f>
        <v>0</v>
      </c>
      <c r="O128" s="3" t="e">
        <f>INDEX(Table2[ISI],Table1[//DIC])</f>
        <v>#N/A</v>
      </c>
      <c r="P128" s="3" t="e">
        <f>INDEX(Table2[SATUAN],Table1[//DIC])</f>
        <v>#N/A</v>
      </c>
      <c r="Q128" s="3" t="e">
        <f>IF(Table1[[#This Row],[QTY_2]]*Table1[[#This Row],[C_1]]=0,Table1[[#This Row],[QTY_1]],Table1[[#This Row],[QTY_2]]*Table1[[#This Row],[C_1]])</f>
        <v>#N/A</v>
      </c>
      <c r="R128" s="3" t="e">
        <f>IF(Table1[[#This Row],[C_1]]="",Table1[[#This Row],[STN_1]],Table1[[#This Row],[STN_2]])</f>
        <v>#N/A</v>
      </c>
      <c r="S128" s="4">
        <f>INDEX([1]!NOTA[JUMLAH],Table1[//NOTA])</f>
        <v>2448000</v>
      </c>
      <c r="T128" s="4" t="e">
        <f>Table1[[#This Row],[JUMLAH]]/Table1[[#This Row],[QTY_3]]</f>
        <v>#N/A</v>
      </c>
      <c r="U128" s="3" t="e">
        <f>Table1[[#This Row],[STN_3]]</f>
        <v>#N/A</v>
      </c>
      <c r="V128" s="6">
        <f>INDEX([1]!NOTA[DISC 1],Table1[//NOTA])</f>
        <v>0.17</v>
      </c>
      <c r="W128" s="6">
        <f>INDEX([1]!NOTA[DISC 2],Table1[//NOTA])</f>
        <v>0</v>
      </c>
      <c r="X128" s="13">
        <f ca="1">INDEX([1]!NOTA[TGL_H],Table1[//NOTA])</f>
        <v>45369</v>
      </c>
      <c r="Y128" s="13">
        <f ca="1">INDEX([1]!NOTA[TGL.NOTA_H],Table1[//NOTA])</f>
        <v>45365</v>
      </c>
      <c r="Z128" s="7" t="str">
        <f ca="1">INDEX([1]!NOTA[NO.NOTA_H],Table1[//NOTA])</f>
        <v>24030850</v>
      </c>
      <c r="AA128" s="3" t="e">
        <f>Table1[[#This Row],[KODE BARANG]]</f>
        <v>#N/A</v>
      </c>
      <c r="AB128" s="3">
        <f>Table1[[#This Row],[C_3]]</f>
        <v>1</v>
      </c>
      <c r="AC128" s="4" t="e">
        <f>Table1[[#This Row],[HARGA]]</f>
        <v>#N/A</v>
      </c>
      <c r="AD128" s="6">
        <f>IF(Table1[[#This Row],[DISKON_1]]=0,"",Table1[[#This Row],[DISKON_1]])</f>
        <v>0.17</v>
      </c>
      <c r="AE128" s="6" t="str">
        <f>IF(Table1[[#This Row],[DISKON_2]]=0,"",Table1[[#This Row],[DISKON_2]])</f>
        <v/>
      </c>
      <c r="AF128" s="8">
        <f ca="1">Table1[[#This Row],[TGL DATANG]]</f>
        <v>45369</v>
      </c>
      <c r="AG128" s="10">
        <f ca="1">Table1[[#This Row],[TGL NOTA]]</f>
        <v>45365</v>
      </c>
      <c r="AH128" t="str">
        <f ca="1">Table1[[#This Row],[NO.NOTA]]</f>
        <v>24030850</v>
      </c>
    </row>
    <row r="129" spans="1:34" hidden="1" x14ac:dyDescent="0.25">
      <c r="A129" s="2">
        <v>222</v>
      </c>
      <c r="D129">
        <f t="shared" si="2"/>
        <v>125</v>
      </c>
      <c r="E129">
        <f t="shared" si="4"/>
        <v>222</v>
      </c>
      <c r="F129">
        <f>INDEX([1]!NOTA[//DB],A:A)</f>
        <v>1771</v>
      </c>
      <c r="G129">
        <f>MATCH(Table1[NAMA NB],Table2[NAMA NB],0)</f>
        <v>370</v>
      </c>
      <c r="H129" t="str">
        <f>INDEX([2]!db[NB PAJAK],Table1[[#This Row],[//DB]])</f>
        <v>PUNCH KENKO NO. 30</v>
      </c>
      <c r="I129" s="3" t="str">
        <f>INDEX(Table2[KODE BARANG],Table1[[#This Row],[//DIC]])</f>
        <v>F.PUN-KN6</v>
      </c>
      <c r="J129" s="4">
        <f>INDEX([1]!NOTA[C],Table1[[#This Row],[//NOTA]])</f>
        <v>1</v>
      </c>
      <c r="K129" s="5">
        <f>IF(Table1[[#This Row],[C_1]]=0,Table1[[#This Row],[QTY_1]]/Table1[[#This Row],[QTY_2]],0)</f>
        <v>0</v>
      </c>
      <c r="L129" s="5">
        <f>IF(Table1[[#This Row],[C_1]]=0,Table1[[#This Row],[C_2]],Table1[[#This Row],[C_1]])</f>
        <v>1</v>
      </c>
      <c r="M129" s="3">
        <f>INDEX([1]!NOTA[QTY],Table1[[#This Row],[//NOTA]])</f>
        <v>0</v>
      </c>
      <c r="N129" s="3">
        <f>INDEX([1]!NOTA[STN],Table1[[#This Row],[//NOTA]])</f>
        <v>0</v>
      </c>
      <c r="O129" s="3">
        <f>INDEX(Table2[ISI],Table1[//DIC])</f>
        <v>10</v>
      </c>
      <c r="P129" s="3" t="str">
        <f>INDEX(Table2[SATUAN],Table1[//DIC])</f>
        <v>LSN</v>
      </c>
      <c r="Q129" s="3">
        <f>IF(Table1[[#This Row],[QTY_2]]*Table1[[#This Row],[C_1]]=0,Table1[[#This Row],[QTY_1]],Table1[[#This Row],[QTY_2]]*Table1[[#This Row],[C_1]])</f>
        <v>10</v>
      </c>
      <c r="R129" s="3" t="str">
        <f>IF(Table1[[#This Row],[C_1]]="",Table1[[#This Row],[STN_1]],Table1[[#This Row],[STN_2]])</f>
        <v>LSN</v>
      </c>
      <c r="S129" s="4">
        <f>INDEX([1]!NOTA[JUMLAH],Table1[//NOTA])</f>
        <v>1560000</v>
      </c>
      <c r="T129" s="4">
        <f>Table1[[#This Row],[JUMLAH]]/Table1[[#This Row],[QTY_3]]</f>
        <v>156000</v>
      </c>
      <c r="U129" s="3" t="str">
        <f>Table1[[#This Row],[STN_3]]</f>
        <v>LSN</v>
      </c>
      <c r="V129" s="6">
        <f>INDEX([1]!NOTA[DISC 1],Table1[//NOTA])</f>
        <v>0.17</v>
      </c>
      <c r="W129" s="6">
        <f>INDEX([1]!NOTA[DISC 2],Table1[//NOTA])</f>
        <v>0</v>
      </c>
      <c r="X129" s="13">
        <f ca="1">INDEX([1]!NOTA[TGL_H],Table1[//NOTA])</f>
        <v>45369</v>
      </c>
      <c r="Y129" s="13">
        <f ca="1">INDEX([1]!NOTA[TGL.NOTA_H],Table1[//NOTA])</f>
        <v>45363</v>
      </c>
      <c r="Z129" s="7" t="str">
        <f ca="1">INDEX([1]!NOTA[NO.NOTA_H],Table1[//NOTA])</f>
        <v>24030693</v>
      </c>
      <c r="AA129" s="3" t="str">
        <f>Table1[[#This Row],[KODE BARANG]]</f>
        <v>F.PUN-KN6</v>
      </c>
      <c r="AB129" s="3">
        <f>Table1[[#This Row],[C_3]]</f>
        <v>1</v>
      </c>
      <c r="AC129" s="4">
        <f>Table1[[#This Row],[HARGA]]</f>
        <v>156000</v>
      </c>
      <c r="AD129" s="6">
        <f>IF(Table1[[#This Row],[DISKON_1]]=0,"",Table1[[#This Row],[DISKON_1]])</f>
        <v>0.17</v>
      </c>
      <c r="AE129" s="6" t="str">
        <f>IF(Table1[[#This Row],[DISKON_2]]=0,"",Table1[[#This Row],[DISKON_2]])</f>
        <v/>
      </c>
      <c r="AF129" s="8">
        <f ca="1">Table1[[#This Row],[TGL DATANG]]</f>
        <v>45369</v>
      </c>
      <c r="AG129" s="10">
        <f ca="1">Table1[[#This Row],[TGL NOTA]]</f>
        <v>45363</v>
      </c>
      <c r="AH129" t="str">
        <f ca="1">Table1[[#This Row],[NO.NOTA]]</f>
        <v>24030693</v>
      </c>
    </row>
    <row r="130" spans="1:34" hidden="1" x14ac:dyDescent="0.25">
      <c r="A130" s="2">
        <v>223</v>
      </c>
      <c r="D130">
        <f t="shared" si="2"/>
        <v>126</v>
      </c>
      <c r="E130">
        <f t="shared" si="4"/>
        <v>223</v>
      </c>
      <c r="F130">
        <f>INDEX([1]!NOTA[//DB],A:A)</f>
        <v>1773</v>
      </c>
      <c r="G130" t="e">
        <f>MATCH(Table1[NAMA NB],Table2[NAMA NB],0)</f>
        <v>#N/A</v>
      </c>
      <c r="H130" t="str">
        <f>INDEX([2]!db[NB PAJAK],Table1[[#This Row],[//DB]])</f>
        <v>PUNCH KENKO NO. 40</v>
      </c>
      <c r="I130" s="3" t="e">
        <f>INDEX(Table2[KODE BARANG],Table1[[#This Row],[//DIC]])</f>
        <v>#N/A</v>
      </c>
      <c r="J130" s="4">
        <f>INDEX([1]!NOTA[C],Table1[[#This Row],[//NOTA]])</f>
        <v>1</v>
      </c>
      <c r="K130" s="5">
        <f>IF(Table1[[#This Row],[C_1]]=0,Table1[[#This Row],[QTY_1]]/Table1[[#This Row],[QTY_2]],0)</f>
        <v>0</v>
      </c>
      <c r="L130" s="5">
        <f>IF(Table1[[#This Row],[C_1]]=0,Table1[[#This Row],[C_2]],Table1[[#This Row],[C_1]])</f>
        <v>1</v>
      </c>
      <c r="M130" s="3">
        <f>INDEX([1]!NOTA[QTY],Table1[[#This Row],[//NOTA]])</f>
        <v>0</v>
      </c>
      <c r="N130" s="3">
        <f>INDEX([1]!NOTA[STN],Table1[[#This Row],[//NOTA]])</f>
        <v>0</v>
      </c>
      <c r="O130" s="3" t="e">
        <f>INDEX(Table2[ISI],Table1[//DIC])</f>
        <v>#N/A</v>
      </c>
      <c r="P130" s="3" t="e">
        <f>INDEX(Table2[SATUAN],Table1[//DIC])</f>
        <v>#N/A</v>
      </c>
      <c r="Q130" s="3" t="e">
        <f>IF(Table1[[#This Row],[QTY_2]]*Table1[[#This Row],[C_1]]=0,Table1[[#This Row],[QTY_1]],Table1[[#This Row],[QTY_2]]*Table1[[#This Row],[C_1]])</f>
        <v>#N/A</v>
      </c>
      <c r="R130" s="3" t="e">
        <f>IF(Table1[[#This Row],[C_1]]="",Table1[[#This Row],[STN_1]],Table1[[#This Row],[STN_2]])</f>
        <v>#N/A</v>
      </c>
      <c r="S130" s="4">
        <f>INDEX([1]!NOTA[JUMLAH],Table1[//NOTA])</f>
        <v>1410000</v>
      </c>
      <c r="T130" s="4" t="e">
        <f>Table1[[#This Row],[JUMLAH]]/Table1[[#This Row],[QTY_3]]</f>
        <v>#N/A</v>
      </c>
      <c r="U130" s="3" t="e">
        <f>Table1[[#This Row],[STN_3]]</f>
        <v>#N/A</v>
      </c>
      <c r="V130" s="6">
        <f>INDEX([1]!NOTA[DISC 1],Table1[//NOTA])</f>
        <v>0.17</v>
      </c>
      <c r="W130" s="6">
        <f>INDEX([1]!NOTA[DISC 2],Table1[//NOTA])</f>
        <v>0</v>
      </c>
      <c r="X130" s="13">
        <f ca="1">INDEX([1]!NOTA[TGL_H],Table1[//NOTA])</f>
        <v>45369</v>
      </c>
      <c r="Y130" s="13">
        <f ca="1">INDEX([1]!NOTA[TGL.NOTA_H],Table1[//NOTA])</f>
        <v>45363</v>
      </c>
      <c r="Z130" s="7" t="str">
        <f ca="1">INDEX([1]!NOTA[NO.NOTA_H],Table1[//NOTA])</f>
        <v>24030693</v>
      </c>
      <c r="AA130" s="3" t="e">
        <f>Table1[[#This Row],[KODE BARANG]]</f>
        <v>#N/A</v>
      </c>
      <c r="AB130" s="3">
        <f>Table1[[#This Row],[C_3]]</f>
        <v>1</v>
      </c>
      <c r="AC130" s="4" t="e">
        <f>Table1[[#This Row],[HARGA]]</f>
        <v>#N/A</v>
      </c>
      <c r="AD130" s="6">
        <f>IF(Table1[[#This Row],[DISKON_1]]=0,"",Table1[[#This Row],[DISKON_1]])</f>
        <v>0.17</v>
      </c>
      <c r="AE130" s="6" t="str">
        <f>IF(Table1[[#This Row],[DISKON_2]]=0,"",Table1[[#This Row],[DISKON_2]])</f>
        <v/>
      </c>
      <c r="AF130" s="8">
        <f ca="1">Table1[[#This Row],[TGL DATANG]]</f>
        <v>45369</v>
      </c>
      <c r="AG130" s="10">
        <f ca="1">Table1[[#This Row],[TGL NOTA]]</f>
        <v>45363</v>
      </c>
      <c r="AH130" t="str">
        <f ca="1">Table1[[#This Row],[NO.NOTA]]</f>
        <v>24030693</v>
      </c>
    </row>
    <row r="131" spans="1:34" hidden="1" x14ac:dyDescent="0.25">
      <c r="A131" s="2">
        <v>225</v>
      </c>
      <c r="D131">
        <f t="shared" si="2"/>
        <v>127</v>
      </c>
      <c r="E131">
        <f t="shared" si="4"/>
        <v>225</v>
      </c>
      <c r="F131">
        <f>INDEX([1]!NOTA[//DB],A:A)</f>
        <v>1580</v>
      </c>
      <c r="G131" t="e">
        <f>MATCH(Table1[NAMA NB],Table2[NAMA NB],0)</f>
        <v>#N/A</v>
      </c>
      <c r="H131" t="str">
        <f>INDEX([2]!db[NB PAJAK],Table1[[#This Row],[//DB]])</f>
        <v>CORRECTION FLUID KENKO KE-01</v>
      </c>
      <c r="I131" s="3" t="e">
        <f>INDEX(Table2[KODE BARANG],Table1[[#This Row],[//DIC]])</f>
        <v>#N/A</v>
      </c>
      <c r="J131" s="4">
        <f>INDEX([1]!NOTA[C],Table1[[#This Row],[//NOTA]])</f>
        <v>5</v>
      </c>
      <c r="K131" s="5">
        <f>IF(Table1[[#This Row],[C_1]]=0,Table1[[#This Row],[QTY_1]]/Table1[[#This Row],[QTY_2]],0)</f>
        <v>0</v>
      </c>
      <c r="L131" s="5">
        <f>IF(Table1[[#This Row],[C_1]]=0,Table1[[#This Row],[C_2]],Table1[[#This Row],[C_1]])</f>
        <v>5</v>
      </c>
      <c r="M131" s="3">
        <f>INDEX([1]!NOTA[QTY],Table1[[#This Row],[//NOTA]])</f>
        <v>0</v>
      </c>
      <c r="N131" s="3">
        <f>INDEX([1]!NOTA[STN],Table1[[#This Row],[//NOTA]])</f>
        <v>0</v>
      </c>
      <c r="O131" s="3" t="e">
        <f>INDEX(Table2[ISI],Table1[//DIC])</f>
        <v>#N/A</v>
      </c>
      <c r="P131" s="3" t="e">
        <f>INDEX(Table2[SATUAN],Table1[//DIC])</f>
        <v>#N/A</v>
      </c>
      <c r="Q131" s="3" t="e">
        <f>IF(Table1[[#This Row],[QTY_2]]*Table1[[#This Row],[C_1]]=0,Table1[[#This Row],[QTY_1]],Table1[[#This Row],[QTY_2]]*Table1[[#This Row],[C_1]])</f>
        <v>#N/A</v>
      </c>
      <c r="R131" s="3" t="e">
        <f>IF(Table1[[#This Row],[C_1]]="",Table1[[#This Row],[STN_1]],Table1[[#This Row],[STN_2]])</f>
        <v>#N/A</v>
      </c>
      <c r="S131" s="4">
        <f>INDEX([1]!NOTA[JUMLAH],Table1[//NOTA])</f>
        <v>9774000</v>
      </c>
      <c r="T131" s="4" t="e">
        <f>Table1[[#This Row],[JUMLAH]]/Table1[[#This Row],[QTY_3]]</f>
        <v>#N/A</v>
      </c>
      <c r="U131" s="3" t="e">
        <f>Table1[[#This Row],[STN_3]]</f>
        <v>#N/A</v>
      </c>
      <c r="V131" s="6">
        <f>INDEX([1]!NOTA[DISC 1],Table1[//NOTA])</f>
        <v>0.17</v>
      </c>
      <c r="W131" s="6">
        <f>INDEX([1]!NOTA[DISC 2],Table1[//NOTA])</f>
        <v>0</v>
      </c>
      <c r="X131" s="13">
        <f ca="1">INDEX([1]!NOTA[TGL_H],Table1[//NOTA])</f>
        <v>45369</v>
      </c>
      <c r="Y131" s="13">
        <f ca="1">INDEX([1]!NOTA[TGL.NOTA_H],Table1[//NOTA])</f>
        <v>45363</v>
      </c>
      <c r="Z131" s="7" t="str">
        <f ca="1">INDEX([1]!NOTA[NO.NOTA_H],Table1[//NOTA])</f>
        <v>24030678</v>
      </c>
      <c r="AA131" s="3" t="e">
        <f>Table1[[#This Row],[KODE BARANG]]</f>
        <v>#N/A</v>
      </c>
      <c r="AB131" s="3">
        <f>Table1[[#This Row],[C_3]]</f>
        <v>5</v>
      </c>
      <c r="AC131" s="4" t="e">
        <f>Table1[[#This Row],[HARGA]]</f>
        <v>#N/A</v>
      </c>
      <c r="AD131" s="6">
        <f>IF(Table1[[#This Row],[DISKON_1]]=0,"",Table1[[#This Row],[DISKON_1]])</f>
        <v>0.17</v>
      </c>
      <c r="AE131" s="6" t="str">
        <f>IF(Table1[[#This Row],[DISKON_2]]=0,"",Table1[[#This Row],[DISKON_2]])</f>
        <v/>
      </c>
      <c r="AF131" s="8">
        <f ca="1">Table1[[#This Row],[TGL DATANG]]</f>
        <v>45369</v>
      </c>
      <c r="AG131" s="10">
        <f ca="1">Table1[[#This Row],[TGL NOTA]]</f>
        <v>45363</v>
      </c>
      <c r="AH131" t="str">
        <f ca="1">Table1[[#This Row],[NO.NOTA]]</f>
        <v>24030678</v>
      </c>
    </row>
    <row r="132" spans="1:34" hidden="1" x14ac:dyDescent="0.25">
      <c r="A132" s="2">
        <v>227</v>
      </c>
      <c r="D132">
        <f t="shared" si="2"/>
        <v>128</v>
      </c>
      <c r="E132">
        <f t="shared" si="4"/>
        <v>227</v>
      </c>
      <c r="F132">
        <f>INDEX([1]!NOTA[//DB],A:A)</f>
        <v>1568</v>
      </c>
      <c r="G132" t="e">
        <f>MATCH(Table1[NAMA NB],Table2[NAMA NB],0)</f>
        <v>#N/A</v>
      </c>
      <c r="H132" t="str">
        <f>INDEX([2]!db[NB PAJAK],Table1[[#This Row],[//DB]])</f>
        <v>PAPER CLIP WARNA KENKO 3100</v>
      </c>
      <c r="I132" s="3" t="e">
        <f>INDEX(Table2[KODE BARANG],Table1[[#This Row],[//DIC]])</f>
        <v>#N/A</v>
      </c>
      <c r="J132" s="4">
        <f>INDEX([1]!NOTA[C],Table1[[#This Row],[//NOTA]])</f>
        <v>1</v>
      </c>
      <c r="K132" s="5">
        <f>IF(Table1[[#This Row],[C_1]]=0,Table1[[#This Row],[QTY_1]]/Table1[[#This Row],[QTY_2]],0)</f>
        <v>0</v>
      </c>
      <c r="L132" s="5">
        <f>IF(Table1[[#This Row],[C_1]]=0,Table1[[#This Row],[C_2]],Table1[[#This Row],[C_1]])</f>
        <v>1</v>
      </c>
      <c r="M132" s="3">
        <f>INDEX([1]!NOTA[QTY],Table1[[#This Row],[//NOTA]])</f>
        <v>0</v>
      </c>
      <c r="N132" s="3">
        <f>INDEX([1]!NOTA[STN],Table1[[#This Row],[//NOTA]])</f>
        <v>0</v>
      </c>
      <c r="O132" s="3" t="e">
        <f>INDEX(Table2[ISI],Table1[//DIC])</f>
        <v>#N/A</v>
      </c>
      <c r="P132" s="3" t="e">
        <f>INDEX(Table2[SATUAN],Table1[//DIC])</f>
        <v>#N/A</v>
      </c>
      <c r="Q132" s="3" t="e">
        <f>IF(Table1[[#This Row],[QTY_2]]*Table1[[#This Row],[C_1]]=0,Table1[[#This Row],[QTY_1]],Table1[[#This Row],[QTY_2]]*Table1[[#This Row],[C_1]])</f>
        <v>#N/A</v>
      </c>
      <c r="R132" s="3" t="e">
        <f>IF(Table1[[#This Row],[C_1]]="",Table1[[#This Row],[STN_1]],Table1[[#This Row],[STN_2]])</f>
        <v>#N/A</v>
      </c>
      <c r="S132" s="4">
        <f>INDEX([1]!NOTA[JUMLAH],Table1[//NOTA])</f>
        <v>1987200</v>
      </c>
      <c r="T132" s="4" t="e">
        <f>Table1[[#This Row],[JUMLAH]]/Table1[[#This Row],[QTY_3]]</f>
        <v>#N/A</v>
      </c>
      <c r="U132" s="3" t="e">
        <f>Table1[[#This Row],[STN_3]]</f>
        <v>#N/A</v>
      </c>
      <c r="V132" s="6">
        <f>INDEX([1]!NOTA[DISC 1],Table1[//NOTA])</f>
        <v>0.17</v>
      </c>
      <c r="W132" s="6">
        <f>INDEX([1]!NOTA[DISC 2],Table1[//NOTA])</f>
        <v>0</v>
      </c>
      <c r="X132" s="13">
        <f ca="1">INDEX([1]!NOTA[TGL_H],Table1[//NOTA])</f>
        <v>45369</v>
      </c>
      <c r="Y132" s="13">
        <f ca="1">INDEX([1]!NOTA[TGL.NOTA_H],Table1[//NOTA])</f>
        <v>45364</v>
      </c>
      <c r="Z132" s="7" t="str">
        <f ca="1">INDEX([1]!NOTA[NO.NOTA_H],Table1[//NOTA])</f>
        <v>24030701</v>
      </c>
      <c r="AA132" s="3" t="e">
        <f>Table1[[#This Row],[KODE BARANG]]</f>
        <v>#N/A</v>
      </c>
      <c r="AB132" s="3">
        <f>Table1[[#This Row],[C_3]]</f>
        <v>1</v>
      </c>
      <c r="AC132" s="4" t="e">
        <f>Table1[[#This Row],[HARGA]]</f>
        <v>#N/A</v>
      </c>
      <c r="AD132" s="6">
        <f>IF(Table1[[#This Row],[DISKON_1]]=0,"",Table1[[#This Row],[DISKON_1]])</f>
        <v>0.17</v>
      </c>
      <c r="AE132" s="6" t="str">
        <f>IF(Table1[[#This Row],[DISKON_2]]=0,"",Table1[[#This Row],[DISKON_2]])</f>
        <v/>
      </c>
      <c r="AF132" s="8">
        <f ca="1">Table1[[#This Row],[TGL DATANG]]</f>
        <v>45369</v>
      </c>
      <c r="AG132" s="10">
        <f ca="1">Table1[[#This Row],[TGL NOTA]]</f>
        <v>45364</v>
      </c>
      <c r="AH132" t="str">
        <f ca="1">Table1[[#This Row],[NO.NOTA]]</f>
        <v>24030701</v>
      </c>
    </row>
    <row r="133" spans="1:34" hidden="1" x14ac:dyDescent="0.25">
      <c r="A133" s="2">
        <v>228</v>
      </c>
      <c r="D133">
        <f t="shared" ref="D133:D196" si="5">IF(A133="","",ROW()-4)</f>
        <v>129</v>
      </c>
      <c r="E133">
        <f t="shared" si="4"/>
        <v>228</v>
      </c>
      <c r="F133">
        <f>INDEX([1]!NOTA[//DB],A:A)</f>
        <v>1830</v>
      </c>
      <c r="G133">
        <f>MATCH(Table1[NAMA NB],Table2[NAMA NB],0)</f>
        <v>443</v>
      </c>
      <c r="H133" t="str">
        <f>INDEX([2]!db[NB PAJAK],Table1[[#This Row],[//DB]])</f>
        <v>STIP / PENGHAPUS KENKO ERW-20SQ PUTIH</v>
      </c>
      <c r="I133" s="3" t="str">
        <f>INDEX(Table2[KODE BARANG],Table1[[#This Row],[//DIC]])</f>
        <v>F.STI-KN15</v>
      </c>
      <c r="J133" s="4">
        <f>INDEX([1]!NOTA[C],Table1[[#This Row],[//NOTA]])</f>
        <v>1</v>
      </c>
      <c r="K133" s="5">
        <f>IF(Table1[[#This Row],[C_1]]=0,Table1[[#This Row],[QTY_1]]/Table1[[#This Row],[QTY_2]],0)</f>
        <v>0</v>
      </c>
      <c r="L133" s="5">
        <f>IF(Table1[[#This Row],[C_1]]=0,Table1[[#This Row],[C_2]],Table1[[#This Row],[C_1]])</f>
        <v>1</v>
      </c>
      <c r="M133" s="3">
        <f>INDEX([1]!NOTA[QTY],Table1[[#This Row],[//NOTA]])</f>
        <v>0</v>
      </c>
      <c r="N133" s="3">
        <f>INDEX([1]!NOTA[STN],Table1[[#This Row],[//NOTA]])</f>
        <v>0</v>
      </c>
      <c r="O133" s="3">
        <f>INDEX(Table2[ISI],Table1[//DIC])</f>
        <v>50</v>
      </c>
      <c r="P133" s="3" t="str">
        <f>INDEX(Table2[SATUAN],Table1[//DIC])</f>
        <v>BOX</v>
      </c>
      <c r="Q133" s="3">
        <f>IF(Table1[[#This Row],[QTY_2]]*Table1[[#This Row],[C_1]]=0,Table1[[#This Row],[QTY_1]],Table1[[#This Row],[QTY_2]]*Table1[[#This Row],[C_1]])</f>
        <v>50</v>
      </c>
      <c r="R133" s="3" t="str">
        <f>IF(Table1[[#This Row],[C_1]]="",Table1[[#This Row],[STN_1]],Table1[[#This Row],[STN_2]])</f>
        <v>BOX</v>
      </c>
      <c r="S133" s="4">
        <f>INDEX([1]!NOTA[JUMLAH],Table1[//NOTA])</f>
        <v>1500000</v>
      </c>
      <c r="T133" s="4">
        <f>Table1[[#This Row],[JUMLAH]]/Table1[[#This Row],[QTY_3]]</f>
        <v>30000</v>
      </c>
      <c r="U133" s="3" t="str">
        <f>Table1[[#This Row],[STN_3]]</f>
        <v>BOX</v>
      </c>
      <c r="V133" s="6">
        <f>INDEX([1]!NOTA[DISC 1],Table1[//NOTA])</f>
        <v>0.17</v>
      </c>
      <c r="W133" s="6">
        <f>INDEX([1]!NOTA[DISC 2],Table1[//NOTA])</f>
        <v>0</v>
      </c>
      <c r="X133" s="13">
        <f ca="1">INDEX([1]!NOTA[TGL_H],Table1[//NOTA])</f>
        <v>45369</v>
      </c>
      <c r="Y133" s="13">
        <f ca="1">INDEX([1]!NOTA[TGL.NOTA_H],Table1[//NOTA])</f>
        <v>45364</v>
      </c>
      <c r="Z133" s="7" t="str">
        <f ca="1">INDEX([1]!NOTA[NO.NOTA_H],Table1[//NOTA])</f>
        <v>24030701</v>
      </c>
      <c r="AA133" s="3" t="str">
        <f>Table1[[#This Row],[KODE BARANG]]</f>
        <v>F.STI-KN15</v>
      </c>
      <c r="AB133" s="3">
        <f>Table1[[#This Row],[C_3]]</f>
        <v>1</v>
      </c>
      <c r="AC133" s="4">
        <f>Table1[[#This Row],[HARGA]]</f>
        <v>30000</v>
      </c>
      <c r="AD133" s="6">
        <f>IF(Table1[[#This Row],[DISKON_1]]=0,"",Table1[[#This Row],[DISKON_1]])</f>
        <v>0.17</v>
      </c>
      <c r="AE133" s="6" t="str">
        <f>IF(Table1[[#This Row],[DISKON_2]]=0,"",Table1[[#This Row],[DISKON_2]])</f>
        <v/>
      </c>
      <c r="AF133" s="8">
        <f ca="1">Table1[[#This Row],[TGL DATANG]]</f>
        <v>45369</v>
      </c>
      <c r="AG133" s="10">
        <f ca="1">Table1[[#This Row],[TGL NOTA]]</f>
        <v>45364</v>
      </c>
      <c r="AH133" t="str">
        <f ca="1">Table1[[#This Row],[NO.NOTA]]</f>
        <v>24030701</v>
      </c>
    </row>
    <row r="134" spans="1:34" hidden="1" x14ac:dyDescent="0.25">
      <c r="A134" s="2">
        <v>230</v>
      </c>
      <c r="D134">
        <f t="shared" si="5"/>
        <v>130</v>
      </c>
      <c r="E134">
        <f t="shared" si="4"/>
        <v>230</v>
      </c>
      <c r="F134">
        <f>INDEX([1]!NOTA[//DB],A:A)</f>
        <v>1501</v>
      </c>
      <c r="G134" t="e">
        <f>MATCH(Table1[NAMA NB],Table2[NAMA NB],0)</f>
        <v>#N/A</v>
      </c>
      <c r="H134" t="str">
        <f>INDEX([2]!db[NB PAJAK],Table1[[#This Row],[//DB]])</f>
        <v>PENSIL WARNA KENKO CP-12FNW (NON WOOD)</v>
      </c>
      <c r="I134" s="3" t="e">
        <f>INDEX(Table2[KODE BARANG],Table1[[#This Row],[//DIC]])</f>
        <v>#N/A</v>
      </c>
      <c r="J134" s="4">
        <f>INDEX([1]!NOTA[C],Table1[[#This Row],[//NOTA]])</f>
        <v>2</v>
      </c>
      <c r="K134" s="5">
        <f>IF(Table1[[#This Row],[C_1]]=0,Table1[[#This Row],[QTY_1]]/Table1[[#This Row],[QTY_2]],0)</f>
        <v>0</v>
      </c>
      <c r="L134" s="5">
        <f>IF(Table1[[#This Row],[C_1]]=0,Table1[[#This Row],[C_2]],Table1[[#This Row],[C_1]])</f>
        <v>2</v>
      </c>
      <c r="M134" s="3">
        <f>INDEX([1]!NOTA[QTY],Table1[[#This Row],[//NOTA]])</f>
        <v>0</v>
      </c>
      <c r="N134" s="3">
        <f>INDEX([1]!NOTA[STN],Table1[[#This Row],[//NOTA]])</f>
        <v>0</v>
      </c>
      <c r="O134" s="3" t="e">
        <f>INDEX(Table2[ISI],Table1[//DIC])</f>
        <v>#N/A</v>
      </c>
      <c r="P134" s="3" t="e">
        <f>INDEX(Table2[SATUAN],Table1[//DIC])</f>
        <v>#N/A</v>
      </c>
      <c r="Q134" s="3" t="e">
        <f>IF(Table1[[#This Row],[QTY_2]]*Table1[[#This Row],[C_1]]=0,Table1[[#This Row],[QTY_1]],Table1[[#This Row],[QTY_2]]*Table1[[#This Row],[C_1]])</f>
        <v>#N/A</v>
      </c>
      <c r="R134" s="3" t="e">
        <f>IF(Table1[[#This Row],[C_1]]="",Table1[[#This Row],[STN_1]],Table1[[#This Row],[STN_2]])</f>
        <v>#N/A</v>
      </c>
      <c r="S134" s="4">
        <f>INDEX([1]!NOTA[JUMLAH],Table1[//NOTA])</f>
        <v>4896000</v>
      </c>
      <c r="T134" s="4" t="e">
        <f>Table1[[#This Row],[JUMLAH]]/Table1[[#This Row],[QTY_3]]</f>
        <v>#N/A</v>
      </c>
      <c r="U134" s="3" t="e">
        <f>Table1[[#This Row],[STN_3]]</f>
        <v>#N/A</v>
      </c>
      <c r="V134" s="6">
        <f>INDEX([1]!NOTA[DISC 1],Table1[//NOTA])</f>
        <v>0.17</v>
      </c>
      <c r="W134" s="6">
        <f>INDEX([1]!NOTA[DISC 2],Table1[//NOTA])</f>
        <v>0</v>
      </c>
      <c r="X134" s="13">
        <f ca="1">INDEX([1]!NOTA[TGL_H],Table1[//NOTA])</f>
        <v>45369</v>
      </c>
      <c r="Y134" s="13">
        <f ca="1">INDEX([1]!NOTA[TGL.NOTA_H],Table1[//NOTA])</f>
        <v>45360</v>
      </c>
      <c r="Z134" s="7" t="str">
        <f ca="1">INDEX([1]!NOTA[NO.NOTA_H],Table1[//NOTA])</f>
        <v>24030599</v>
      </c>
      <c r="AA134" s="3" t="e">
        <f>Table1[[#This Row],[KODE BARANG]]</f>
        <v>#N/A</v>
      </c>
      <c r="AB134" s="3">
        <f>Table1[[#This Row],[C_3]]</f>
        <v>2</v>
      </c>
      <c r="AC134" s="4" t="e">
        <f>Table1[[#This Row],[HARGA]]</f>
        <v>#N/A</v>
      </c>
      <c r="AD134" s="6">
        <f>IF(Table1[[#This Row],[DISKON_1]]=0,"",Table1[[#This Row],[DISKON_1]])</f>
        <v>0.17</v>
      </c>
      <c r="AE134" s="6" t="str">
        <f>IF(Table1[[#This Row],[DISKON_2]]=0,"",Table1[[#This Row],[DISKON_2]])</f>
        <v/>
      </c>
      <c r="AF134" s="8">
        <f ca="1">Table1[[#This Row],[TGL DATANG]]</f>
        <v>45369</v>
      </c>
      <c r="AG134" s="10">
        <f ca="1">Table1[[#This Row],[TGL NOTA]]</f>
        <v>45360</v>
      </c>
      <c r="AH134" t="str">
        <f ca="1">Table1[[#This Row],[NO.NOTA]]</f>
        <v>24030599</v>
      </c>
    </row>
    <row r="135" spans="1:34" hidden="1" x14ac:dyDescent="0.25">
      <c r="A135" s="2">
        <v>231</v>
      </c>
      <c r="D135">
        <f t="shared" si="5"/>
        <v>131</v>
      </c>
      <c r="E135">
        <f t="shared" si="4"/>
        <v>231</v>
      </c>
      <c r="F135">
        <f>INDEX([1]!NOTA[//DB],A:A)</f>
        <v>1711</v>
      </c>
      <c r="G135" t="e">
        <f>MATCH(Table1[NAMA NB],Table2[NAMA NB],0)</f>
        <v>#N/A</v>
      </c>
      <c r="H135" t="str">
        <f>INDEX([2]!db[NB PAJAK],Table1[[#This Row],[//DB]])</f>
        <v>PAPER JUMBO CLIP KENKO NO. 5</v>
      </c>
      <c r="I135" s="3" t="e">
        <f>INDEX(Table2[KODE BARANG],Table1[[#This Row],[//DIC]])</f>
        <v>#N/A</v>
      </c>
      <c r="J135" s="4">
        <f>INDEX([1]!NOTA[C],Table1[[#This Row],[//NOTA]])</f>
        <v>1</v>
      </c>
      <c r="K135" s="5">
        <f>IF(Table1[[#This Row],[C_1]]=0,Table1[[#This Row],[QTY_1]]/Table1[[#This Row],[QTY_2]],0)</f>
        <v>0</v>
      </c>
      <c r="L135" s="5">
        <f>IF(Table1[[#This Row],[C_1]]=0,Table1[[#This Row],[C_2]],Table1[[#This Row],[C_1]])</f>
        <v>1</v>
      </c>
      <c r="M135" s="3">
        <f>INDEX([1]!NOTA[QTY],Table1[[#This Row],[//NOTA]])</f>
        <v>0</v>
      </c>
      <c r="N135" s="3">
        <f>INDEX([1]!NOTA[STN],Table1[[#This Row],[//NOTA]])</f>
        <v>0</v>
      </c>
      <c r="O135" s="3" t="e">
        <f>INDEX(Table2[ISI],Table1[//DIC])</f>
        <v>#N/A</v>
      </c>
      <c r="P135" s="3" t="e">
        <f>INDEX(Table2[SATUAN],Table1[//DIC])</f>
        <v>#N/A</v>
      </c>
      <c r="Q135" s="3" t="e">
        <f>IF(Table1[[#This Row],[QTY_2]]*Table1[[#This Row],[C_1]]=0,Table1[[#This Row],[QTY_1]],Table1[[#This Row],[QTY_2]]*Table1[[#This Row],[C_1]])</f>
        <v>#N/A</v>
      </c>
      <c r="R135" s="3" t="e">
        <f>IF(Table1[[#This Row],[C_1]]="",Table1[[#This Row],[STN_1]],Table1[[#This Row],[STN_2]])</f>
        <v>#N/A</v>
      </c>
      <c r="S135" s="4">
        <f>INDEX([1]!NOTA[JUMLAH],Table1[//NOTA])</f>
        <v>860000</v>
      </c>
      <c r="T135" s="4" t="e">
        <f>Table1[[#This Row],[JUMLAH]]/Table1[[#This Row],[QTY_3]]</f>
        <v>#N/A</v>
      </c>
      <c r="U135" s="3" t="e">
        <f>Table1[[#This Row],[STN_3]]</f>
        <v>#N/A</v>
      </c>
      <c r="V135" s="6">
        <f>INDEX([1]!NOTA[DISC 1],Table1[//NOTA])</f>
        <v>0.17</v>
      </c>
      <c r="W135" s="6">
        <f>INDEX([1]!NOTA[DISC 2],Table1[//NOTA])</f>
        <v>0</v>
      </c>
      <c r="X135" s="13">
        <f ca="1">INDEX([1]!NOTA[TGL_H],Table1[//NOTA])</f>
        <v>45369</v>
      </c>
      <c r="Y135" s="13">
        <f ca="1">INDEX([1]!NOTA[TGL.NOTA_H],Table1[//NOTA])</f>
        <v>45360</v>
      </c>
      <c r="Z135" s="7" t="str">
        <f ca="1">INDEX([1]!NOTA[NO.NOTA_H],Table1[//NOTA])</f>
        <v>24030599</v>
      </c>
      <c r="AA135" s="3" t="e">
        <f>Table1[[#This Row],[KODE BARANG]]</f>
        <v>#N/A</v>
      </c>
      <c r="AB135" s="3">
        <f>Table1[[#This Row],[C_3]]</f>
        <v>1</v>
      </c>
      <c r="AC135" s="4" t="e">
        <f>Table1[[#This Row],[HARGA]]</f>
        <v>#N/A</v>
      </c>
      <c r="AD135" s="6">
        <f>IF(Table1[[#This Row],[DISKON_1]]=0,"",Table1[[#This Row],[DISKON_1]])</f>
        <v>0.17</v>
      </c>
      <c r="AE135" s="6" t="str">
        <f>IF(Table1[[#This Row],[DISKON_2]]=0,"",Table1[[#This Row],[DISKON_2]])</f>
        <v/>
      </c>
      <c r="AF135" s="8">
        <f ca="1">Table1[[#This Row],[TGL DATANG]]</f>
        <v>45369</v>
      </c>
      <c r="AG135" s="10">
        <f ca="1">Table1[[#This Row],[TGL NOTA]]</f>
        <v>45360</v>
      </c>
      <c r="AH135" t="str">
        <f ca="1">Table1[[#This Row],[NO.NOTA]]</f>
        <v>24030599</v>
      </c>
    </row>
    <row r="136" spans="1:34" hidden="1" x14ac:dyDescent="0.25">
      <c r="A136" s="2">
        <v>232</v>
      </c>
      <c r="D136">
        <f t="shared" si="5"/>
        <v>132</v>
      </c>
      <c r="E136">
        <f t="shared" si="4"/>
        <v>232</v>
      </c>
      <c r="F136">
        <f>INDEX([1]!NOTA[//DB],A:A)</f>
        <v>1762</v>
      </c>
      <c r="G136" t="e">
        <f>MATCH(Table1[NAMA NB],Table2[NAMA NB],0)</f>
        <v>#N/A</v>
      </c>
      <c r="H136" t="str">
        <f>INDEX([2]!db[NB PAJAK],Table1[[#This Row],[//DB]])</f>
        <v>POCKET NOTE SPIRAL KENKO PN-403</v>
      </c>
      <c r="I136" s="3" t="e">
        <f>INDEX(Table2[KODE BARANG],Table1[[#This Row],[//DIC]])</f>
        <v>#N/A</v>
      </c>
      <c r="J136" s="4">
        <f>INDEX([1]!NOTA[C],Table1[[#This Row],[//NOTA]])</f>
        <v>1</v>
      </c>
      <c r="K136" s="5">
        <f>IF(Table1[[#This Row],[C_1]]=0,Table1[[#This Row],[QTY_1]]/Table1[[#This Row],[QTY_2]],0)</f>
        <v>0</v>
      </c>
      <c r="L136" s="5">
        <f>IF(Table1[[#This Row],[C_1]]=0,Table1[[#This Row],[C_2]],Table1[[#This Row],[C_1]])</f>
        <v>1</v>
      </c>
      <c r="M136" s="3">
        <f>INDEX([1]!NOTA[QTY],Table1[[#This Row],[//NOTA]])</f>
        <v>0</v>
      </c>
      <c r="N136" s="3">
        <f>INDEX([1]!NOTA[STN],Table1[[#This Row],[//NOTA]])</f>
        <v>0</v>
      </c>
      <c r="O136" s="3" t="e">
        <f>INDEX(Table2[ISI],Table1[//DIC])</f>
        <v>#N/A</v>
      </c>
      <c r="P136" s="3" t="e">
        <f>INDEX(Table2[SATUAN],Table1[//DIC])</f>
        <v>#N/A</v>
      </c>
      <c r="Q136" s="3" t="e">
        <f>IF(Table1[[#This Row],[QTY_2]]*Table1[[#This Row],[C_1]]=0,Table1[[#This Row],[QTY_1]],Table1[[#This Row],[QTY_2]]*Table1[[#This Row],[C_1]])</f>
        <v>#N/A</v>
      </c>
      <c r="R136" s="3" t="e">
        <f>IF(Table1[[#This Row],[C_1]]="",Table1[[#This Row],[STN_1]],Table1[[#This Row],[STN_2]])</f>
        <v>#N/A</v>
      </c>
      <c r="S136" s="4">
        <f>INDEX([1]!NOTA[JUMLAH],Table1[//NOTA])</f>
        <v>741600</v>
      </c>
      <c r="T136" s="4" t="e">
        <f>Table1[[#This Row],[JUMLAH]]/Table1[[#This Row],[QTY_3]]</f>
        <v>#N/A</v>
      </c>
      <c r="U136" s="3" t="e">
        <f>Table1[[#This Row],[STN_3]]</f>
        <v>#N/A</v>
      </c>
      <c r="V136" s="6">
        <f>INDEX([1]!NOTA[DISC 1],Table1[//NOTA])</f>
        <v>0.17</v>
      </c>
      <c r="W136" s="6">
        <f>INDEX([1]!NOTA[DISC 2],Table1[//NOTA])</f>
        <v>0</v>
      </c>
      <c r="X136" s="13">
        <f ca="1">INDEX([1]!NOTA[TGL_H],Table1[//NOTA])</f>
        <v>45369</v>
      </c>
      <c r="Y136" s="13">
        <f ca="1">INDEX([1]!NOTA[TGL.NOTA_H],Table1[//NOTA])</f>
        <v>45360</v>
      </c>
      <c r="Z136" s="7" t="str">
        <f ca="1">INDEX([1]!NOTA[NO.NOTA_H],Table1[//NOTA])</f>
        <v>24030599</v>
      </c>
      <c r="AA136" s="3" t="e">
        <f>Table1[[#This Row],[KODE BARANG]]</f>
        <v>#N/A</v>
      </c>
      <c r="AB136" s="3">
        <f>Table1[[#This Row],[C_3]]</f>
        <v>1</v>
      </c>
      <c r="AC136" s="4" t="e">
        <f>Table1[[#This Row],[HARGA]]</f>
        <v>#N/A</v>
      </c>
      <c r="AD136" s="6">
        <f>IF(Table1[[#This Row],[DISKON_1]]=0,"",Table1[[#This Row],[DISKON_1]])</f>
        <v>0.17</v>
      </c>
      <c r="AE136" s="6" t="str">
        <f>IF(Table1[[#This Row],[DISKON_2]]=0,"",Table1[[#This Row],[DISKON_2]])</f>
        <v/>
      </c>
      <c r="AF136" s="8">
        <f ca="1">Table1[[#This Row],[TGL DATANG]]</f>
        <v>45369</v>
      </c>
      <c r="AG136" s="10">
        <f ca="1">Table1[[#This Row],[TGL NOTA]]</f>
        <v>45360</v>
      </c>
      <c r="AH136" t="str">
        <f ca="1">Table1[[#This Row],[NO.NOTA]]</f>
        <v>24030599</v>
      </c>
    </row>
    <row r="137" spans="1:34" hidden="1" x14ac:dyDescent="0.25">
      <c r="A137" s="2">
        <v>233</v>
      </c>
      <c r="D137">
        <f t="shared" si="5"/>
        <v>133</v>
      </c>
      <c r="E137">
        <f t="shared" si="4"/>
        <v>233</v>
      </c>
      <c r="F137">
        <f>INDEX([1]!NOTA[//DB],A:A)</f>
        <v>1763</v>
      </c>
      <c r="G137" t="e">
        <f>MATCH(Table1[NAMA NB],Table2[NAMA NB],0)</f>
        <v>#N/A</v>
      </c>
      <c r="H137" t="str">
        <f>INDEX([2]!db[NB PAJAK],Table1[[#This Row],[//DB]])</f>
        <v>POCKET NOTE SPIRAL KENKO PN-404</v>
      </c>
      <c r="I137" s="3" t="e">
        <f>INDEX(Table2[KODE BARANG],Table1[[#This Row],[//DIC]])</f>
        <v>#N/A</v>
      </c>
      <c r="J137" s="4">
        <f>INDEX([1]!NOTA[C],Table1[[#This Row],[//NOTA]])</f>
        <v>1</v>
      </c>
      <c r="K137" s="5">
        <f>IF(Table1[[#This Row],[C_1]]=0,Table1[[#This Row],[QTY_1]]/Table1[[#This Row],[QTY_2]],0)</f>
        <v>0</v>
      </c>
      <c r="L137" s="5">
        <f>IF(Table1[[#This Row],[C_1]]=0,Table1[[#This Row],[C_2]],Table1[[#This Row],[C_1]])</f>
        <v>1</v>
      </c>
      <c r="M137" s="3">
        <f>INDEX([1]!NOTA[QTY],Table1[[#This Row],[//NOTA]])</f>
        <v>0</v>
      </c>
      <c r="N137" s="3">
        <f>INDEX([1]!NOTA[STN],Table1[[#This Row],[//NOTA]])</f>
        <v>0</v>
      </c>
      <c r="O137" s="3" t="e">
        <f>INDEX(Table2[ISI],Table1[//DIC])</f>
        <v>#N/A</v>
      </c>
      <c r="P137" s="3" t="e">
        <f>INDEX(Table2[SATUAN],Table1[//DIC])</f>
        <v>#N/A</v>
      </c>
      <c r="Q137" s="3" t="e">
        <f>IF(Table1[[#This Row],[QTY_2]]*Table1[[#This Row],[C_1]]=0,Table1[[#This Row],[QTY_1]],Table1[[#This Row],[QTY_2]]*Table1[[#This Row],[C_1]])</f>
        <v>#N/A</v>
      </c>
      <c r="R137" s="3" t="e">
        <f>IF(Table1[[#This Row],[C_1]]="",Table1[[#This Row],[STN_1]],Table1[[#This Row],[STN_2]])</f>
        <v>#N/A</v>
      </c>
      <c r="S137" s="4">
        <f>INDEX([1]!NOTA[JUMLAH],Table1[//NOTA])</f>
        <v>804000</v>
      </c>
      <c r="T137" s="4" t="e">
        <f>Table1[[#This Row],[JUMLAH]]/Table1[[#This Row],[QTY_3]]</f>
        <v>#N/A</v>
      </c>
      <c r="U137" s="3" t="e">
        <f>Table1[[#This Row],[STN_3]]</f>
        <v>#N/A</v>
      </c>
      <c r="V137" s="6">
        <f>INDEX([1]!NOTA[DISC 1],Table1[//NOTA])</f>
        <v>0.17</v>
      </c>
      <c r="W137" s="6">
        <f>INDEX([1]!NOTA[DISC 2],Table1[//NOTA])</f>
        <v>0</v>
      </c>
      <c r="X137" s="13">
        <f ca="1">INDEX([1]!NOTA[TGL_H],Table1[//NOTA])</f>
        <v>45369</v>
      </c>
      <c r="Y137" s="13">
        <f ca="1">INDEX([1]!NOTA[TGL.NOTA_H],Table1[//NOTA])</f>
        <v>45360</v>
      </c>
      <c r="Z137" s="7" t="str">
        <f ca="1">INDEX([1]!NOTA[NO.NOTA_H],Table1[//NOTA])</f>
        <v>24030599</v>
      </c>
      <c r="AA137" s="3" t="e">
        <f>Table1[[#This Row],[KODE BARANG]]</f>
        <v>#N/A</v>
      </c>
      <c r="AB137" s="3">
        <f>Table1[[#This Row],[C_3]]</f>
        <v>1</v>
      </c>
      <c r="AC137" s="4" t="e">
        <f>Table1[[#This Row],[HARGA]]</f>
        <v>#N/A</v>
      </c>
      <c r="AD137" s="6">
        <f>IF(Table1[[#This Row],[DISKON_1]]=0,"",Table1[[#This Row],[DISKON_1]])</f>
        <v>0.17</v>
      </c>
      <c r="AE137" s="6" t="str">
        <f>IF(Table1[[#This Row],[DISKON_2]]=0,"",Table1[[#This Row],[DISKON_2]])</f>
        <v/>
      </c>
      <c r="AF137" s="8">
        <f ca="1">Table1[[#This Row],[TGL DATANG]]</f>
        <v>45369</v>
      </c>
      <c r="AG137" s="10">
        <f ca="1">Table1[[#This Row],[TGL NOTA]]</f>
        <v>45360</v>
      </c>
      <c r="AH137" t="str">
        <f ca="1">Table1[[#This Row],[NO.NOTA]]</f>
        <v>24030599</v>
      </c>
    </row>
    <row r="138" spans="1:34" hidden="1" x14ac:dyDescent="0.25">
      <c r="A138" s="2">
        <v>234</v>
      </c>
      <c r="D138">
        <f t="shared" si="5"/>
        <v>134</v>
      </c>
      <c r="E138">
        <f t="shared" si="4"/>
        <v>234</v>
      </c>
      <c r="F138">
        <f>INDEX([1]!NOTA[//DB],A:A)</f>
        <v>1638</v>
      </c>
      <c r="G138" t="e">
        <f>MATCH(Table1[NAMA NB],Table2[NAMA NB],0)</f>
        <v>#N/A</v>
      </c>
      <c r="H138" t="str">
        <f>INDEX([2]!db[NB PAJAK],Table1[[#This Row],[//DB]])</f>
        <v>GEL PEN KENKO EASY GEL BIRU</v>
      </c>
      <c r="I138" s="3" t="e">
        <f>INDEX(Table2[KODE BARANG],Table1[[#This Row],[//DIC]])</f>
        <v>#N/A</v>
      </c>
      <c r="J138" s="4">
        <f>INDEX([1]!NOTA[C],Table1[[#This Row],[//NOTA]])</f>
        <v>1</v>
      </c>
      <c r="K138" s="5">
        <f>IF(Table1[[#This Row],[C_1]]=0,Table1[[#This Row],[QTY_1]]/Table1[[#This Row],[QTY_2]],0)</f>
        <v>0</v>
      </c>
      <c r="L138" s="5">
        <f>IF(Table1[[#This Row],[C_1]]=0,Table1[[#This Row],[C_2]],Table1[[#This Row],[C_1]])</f>
        <v>1</v>
      </c>
      <c r="M138" s="3">
        <f>INDEX([1]!NOTA[QTY],Table1[[#This Row],[//NOTA]])</f>
        <v>0</v>
      </c>
      <c r="N138" s="3">
        <f>INDEX([1]!NOTA[STN],Table1[[#This Row],[//NOTA]])</f>
        <v>0</v>
      </c>
      <c r="O138" s="3" t="e">
        <f>INDEX(Table2[ISI],Table1[//DIC])</f>
        <v>#N/A</v>
      </c>
      <c r="P138" s="3" t="e">
        <f>INDEX(Table2[SATUAN],Table1[//DIC])</f>
        <v>#N/A</v>
      </c>
      <c r="Q138" s="3" t="e">
        <f>IF(Table1[[#This Row],[QTY_2]]*Table1[[#This Row],[C_1]]=0,Table1[[#This Row],[QTY_1]],Table1[[#This Row],[QTY_2]]*Table1[[#This Row],[C_1]])</f>
        <v>#N/A</v>
      </c>
      <c r="R138" s="3" t="e">
        <f>IF(Table1[[#This Row],[C_1]]="",Table1[[#This Row],[STN_1]],Table1[[#This Row],[STN_2]])</f>
        <v>#N/A</v>
      </c>
      <c r="S138" s="4">
        <f>INDEX([1]!NOTA[JUMLAH],Table1[//NOTA])</f>
        <v>3758400</v>
      </c>
      <c r="T138" s="4" t="e">
        <f>Table1[[#This Row],[JUMLAH]]/Table1[[#This Row],[QTY_3]]</f>
        <v>#N/A</v>
      </c>
      <c r="U138" s="3" t="e">
        <f>Table1[[#This Row],[STN_3]]</f>
        <v>#N/A</v>
      </c>
      <c r="V138" s="6">
        <f>INDEX([1]!NOTA[DISC 1],Table1[//NOTA])</f>
        <v>0.17</v>
      </c>
      <c r="W138" s="6">
        <f>INDEX([1]!NOTA[DISC 2],Table1[//NOTA])</f>
        <v>0</v>
      </c>
      <c r="X138" s="13">
        <f ca="1">INDEX([1]!NOTA[TGL_H],Table1[//NOTA])</f>
        <v>45369</v>
      </c>
      <c r="Y138" s="13">
        <f ca="1">INDEX([1]!NOTA[TGL.NOTA_H],Table1[//NOTA])</f>
        <v>45360</v>
      </c>
      <c r="Z138" s="7" t="str">
        <f ca="1">INDEX([1]!NOTA[NO.NOTA_H],Table1[//NOTA])</f>
        <v>24030599</v>
      </c>
      <c r="AA138" s="3" t="e">
        <f>Table1[[#This Row],[KODE BARANG]]</f>
        <v>#N/A</v>
      </c>
      <c r="AB138" s="3">
        <f>Table1[[#This Row],[C_3]]</f>
        <v>1</v>
      </c>
      <c r="AC138" s="4" t="e">
        <f>Table1[[#This Row],[HARGA]]</f>
        <v>#N/A</v>
      </c>
      <c r="AD138" s="6">
        <f>IF(Table1[[#This Row],[DISKON_1]]=0,"",Table1[[#This Row],[DISKON_1]])</f>
        <v>0.17</v>
      </c>
      <c r="AE138" s="6" t="str">
        <f>IF(Table1[[#This Row],[DISKON_2]]=0,"",Table1[[#This Row],[DISKON_2]])</f>
        <v/>
      </c>
      <c r="AF138" s="8">
        <f ca="1">Table1[[#This Row],[TGL DATANG]]</f>
        <v>45369</v>
      </c>
      <c r="AG138" s="10">
        <f ca="1">Table1[[#This Row],[TGL NOTA]]</f>
        <v>45360</v>
      </c>
      <c r="AH138" t="str">
        <f ca="1">Table1[[#This Row],[NO.NOTA]]</f>
        <v>24030599</v>
      </c>
    </row>
    <row r="139" spans="1:34" hidden="1" x14ac:dyDescent="0.25">
      <c r="A139" s="2">
        <v>235</v>
      </c>
      <c r="D139">
        <f t="shared" si="5"/>
        <v>135</v>
      </c>
      <c r="E139">
        <f t="shared" si="4"/>
        <v>235</v>
      </c>
      <c r="F139">
        <f>INDEX([1]!NOTA[//DB],A:A)</f>
        <v>1806</v>
      </c>
      <c r="G139" t="e">
        <f>MATCH(Table1[NAMA NB],Table2[NAMA NB],0)</f>
        <v>#N/A</v>
      </c>
      <c r="H139" t="str">
        <f>INDEX([2]!db[NB PAJAK],Table1[[#This Row],[//DB]])</f>
        <v>STAPLER KENKO HD-10D</v>
      </c>
      <c r="I139" s="3" t="e">
        <f>INDEX(Table2[KODE BARANG],Table1[[#This Row],[//DIC]])</f>
        <v>#N/A</v>
      </c>
      <c r="J139" s="4">
        <f>INDEX([1]!NOTA[C],Table1[[#This Row],[//NOTA]])</f>
        <v>2</v>
      </c>
      <c r="K139" s="5">
        <f>IF(Table1[[#This Row],[C_1]]=0,Table1[[#This Row],[QTY_1]]/Table1[[#This Row],[QTY_2]],0)</f>
        <v>0</v>
      </c>
      <c r="L139" s="5">
        <f>IF(Table1[[#This Row],[C_1]]=0,Table1[[#This Row],[C_2]],Table1[[#This Row],[C_1]])</f>
        <v>2</v>
      </c>
      <c r="M139" s="3">
        <f>INDEX([1]!NOTA[QTY],Table1[[#This Row],[//NOTA]])</f>
        <v>0</v>
      </c>
      <c r="N139" s="3">
        <f>INDEX([1]!NOTA[STN],Table1[[#This Row],[//NOTA]])</f>
        <v>0</v>
      </c>
      <c r="O139" s="3" t="e">
        <f>INDEX(Table2[ISI],Table1[//DIC])</f>
        <v>#N/A</v>
      </c>
      <c r="P139" s="3" t="e">
        <f>INDEX(Table2[SATUAN],Table1[//DIC])</f>
        <v>#N/A</v>
      </c>
      <c r="Q139" s="3" t="e">
        <f>IF(Table1[[#This Row],[QTY_2]]*Table1[[#This Row],[C_1]]=0,Table1[[#This Row],[QTY_1]],Table1[[#This Row],[QTY_2]]*Table1[[#This Row],[C_1]])</f>
        <v>#N/A</v>
      </c>
      <c r="R139" s="3" t="e">
        <f>IF(Table1[[#This Row],[C_1]]="",Table1[[#This Row],[STN_1]],Table1[[#This Row],[STN_2]])</f>
        <v>#N/A</v>
      </c>
      <c r="S139" s="4">
        <f>INDEX([1]!NOTA[JUMLAH],Table1[//NOTA])</f>
        <v>4704000</v>
      </c>
      <c r="T139" s="4" t="e">
        <f>Table1[[#This Row],[JUMLAH]]/Table1[[#This Row],[QTY_3]]</f>
        <v>#N/A</v>
      </c>
      <c r="U139" s="3" t="e">
        <f>Table1[[#This Row],[STN_3]]</f>
        <v>#N/A</v>
      </c>
      <c r="V139" s="6">
        <f>INDEX([1]!NOTA[DISC 1],Table1[//NOTA])</f>
        <v>0.17</v>
      </c>
      <c r="W139" s="6">
        <f>INDEX([1]!NOTA[DISC 2],Table1[//NOTA])</f>
        <v>0</v>
      </c>
      <c r="X139" s="13">
        <f ca="1">INDEX([1]!NOTA[TGL_H],Table1[//NOTA])</f>
        <v>45369</v>
      </c>
      <c r="Y139" s="13">
        <f ca="1">INDEX([1]!NOTA[TGL.NOTA_H],Table1[//NOTA])</f>
        <v>45360</v>
      </c>
      <c r="Z139" s="7" t="str">
        <f ca="1">INDEX([1]!NOTA[NO.NOTA_H],Table1[//NOTA])</f>
        <v>24030599</v>
      </c>
      <c r="AA139" s="3" t="e">
        <f>Table1[[#This Row],[KODE BARANG]]</f>
        <v>#N/A</v>
      </c>
      <c r="AB139" s="3">
        <f>Table1[[#This Row],[C_3]]</f>
        <v>2</v>
      </c>
      <c r="AC139" s="4" t="e">
        <f>Table1[[#This Row],[HARGA]]</f>
        <v>#N/A</v>
      </c>
      <c r="AD139" s="6">
        <f>IF(Table1[[#This Row],[DISKON_1]]=0,"",Table1[[#This Row],[DISKON_1]])</f>
        <v>0.17</v>
      </c>
      <c r="AE139" s="6" t="str">
        <f>IF(Table1[[#This Row],[DISKON_2]]=0,"",Table1[[#This Row],[DISKON_2]])</f>
        <v/>
      </c>
      <c r="AF139" s="8">
        <f ca="1">Table1[[#This Row],[TGL DATANG]]</f>
        <v>45369</v>
      </c>
      <c r="AG139" s="10">
        <f ca="1">Table1[[#This Row],[TGL NOTA]]</f>
        <v>45360</v>
      </c>
      <c r="AH139" t="str">
        <f ca="1">Table1[[#This Row],[NO.NOTA]]</f>
        <v>24030599</v>
      </c>
    </row>
    <row r="140" spans="1:34" hidden="1" x14ac:dyDescent="0.25">
      <c r="A140" s="2">
        <v>236</v>
      </c>
      <c r="D140">
        <f t="shared" si="5"/>
        <v>136</v>
      </c>
      <c r="E140">
        <f t="shared" si="4"/>
        <v>236</v>
      </c>
      <c r="F140">
        <f>INDEX([1]!NOTA[//DB],A:A)</f>
        <v>1772</v>
      </c>
      <c r="G140" t="e">
        <f>MATCH(Table1[NAMA NB],Table2[NAMA NB],0)</f>
        <v>#N/A</v>
      </c>
      <c r="H140" t="str">
        <f>INDEX([2]!db[NB PAJAK],Table1[[#This Row],[//DB]])</f>
        <v>PUNCH KENKO NO. 30XL</v>
      </c>
      <c r="I140" s="3" t="e">
        <f>INDEX(Table2[KODE BARANG],Table1[[#This Row],[//DIC]])</f>
        <v>#N/A</v>
      </c>
      <c r="J140" s="4">
        <f>INDEX([1]!NOTA[C],Table1[[#This Row],[//NOTA]])</f>
        <v>1</v>
      </c>
      <c r="K140" s="5">
        <f>IF(Table1[[#This Row],[C_1]]=0,Table1[[#This Row],[QTY_1]]/Table1[[#This Row],[QTY_2]],0)</f>
        <v>0</v>
      </c>
      <c r="L140" s="5">
        <f>IF(Table1[[#This Row],[C_1]]=0,Table1[[#This Row],[C_2]],Table1[[#This Row],[C_1]])</f>
        <v>1</v>
      </c>
      <c r="M140" s="3">
        <f>INDEX([1]!NOTA[QTY],Table1[[#This Row],[//NOTA]])</f>
        <v>0</v>
      </c>
      <c r="N140" s="3">
        <f>INDEX([1]!NOTA[STN],Table1[[#This Row],[//NOTA]])</f>
        <v>0</v>
      </c>
      <c r="O140" s="3" t="e">
        <f>INDEX(Table2[ISI],Table1[//DIC])</f>
        <v>#N/A</v>
      </c>
      <c r="P140" s="3" t="e">
        <f>INDEX(Table2[SATUAN],Table1[//DIC])</f>
        <v>#N/A</v>
      </c>
      <c r="Q140" s="3" t="e">
        <f>IF(Table1[[#This Row],[QTY_2]]*Table1[[#This Row],[C_1]]=0,Table1[[#This Row],[QTY_1]],Table1[[#This Row],[QTY_2]]*Table1[[#This Row],[C_1]])</f>
        <v>#N/A</v>
      </c>
      <c r="R140" s="3" t="e">
        <f>IF(Table1[[#This Row],[C_1]]="",Table1[[#This Row],[STN_1]],Table1[[#This Row],[STN_2]])</f>
        <v>#N/A</v>
      </c>
      <c r="S140" s="4">
        <f>INDEX([1]!NOTA[JUMLAH],Table1[//NOTA])</f>
        <v>1440000</v>
      </c>
      <c r="T140" s="4" t="e">
        <f>Table1[[#This Row],[JUMLAH]]/Table1[[#This Row],[QTY_3]]</f>
        <v>#N/A</v>
      </c>
      <c r="U140" s="3" t="e">
        <f>Table1[[#This Row],[STN_3]]</f>
        <v>#N/A</v>
      </c>
      <c r="V140" s="6">
        <f>INDEX([1]!NOTA[DISC 1],Table1[//NOTA])</f>
        <v>0.17</v>
      </c>
      <c r="W140" s="6">
        <f>INDEX([1]!NOTA[DISC 2],Table1[//NOTA])</f>
        <v>0</v>
      </c>
      <c r="X140" s="13">
        <f ca="1">INDEX([1]!NOTA[TGL_H],Table1[//NOTA])</f>
        <v>45369</v>
      </c>
      <c r="Y140" s="13">
        <f ca="1">INDEX([1]!NOTA[TGL.NOTA_H],Table1[//NOTA])</f>
        <v>45360</v>
      </c>
      <c r="Z140" s="7" t="str">
        <f ca="1">INDEX([1]!NOTA[NO.NOTA_H],Table1[//NOTA])</f>
        <v>24030599</v>
      </c>
      <c r="AA140" s="3" t="e">
        <f>Table1[[#This Row],[KODE BARANG]]</f>
        <v>#N/A</v>
      </c>
      <c r="AB140" s="3">
        <f>Table1[[#This Row],[C_3]]</f>
        <v>1</v>
      </c>
      <c r="AC140" s="4" t="e">
        <f>Table1[[#This Row],[HARGA]]</f>
        <v>#N/A</v>
      </c>
      <c r="AD140" s="6">
        <f>IF(Table1[[#This Row],[DISKON_1]]=0,"",Table1[[#This Row],[DISKON_1]])</f>
        <v>0.17</v>
      </c>
      <c r="AE140" s="6" t="str">
        <f>IF(Table1[[#This Row],[DISKON_2]]=0,"",Table1[[#This Row],[DISKON_2]])</f>
        <v/>
      </c>
      <c r="AF140" s="8">
        <f ca="1">Table1[[#This Row],[TGL DATANG]]</f>
        <v>45369</v>
      </c>
      <c r="AG140" s="10">
        <f ca="1">Table1[[#This Row],[TGL NOTA]]</f>
        <v>45360</v>
      </c>
      <c r="AH140" t="str">
        <f ca="1">Table1[[#This Row],[NO.NOTA]]</f>
        <v>24030599</v>
      </c>
    </row>
    <row r="141" spans="1:34" hidden="1" x14ac:dyDescent="0.25">
      <c r="A141" s="2">
        <v>265</v>
      </c>
      <c r="D141">
        <f t="shared" si="5"/>
        <v>137</v>
      </c>
      <c r="E141">
        <f t="shared" si="4"/>
        <v>265</v>
      </c>
      <c r="F141">
        <f>INDEX([1]!NOTA[//DB],A:A)</f>
        <v>692</v>
      </c>
      <c r="G141" t="e">
        <f>MATCH(Table1[NAMA NB],Table2[NAMA NB],0)</f>
        <v>#N/A</v>
      </c>
      <c r="H141" t="str">
        <f>INDEX([2]!db[NB PAJAK],Table1[[#This Row],[//DB]])</f>
        <v>PENSIL WARNA JOYKO CP-103 (12W)</v>
      </c>
      <c r="I141" s="3" t="e">
        <f>INDEX(Table2[KODE BARANG],Table1[[#This Row],[//DIC]])</f>
        <v>#N/A</v>
      </c>
      <c r="J141" s="4">
        <f>INDEX([1]!NOTA[C],Table1[[#This Row],[//NOTA]])</f>
        <v>3</v>
      </c>
      <c r="K141" s="5">
        <f>IF(Table1[[#This Row],[C_1]]=0,Table1[[#This Row],[QTY_1]]/Table1[[#This Row],[QTY_2]],0)</f>
        <v>0</v>
      </c>
      <c r="L141" s="5">
        <f>IF(Table1[[#This Row],[C_1]]=0,Table1[[#This Row],[C_2]],Table1[[#This Row],[C_1]])</f>
        <v>3</v>
      </c>
      <c r="M141" s="3">
        <f>INDEX([1]!NOTA[QTY],Table1[[#This Row],[//NOTA]])</f>
        <v>432</v>
      </c>
      <c r="N141" s="3" t="str">
        <f>INDEX([1]!NOTA[STN],Table1[[#This Row],[//NOTA]])</f>
        <v>SET</v>
      </c>
      <c r="O141" s="3" t="e">
        <f>INDEX(Table2[ISI],Table1[//DIC])</f>
        <v>#N/A</v>
      </c>
      <c r="P141" s="3" t="e">
        <f>INDEX(Table2[SATUAN],Table1[//DIC])</f>
        <v>#N/A</v>
      </c>
      <c r="Q141" s="3" t="e">
        <f>IF(Table1[[#This Row],[QTY_2]]*Table1[[#This Row],[C_1]]=0,Table1[[#This Row],[QTY_1]],Table1[[#This Row],[QTY_2]]*Table1[[#This Row],[C_1]])</f>
        <v>#N/A</v>
      </c>
      <c r="R141" s="3" t="e">
        <f>IF(Table1[[#This Row],[C_1]]="",Table1[[#This Row],[STN_1]],Table1[[#This Row],[STN_2]])</f>
        <v>#N/A</v>
      </c>
      <c r="S141" s="4">
        <f>INDEX([1]!NOTA[JUMLAH],Table1[//NOTA])</f>
        <v>3628800</v>
      </c>
      <c r="T141" s="4" t="e">
        <f>Table1[[#This Row],[JUMLAH]]/Table1[[#This Row],[QTY_3]]</f>
        <v>#N/A</v>
      </c>
      <c r="U141" s="3" t="e">
        <f>Table1[[#This Row],[STN_3]]</f>
        <v>#N/A</v>
      </c>
      <c r="V141" s="6">
        <f>INDEX([1]!NOTA[DISC 1],Table1[//NOTA])</f>
        <v>0.125</v>
      </c>
      <c r="W141" s="6">
        <f>INDEX([1]!NOTA[DISC 2],Table1[//NOTA])</f>
        <v>0.1</v>
      </c>
      <c r="X141" s="13">
        <f ca="1">INDEX([1]!NOTA[TGL_H],Table1[//NOTA])</f>
        <v>45371</v>
      </c>
      <c r="Y141" s="13">
        <f ca="1">INDEX([1]!NOTA[TGL.NOTA_H],Table1[//NOTA])</f>
        <v>45366</v>
      </c>
      <c r="Z141" s="7" t="str">
        <f ca="1">INDEX([1]!NOTA[NO.NOTA_H],Table1[//NOTA])</f>
        <v>SA240304713</v>
      </c>
      <c r="AA141" s="3" t="e">
        <f>Table1[[#This Row],[KODE BARANG]]</f>
        <v>#N/A</v>
      </c>
      <c r="AB141" s="3">
        <f>Table1[[#This Row],[C_3]]</f>
        <v>3</v>
      </c>
      <c r="AC141" s="4" t="e">
        <f>Table1[[#This Row],[HARGA]]</f>
        <v>#N/A</v>
      </c>
      <c r="AD141" s="6">
        <f>IF(Table1[[#This Row],[DISKON_1]]=0,"",Table1[[#This Row],[DISKON_1]])</f>
        <v>0.125</v>
      </c>
      <c r="AE141" s="6">
        <f>IF(Table1[[#This Row],[DISKON_2]]=0,"",Table1[[#This Row],[DISKON_2]])</f>
        <v>0.1</v>
      </c>
      <c r="AF141" s="8">
        <f ca="1">Table1[[#This Row],[TGL DATANG]]</f>
        <v>45371</v>
      </c>
      <c r="AG141" s="10">
        <f ca="1">Table1[[#This Row],[TGL NOTA]]</f>
        <v>45366</v>
      </c>
      <c r="AH141" t="str">
        <f ca="1">Table1[[#This Row],[NO.NOTA]]</f>
        <v>SA240304713</v>
      </c>
    </row>
    <row r="142" spans="1:34" hidden="1" x14ac:dyDescent="0.25">
      <c r="A142" s="2">
        <v>266</v>
      </c>
      <c r="D142">
        <f t="shared" si="5"/>
        <v>138</v>
      </c>
      <c r="E142">
        <f t="shared" si="4"/>
        <v>266</v>
      </c>
      <c r="F142">
        <f>INDEX([1]!NOTA[//DB],A:A)</f>
        <v>693</v>
      </c>
      <c r="G142" t="e">
        <f>MATCH(Table1[NAMA NB],Table2[NAMA NB],0)</f>
        <v>#N/A</v>
      </c>
      <c r="H142" t="str">
        <f>INDEX([2]!db[NB PAJAK],Table1[[#This Row],[//DB]])</f>
        <v>PENSIL WARNA JOYKO CP-104 (24W)</v>
      </c>
      <c r="I142" s="3" t="e">
        <f>INDEX(Table2[KODE BARANG],Table1[[#This Row],[//DIC]])</f>
        <v>#N/A</v>
      </c>
      <c r="J142" s="4">
        <f>INDEX([1]!NOTA[C],Table1[[#This Row],[//NOTA]])</f>
        <v>3</v>
      </c>
      <c r="K142" s="5">
        <f>IF(Table1[[#This Row],[C_1]]=0,Table1[[#This Row],[QTY_1]]/Table1[[#This Row],[QTY_2]],0)</f>
        <v>0</v>
      </c>
      <c r="L142" s="5">
        <f>IF(Table1[[#This Row],[C_1]]=0,Table1[[#This Row],[C_2]],Table1[[#This Row],[C_1]])</f>
        <v>3</v>
      </c>
      <c r="M142" s="3">
        <f>INDEX([1]!NOTA[QTY],Table1[[#This Row],[//NOTA]])</f>
        <v>216</v>
      </c>
      <c r="N142" s="3" t="str">
        <f>INDEX([1]!NOTA[STN],Table1[[#This Row],[//NOTA]])</f>
        <v>SET</v>
      </c>
      <c r="O142" s="3" t="e">
        <f>INDEX(Table2[ISI],Table1[//DIC])</f>
        <v>#N/A</v>
      </c>
      <c r="P142" s="3" t="e">
        <f>INDEX(Table2[SATUAN],Table1[//DIC])</f>
        <v>#N/A</v>
      </c>
      <c r="Q142" s="3" t="e">
        <f>IF(Table1[[#This Row],[QTY_2]]*Table1[[#This Row],[C_1]]=0,Table1[[#This Row],[QTY_1]],Table1[[#This Row],[QTY_2]]*Table1[[#This Row],[C_1]])</f>
        <v>#N/A</v>
      </c>
      <c r="R142" s="3" t="e">
        <f>IF(Table1[[#This Row],[C_1]]="",Table1[[#This Row],[STN_1]],Table1[[#This Row],[STN_2]])</f>
        <v>#N/A</v>
      </c>
      <c r="S142" s="4">
        <f>INDEX([1]!NOTA[JUMLAH],Table1[//NOTA])</f>
        <v>3628800</v>
      </c>
      <c r="T142" s="4" t="e">
        <f>Table1[[#This Row],[JUMLAH]]/Table1[[#This Row],[QTY_3]]</f>
        <v>#N/A</v>
      </c>
      <c r="U142" s="3" t="e">
        <f>Table1[[#This Row],[STN_3]]</f>
        <v>#N/A</v>
      </c>
      <c r="V142" s="6">
        <f>INDEX([1]!NOTA[DISC 1],Table1[//NOTA])</f>
        <v>0.125</v>
      </c>
      <c r="W142" s="6">
        <f>INDEX([1]!NOTA[DISC 2],Table1[//NOTA])</f>
        <v>0.1</v>
      </c>
      <c r="X142" s="13">
        <f ca="1">INDEX([1]!NOTA[TGL_H],Table1[//NOTA])</f>
        <v>45371</v>
      </c>
      <c r="Y142" s="13">
        <f ca="1">INDEX([1]!NOTA[TGL.NOTA_H],Table1[//NOTA])</f>
        <v>45366</v>
      </c>
      <c r="Z142" s="7" t="str">
        <f ca="1">INDEX([1]!NOTA[NO.NOTA_H],Table1[//NOTA])</f>
        <v>SA240304713</v>
      </c>
      <c r="AA142" s="3" t="e">
        <f>Table1[[#This Row],[KODE BARANG]]</f>
        <v>#N/A</v>
      </c>
      <c r="AB142" s="3">
        <f>Table1[[#This Row],[C_3]]</f>
        <v>3</v>
      </c>
      <c r="AC142" s="4" t="e">
        <f>Table1[[#This Row],[HARGA]]</f>
        <v>#N/A</v>
      </c>
      <c r="AD142" s="6">
        <f>IF(Table1[[#This Row],[DISKON_1]]=0,"",Table1[[#This Row],[DISKON_1]])</f>
        <v>0.125</v>
      </c>
      <c r="AE142" s="6">
        <f>IF(Table1[[#This Row],[DISKON_2]]=0,"",Table1[[#This Row],[DISKON_2]])</f>
        <v>0.1</v>
      </c>
      <c r="AF142" s="8">
        <f ca="1">Table1[[#This Row],[TGL DATANG]]</f>
        <v>45371</v>
      </c>
      <c r="AG142" s="10">
        <f ca="1">Table1[[#This Row],[TGL NOTA]]</f>
        <v>45366</v>
      </c>
      <c r="AH142" t="str">
        <f ca="1">Table1[[#This Row],[NO.NOTA]]</f>
        <v>SA240304713</v>
      </c>
    </row>
    <row r="143" spans="1:34" hidden="1" x14ac:dyDescent="0.25">
      <c r="A143" s="2">
        <v>267</v>
      </c>
      <c r="D143">
        <f t="shared" si="5"/>
        <v>139</v>
      </c>
      <c r="E143">
        <f t="shared" si="4"/>
        <v>267</v>
      </c>
      <c r="F143">
        <f>INDEX([1]!NOTA[//DB],A:A)</f>
        <v>694</v>
      </c>
      <c r="G143" t="e">
        <f>MATCH(Table1[NAMA NB],Table2[NAMA NB],0)</f>
        <v>#N/A</v>
      </c>
      <c r="H143" t="str">
        <f>INDEX([2]!db[NB PAJAK],Table1[[#This Row],[//DB]])</f>
        <v>PENSIL WARNA JOYKO CP-107 (12W)</v>
      </c>
      <c r="I143" s="3" t="e">
        <f>INDEX(Table2[KODE BARANG],Table1[[#This Row],[//DIC]])</f>
        <v>#N/A</v>
      </c>
      <c r="J143" s="4">
        <f>INDEX([1]!NOTA[C],Table1[[#This Row],[//NOTA]])</f>
        <v>3</v>
      </c>
      <c r="K143" s="5">
        <f>IF(Table1[[#This Row],[C_1]]=0,Table1[[#This Row],[QTY_1]]/Table1[[#This Row],[QTY_2]],0)</f>
        <v>0</v>
      </c>
      <c r="L143" s="5">
        <f>IF(Table1[[#This Row],[C_1]]=0,Table1[[#This Row],[C_2]],Table1[[#This Row],[C_1]])</f>
        <v>3</v>
      </c>
      <c r="M143" s="3">
        <f>INDEX([1]!NOTA[QTY],Table1[[#This Row],[//NOTA]])</f>
        <v>864</v>
      </c>
      <c r="N143" s="3" t="str">
        <f>INDEX([1]!NOTA[STN],Table1[[#This Row],[//NOTA]])</f>
        <v>SET</v>
      </c>
      <c r="O143" s="3" t="e">
        <f>INDEX(Table2[ISI],Table1[//DIC])</f>
        <v>#N/A</v>
      </c>
      <c r="P143" s="3" t="e">
        <f>INDEX(Table2[SATUAN],Table1[//DIC])</f>
        <v>#N/A</v>
      </c>
      <c r="Q143" s="3" t="e">
        <f>IF(Table1[[#This Row],[QTY_2]]*Table1[[#This Row],[C_1]]=0,Table1[[#This Row],[QTY_1]],Table1[[#This Row],[QTY_2]]*Table1[[#This Row],[C_1]])</f>
        <v>#N/A</v>
      </c>
      <c r="R143" s="3" t="e">
        <f>IF(Table1[[#This Row],[C_1]]="",Table1[[#This Row],[STN_1]],Table1[[#This Row],[STN_2]])</f>
        <v>#N/A</v>
      </c>
      <c r="S143" s="4">
        <f>INDEX([1]!NOTA[JUMLAH],Table1[//NOTA])</f>
        <v>4665600</v>
      </c>
      <c r="T143" s="4" t="e">
        <f>Table1[[#This Row],[JUMLAH]]/Table1[[#This Row],[QTY_3]]</f>
        <v>#N/A</v>
      </c>
      <c r="U143" s="3" t="e">
        <f>Table1[[#This Row],[STN_3]]</f>
        <v>#N/A</v>
      </c>
      <c r="V143" s="6">
        <f>INDEX([1]!NOTA[DISC 1],Table1[//NOTA])</f>
        <v>0.125</v>
      </c>
      <c r="W143" s="6">
        <f>INDEX([1]!NOTA[DISC 2],Table1[//NOTA])</f>
        <v>0.1</v>
      </c>
      <c r="X143" s="13">
        <f ca="1">INDEX([1]!NOTA[TGL_H],Table1[//NOTA])</f>
        <v>45371</v>
      </c>
      <c r="Y143" s="13">
        <f ca="1">INDEX([1]!NOTA[TGL.NOTA_H],Table1[//NOTA])</f>
        <v>45366</v>
      </c>
      <c r="Z143" s="7" t="str">
        <f ca="1">INDEX([1]!NOTA[NO.NOTA_H],Table1[//NOTA])</f>
        <v>SA240304713</v>
      </c>
      <c r="AA143" s="3" t="e">
        <f>Table1[[#This Row],[KODE BARANG]]</f>
        <v>#N/A</v>
      </c>
      <c r="AB143" s="3">
        <f>Table1[[#This Row],[C_3]]</f>
        <v>3</v>
      </c>
      <c r="AC143" s="4" t="e">
        <f>Table1[[#This Row],[HARGA]]</f>
        <v>#N/A</v>
      </c>
      <c r="AD143" s="6">
        <f>IF(Table1[[#This Row],[DISKON_1]]=0,"",Table1[[#This Row],[DISKON_1]])</f>
        <v>0.125</v>
      </c>
      <c r="AE143" s="6">
        <f>IF(Table1[[#This Row],[DISKON_2]]=0,"",Table1[[#This Row],[DISKON_2]])</f>
        <v>0.1</v>
      </c>
      <c r="AF143" s="8">
        <f ca="1">Table1[[#This Row],[TGL DATANG]]</f>
        <v>45371</v>
      </c>
      <c r="AG143" s="10">
        <f ca="1">Table1[[#This Row],[TGL NOTA]]</f>
        <v>45366</v>
      </c>
      <c r="AH143" t="str">
        <f ca="1">Table1[[#This Row],[NO.NOTA]]</f>
        <v>SA240304713</v>
      </c>
    </row>
    <row r="144" spans="1:34" hidden="1" x14ac:dyDescent="0.25">
      <c r="A144" s="2">
        <v>268</v>
      </c>
      <c r="D144">
        <f t="shared" si="5"/>
        <v>140</v>
      </c>
      <c r="E144">
        <f t="shared" si="4"/>
        <v>268</v>
      </c>
      <c r="F144">
        <f>INDEX([1]!NOTA[//DB],A:A)</f>
        <v>695</v>
      </c>
      <c r="G144" t="e">
        <f>MATCH(Table1[NAMA NB],Table2[NAMA NB],0)</f>
        <v>#N/A</v>
      </c>
      <c r="H144" t="str">
        <f>INDEX([2]!db[NB PAJAK],Table1[[#This Row],[//DB]])</f>
        <v>PENSIL WARNA JOYKO CP-12PB (PANJANG)</v>
      </c>
      <c r="I144" s="3" t="e">
        <f>INDEX(Table2[KODE BARANG],Table1[[#This Row],[//DIC]])</f>
        <v>#N/A</v>
      </c>
      <c r="J144" s="4">
        <f>INDEX([1]!NOTA[C],Table1[[#This Row],[//NOTA]])</f>
        <v>15</v>
      </c>
      <c r="K144" s="5">
        <f>IF(Table1[[#This Row],[C_1]]=0,Table1[[#This Row],[QTY_1]]/Table1[[#This Row],[QTY_2]],0)</f>
        <v>0</v>
      </c>
      <c r="L144" s="5">
        <f>IF(Table1[[#This Row],[C_1]]=0,Table1[[#This Row],[C_2]],Table1[[#This Row],[C_1]])</f>
        <v>15</v>
      </c>
      <c r="M144" s="3">
        <f>INDEX([1]!NOTA[QTY],Table1[[#This Row],[//NOTA]])</f>
        <v>2160</v>
      </c>
      <c r="N144" s="3" t="str">
        <f>INDEX([1]!NOTA[STN],Table1[[#This Row],[//NOTA]])</f>
        <v>SET</v>
      </c>
      <c r="O144" s="3" t="e">
        <f>INDEX(Table2[ISI],Table1[//DIC])</f>
        <v>#N/A</v>
      </c>
      <c r="P144" s="3" t="e">
        <f>INDEX(Table2[SATUAN],Table1[//DIC])</f>
        <v>#N/A</v>
      </c>
      <c r="Q144" s="3" t="e">
        <f>IF(Table1[[#This Row],[QTY_2]]*Table1[[#This Row],[C_1]]=0,Table1[[#This Row],[QTY_1]],Table1[[#This Row],[QTY_2]]*Table1[[#This Row],[C_1]])</f>
        <v>#N/A</v>
      </c>
      <c r="R144" s="3" t="e">
        <f>IF(Table1[[#This Row],[C_1]]="",Table1[[#This Row],[STN_1]],Table1[[#This Row],[STN_2]])</f>
        <v>#N/A</v>
      </c>
      <c r="S144" s="4">
        <f>INDEX([1]!NOTA[JUMLAH],Table1[//NOTA])</f>
        <v>22032000</v>
      </c>
      <c r="T144" s="4" t="e">
        <f>Table1[[#This Row],[JUMLAH]]/Table1[[#This Row],[QTY_3]]</f>
        <v>#N/A</v>
      </c>
      <c r="U144" s="3" t="e">
        <f>Table1[[#This Row],[STN_3]]</f>
        <v>#N/A</v>
      </c>
      <c r="V144" s="6">
        <f>INDEX([1]!NOTA[DISC 1],Table1[//NOTA])</f>
        <v>0.125</v>
      </c>
      <c r="W144" s="6">
        <f>INDEX([1]!NOTA[DISC 2],Table1[//NOTA])</f>
        <v>0.1</v>
      </c>
      <c r="X144" s="13">
        <f ca="1">INDEX([1]!NOTA[TGL_H],Table1[//NOTA])</f>
        <v>45371</v>
      </c>
      <c r="Y144" s="13">
        <f ca="1">INDEX([1]!NOTA[TGL.NOTA_H],Table1[//NOTA])</f>
        <v>45366</v>
      </c>
      <c r="Z144" s="7" t="str">
        <f ca="1">INDEX([1]!NOTA[NO.NOTA_H],Table1[//NOTA])</f>
        <v>SA240304713</v>
      </c>
      <c r="AA144" s="3" t="e">
        <f>Table1[[#This Row],[KODE BARANG]]</f>
        <v>#N/A</v>
      </c>
      <c r="AB144" s="3">
        <f>Table1[[#This Row],[C_3]]</f>
        <v>15</v>
      </c>
      <c r="AC144" s="4" t="e">
        <f>Table1[[#This Row],[HARGA]]</f>
        <v>#N/A</v>
      </c>
      <c r="AD144" s="6">
        <f>IF(Table1[[#This Row],[DISKON_1]]=0,"",Table1[[#This Row],[DISKON_1]])</f>
        <v>0.125</v>
      </c>
      <c r="AE144" s="6">
        <f>IF(Table1[[#This Row],[DISKON_2]]=0,"",Table1[[#This Row],[DISKON_2]])</f>
        <v>0.1</v>
      </c>
      <c r="AF144" s="8">
        <f ca="1">Table1[[#This Row],[TGL DATANG]]</f>
        <v>45371</v>
      </c>
      <c r="AG144" s="10">
        <f ca="1">Table1[[#This Row],[TGL NOTA]]</f>
        <v>45366</v>
      </c>
      <c r="AH144" t="str">
        <f ca="1">Table1[[#This Row],[NO.NOTA]]</f>
        <v>SA240304713</v>
      </c>
    </row>
    <row r="145" spans="1:34" hidden="1" x14ac:dyDescent="0.25">
      <c r="A145" s="2">
        <v>269</v>
      </c>
      <c r="D145">
        <f t="shared" si="5"/>
        <v>141</v>
      </c>
      <c r="E145">
        <f t="shared" si="4"/>
        <v>269</v>
      </c>
      <c r="F145">
        <f>INDEX([1]!NOTA[//DB],A:A)</f>
        <v>697</v>
      </c>
      <c r="G145" t="e">
        <f>MATCH(Table1[NAMA NB],Table2[NAMA NB],0)</f>
        <v>#N/A</v>
      </c>
      <c r="H145" t="str">
        <f>INDEX([2]!db[NB PAJAK],Table1[[#This Row],[//DB]])</f>
        <v>PENSIL WARNA JOYKO CP-24PB (PANJANG)</v>
      </c>
      <c r="I145" s="3" t="e">
        <f>INDEX(Table2[KODE BARANG],Table1[[#This Row],[//DIC]])</f>
        <v>#N/A</v>
      </c>
      <c r="J145" s="4">
        <f>INDEX([1]!NOTA[C],Table1[[#This Row],[//NOTA]])</f>
        <v>5</v>
      </c>
      <c r="K145" s="5">
        <f>IF(Table1[[#This Row],[C_1]]=0,Table1[[#This Row],[QTY_1]]/Table1[[#This Row],[QTY_2]],0)</f>
        <v>0</v>
      </c>
      <c r="L145" s="5">
        <f>IF(Table1[[#This Row],[C_1]]=0,Table1[[#This Row],[C_2]],Table1[[#This Row],[C_1]])</f>
        <v>5</v>
      </c>
      <c r="M145" s="3">
        <f>INDEX([1]!NOTA[QTY],Table1[[#This Row],[//NOTA]])</f>
        <v>360</v>
      </c>
      <c r="N145" s="3" t="str">
        <f>INDEX([1]!NOTA[STN],Table1[[#This Row],[//NOTA]])</f>
        <v>SET</v>
      </c>
      <c r="O145" s="3" t="e">
        <f>INDEX(Table2[ISI],Table1[//DIC])</f>
        <v>#N/A</v>
      </c>
      <c r="P145" s="3" t="e">
        <f>INDEX(Table2[SATUAN],Table1[//DIC])</f>
        <v>#N/A</v>
      </c>
      <c r="Q145" s="3" t="e">
        <f>IF(Table1[[#This Row],[QTY_2]]*Table1[[#This Row],[C_1]]=0,Table1[[#This Row],[QTY_1]],Table1[[#This Row],[QTY_2]]*Table1[[#This Row],[C_1]])</f>
        <v>#N/A</v>
      </c>
      <c r="R145" s="3" t="e">
        <f>IF(Table1[[#This Row],[C_1]]="",Table1[[#This Row],[STN_1]],Table1[[#This Row],[STN_2]])</f>
        <v>#N/A</v>
      </c>
      <c r="S145" s="4">
        <f>INDEX([1]!NOTA[JUMLAH],Table1[//NOTA])</f>
        <v>7344000</v>
      </c>
      <c r="T145" s="4" t="e">
        <f>Table1[[#This Row],[JUMLAH]]/Table1[[#This Row],[QTY_3]]</f>
        <v>#N/A</v>
      </c>
      <c r="U145" s="3" t="e">
        <f>Table1[[#This Row],[STN_3]]</f>
        <v>#N/A</v>
      </c>
      <c r="V145" s="6">
        <f>INDEX([1]!NOTA[DISC 1],Table1[//NOTA])</f>
        <v>0.125</v>
      </c>
      <c r="W145" s="6">
        <f>INDEX([1]!NOTA[DISC 2],Table1[//NOTA])</f>
        <v>0.1</v>
      </c>
      <c r="X145" s="13">
        <f ca="1">INDEX([1]!NOTA[TGL_H],Table1[//NOTA])</f>
        <v>45371</v>
      </c>
      <c r="Y145" s="13">
        <f ca="1">INDEX([1]!NOTA[TGL.NOTA_H],Table1[//NOTA])</f>
        <v>45366</v>
      </c>
      <c r="Z145" s="7" t="str">
        <f ca="1">INDEX([1]!NOTA[NO.NOTA_H],Table1[//NOTA])</f>
        <v>SA240304713</v>
      </c>
      <c r="AA145" s="3" t="e">
        <f>Table1[[#This Row],[KODE BARANG]]</f>
        <v>#N/A</v>
      </c>
      <c r="AB145" s="3">
        <f>Table1[[#This Row],[C_3]]</f>
        <v>5</v>
      </c>
      <c r="AC145" s="4" t="e">
        <f>Table1[[#This Row],[HARGA]]</f>
        <v>#N/A</v>
      </c>
      <c r="AD145" s="6">
        <f>IF(Table1[[#This Row],[DISKON_1]]=0,"",Table1[[#This Row],[DISKON_1]])</f>
        <v>0.125</v>
      </c>
      <c r="AE145" s="6">
        <f>IF(Table1[[#This Row],[DISKON_2]]=0,"",Table1[[#This Row],[DISKON_2]])</f>
        <v>0.1</v>
      </c>
      <c r="AF145" s="8">
        <f ca="1">Table1[[#This Row],[TGL DATANG]]</f>
        <v>45371</v>
      </c>
      <c r="AG145" s="10">
        <f ca="1">Table1[[#This Row],[TGL NOTA]]</f>
        <v>45366</v>
      </c>
      <c r="AH145" t="str">
        <f ca="1">Table1[[#This Row],[NO.NOTA]]</f>
        <v>SA240304713</v>
      </c>
    </row>
    <row r="146" spans="1:34" hidden="1" x14ac:dyDescent="0.25">
      <c r="A146" s="2">
        <v>270</v>
      </c>
      <c r="D146">
        <f t="shared" si="5"/>
        <v>142</v>
      </c>
      <c r="E146">
        <f t="shared" si="4"/>
        <v>270</v>
      </c>
      <c r="F146">
        <f>INDEX([1]!NOTA[//DB],A:A)</f>
        <v>2876</v>
      </c>
      <c r="G146" t="e">
        <f>MATCH(Table1[NAMA NB],Table2[NAMA NB],0)</f>
        <v>#N/A</v>
      </c>
      <c r="H146" t="str">
        <f>INDEX([2]!db[NB PAJAK],Table1[[#This Row],[//DB]])</f>
        <v>STAPLER JOYKO HD-10CL</v>
      </c>
      <c r="I146" s="3" t="e">
        <f>INDEX(Table2[KODE BARANG],Table1[[#This Row],[//DIC]])</f>
        <v>#N/A</v>
      </c>
      <c r="J146" s="4">
        <f>INDEX([1]!NOTA[C],Table1[[#This Row],[//NOTA]])</f>
        <v>10</v>
      </c>
      <c r="K146" s="5">
        <f>IF(Table1[[#This Row],[C_1]]=0,Table1[[#This Row],[QTY_1]]/Table1[[#This Row],[QTY_2]],0)</f>
        <v>0</v>
      </c>
      <c r="L146" s="5">
        <f>IF(Table1[[#This Row],[C_1]]=0,Table1[[#This Row],[C_2]],Table1[[#This Row],[C_1]])</f>
        <v>10</v>
      </c>
      <c r="M146" s="3">
        <f>INDEX([1]!NOTA[QTY],Table1[[#This Row],[//NOTA]])</f>
        <v>2400</v>
      </c>
      <c r="N146" s="3" t="str">
        <f>INDEX([1]!NOTA[STN],Table1[[#This Row],[//NOTA]])</f>
        <v>SET</v>
      </c>
      <c r="O146" s="3" t="e">
        <f>INDEX(Table2[ISI],Table1[//DIC])</f>
        <v>#N/A</v>
      </c>
      <c r="P146" s="3" t="e">
        <f>INDEX(Table2[SATUAN],Table1[//DIC])</f>
        <v>#N/A</v>
      </c>
      <c r="Q146" s="3" t="e">
        <f>IF(Table1[[#This Row],[QTY_2]]*Table1[[#This Row],[C_1]]=0,Table1[[#This Row],[QTY_1]],Table1[[#This Row],[QTY_2]]*Table1[[#This Row],[C_1]])</f>
        <v>#N/A</v>
      </c>
      <c r="R146" s="3" t="e">
        <f>IF(Table1[[#This Row],[C_1]]="",Table1[[#This Row],[STN_1]],Table1[[#This Row],[STN_2]])</f>
        <v>#N/A</v>
      </c>
      <c r="S146" s="4">
        <f>INDEX([1]!NOTA[JUMLAH],Table1[//NOTA])</f>
        <v>16800000</v>
      </c>
      <c r="T146" s="4" t="e">
        <f>Table1[[#This Row],[JUMLAH]]/Table1[[#This Row],[QTY_3]]</f>
        <v>#N/A</v>
      </c>
      <c r="U146" s="3" t="e">
        <f>Table1[[#This Row],[STN_3]]</f>
        <v>#N/A</v>
      </c>
      <c r="V146" s="6">
        <f>INDEX([1]!NOTA[DISC 1],Table1[//NOTA])</f>
        <v>0.125</v>
      </c>
      <c r="W146" s="6">
        <f>INDEX([1]!NOTA[DISC 2],Table1[//NOTA])</f>
        <v>0.1</v>
      </c>
      <c r="X146" s="13">
        <f ca="1">INDEX([1]!NOTA[TGL_H],Table1[//NOTA])</f>
        <v>45371</v>
      </c>
      <c r="Y146" s="13">
        <f ca="1">INDEX([1]!NOTA[TGL.NOTA_H],Table1[//NOTA])</f>
        <v>45366</v>
      </c>
      <c r="Z146" s="7" t="str">
        <f ca="1">INDEX([1]!NOTA[NO.NOTA_H],Table1[//NOTA])</f>
        <v>SA240304713</v>
      </c>
      <c r="AA146" s="3" t="e">
        <f>Table1[[#This Row],[KODE BARANG]]</f>
        <v>#N/A</v>
      </c>
      <c r="AB146" s="3">
        <f>Table1[[#This Row],[C_3]]</f>
        <v>10</v>
      </c>
      <c r="AC146" s="4" t="e">
        <f>Table1[[#This Row],[HARGA]]</f>
        <v>#N/A</v>
      </c>
      <c r="AD146" s="6">
        <f>IF(Table1[[#This Row],[DISKON_1]]=0,"",Table1[[#This Row],[DISKON_1]])</f>
        <v>0.125</v>
      </c>
      <c r="AE146" s="6">
        <f>IF(Table1[[#This Row],[DISKON_2]]=0,"",Table1[[#This Row],[DISKON_2]])</f>
        <v>0.1</v>
      </c>
      <c r="AF146" s="8">
        <f ca="1">Table1[[#This Row],[TGL DATANG]]</f>
        <v>45371</v>
      </c>
      <c r="AG146" s="10">
        <f ca="1">Table1[[#This Row],[TGL NOTA]]</f>
        <v>45366</v>
      </c>
      <c r="AH146" t="str">
        <f ca="1">Table1[[#This Row],[NO.NOTA]]</f>
        <v>SA240304713</v>
      </c>
    </row>
    <row r="147" spans="1:34" hidden="1" x14ac:dyDescent="0.25">
      <c r="A147" s="2">
        <v>271</v>
      </c>
      <c r="D147">
        <f t="shared" si="5"/>
        <v>143</v>
      </c>
      <c r="E147">
        <f t="shared" si="4"/>
        <v>271</v>
      </c>
      <c r="F147">
        <f>INDEX([1]!NOTA[//DB],A:A)</f>
        <v>2880</v>
      </c>
      <c r="G147" t="e">
        <f>MATCH(Table1[NAMA NB],Table2[NAMA NB],0)</f>
        <v>#N/A</v>
      </c>
      <c r="H147" t="str">
        <f>INDEX([2]!db[NB PAJAK],Table1[[#This Row],[//DB]])</f>
        <v>STAPLER JOYKO HD-50CL</v>
      </c>
      <c r="I147" s="3" t="e">
        <f>INDEX(Table2[KODE BARANG],Table1[[#This Row],[//DIC]])</f>
        <v>#N/A</v>
      </c>
      <c r="J147" s="4">
        <f>INDEX([1]!NOTA[C],Table1[[#This Row],[//NOTA]])</f>
        <v>5</v>
      </c>
      <c r="K147" s="5">
        <f>IF(Table1[[#This Row],[C_1]]=0,Table1[[#This Row],[QTY_1]]/Table1[[#This Row],[QTY_2]],0)</f>
        <v>0</v>
      </c>
      <c r="L147" s="5">
        <f>IF(Table1[[#This Row],[C_1]]=0,Table1[[#This Row],[C_2]],Table1[[#This Row],[C_1]])</f>
        <v>5</v>
      </c>
      <c r="M147" s="3">
        <f>INDEX([1]!NOTA[QTY],Table1[[#This Row],[//NOTA]])</f>
        <v>600</v>
      </c>
      <c r="N147" s="3" t="str">
        <f>INDEX([1]!NOTA[STN],Table1[[#This Row],[//NOTA]])</f>
        <v>SET</v>
      </c>
      <c r="O147" s="3" t="e">
        <f>INDEX(Table2[ISI],Table1[//DIC])</f>
        <v>#N/A</v>
      </c>
      <c r="P147" s="3" t="e">
        <f>INDEX(Table2[SATUAN],Table1[//DIC])</f>
        <v>#N/A</v>
      </c>
      <c r="Q147" s="3" t="e">
        <f>IF(Table1[[#This Row],[QTY_2]]*Table1[[#This Row],[C_1]]=0,Table1[[#This Row],[QTY_1]],Table1[[#This Row],[QTY_2]]*Table1[[#This Row],[C_1]])</f>
        <v>#N/A</v>
      </c>
      <c r="R147" s="3" t="e">
        <f>IF(Table1[[#This Row],[C_1]]="",Table1[[#This Row],[STN_1]],Table1[[#This Row],[STN_2]])</f>
        <v>#N/A</v>
      </c>
      <c r="S147" s="4">
        <f>INDEX([1]!NOTA[JUMLAH],Table1[//NOTA])</f>
        <v>10800000</v>
      </c>
      <c r="T147" s="4" t="e">
        <f>Table1[[#This Row],[JUMLAH]]/Table1[[#This Row],[QTY_3]]</f>
        <v>#N/A</v>
      </c>
      <c r="U147" s="3" t="e">
        <f>Table1[[#This Row],[STN_3]]</f>
        <v>#N/A</v>
      </c>
      <c r="V147" s="6">
        <f>INDEX([1]!NOTA[DISC 1],Table1[//NOTA])</f>
        <v>0.125</v>
      </c>
      <c r="W147" s="6">
        <f>INDEX([1]!NOTA[DISC 2],Table1[//NOTA])</f>
        <v>0.1</v>
      </c>
      <c r="X147" s="13">
        <f ca="1">INDEX([1]!NOTA[TGL_H],Table1[//NOTA])</f>
        <v>45371</v>
      </c>
      <c r="Y147" s="13">
        <f ca="1">INDEX([1]!NOTA[TGL.NOTA_H],Table1[//NOTA])</f>
        <v>45366</v>
      </c>
      <c r="Z147" s="7" t="str">
        <f ca="1">INDEX([1]!NOTA[NO.NOTA_H],Table1[//NOTA])</f>
        <v>SA240304713</v>
      </c>
      <c r="AA147" s="3" t="e">
        <f>Table1[[#This Row],[KODE BARANG]]</f>
        <v>#N/A</v>
      </c>
      <c r="AB147" s="3">
        <f>Table1[[#This Row],[C_3]]</f>
        <v>5</v>
      </c>
      <c r="AC147" s="4" t="e">
        <f>Table1[[#This Row],[HARGA]]</f>
        <v>#N/A</v>
      </c>
      <c r="AD147" s="6">
        <f>IF(Table1[[#This Row],[DISKON_1]]=0,"",Table1[[#This Row],[DISKON_1]])</f>
        <v>0.125</v>
      </c>
      <c r="AE147" s="6">
        <f>IF(Table1[[#This Row],[DISKON_2]]=0,"",Table1[[#This Row],[DISKON_2]])</f>
        <v>0.1</v>
      </c>
      <c r="AF147" s="8">
        <f ca="1">Table1[[#This Row],[TGL DATANG]]</f>
        <v>45371</v>
      </c>
      <c r="AG147" s="10">
        <f ca="1">Table1[[#This Row],[TGL NOTA]]</f>
        <v>45366</v>
      </c>
      <c r="AH147" t="str">
        <f ca="1">Table1[[#This Row],[NO.NOTA]]</f>
        <v>SA240304713</v>
      </c>
    </row>
    <row r="148" spans="1:34" hidden="1" x14ac:dyDescent="0.25">
      <c r="A148" s="2">
        <v>272</v>
      </c>
      <c r="D148">
        <f t="shared" si="5"/>
        <v>144</v>
      </c>
      <c r="E148">
        <f t="shared" si="4"/>
        <v>272</v>
      </c>
      <c r="F148">
        <f>INDEX([1]!NOTA[//DB],A:A)</f>
        <v>127</v>
      </c>
      <c r="G148" t="e">
        <f>MATCH(Table1[NAMA NB],Table2[NAMA NB],0)</f>
        <v>#N/A</v>
      </c>
      <c r="H148" t="str">
        <f>INDEX([2]!db[NB PAJAK],Table1[[#This Row],[//DB]])</f>
        <v>BALLPEN JOYKO BP-338 VOCUS HITAM</v>
      </c>
      <c r="I148" s="3" t="e">
        <f>INDEX(Table2[KODE BARANG],Table1[[#This Row],[//DIC]])</f>
        <v>#N/A</v>
      </c>
      <c r="J148" s="4">
        <f>INDEX([1]!NOTA[C],Table1[[#This Row],[//NOTA]])</f>
        <v>6</v>
      </c>
      <c r="K148" s="5">
        <f>IF(Table1[[#This Row],[C_1]]=0,Table1[[#This Row],[QTY_1]]/Table1[[#This Row],[QTY_2]],0)</f>
        <v>0</v>
      </c>
      <c r="L148" s="5">
        <f>IF(Table1[[#This Row],[C_1]]=0,Table1[[#This Row],[C_2]],Table1[[#This Row],[C_1]])</f>
        <v>6</v>
      </c>
      <c r="M148" s="3">
        <f>INDEX([1]!NOTA[QTY],Table1[[#This Row],[//NOTA]])</f>
        <v>720</v>
      </c>
      <c r="N148" s="3" t="str">
        <f>INDEX([1]!NOTA[STN],Table1[[#This Row],[//NOTA]])</f>
        <v>LSN</v>
      </c>
      <c r="O148" s="3" t="e">
        <f>INDEX(Table2[ISI],Table1[//DIC])</f>
        <v>#N/A</v>
      </c>
      <c r="P148" s="3" t="e">
        <f>INDEX(Table2[SATUAN],Table1[//DIC])</f>
        <v>#N/A</v>
      </c>
      <c r="Q148" s="3" t="e">
        <f>IF(Table1[[#This Row],[QTY_2]]*Table1[[#This Row],[C_1]]=0,Table1[[#This Row],[QTY_1]],Table1[[#This Row],[QTY_2]]*Table1[[#This Row],[C_1]])</f>
        <v>#N/A</v>
      </c>
      <c r="R148" s="3" t="e">
        <f>IF(Table1[[#This Row],[C_1]]="",Table1[[#This Row],[STN_1]],Table1[[#This Row],[STN_2]])</f>
        <v>#N/A</v>
      </c>
      <c r="S148" s="4">
        <f>INDEX([1]!NOTA[JUMLAH],Table1[//NOTA])</f>
        <v>9072000</v>
      </c>
      <c r="T148" s="4" t="e">
        <f>Table1[[#This Row],[JUMLAH]]/Table1[[#This Row],[QTY_3]]</f>
        <v>#N/A</v>
      </c>
      <c r="U148" s="3" t="e">
        <f>Table1[[#This Row],[STN_3]]</f>
        <v>#N/A</v>
      </c>
      <c r="V148" s="6">
        <f>INDEX([1]!NOTA[DISC 1],Table1[//NOTA])</f>
        <v>0.125</v>
      </c>
      <c r="W148" s="6">
        <f>INDEX([1]!NOTA[DISC 2],Table1[//NOTA])</f>
        <v>0.1</v>
      </c>
      <c r="X148" s="13">
        <f ca="1">INDEX([1]!NOTA[TGL_H],Table1[//NOTA])</f>
        <v>45371</v>
      </c>
      <c r="Y148" s="13">
        <f ca="1">INDEX([1]!NOTA[TGL.NOTA_H],Table1[//NOTA])</f>
        <v>45366</v>
      </c>
      <c r="Z148" s="7" t="str">
        <f ca="1">INDEX([1]!NOTA[NO.NOTA_H],Table1[//NOTA])</f>
        <v>SA240304713</v>
      </c>
      <c r="AA148" s="3" t="e">
        <f>Table1[[#This Row],[KODE BARANG]]</f>
        <v>#N/A</v>
      </c>
      <c r="AB148" s="3">
        <f>Table1[[#This Row],[C_3]]</f>
        <v>6</v>
      </c>
      <c r="AC148" s="4" t="e">
        <f>Table1[[#This Row],[HARGA]]</f>
        <v>#N/A</v>
      </c>
      <c r="AD148" s="6">
        <f>IF(Table1[[#This Row],[DISKON_1]]=0,"",Table1[[#This Row],[DISKON_1]])</f>
        <v>0.125</v>
      </c>
      <c r="AE148" s="6">
        <f>IF(Table1[[#This Row],[DISKON_2]]=0,"",Table1[[#This Row],[DISKON_2]])</f>
        <v>0.1</v>
      </c>
      <c r="AF148" s="8">
        <f ca="1">Table1[[#This Row],[TGL DATANG]]</f>
        <v>45371</v>
      </c>
      <c r="AG148" s="10">
        <f ca="1">Table1[[#This Row],[TGL NOTA]]</f>
        <v>45366</v>
      </c>
      <c r="AH148" t="str">
        <f ca="1">Table1[[#This Row],[NO.NOTA]]</f>
        <v>SA240304713</v>
      </c>
    </row>
    <row r="149" spans="1:34" hidden="1" x14ac:dyDescent="0.25">
      <c r="A149" s="2">
        <v>273</v>
      </c>
      <c r="D149">
        <f t="shared" si="5"/>
        <v>145</v>
      </c>
      <c r="E149">
        <f t="shared" si="4"/>
        <v>273</v>
      </c>
      <c r="F149">
        <f>INDEX([1]!NOTA[//DB],A:A)</f>
        <v>785</v>
      </c>
      <c r="G149" t="e">
        <f>MATCH(Table1[NAMA NB],Table2[NAMA NB],0)</f>
        <v>#N/A</v>
      </c>
      <c r="H149" t="str">
        <f>INDEX([2]!db[NB PAJAK],Table1[[#This Row],[//DB]])</f>
        <v>CUTTER 9 MM JOYKO A-300A AUTOLOCK (KECIL)</v>
      </c>
      <c r="I149" s="3" t="e">
        <f>INDEX(Table2[KODE BARANG],Table1[[#This Row],[//DIC]])</f>
        <v>#N/A</v>
      </c>
      <c r="J149" s="4">
        <f>INDEX([1]!NOTA[C],Table1[[#This Row],[//NOTA]])</f>
        <v>3</v>
      </c>
      <c r="K149" s="5">
        <f>IF(Table1[[#This Row],[C_1]]=0,Table1[[#This Row],[QTY_1]]/Table1[[#This Row],[QTY_2]],0)</f>
        <v>0</v>
      </c>
      <c r="L149" s="5">
        <f>IF(Table1[[#This Row],[C_1]]=0,Table1[[#This Row],[C_2]],Table1[[#This Row],[C_1]])</f>
        <v>3</v>
      </c>
      <c r="M149" s="3">
        <f>INDEX([1]!NOTA[QTY],Table1[[#This Row],[//NOTA]])</f>
        <v>144</v>
      </c>
      <c r="N149" s="3" t="str">
        <f>INDEX([1]!NOTA[STN],Table1[[#This Row],[//NOTA]])</f>
        <v>LSN</v>
      </c>
      <c r="O149" s="3" t="e">
        <f>INDEX(Table2[ISI],Table1[//DIC])</f>
        <v>#N/A</v>
      </c>
      <c r="P149" s="3" t="e">
        <f>INDEX(Table2[SATUAN],Table1[//DIC])</f>
        <v>#N/A</v>
      </c>
      <c r="Q149" s="3" t="e">
        <f>IF(Table1[[#This Row],[QTY_2]]*Table1[[#This Row],[C_1]]=0,Table1[[#This Row],[QTY_1]],Table1[[#This Row],[QTY_2]]*Table1[[#This Row],[C_1]])</f>
        <v>#N/A</v>
      </c>
      <c r="R149" s="3" t="e">
        <f>IF(Table1[[#This Row],[C_1]]="",Table1[[#This Row],[STN_1]],Table1[[#This Row],[STN_2]])</f>
        <v>#N/A</v>
      </c>
      <c r="S149" s="4">
        <f>INDEX([1]!NOTA[JUMLAH],Table1[//NOTA])</f>
        <v>8035200</v>
      </c>
      <c r="T149" s="4" t="e">
        <f>Table1[[#This Row],[JUMLAH]]/Table1[[#This Row],[QTY_3]]</f>
        <v>#N/A</v>
      </c>
      <c r="U149" s="3" t="e">
        <f>Table1[[#This Row],[STN_3]]</f>
        <v>#N/A</v>
      </c>
      <c r="V149" s="6">
        <f>INDEX([1]!NOTA[DISC 1],Table1[//NOTA])</f>
        <v>0.125</v>
      </c>
      <c r="W149" s="6">
        <f>INDEX([1]!NOTA[DISC 2],Table1[//NOTA])</f>
        <v>0.1</v>
      </c>
      <c r="X149" s="13">
        <f ca="1">INDEX([1]!NOTA[TGL_H],Table1[//NOTA])</f>
        <v>45371</v>
      </c>
      <c r="Y149" s="13">
        <f ca="1">INDEX([1]!NOTA[TGL.NOTA_H],Table1[//NOTA])</f>
        <v>45366</v>
      </c>
      <c r="Z149" s="7" t="str">
        <f ca="1">INDEX([1]!NOTA[NO.NOTA_H],Table1[//NOTA])</f>
        <v>SA240304713</v>
      </c>
      <c r="AA149" s="3" t="e">
        <f>Table1[[#This Row],[KODE BARANG]]</f>
        <v>#N/A</v>
      </c>
      <c r="AB149" s="3">
        <f>Table1[[#This Row],[C_3]]</f>
        <v>3</v>
      </c>
      <c r="AC149" s="4" t="e">
        <f>Table1[[#This Row],[HARGA]]</f>
        <v>#N/A</v>
      </c>
      <c r="AD149" s="6">
        <f>IF(Table1[[#This Row],[DISKON_1]]=0,"",Table1[[#This Row],[DISKON_1]])</f>
        <v>0.125</v>
      </c>
      <c r="AE149" s="6">
        <f>IF(Table1[[#This Row],[DISKON_2]]=0,"",Table1[[#This Row],[DISKON_2]])</f>
        <v>0.1</v>
      </c>
      <c r="AF149" s="8">
        <f ca="1">Table1[[#This Row],[TGL DATANG]]</f>
        <v>45371</v>
      </c>
      <c r="AG149" s="10">
        <f ca="1">Table1[[#This Row],[TGL NOTA]]</f>
        <v>45366</v>
      </c>
      <c r="AH149" t="str">
        <f ca="1">Table1[[#This Row],[NO.NOTA]]</f>
        <v>SA240304713</v>
      </c>
    </row>
    <row r="150" spans="1:34" hidden="1" x14ac:dyDescent="0.25">
      <c r="A150" s="2">
        <v>275</v>
      </c>
      <c r="D150">
        <f t="shared" si="5"/>
        <v>146</v>
      </c>
      <c r="E150">
        <f t="shared" si="4"/>
        <v>275</v>
      </c>
      <c r="F150">
        <f>INDEX([1]!NOTA[//DB],A:A)</f>
        <v>791</v>
      </c>
      <c r="G150" t="e">
        <f>MATCH(Table1[NAMA NB],Table2[NAMA NB],0)</f>
        <v>#N/A</v>
      </c>
      <c r="H150" t="str">
        <f>INDEX([2]!db[NB PAJAK],Table1[[#This Row],[//DB]])</f>
        <v>ISI CUTTER 18 MM JOYKO L-150 MH (BESAR)</v>
      </c>
      <c r="I150" s="3" t="e">
        <f>INDEX(Table2[KODE BARANG],Table1[[#This Row],[//DIC]])</f>
        <v>#N/A</v>
      </c>
      <c r="J150" s="4">
        <f>INDEX([1]!NOTA[C],Table1[[#This Row],[//NOTA]])</f>
        <v>10</v>
      </c>
      <c r="K150" s="5">
        <f>IF(Table1[[#This Row],[C_1]]=0,Table1[[#This Row],[QTY_1]]/Table1[[#This Row],[QTY_2]],0)</f>
        <v>0</v>
      </c>
      <c r="L150" s="5">
        <f>IF(Table1[[#This Row],[C_1]]=0,Table1[[#This Row],[C_2]],Table1[[#This Row],[C_1]])</f>
        <v>10</v>
      </c>
      <c r="M150" s="3">
        <f>INDEX([1]!NOTA[QTY],Table1[[#This Row],[//NOTA]])</f>
        <v>400</v>
      </c>
      <c r="N150" s="3" t="str">
        <f>INDEX([1]!NOTA[STN],Table1[[#This Row],[//NOTA]])</f>
        <v>LSN</v>
      </c>
      <c r="O150" s="3" t="e">
        <f>INDEX(Table2[ISI],Table1[//DIC])</f>
        <v>#N/A</v>
      </c>
      <c r="P150" s="3" t="e">
        <f>INDEX(Table2[SATUAN],Table1[//DIC])</f>
        <v>#N/A</v>
      </c>
      <c r="Q150" s="3" t="e">
        <f>IF(Table1[[#This Row],[QTY_2]]*Table1[[#This Row],[C_1]]=0,Table1[[#This Row],[QTY_1]],Table1[[#This Row],[QTY_2]]*Table1[[#This Row],[C_1]])</f>
        <v>#N/A</v>
      </c>
      <c r="R150" s="3" t="e">
        <f>IF(Table1[[#This Row],[C_1]]="",Table1[[#This Row],[STN_1]],Table1[[#This Row],[STN_2]])</f>
        <v>#N/A</v>
      </c>
      <c r="S150" s="4">
        <f>INDEX([1]!NOTA[JUMLAH],Table1[//NOTA])</f>
        <v>19680000</v>
      </c>
      <c r="T150" s="4" t="e">
        <f>Table1[[#This Row],[JUMLAH]]/Table1[[#This Row],[QTY_3]]</f>
        <v>#N/A</v>
      </c>
      <c r="U150" s="3" t="e">
        <f>Table1[[#This Row],[STN_3]]</f>
        <v>#N/A</v>
      </c>
      <c r="V150" s="6">
        <f>INDEX([1]!NOTA[DISC 1],Table1[//NOTA])</f>
        <v>0.125</v>
      </c>
      <c r="W150" s="6">
        <f>INDEX([1]!NOTA[DISC 2],Table1[//NOTA])</f>
        <v>0.1</v>
      </c>
      <c r="X150" s="13">
        <f ca="1">INDEX([1]!NOTA[TGL_H],Table1[//NOTA])</f>
        <v>45371</v>
      </c>
      <c r="Y150" s="13">
        <f ca="1">INDEX([1]!NOTA[TGL.NOTA_H],Table1[//NOTA])</f>
        <v>45366</v>
      </c>
      <c r="Z150" s="7" t="str">
        <f ca="1">INDEX([1]!NOTA[NO.NOTA_H],Table1[//NOTA])</f>
        <v>SA240304714</v>
      </c>
      <c r="AA150" s="3" t="e">
        <f>Table1[[#This Row],[KODE BARANG]]</f>
        <v>#N/A</v>
      </c>
      <c r="AB150" s="3">
        <f>Table1[[#This Row],[C_3]]</f>
        <v>10</v>
      </c>
      <c r="AC150" s="4" t="e">
        <f>Table1[[#This Row],[HARGA]]</f>
        <v>#N/A</v>
      </c>
      <c r="AD150" s="6">
        <f>IF(Table1[[#This Row],[DISKON_1]]=0,"",Table1[[#This Row],[DISKON_1]])</f>
        <v>0.125</v>
      </c>
      <c r="AE150" s="6">
        <f>IF(Table1[[#This Row],[DISKON_2]]=0,"",Table1[[#This Row],[DISKON_2]])</f>
        <v>0.1</v>
      </c>
      <c r="AF150" s="8">
        <f ca="1">Table1[[#This Row],[TGL DATANG]]</f>
        <v>45371</v>
      </c>
      <c r="AG150" s="10">
        <f ca="1">Table1[[#This Row],[TGL NOTA]]</f>
        <v>45366</v>
      </c>
      <c r="AH150" t="str">
        <f ca="1">Table1[[#This Row],[NO.NOTA]]</f>
        <v>SA240304714</v>
      </c>
    </row>
    <row r="151" spans="1:34" hidden="1" x14ac:dyDescent="0.25">
      <c r="A151" s="2">
        <v>276</v>
      </c>
      <c r="D151">
        <f t="shared" si="5"/>
        <v>147</v>
      </c>
      <c r="E151">
        <f t="shared" si="4"/>
        <v>276</v>
      </c>
      <c r="F151">
        <f>INDEX([1]!NOTA[//DB],A:A)</f>
        <v>788</v>
      </c>
      <c r="G151" t="e">
        <f>MATCH(Table1[NAMA NB],Table2[NAMA NB],0)</f>
        <v>#N/A</v>
      </c>
      <c r="H151" t="str">
        <f>INDEX([2]!db[NB PAJAK],Table1[[#This Row],[//DB]])</f>
        <v>ISI CUTTER 18 MM JOYKO A-100 M (MH) (KECIL)</v>
      </c>
      <c r="I151" s="3" t="e">
        <f>INDEX(Table2[KODE BARANG],Table1[[#This Row],[//DIC]])</f>
        <v>#N/A</v>
      </c>
      <c r="J151" s="4">
        <f>INDEX([1]!NOTA[C],Table1[[#This Row],[//NOTA]])</f>
        <v>3</v>
      </c>
      <c r="K151" s="5">
        <f>IF(Table1[[#This Row],[C_1]]=0,Table1[[#This Row],[QTY_1]]/Table1[[#This Row],[QTY_2]],0)</f>
        <v>0</v>
      </c>
      <c r="L151" s="5">
        <f>IF(Table1[[#This Row],[C_1]]=0,Table1[[#This Row],[C_2]],Table1[[#This Row],[C_1]])</f>
        <v>3</v>
      </c>
      <c r="M151" s="3">
        <f>INDEX([1]!NOTA[QTY],Table1[[#This Row],[//NOTA]])</f>
        <v>360</v>
      </c>
      <c r="N151" s="3" t="str">
        <f>INDEX([1]!NOTA[STN],Table1[[#This Row],[//NOTA]])</f>
        <v>LSN</v>
      </c>
      <c r="O151" s="3" t="e">
        <f>INDEX(Table2[ISI],Table1[//DIC])</f>
        <v>#N/A</v>
      </c>
      <c r="P151" s="3" t="e">
        <f>INDEX(Table2[SATUAN],Table1[//DIC])</f>
        <v>#N/A</v>
      </c>
      <c r="Q151" s="3" t="e">
        <f>IF(Table1[[#This Row],[QTY_2]]*Table1[[#This Row],[C_1]]=0,Table1[[#This Row],[QTY_1]],Table1[[#This Row],[QTY_2]]*Table1[[#This Row],[C_1]])</f>
        <v>#N/A</v>
      </c>
      <c r="R151" s="3" t="e">
        <f>IF(Table1[[#This Row],[C_1]]="",Table1[[#This Row],[STN_1]],Table1[[#This Row],[STN_2]])</f>
        <v>#N/A</v>
      </c>
      <c r="S151" s="4">
        <f>INDEX([1]!NOTA[JUMLAH],Table1[//NOTA])</f>
        <v>8856000</v>
      </c>
      <c r="T151" s="4" t="e">
        <f>Table1[[#This Row],[JUMLAH]]/Table1[[#This Row],[QTY_3]]</f>
        <v>#N/A</v>
      </c>
      <c r="U151" s="3" t="e">
        <f>Table1[[#This Row],[STN_3]]</f>
        <v>#N/A</v>
      </c>
      <c r="V151" s="6">
        <f>INDEX([1]!NOTA[DISC 1],Table1[//NOTA])</f>
        <v>0.125</v>
      </c>
      <c r="W151" s="6">
        <f>INDEX([1]!NOTA[DISC 2],Table1[//NOTA])</f>
        <v>0.1</v>
      </c>
      <c r="X151" s="13">
        <f ca="1">INDEX([1]!NOTA[TGL_H],Table1[//NOTA])</f>
        <v>45371</v>
      </c>
      <c r="Y151" s="13">
        <f ca="1">INDEX([1]!NOTA[TGL.NOTA_H],Table1[//NOTA])</f>
        <v>45366</v>
      </c>
      <c r="Z151" s="7" t="str">
        <f ca="1">INDEX([1]!NOTA[NO.NOTA_H],Table1[//NOTA])</f>
        <v>SA240304714</v>
      </c>
      <c r="AA151" s="3" t="e">
        <f>Table1[[#This Row],[KODE BARANG]]</f>
        <v>#N/A</v>
      </c>
      <c r="AB151" s="3">
        <f>Table1[[#This Row],[C_3]]</f>
        <v>3</v>
      </c>
      <c r="AC151" s="4" t="e">
        <f>Table1[[#This Row],[HARGA]]</f>
        <v>#N/A</v>
      </c>
      <c r="AD151" s="6">
        <f>IF(Table1[[#This Row],[DISKON_1]]=0,"",Table1[[#This Row],[DISKON_1]])</f>
        <v>0.125</v>
      </c>
      <c r="AE151" s="6">
        <f>IF(Table1[[#This Row],[DISKON_2]]=0,"",Table1[[#This Row],[DISKON_2]])</f>
        <v>0.1</v>
      </c>
      <c r="AF151" s="8">
        <f ca="1">Table1[[#This Row],[TGL DATANG]]</f>
        <v>45371</v>
      </c>
      <c r="AG151" s="10">
        <f ca="1">Table1[[#This Row],[TGL NOTA]]</f>
        <v>45366</v>
      </c>
      <c r="AH151" t="str">
        <f ca="1">Table1[[#This Row],[NO.NOTA]]</f>
        <v>SA240304714</v>
      </c>
    </row>
    <row r="152" spans="1:34" hidden="1" x14ac:dyDescent="0.25">
      <c r="A152" s="2">
        <v>277</v>
      </c>
      <c r="D152">
        <f t="shared" si="5"/>
        <v>148</v>
      </c>
      <c r="E152">
        <f t="shared" si="4"/>
        <v>277</v>
      </c>
      <c r="F152">
        <f>INDEX([1]!NOTA[//DB],A:A)</f>
        <v>2639</v>
      </c>
      <c r="G152" t="e">
        <f>MATCH(Table1[NAMA NB],Table2[NAMA NB],0)</f>
        <v>#N/A</v>
      </c>
      <c r="H152" t="str">
        <f>INDEX([2]!db[NB PAJAK],Table1[[#This Row],[//DB]])</f>
        <v>SPIDOL PERMANENT JOYKO PM-34 (bonus)</v>
      </c>
      <c r="I152" s="3" t="e">
        <f>INDEX(Table2[KODE BARANG],Table1[[#This Row],[//DIC]])</f>
        <v>#N/A</v>
      </c>
      <c r="J152" s="4">
        <f>INDEX([1]!NOTA[C],Table1[[#This Row],[//NOTA]])</f>
        <v>0</v>
      </c>
      <c r="K152" s="5" t="e">
        <f>IF(Table1[[#This Row],[C_1]]=0,Table1[[#This Row],[QTY_1]]/Table1[[#This Row],[QTY_2]],0)</f>
        <v>#N/A</v>
      </c>
      <c r="L152" s="5" t="e">
        <f>IF(Table1[[#This Row],[C_1]]=0,Table1[[#This Row],[C_2]],Table1[[#This Row],[C_1]])</f>
        <v>#N/A</v>
      </c>
      <c r="M152" s="3">
        <f>INDEX([1]!NOTA[QTY],Table1[[#This Row],[//NOTA]])</f>
        <v>312</v>
      </c>
      <c r="N152" s="3" t="str">
        <f>INDEX([1]!NOTA[STN],Table1[[#This Row],[//NOTA]])</f>
        <v>PCS</v>
      </c>
      <c r="O152" s="3" t="e">
        <f>INDEX(Table2[ISI],Table1[//DIC])</f>
        <v>#N/A</v>
      </c>
      <c r="P152" s="3" t="e">
        <f>INDEX(Table2[SATUAN],Table1[//DIC])</f>
        <v>#N/A</v>
      </c>
      <c r="Q152" s="3" t="e">
        <f>IF(Table1[[#This Row],[QTY_2]]*Table1[[#This Row],[C_1]]=0,Table1[[#This Row],[QTY_1]],Table1[[#This Row],[QTY_2]]*Table1[[#This Row],[C_1]])</f>
        <v>#N/A</v>
      </c>
      <c r="R152" s="3" t="e">
        <f>IF(Table1[[#This Row],[C_1]]="",Table1[[#This Row],[STN_1]],Table1[[#This Row],[STN_2]])</f>
        <v>#N/A</v>
      </c>
      <c r="S152" s="4">
        <f>INDEX([1]!NOTA[JUMLAH],Table1[//NOTA])</f>
        <v>733200</v>
      </c>
      <c r="T152" s="4" t="e">
        <f>Table1[[#This Row],[JUMLAH]]/Table1[[#This Row],[QTY_3]]</f>
        <v>#N/A</v>
      </c>
      <c r="U152" s="3" t="e">
        <f>Table1[[#This Row],[STN_3]]</f>
        <v>#N/A</v>
      </c>
      <c r="V152" s="6">
        <f>INDEX([1]!NOTA[DISC 1],Table1[//NOTA])</f>
        <v>0.125</v>
      </c>
      <c r="W152" s="6">
        <f>INDEX([1]!NOTA[DISC 2],Table1[//NOTA])</f>
        <v>0.05</v>
      </c>
      <c r="X152" s="13">
        <f ca="1">INDEX([1]!NOTA[TGL_H],Table1[//NOTA])</f>
        <v>45371</v>
      </c>
      <c r="Y152" s="13">
        <f ca="1">INDEX([1]!NOTA[TGL.NOTA_H],Table1[//NOTA])</f>
        <v>45366</v>
      </c>
      <c r="Z152" s="7" t="str">
        <f ca="1">INDEX([1]!NOTA[NO.NOTA_H],Table1[//NOTA])</f>
        <v>SA240304714</v>
      </c>
      <c r="AA152" s="3" t="e">
        <f>Table1[[#This Row],[KODE BARANG]]</f>
        <v>#N/A</v>
      </c>
      <c r="AB152" s="3" t="e">
        <f>Table1[[#This Row],[C_3]]</f>
        <v>#N/A</v>
      </c>
      <c r="AC152" s="4" t="e">
        <f>Table1[[#This Row],[HARGA]]</f>
        <v>#N/A</v>
      </c>
      <c r="AD152" s="6">
        <f>IF(Table1[[#This Row],[DISKON_1]]=0,"",Table1[[#This Row],[DISKON_1]])</f>
        <v>0.125</v>
      </c>
      <c r="AE152" s="6">
        <f>IF(Table1[[#This Row],[DISKON_2]]=0,"",Table1[[#This Row],[DISKON_2]])</f>
        <v>0.05</v>
      </c>
      <c r="AF152" s="8">
        <f ca="1">Table1[[#This Row],[TGL DATANG]]</f>
        <v>45371</v>
      </c>
      <c r="AG152" s="10">
        <f ca="1">Table1[[#This Row],[TGL NOTA]]</f>
        <v>45366</v>
      </c>
      <c r="AH152" t="str">
        <f ca="1">Table1[[#This Row],[NO.NOTA]]</f>
        <v>SA240304714</v>
      </c>
    </row>
    <row r="153" spans="1:34" hidden="1" x14ac:dyDescent="0.25">
      <c r="A153" s="2">
        <v>278</v>
      </c>
      <c r="D153">
        <f t="shared" si="5"/>
        <v>149</v>
      </c>
      <c r="E153">
        <f t="shared" si="4"/>
        <v>278</v>
      </c>
      <c r="F153">
        <f>INDEX([1]!NOTA[//DB],A:A)</f>
        <v>798</v>
      </c>
      <c r="G153" t="e">
        <f>MATCH(Table1[NAMA NB],Table2[NAMA NB],0)</f>
        <v>#N/A</v>
      </c>
      <c r="H153" t="str">
        <f>INDEX([2]!db[NB PAJAK],Table1[[#This Row],[//DB]])</f>
        <v>CUTTER 18 MM JOYKO L-500 + ISI (BESAR)</v>
      </c>
      <c r="I153" s="3" t="e">
        <f>INDEX(Table2[KODE BARANG],Table1[[#This Row],[//DIC]])</f>
        <v>#N/A</v>
      </c>
      <c r="J153" s="4">
        <f>INDEX([1]!NOTA[C],Table1[[#This Row],[//NOTA]])</f>
        <v>5</v>
      </c>
      <c r="K153" s="5">
        <f>IF(Table1[[#This Row],[C_1]]=0,Table1[[#This Row],[QTY_1]]/Table1[[#This Row],[QTY_2]],0)</f>
        <v>0</v>
      </c>
      <c r="L153" s="5">
        <f>IF(Table1[[#This Row],[C_1]]=0,Table1[[#This Row],[C_2]],Table1[[#This Row],[C_1]])</f>
        <v>5</v>
      </c>
      <c r="M153" s="3">
        <f>INDEX([1]!NOTA[QTY],Table1[[#This Row],[//NOTA]])</f>
        <v>120</v>
      </c>
      <c r="N153" s="3" t="str">
        <f>INDEX([1]!NOTA[STN],Table1[[#This Row],[//NOTA]])</f>
        <v>LSN</v>
      </c>
      <c r="O153" s="3" t="e">
        <f>INDEX(Table2[ISI],Table1[//DIC])</f>
        <v>#N/A</v>
      </c>
      <c r="P153" s="3" t="e">
        <f>INDEX(Table2[SATUAN],Table1[//DIC])</f>
        <v>#N/A</v>
      </c>
      <c r="Q153" s="3" t="e">
        <f>IF(Table1[[#This Row],[QTY_2]]*Table1[[#This Row],[C_1]]=0,Table1[[#This Row],[QTY_1]],Table1[[#This Row],[QTY_2]]*Table1[[#This Row],[C_1]])</f>
        <v>#N/A</v>
      </c>
      <c r="R153" s="3" t="e">
        <f>IF(Table1[[#This Row],[C_1]]="",Table1[[#This Row],[STN_1]],Table1[[#This Row],[STN_2]])</f>
        <v>#N/A</v>
      </c>
      <c r="S153" s="4">
        <f>INDEX([1]!NOTA[JUMLAH],Table1[//NOTA])</f>
        <v>19440000</v>
      </c>
      <c r="T153" s="4" t="e">
        <f>Table1[[#This Row],[JUMLAH]]/Table1[[#This Row],[QTY_3]]</f>
        <v>#N/A</v>
      </c>
      <c r="U153" s="3" t="e">
        <f>Table1[[#This Row],[STN_3]]</f>
        <v>#N/A</v>
      </c>
      <c r="V153" s="6">
        <f>INDEX([1]!NOTA[DISC 1],Table1[//NOTA])</f>
        <v>0.125</v>
      </c>
      <c r="W153" s="6">
        <f>INDEX([1]!NOTA[DISC 2],Table1[//NOTA])</f>
        <v>0.1</v>
      </c>
      <c r="X153" s="13">
        <f ca="1">INDEX([1]!NOTA[TGL_H],Table1[//NOTA])</f>
        <v>45371</v>
      </c>
      <c r="Y153" s="13">
        <f ca="1">INDEX([1]!NOTA[TGL.NOTA_H],Table1[//NOTA])</f>
        <v>45366</v>
      </c>
      <c r="Z153" s="7" t="str">
        <f ca="1">INDEX([1]!NOTA[NO.NOTA_H],Table1[//NOTA])</f>
        <v>SA240304714</v>
      </c>
      <c r="AA153" s="3" t="e">
        <f>Table1[[#This Row],[KODE BARANG]]</f>
        <v>#N/A</v>
      </c>
      <c r="AB153" s="3">
        <f>Table1[[#This Row],[C_3]]</f>
        <v>5</v>
      </c>
      <c r="AC153" s="4" t="e">
        <f>Table1[[#This Row],[HARGA]]</f>
        <v>#N/A</v>
      </c>
      <c r="AD153" s="6">
        <f>IF(Table1[[#This Row],[DISKON_1]]=0,"",Table1[[#This Row],[DISKON_1]])</f>
        <v>0.125</v>
      </c>
      <c r="AE153" s="6">
        <f>IF(Table1[[#This Row],[DISKON_2]]=0,"",Table1[[#This Row],[DISKON_2]])</f>
        <v>0.1</v>
      </c>
      <c r="AF153" s="8">
        <f ca="1">Table1[[#This Row],[TGL DATANG]]</f>
        <v>45371</v>
      </c>
      <c r="AG153" s="10">
        <f ca="1">Table1[[#This Row],[TGL NOTA]]</f>
        <v>45366</v>
      </c>
      <c r="AH153" t="str">
        <f ca="1">Table1[[#This Row],[NO.NOTA]]</f>
        <v>SA240304714</v>
      </c>
    </row>
    <row r="154" spans="1:34" hidden="1" x14ac:dyDescent="0.25">
      <c r="A154" s="2">
        <v>279</v>
      </c>
      <c r="D154">
        <f t="shared" si="5"/>
        <v>150</v>
      </c>
      <c r="E154">
        <f t="shared" si="4"/>
        <v>279</v>
      </c>
      <c r="F154">
        <f>INDEX([1]!NOTA[//DB],A:A)</f>
        <v>792</v>
      </c>
      <c r="G154" t="e">
        <f>MATCH(Table1[NAMA NB],Table2[NAMA NB],0)</f>
        <v>#N/A</v>
      </c>
      <c r="H154" t="str">
        <f>INDEX([2]!db[NB PAJAK],Table1[[#This Row],[//DB]])</f>
        <v>ISI CUTTER 18 MM JOYKO L-150 MH (BESAR) (BONUS)</v>
      </c>
      <c r="I154" s="3" t="e">
        <f>INDEX(Table2[KODE BARANG],Table1[[#This Row],[//DIC]])</f>
        <v>#N/A</v>
      </c>
      <c r="J154" s="4">
        <f>INDEX([1]!NOTA[C],Table1[[#This Row],[//NOTA]])</f>
        <v>3</v>
      </c>
      <c r="K154" s="5">
        <f>IF(Table1[[#This Row],[C_1]]=0,Table1[[#This Row],[QTY_1]]/Table1[[#This Row],[QTY_2]],0)</f>
        <v>0</v>
      </c>
      <c r="L154" s="5">
        <f>IF(Table1[[#This Row],[C_1]]=0,Table1[[#This Row],[C_2]],Table1[[#This Row],[C_1]])</f>
        <v>3</v>
      </c>
      <c r="M154" s="3">
        <f>INDEX([1]!NOTA[QTY],Table1[[#This Row],[//NOTA]])</f>
        <v>120</v>
      </c>
      <c r="N154" s="3" t="str">
        <f>INDEX([1]!NOTA[STN],Table1[[#This Row],[//NOTA]])</f>
        <v>LSN</v>
      </c>
      <c r="O154" s="3" t="e">
        <f>INDEX(Table2[ISI],Table1[//DIC])</f>
        <v>#N/A</v>
      </c>
      <c r="P154" s="3" t="e">
        <f>INDEX(Table2[SATUAN],Table1[//DIC])</f>
        <v>#N/A</v>
      </c>
      <c r="Q154" s="3" t="e">
        <f>IF(Table1[[#This Row],[QTY_2]]*Table1[[#This Row],[C_1]]=0,Table1[[#This Row],[QTY_1]],Table1[[#This Row],[QTY_2]]*Table1[[#This Row],[C_1]])</f>
        <v>#N/A</v>
      </c>
      <c r="R154" s="3" t="e">
        <f>IF(Table1[[#This Row],[C_1]]="",Table1[[#This Row],[STN_1]],Table1[[#This Row],[STN_2]])</f>
        <v>#N/A</v>
      </c>
      <c r="S154" s="4" t="str">
        <f>INDEX([1]!NOTA[JUMLAH],Table1[//NOTA])</f>
        <v/>
      </c>
      <c r="T154" s="4" t="e">
        <f>Table1[[#This Row],[JUMLAH]]/Table1[[#This Row],[QTY_3]]</f>
        <v>#VALUE!</v>
      </c>
      <c r="U154" s="3" t="e">
        <f>Table1[[#This Row],[STN_3]]</f>
        <v>#N/A</v>
      </c>
      <c r="V154" s="6">
        <f>INDEX([1]!NOTA[DISC 1],Table1[//NOTA])</f>
        <v>0</v>
      </c>
      <c r="W154" s="6">
        <f>INDEX([1]!NOTA[DISC 2],Table1[//NOTA])</f>
        <v>0</v>
      </c>
      <c r="X154" s="13">
        <f ca="1">INDEX([1]!NOTA[TGL_H],Table1[//NOTA])</f>
        <v>45371</v>
      </c>
      <c r="Y154" s="13">
        <f ca="1">INDEX([1]!NOTA[TGL.NOTA_H],Table1[//NOTA])</f>
        <v>45366</v>
      </c>
      <c r="Z154" s="7" t="str">
        <f ca="1">INDEX([1]!NOTA[NO.NOTA_H],Table1[//NOTA])</f>
        <v>SA240304714</v>
      </c>
      <c r="AA154" s="3" t="e">
        <f>Table1[[#This Row],[KODE BARANG]]</f>
        <v>#N/A</v>
      </c>
      <c r="AB154" s="3">
        <f>Table1[[#This Row],[C_3]]</f>
        <v>3</v>
      </c>
      <c r="AC154" s="4" t="e">
        <f>Table1[[#This Row],[HARGA]]</f>
        <v>#VALUE!</v>
      </c>
      <c r="AD154" s="6" t="str">
        <f>IF(Table1[[#This Row],[DISKON_1]]=0,"",Table1[[#This Row],[DISKON_1]])</f>
        <v/>
      </c>
      <c r="AE154" s="6" t="str">
        <f>IF(Table1[[#This Row],[DISKON_2]]=0,"",Table1[[#This Row],[DISKON_2]])</f>
        <v/>
      </c>
      <c r="AF154" s="8">
        <f ca="1">Table1[[#This Row],[TGL DATANG]]</f>
        <v>45371</v>
      </c>
      <c r="AG154" s="10">
        <f ca="1">Table1[[#This Row],[TGL NOTA]]</f>
        <v>45366</v>
      </c>
      <c r="AH154" t="str">
        <f ca="1">Table1[[#This Row],[NO.NOTA]]</f>
        <v>SA240304714</v>
      </c>
    </row>
    <row r="155" spans="1:34" hidden="1" x14ac:dyDescent="0.25">
      <c r="A155" s="2">
        <v>280</v>
      </c>
      <c r="D155">
        <f t="shared" si="5"/>
        <v>151</v>
      </c>
      <c r="E155">
        <f t="shared" si="4"/>
        <v>280</v>
      </c>
      <c r="F155">
        <f>INDEX([1]!NOTA[//DB],A:A)</f>
        <v>2774</v>
      </c>
      <c r="G155" t="e">
        <f>MATCH(Table1[NAMA NB],Table2[NAMA NB],0)</f>
        <v>#N/A</v>
      </c>
      <c r="H155" t="str">
        <f>INDEX([2]!db[NB PAJAK],Table1[[#This Row],[//DB]])</f>
        <v>GUNTING JOYKO SC-828</v>
      </c>
      <c r="I155" s="3" t="e">
        <f>INDEX(Table2[KODE BARANG],Table1[[#This Row],[//DIC]])</f>
        <v>#N/A</v>
      </c>
      <c r="J155" s="4">
        <f>INDEX([1]!NOTA[C],Table1[[#This Row],[//NOTA]])</f>
        <v>1</v>
      </c>
      <c r="K155" s="5">
        <f>IF(Table1[[#This Row],[C_1]]=0,Table1[[#This Row],[QTY_1]]/Table1[[#This Row],[QTY_2]],0)</f>
        <v>0</v>
      </c>
      <c r="L155" s="5">
        <f>IF(Table1[[#This Row],[C_1]]=0,Table1[[#This Row],[C_2]],Table1[[#This Row],[C_1]])</f>
        <v>1</v>
      </c>
      <c r="M155" s="3">
        <f>INDEX([1]!NOTA[QTY],Table1[[#This Row],[//NOTA]])</f>
        <v>144</v>
      </c>
      <c r="N155" s="3" t="str">
        <f>INDEX([1]!NOTA[STN],Table1[[#This Row],[//NOTA]])</f>
        <v>PCS</v>
      </c>
      <c r="O155" s="3" t="e">
        <f>INDEX(Table2[ISI],Table1[//DIC])</f>
        <v>#N/A</v>
      </c>
      <c r="P155" s="3" t="e">
        <f>INDEX(Table2[SATUAN],Table1[//DIC])</f>
        <v>#N/A</v>
      </c>
      <c r="Q155" s="3" t="e">
        <f>IF(Table1[[#This Row],[QTY_2]]*Table1[[#This Row],[C_1]]=0,Table1[[#This Row],[QTY_1]],Table1[[#This Row],[QTY_2]]*Table1[[#This Row],[C_1]])</f>
        <v>#N/A</v>
      </c>
      <c r="R155" s="3" t="e">
        <f>IF(Table1[[#This Row],[C_1]]="",Table1[[#This Row],[STN_1]],Table1[[#This Row],[STN_2]])</f>
        <v>#N/A</v>
      </c>
      <c r="S155" s="4">
        <f>INDEX([1]!NOTA[JUMLAH],Table1[//NOTA])</f>
        <v>626400</v>
      </c>
      <c r="T155" s="4" t="e">
        <f>Table1[[#This Row],[JUMLAH]]/Table1[[#This Row],[QTY_3]]</f>
        <v>#N/A</v>
      </c>
      <c r="U155" s="3" t="e">
        <f>Table1[[#This Row],[STN_3]]</f>
        <v>#N/A</v>
      </c>
      <c r="V155" s="6">
        <f>INDEX([1]!NOTA[DISC 1],Table1[//NOTA])</f>
        <v>0.125</v>
      </c>
      <c r="W155" s="6">
        <f>INDEX([1]!NOTA[DISC 2],Table1[//NOTA])</f>
        <v>0.05</v>
      </c>
      <c r="X155" s="13">
        <f ca="1">INDEX([1]!NOTA[TGL_H],Table1[//NOTA])</f>
        <v>45371</v>
      </c>
      <c r="Y155" s="13">
        <f ca="1">INDEX([1]!NOTA[TGL.NOTA_H],Table1[//NOTA])</f>
        <v>45366</v>
      </c>
      <c r="Z155" s="7" t="str">
        <f ca="1">INDEX([1]!NOTA[NO.NOTA_H],Table1[//NOTA])</f>
        <v>SA240304714</v>
      </c>
      <c r="AA155" s="3" t="e">
        <f>Table1[[#This Row],[KODE BARANG]]</f>
        <v>#N/A</v>
      </c>
      <c r="AB155" s="3">
        <f>Table1[[#This Row],[C_3]]</f>
        <v>1</v>
      </c>
      <c r="AC155" s="4" t="e">
        <f>Table1[[#This Row],[HARGA]]</f>
        <v>#N/A</v>
      </c>
      <c r="AD155" s="6">
        <f>IF(Table1[[#This Row],[DISKON_1]]=0,"",Table1[[#This Row],[DISKON_1]])</f>
        <v>0.125</v>
      </c>
      <c r="AE155" s="6">
        <f>IF(Table1[[#This Row],[DISKON_2]]=0,"",Table1[[#This Row],[DISKON_2]])</f>
        <v>0.05</v>
      </c>
      <c r="AF155" s="8">
        <f ca="1">Table1[[#This Row],[TGL DATANG]]</f>
        <v>45371</v>
      </c>
      <c r="AG155" s="10">
        <f ca="1">Table1[[#This Row],[TGL NOTA]]</f>
        <v>45366</v>
      </c>
      <c r="AH155" t="str">
        <f ca="1">Table1[[#This Row],[NO.NOTA]]</f>
        <v>SA240304714</v>
      </c>
    </row>
    <row r="156" spans="1:34" hidden="1" x14ac:dyDescent="0.25">
      <c r="A156" s="2">
        <v>283</v>
      </c>
      <c r="D156">
        <f t="shared" si="5"/>
        <v>152</v>
      </c>
      <c r="E156">
        <f t="shared" si="4"/>
        <v>283</v>
      </c>
      <c r="F156">
        <f>INDEX([1]!NOTA[//DB],A:A)</f>
        <v>1065</v>
      </c>
      <c r="G156" t="e">
        <f>MATCH(Table1[NAMA NB],Table2[NAMA NB],0)</f>
        <v>#N/A</v>
      </c>
      <c r="H156" t="str">
        <f>INDEX([2]!db[NB PAJAK],Table1[[#This Row],[//DB]])</f>
        <v>GEL PEN JOYKO GP-265 Q-GEL HITAM</v>
      </c>
      <c r="I156" s="3" t="e">
        <f>INDEX(Table2[KODE BARANG],Table1[[#This Row],[//DIC]])</f>
        <v>#N/A</v>
      </c>
      <c r="J156" s="4">
        <f>INDEX([1]!NOTA[C],Table1[[#This Row],[//NOTA]])</f>
        <v>5</v>
      </c>
      <c r="K156" s="5">
        <f>IF(Table1[[#This Row],[C_1]]=0,Table1[[#This Row],[QTY_1]]/Table1[[#This Row],[QTY_2]],0)</f>
        <v>0</v>
      </c>
      <c r="L156" s="5">
        <f>IF(Table1[[#This Row],[C_1]]=0,Table1[[#This Row],[C_2]],Table1[[#This Row],[C_1]])</f>
        <v>5</v>
      </c>
      <c r="M156" s="3">
        <f>INDEX([1]!NOTA[QTY],Table1[[#This Row],[//NOTA]])</f>
        <v>720</v>
      </c>
      <c r="N156" s="3" t="str">
        <f>INDEX([1]!NOTA[STN],Table1[[#This Row],[//NOTA]])</f>
        <v>LSN</v>
      </c>
      <c r="O156" s="3" t="e">
        <f>INDEX(Table2[ISI],Table1[//DIC])</f>
        <v>#N/A</v>
      </c>
      <c r="P156" s="3" t="e">
        <f>INDEX(Table2[SATUAN],Table1[//DIC])</f>
        <v>#N/A</v>
      </c>
      <c r="Q156" s="3" t="e">
        <f>IF(Table1[[#This Row],[QTY_2]]*Table1[[#This Row],[C_1]]=0,Table1[[#This Row],[QTY_1]],Table1[[#This Row],[QTY_2]]*Table1[[#This Row],[C_1]])</f>
        <v>#N/A</v>
      </c>
      <c r="R156" s="3" t="e">
        <f>IF(Table1[[#This Row],[C_1]]="",Table1[[#This Row],[STN_1]],Table1[[#This Row],[STN_2]])</f>
        <v>#N/A</v>
      </c>
      <c r="S156" s="4">
        <f>INDEX([1]!NOTA[JUMLAH],Table1[//NOTA])</f>
        <v>19008000</v>
      </c>
      <c r="T156" s="4" t="e">
        <f>Table1[[#This Row],[JUMLAH]]/Table1[[#This Row],[QTY_3]]</f>
        <v>#N/A</v>
      </c>
      <c r="U156" s="3" t="e">
        <f>Table1[[#This Row],[STN_3]]</f>
        <v>#N/A</v>
      </c>
      <c r="V156" s="6">
        <f>INDEX([1]!NOTA[DISC 1],Table1[//NOTA])</f>
        <v>0.125</v>
      </c>
      <c r="W156" s="6">
        <f>INDEX([1]!NOTA[DISC 2],Table1[//NOTA])</f>
        <v>0.1</v>
      </c>
      <c r="X156" s="13">
        <f ca="1">INDEX([1]!NOTA[TGL_H],Table1[//NOTA])</f>
        <v>45371</v>
      </c>
      <c r="Y156" s="13">
        <f ca="1">INDEX([1]!NOTA[TGL.NOTA_H],Table1[//NOTA])</f>
        <v>45366</v>
      </c>
      <c r="Z156" s="7" t="str">
        <f ca="1">INDEX([1]!NOTA[NO.NOTA_H],Table1[//NOTA])</f>
        <v>SA240304715</v>
      </c>
      <c r="AA156" s="3" t="e">
        <f>Table1[[#This Row],[KODE BARANG]]</f>
        <v>#N/A</v>
      </c>
      <c r="AB156" s="3">
        <f>Table1[[#This Row],[C_3]]</f>
        <v>5</v>
      </c>
      <c r="AC156" s="4" t="e">
        <f>Table1[[#This Row],[HARGA]]</f>
        <v>#N/A</v>
      </c>
      <c r="AD156" s="6">
        <f>IF(Table1[[#This Row],[DISKON_1]]=0,"",Table1[[#This Row],[DISKON_1]])</f>
        <v>0.125</v>
      </c>
      <c r="AE156" s="6">
        <f>IF(Table1[[#This Row],[DISKON_2]]=0,"",Table1[[#This Row],[DISKON_2]])</f>
        <v>0.1</v>
      </c>
      <c r="AF156" s="8">
        <f ca="1">Table1[[#This Row],[TGL DATANG]]</f>
        <v>45371</v>
      </c>
      <c r="AG156" s="10">
        <f ca="1">Table1[[#This Row],[TGL NOTA]]</f>
        <v>45366</v>
      </c>
      <c r="AH156" t="str">
        <f ca="1">Table1[[#This Row],[NO.NOTA]]</f>
        <v>SA240304715</v>
      </c>
    </row>
    <row r="157" spans="1:34" hidden="1" x14ac:dyDescent="0.25">
      <c r="A157" s="2">
        <v>284</v>
      </c>
      <c r="D157">
        <f t="shared" si="5"/>
        <v>153</v>
      </c>
      <c r="E157">
        <f t="shared" si="4"/>
        <v>284</v>
      </c>
      <c r="F157">
        <f>INDEX([1]!NOTA[//DB],A:A)</f>
        <v>1066</v>
      </c>
      <c r="G157" t="e">
        <f>MATCH(Table1[NAMA NB],Table2[NAMA NB],0)</f>
        <v>#N/A</v>
      </c>
      <c r="H157" t="str">
        <f>INDEX([2]!db[NB PAJAK],Table1[[#This Row],[//DB]])</f>
        <v>GEL PEN JOYKO GP-265 Q-GEL  BIRU</v>
      </c>
      <c r="I157" s="3" t="e">
        <f>INDEX(Table2[KODE BARANG],Table1[[#This Row],[//DIC]])</f>
        <v>#N/A</v>
      </c>
      <c r="J157" s="4">
        <f>INDEX([1]!NOTA[C],Table1[[#This Row],[//NOTA]])</f>
        <v>1</v>
      </c>
      <c r="K157" s="5">
        <f>IF(Table1[[#This Row],[C_1]]=0,Table1[[#This Row],[QTY_1]]/Table1[[#This Row],[QTY_2]],0)</f>
        <v>0</v>
      </c>
      <c r="L157" s="5">
        <f>IF(Table1[[#This Row],[C_1]]=0,Table1[[#This Row],[C_2]],Table1[[#This Row],[C_1]])</f>
        <v>1</v>
      </c>
      <c r="M157" s="3">
        <f>INDEX([1]!NOTA[QTY],Table1[[#This Row],[//NOTA]])</f>
        <v>144</v>
      </c>
      <c r="N157" s="3" t="str">
        <f>INDEX([1]!NOTA[STN],Table1[[#This Row],[//NOTA]])</f>
        <v>LSN</v>
      </c>
      <c r="O157" s="3" t="e">
        <f>INDEX(Table2[ISI],Table1[//DIC])</f>
        <v>#N/A</v>
      </c>
      <c r="P157" s="3" t="e">
        <f>INDEX(Table2[SATUAN],Table1[//DIC])</f>
        <v>#N/A</v>
      </c>
      <c r="Q157" s="3" t="e">
        <f>IF(Table1[[#This Row],[QTY_2]]*Table1[[#This Row],[C_1]]=0,Table1[[#This Row],[QTY_1]],Table1[[#This Row],[QTY_2]]*Table1[[#This Row],[C_1]])</f>
        <v>#N/A</v>
      </c>
      <c r="R157" s="3" t="e">
        <f>IF(Table1[[#This Row],[C_1]]="",Table1[[#This Row],[STN_1]],Table1[[#This Row],[STN_2]])</f>
        <v>#N/A</v>
      </c>
      <c r="S157" s="4">
        <f>INDEX([1]!NOTA[JUMLAH],Table1[//NOTA])</f>
        <v>3801600</v>
      </c>
      <c r="T157" s="4" t="e">
        <f>Table1[[#This Row],[JUMLAH]]/Table1[[#This Row],[QTY_3]]</f>
        <v>#N/A</v>
      </c>
      <c r="U157" s="3" t="e">
        <f>Table1[[#This Row],[STN_3]]</f>
        <v>#N/A</v>
      </c>
      <c r="V157" s="6">
        <f>INDEX([1]!NOTA[DISC 1],Table1[//NOTA])</f>
        <v>0.125</v>
      </c>
      <c r="W157" s="6">
        <f>INDEX([1]!NOTA[DISC 2],Table1[//NOTA])</f>
        <v>0.1</v>
      </c>
      <c r="X157" s="13">
        <f ca="1">INDEX([1]!NOTA[TGL_H],Table1[//NOTA])</f>
        <v>45371</v>
      </c>
      <c r="Y157" s="13">
        <f ca="1">INDEX([1]!NOTA[TGL.NOTA_H],Table1[//NOTA])</f>
        <v>45366</v>
      </c>
      <c r="Z157" s="7" t="str">
        <f ca="1">INDEX([1]!NOTA[NO.NOTA_H],Table1[//NOTA])</f>
        <v>SA240304715</v>
      </c>
      <c r="AA157" s="3" t="e">
        <f>Table1[[#This Row],[KODE BARANG]]</f>
        <v>#N/A</v>
      </c>
      <c r="AB157" s="3">
        <f>Table1[[#This Row],[C_3]]</f>
        <v>1</v>
      </c>
      <c r="AC157" s="4" t="e">
        <f>Table1[[#This Row],[HARGA]]</f>
        <v>#N/A</v>
      </c>
      <c r="AD157" s="6">
        <f>IF(Table1[[#This Row],[DISKON_1]]=0,"",Table1[[#This Row],[DISKON_1]])</f>
        <v>0.125</v>
      </c>
      <c r="AE157" s="6">
        <f>IF(Table1[[#This Row],[DISKON_2]]=0,"",Table1[[#This Row],[DISKON_2]])</f>
        <v>0.1</v>
      </c>
      <c r="AF157" s="8">
        <f ca="1">Table1[[#This Row],[TGL DATANG]]</f>
        <v>45371</v>
      </c>
      <c r="AG157" s="10">
        <f ca="1">Table1[[#This Row],[TGL NOTA]]</f>
        <v>45366</v>
      </c>
      <c r="AH157" t="str">
        <f ca="1">Table1[[#This Row],[NO.NOTA]]</f>
        <v>SA240304715</v>
      </c>
    </row>
    <row r="158" spans="1:34" hidden="1" x14ac:dyDescent="0.25">
      <c r="A158" s="2">
        <v>285</v>
      </c>
      <c r="D158">
        <f t="shared" si="5"/>
        <v>154</v>
      </c>
      <c r="E158">
        <f t="shared" si="4"/>
        <v>285</v>
      </c>
      <c r="F158">
        <f>INDEX([1]!NOTA[//DB],A:A)</f>
        <v>1072</v>
      </c>
      <c r="G158" t="e">
        <f>MATCH(Table1[NAMA NB],Table2[NAMA NB],0)</f>
        <v>#N/A</v>
      </c>
      <c r="H158" t="str">
        <f>INDEX([2]!db[NB PAJAK],Table1[[#This Row],[//DB]])</f>
        <v>GEL PEN JOYKO GP-330 HITAM</v>
      </c>
      <c r="I158" s="3" t="e">
        <f>INDEX(Table2[KODE BARANG],Table1[[#This Row],[//DIC]])</f>
        <v>#N/A</v>
      </c>
      <c r="J158" s="4">
        <f>INDEX([1]!NOTA[C],Table1[[#This Row],[//NOTA]])</f>
        <v>5</v>
      </c>
      <c r="K158" s="5">
        <f>IF(Table1[[#This Row],[C_1]]=0,Table1[[#This Row],[QTY_1]]/Table1[[#This Row],[QTY_2]],0)</f>
        <v>0</v>
      </c>
      <c r="L158" s="5">
        <f>IF(Table1[[#This Row],[C_1]]=0,Table1[[#This Row],[C_2]],Table1[[#This Row],[C_1]])</f>
        <v>5</v>
      </c>
      <c r="M158" s="3">
        <f>INDEX([1]!NOTA[QTY],Table1[[#This Row],[//NOTA]])</f>
        <v>720</v>
      </c>
      <c r="N158" s="3" t="str">
        <f>INDEX([1]!NOTA[STN],Table1[[#This Row],[//NOTA]])</f>
        <v>LSN</v>
      </c>
      <c r="O158" s="3" t="e">
        <f>INDEX(Table2[ISI],Table1[//DIC])</f>
        <v>#N/A</v>
      </c>
      <c r="P158" s="3" t="e">
        <f>INDEX(Table2[SATUAN],Table1[//DIC])</f>
        <v>#N/A</v>
      </c>
      <c r="Q158" s="3" t="e">
        <f>IF(Table1[[#This Row],[QTY_2]]*Table1[[#This Row],[C_1]]=0,Table1[[#This Row],[QTY_1]],Table1[[#This Row],[QTY_2]]*Table1[[#This Row],[C_1]])</f>
        <v>#N/A</v>
      </c>
      <c r="R158" s="3" t="e">
        <f>IF(Table1[[#This Row],[C_1]]="",Table1[[#This Row],[STN_1]],Table1[[#This Row],[STN_2]])</f>
        <v>#N/A</v>
      </c>
      <c r="S158" s="4">
        <f>INDEX([1]!NOTA[JUMLAH],Table1[//NOTA])</f>
        <v>10152000</v>
      </c>
      <c r="T158" s="4" t="e">
        <f>Table1[[#This Row],[JUMLAH]]/Table1[[#This Row],[QTY_3]]</f>
        <v>#N/A</v>
      </c>
      <c r="U158" s="3" t="e">
        <f>Table1[[#This Row],[STN_3]]</f>
        <v>#N/A</v>
      </c>
      <c r="V158" s="6">
        <f>INDEX([1]!NOTA[DISC 1],Table1[//NOTA])</f>
        <v>0.125</v>
      </c>
      <c r="W158" s="6">
        <f>INDEX([1]!NOTA[DISC 2],Table1[//NOTA])</f>
        <v>0.1</v>
      </c>
      <c r="X158" s="13">
        <f ca="1">INDEX([1]!NOTA[TGL_H],Table1[//NOTA])</f>
        <v>45371</v>
      </c>
      <c r="Y158" s="13">
        <f ca="1">INDEX([1]!NOTA[TGL.NOTA_H],Table1[//NOTA])</f>
        <v>45366</v>
      </c>
      <c r="Z158" s="7" t="str">
        <f ca="1">INDEX([1]!NOTA[NO.NOTA_H],Table1[//NOTA])</f>
        <v>SA240304715</v>
      </c>
      <c r="AA158" s="3" t="e">
        <f>Table1[[#This Row],[KODE BARANG]]</f>
        <v>#N/A</v>
      </c>
      <c r="AB158" s="3">
        <f>Table1[[#This Row],[C_3]]</f>
        <v>5</v>
      </c>
      <c r="AC158" s="4" t="e">
        <f>Table1[[#This Row],[HARGA]]</f>
        <v>#N/A</v>
      </c>
      <c r="AD158" s="6">
        <f>IF(Table1[[#This Row],[DISKON_1]]=0,"",Table1[[#This Row],[DISKON_1]])</f>
        <v>0.125</v>
      </c>
      <c r="AE158" s="6">
        <f>IF(Table1[[#This Row],[DISKON_2]]=0,"",Table1[[#This Row],[DISKON_2]])</f>
        <v>0.1</v>
      </c>
      <c r="AF158" s="8">
        <f ca="1">Table1[[#This Row],[TGL DATANG]]</f>
        <v>45371</v>
      </c>
      <c r="AG158" s="10">
        <f ca="1">Table1[[#This Row],[TGL NOTA]]</f>
        <v>45366</v>
      </c>
      <c r="AH158" t="str">
        <f ca="1">Table1[[#This Row],[NO.NOTA]]</f>
        <v>SA240304715</v>
      </c>
    </row>
    <row r="159" spans="1:34" hidden="1" x14ac:dyDescent="0.25">
      <c r="A159" s="2">
        <v>286</v>
      </c>
      <c r="D159">
        <f t="shared" si="5"/>
        <v>155</v>
      </c>
      <c r="E159">
        <f t="shared" si="4"/>
        <v>286</v>
      </c>
      <c r="F159">
        <f>INDEX([1]!NOTA[//DB],A:A)</f>
        <v>2510</v>
      </c>
      <c r="G159" t="e">
        <f>MATCH(Table1[NAMA NB],Table2[NAMA NB],0)</f>
        <v>#N/A</v>
      </c>
      <c r="H159" t="str">
        <f>INDEX([2]!db[NB PAJAK],Table1[[#This Row],[//DB]])</f>
        <v>PENSIL JOYKO 2B P-88</v>
      </c>
      <c r="I159" s="3" t="e">
        <f>INDEX(Table2[KODE BARANG],Table1[[#This Row],[//DIC]])</f>
        <v>#N/A</v>
      </c>
      <c r="J159" s="4">
        <f>INDEX([1]!NOTA[C],Table1[[#This Row],[//NOTA]])</f>
        <v>10</v>
      </c>
      <c r="K159" s="5">
        <f>IF(Table1[[#This Row],[C_1]]=0,Table1[[#This Row],[QTY_1]]/Table1[[#This Row],[QTY_2]],0)</f>
        <v>0</v>
      </c>
      <c r="L159" s="5">
        <f>IF(Table1[[#This Row],[C_1]]=0,Table1[[#This Row],[C_2]],Table1[[#This Row],[C_1]])</f>
        <v>10</v>
      </c>
      <c r="M159" s="3">
        <f>INDEX([1]!NOTA[QTY],Table1[[#This Row],[//NOTA]])</f>
        <v>300</v>
      </c>
      <c r="N159" s="3" t="str">
        <f>INDEX([1]!NOTA[STN],Table1[[#This Row],[//NOTA]])</f>
        <v>GRS</v>
      </c>
      <c r="O159" s="3" t="e">
        <f>INDEX(Table2[ISI],Table1[//DIC])</f>
        <v>#N/A</v>
      </c>
      <c r="P159" s="3" t="e">
        <f>INDEX(Table2[SATUAN],Table1[//DIC])</f>
        <v>#N/A</v>
      </c>
      <c r="Q159" s="3" t="e">
        <f>IF(Table1[[#This Row],[QTY_2]]*Table1[[#This Row],[C_1]]=0,Table1[[#This Row],[QTY_1]],Table1[[#This Row],[QTY_2]]*Table1[[#This Row],[C_1]])</f>
        <v>#N/A</v>
      </c>
      <c r="R159" s="3" t="e">
        <f>IF(Table1[[#This Row],[C_1]]="",Table1[[#This Row],[STN_1]],Table1[[#This Row],[STN_2]])</f>
        <v>#N/A</v>
      </c>
      <c r="S159" s="4">
        <f>INDEX([1]!NOTA[JUMLAH],Table1[//NOTA])</f>
        <v>31320000</v>
      </c>
      <c r="T159" s="4" t="e">
        <f>Table1[[#This Row],[JUMLAH]]/Table1[[#This Row],[QTY_3]]</f>
        <v>#N/A</v>
      </c>
      <c r="U159" s="3" t="e">
        <f>Table1[[#This Row],[STN_3]]</f>
        <v>#N/A</v>
      </c>
      <c r="V159" s="6">
        <f>INDEX([1]!NOTA[DISC 1],Table1[//NOTA])</f>
        <v>0.125</v>
      </c>
      <c r="W159" s="6">
        <f>INDEX([1]!NOTA[DISC 2],Table1[//NOTA])</f>
        <v>0.1</v>
      </c>
      <c r="X159" s="13">
        <f ca="1">INDEX([1]!NOTA[TGL_H],Table1[//NOTA])</f>
        <v>45371</v>
      </c>
      <c r="Y159" s="13">
        <f ca="1">INDEX([1]!NOTA[TGL.NOTA_H],Table1[//NOTA])</f>
        <v>45366</v>
      </c>
      <c r="Z159" s="7" t="str">
        <f ca="1">INDEX([1]!NOTA[NO.NOTA_H],Table1[//NOTA])</f>
        <v>SA240304715</v>
      </c>
      <c r="AA159" s="3" t="e">
        <f>Table1[[#This Row],[KODE BARANG]]</f>
        <v>#N/A</v>
      </c>
      <c r="AB159" s="3">
        <f>Table1[[#This Row],[C_3]]</f>
        <v>10</v>
      </c>
      <c r="AC159" s="4" t="e">
        <f>Table1[[#This Row],[HARGA]]</f>
        <v>#N/A</v>
      </c>
      <c r="AD159" s="6">
        <f>IF(Table1[[#This Row],[DISKON_1]]=0,"",Table1[[#This Row],[DISKON_1]])</f>
        <v>0.125</v>
      </c>
      <c r="AE159" s="6">
        <f>IF(Table1[[#This Row],[DISKON_2]]=0,"",Table1[[#This Row],[DISKON_2]])</f>
        <v>0.1</v>
      </c>
      <c r="AF159" s="8">
        <f ca="1">Table1[[#This Row],[TGL DATANG]]</f>
        <v>45371</v>
      </c>
      <c r="AG159" s="10">
        <f ca="1">Table1[[#This Row],[TGL NOTA]]</f>
        <v>45366</v>
      </c>
      <c r="AH159" t="str">
        <f ca="1">Table1[[#This Row],[NO.NOTA]]</f>
        <v>SA240304715</v>
      </c>
    </row>
    <row r="160" spans="1:34" hidden="1" x14ac:dyDescent="0.25">
      <c r="A160" s="2">
        <v>288</v>
      </c>
      <c r="D160">
        <f t="shared" si="5"/>
        <v>156</v>
      </c>
      <c r="E160">
        <f t="shared" si="4"/>
        <v>288</v>
      </c>
      <c r="F160">
        <f>INDEX([1]!NOTA[//DB],A:A)</f>
        <v>1765</v>
      </c>
      <c r="G160" t="e">
        <f>MATCH(Table1[NAMA NB],Table2[NAMA NB],0)</f>
        <v>#N/A</v>
      </c>
      <c r="H160" t="str">
        <f>INDEX([2]!db[NB PAJAK],Table1[[#This Row],[//DB]])</f>
        <v>LABEL HARGA KENKO 5002-2R (2 LINE) isi 10 rol</v>
      </c>
      <c r="I160" s="3" t="e">
        <f>INDEX(Table2[KODE BARANG],Table1[[#This Row],[//DIC]])</f>
        <v>#N/A</v>
      </c>
      <c r="J160" s="4">
        <f>INDEX([1]!NOTA[C],Table1[[#This Row],[//NOTA]])</f>
        <v>1</v>
      </c>
      <c r="K160" s="5">
        <f>IF(Table1[[#This Row],[C_1]]=0,Table1[[#This Row],[QTY_1]]/Table1[[#This Row],[QTY_2]],0)</f>
        <v>0</v>
      </c>
      <c r="L160" s="5">
        <f>IF(Table1[[#This Row],[C_1]]=0,Table1[[#This Row],[C_2]],Table1[[#This Row],[C_1]])</f>
        <v>1</v>
      </c>
      <c r="M160" s="3">
        <f>INDEX([1]!NOTA[QTY],Table1[[#This Row],[//NOTA]])</f>
        <v>0</v>
      </c>
      <c r="N160" s="3">
        <f>INDEX([1]!NOTA[STN],Table1[[#This Row],[//NOTA]])</f>
        <v>0</v>
      </c>
      <c r="O160" s="3" t="e">
        <f>INDEX(Table2[ISI],Table1[//DIC])</f>
        <v>#N/A</v>
      </c>
      <c r="P160" s="3" t="e">
        <f>INDEX(Table2[SATUAN],Table1[//DIC])</f>
        <v>#N/A</v>
      </c>
      <c r="Q160" s="3" t="e">
        <f>IF(Table1[[#This Row],[QTY_2]]*Table1[[#This Row],[C_1]]=0,Table1[[#This Row],[QTY_1]],Table1[[#This Row],[QTY_2]]*Table1[[#This Row],[C_1]])</f>
        <v>#N/A</v>
      </c>
      <c r="R160" s="3" t="e">
        <f>IF(Table1[[#This Row],[C_1]]="",Table1[[#This Row],[STN_1]],Table1[[#This Row],[STN_2]])</f>
        <v>#N/A</v>
      </c>
      <c r="S160" s="4">
        <f>INDEX([1]!NOTA[JUMLAH],Table1[//NOTA])</f>
        <v>1350000</v>
      </c>
      <c r="T160" s="4" t="e">
        <f>Table1[[#This Row],[JUMLAH]]/Table1[[#This Row],[QTY_3]]</f>
        <v>#N/A</v>
      </c>
      <c r="U160" s="3" t="e">
        <f>Table1[[#This Row],[STN_3]]</f>
        <v>#N/A</v>
      </c>
      <c r="V160" s="6">
        <f>INDEX([1]!NOTA[DISC 1],Table1[//NOTA])</f>
        <v>0.17</v>
      </c>
      <c r="W160" s="6">
        <f>INDEX([1]!NOTA[DISC 2],Table1[//NOTA])</f>
        <v>0</v>
      </c>
      <c r="X160" s="13">
        <f ca="1">INDEX([1]!NOTA[TGL_H],Table1[//NOTA])</f>
        <v>45371</v>
      </c>
      <c r="Y160" s="13">
        <f ca="1">INDEX([1]!NOTA[TGL.NOTA_H],Table1[//NOTA])</f>
        <v>45366</v>
      </c>
      <c r="Z160" s="7" t="str">
        <f ca="1">INDEX([1]!NOTA[NO.NOTA_H],Table1[//NOTA])</f>
        <v>24030900</v>
      </c>
      <c r="AA160" s="3" t="e">
        <f>Table1[[#This Row],[KODE BARANG]]</f>
        <v>#N/A</v>
      </c>
      <c r="AB160" s="3">
        <f>Table1[[#This Row],[C_3]]</f>
        <v>1</v>
      </c>
      <c r="AC160" s="4" t="e">
        <f>Table1[[#This Row],[HARGA]]</f>
        <v>#N/A</v>
      </c>
      <c r="AD160" s="6">
        <f>IF(Table1[[#This Row],[DISKON_1]]=0,"",Table1[[#This Row],[DISKON_1]])</f>
        <v>0.17</v>
      </c>
      <c r="AE160" s="6" t="str">
        <f>IF(Table1[[#This Row],[DISKON_2]]=0,"",Table1[[#This Row],[DISKON_2]])</f>
        <v/>
      </c>
      <c r="AF160" s="8">
        <f ca="1">Table1[[#This Row],[TGL DATANG]]</f>
        <v>45371</v>
      </c>
      <c r="AG160" s="10">
        <f ca="1">Table1[[#This Row],[TGL NOTA]]</f>
        <v>45366</v>
      </c>
      <c r="AH160" t="str">
        <f ca="1">Table1[[#This Row],[NO.NOTA]]</f>
        <v>24030900</v>
      </c>
    </row>
    <row r="161" spans="1:34" hidden="1" x14ac:dyDescent="0.25">
      <c r="A161" s="2">
        <v>315</v>
      </c>
      <c r="D161">
        <f t="shared" si="5"/>
        <v>157</v>
      </c>
      <c r="E161">
        <f t="shared" si="4"/>
        <v>315</v>
      </c>
      <c r="F161">
        <f>INDEX([1]!NOTA[//DB],A:A)</f>
        <v>1669</v>
      </c>
      <c r="G161" t="e">
        <f>MATCH(Table1[NAMA NB],Table2[NAMA NB],0)</f>
        <v>#N/A</v>
      </c>
      <c r="H161" t="str">
        <f>INDEX([2]!db[NB PAJAK],Table1[[#This Row],[//DB]])</f>
        <v>GEL PEN KENKO KE-303 T-GEL TRIANGULAR HITAM</v>
      </c>
      <c r="I161" s="3" t="e">
        <f>INDEX(Table2[KODE BARANG],Table1[[#This Row],[//DIC]])</f>
        <v>#N/A</v>
      </c>
      <c r="J161" s="4">
        <f>INDEX([1]!NOTA[C],Table1[[#This Row],[//NOTA]])</f>
        <v>3</v>
      </c>
      <c r="K161" s="5">
        <f>IF(Table1[[#This Row],[C_1]]=0,Table1[[#This Row],[QTY_1]]/Table1[[#This Row],[QTY_2]],0)</f>
        <v>0</v>
      </c>
      <c r="L161" s="5">
        <f>IF(Table1[[#This Row],[C_1]]=0,Table1[[#This Row],[C_2]],Table1[[#This Row],[C_1]])</f>
        <v>3</v>
      </c>
      <c r="M161" s="3">
        <f>INDEX([1]!NOTA[QTY],Table1[[#This Row],[//NOTA]])</f>
        <v>0</v>
      </c>
      <c r="N161" s="3">
        <f>INDEX([1]!NOTA[STN],Table1[[#This Row],[//NOTA]])</f>
        <v>0</v>
      </c>
      <c r="O161" s="3" t="e">
        <f>INDEX(Table2[ISI],Table1[//DIC])</f>
        <v>#N/A</v>
      </c>
      <c r="P161" s="3" t="e">
        <f>INDEX(Table2[SATUAN],Table1[//DIC])</f>
        <v>#N/A</v>
      </c>
      <c r="Q161" s="3" t="e">
        <f>IF(Table1[[#This Row],[QTY_2]]*Table1[[#This Row],[C_1]]=0,Table1[[#This Row],[QTY_1]],Table1[[#This Row],[QTY_2]]*Table1[[#This Row],[C_1]])</f>
        <v>#N/A</v>
      </c>
      <c r="R161" s="3" t="e">
        <f>IF(Table1[[#This Row],[C_1]]="",Table1[[#This Row],[STN_1]],Table1[[#This Row],[STN_2]])</f>
        <v>#N/A</v>
      </c>
      <c r="S161" s="4">
        <f>INDEX([1]!NOTA[JUMLAH],Table1[//NOTA])</f>
        <v>9331200</v>
      </c>
      <c r="T161" s="4" t="e">
        <f>Table1[[#This Row],[JUMLAH]]/Table1[[#This Row],[QTY_3]]</f>
        <v>#N/A</v>
      </c>
      <c r="U161" s="3" t="e">
        <f>Table1[[#This Row],[STN_3]]</f>
        <v>#N/A</v>
      </c>
      <c r="V161" s="6">
        <f>INDEX([1]!NOTA[DISC 1],Table1[//NOTA])</f>
        <v>0.17</v>
      </c>
      <c r="W161" s="6">
        <f>INDEX([1]!NOTA[DISC 2],Table1[//NOTA])</f>
        <v>0</v>
      </c>
      <c r="X161" s="13">
        <f ca="1">INDEX([1]!NOTA[TGL_H],Table1[//NOTA])</f>
        <v>45373</v>
      </c>
      <c r="Y161" s="13">
        <f ca="1">INDEX([1]!NOTA[TGL.NOTA_H],Table1[//NOTA])</f>
        <v>45371</v>
      </c>
      <c r="Z161" s="7" t="str">
        <f ca="1">INDEX([1]!NOTA[NO.NOTA_H],Table1[//NOTA])</f>
        <v>24031195</v>
      </c>
      <c r="AA161" s="3" t="e">
        <f>Table1[[#This Row],[KODE BARANG]]</f>
        <v>#N/A</v>
      </c>
      <c r="AB161" s="3">
        <f>Table1[[#This Row],[C_3]]</f>
        <v>3</v>
      </c>
      <c r="AC161" s="4" t="e">
        <f>Table1[[#This Row],[HARGA]]</f>
        <v>#N/A</v>
      </c>
      <c r="AD161" s="6">
        <f>IF(Table1[[#This Row],[DISKON_1]]=0,"",Table1[[#This Row],[DISKON_1]])</f>
        <v>0.17</v>
      </c>
      <c r="AE161" s="6" t="str">
        <f>IF(Table1[[#This Row],[DISKON_2]]=0,"",Table1[[#This Row],[DISKON_2]])</f>
        <v/>
      </c>
      <c r="AF161" s="8">
        <f ca="1">Table1[[#This Row],[TGL DATANG]]</f>
        <v>45373</v>
      </c>
      <c r="AG161" s="10">
        <f ca="1">Table1[[#This Row],[TGL NOTA]]</f>
        <v>45371</v>
      </c>
      <c r="AH161" t="str">
        <f ca="1">Table1[[#This Row],[NO.NOTA]]</f>
        <v>24031195</v>
      </c>
    </row>
    <row r="162" spans="1:34" hidden="1" x14ac:dyDescent="0.25">
      <c r="A162" s="2">
        <v>316</v>
      </c>
      <c r="D162">
        <f t="shared" si="5"/>
        <v>158</v>
      </c>
      <c r="E162">
        <f t="shared" si="4"/>
        <v>316</v>
      </c>
      <c r="F162">
        <f>INDEX([1]!NOTA[//DB],A:A)</f>
        <v>1796</v>
      </c>
      <c r="G162" t="e">
        <f>MATCH(Table1[NAMA NB],Table2[NAMA NB],0)</f>
        <v>#N/A</v>
      </c>
      <c r="H162" t="str">
        <f>INDEX([2]!db[NB PAJAK],Table1[[#This Row],[//DB]])</f>
        <v>GARISAN BESI (STAINLESS STEEL) KENKO 60 CM</v>
      </c>
      <c r="I162" s="3" t="e">
        <f>INDEX(Table2[KODE BARANG],Table1[[#This Row],[//DIC]])</f>
        <v>#N/A</v>
      </c>
      <c r="J162" s="4">
        <f>INDEX([1]!NOTA[C],Table1[[#This Row],[//NOTA]])</f>
        <v>1</v>
      </c>
      <c r="K162" s="5">
        <f>IF(Table1[[#This Row],[C_1]]=0,Table1[[#This Row],[QTY_1]]/Table1[[#This Row],[QTY_2]],0)</f>
        <v>0</v>
      </c>
      <c r="L162" s="5">
        <f>IF(Table1[[#This Row],[C_1]]=0,Table1[[#This Row],[C_2]],Table1[[#This Row],[C_1]])</f>
        <v>1</v>
      </c>
      <c r="M162" s="3">
        <f>INDEX([1]!NOTA[QTY],Table1[[#This Row],[//NOTA]])</f>
        <v>0</v>
      </c>
      <c r="N162" s="3">
        <f>INDEX([1]!NOTA[STN],Table1[[#This Row],[//NOTA]])</f>
        <v>0</v>
      </c>
      <c r="O162" s="3" t="e">
        <f>INDEX(Table2[ISI],Table1[//DIC])</f>
        <v>#N/A</v>
      </c>
      <c r="P162" s="3" t="e">
        <f>INDEX(Table2[SATUAN],Table1[//DIC])</f>
        <v>#N/A</v>
      </c>
      <c r="Q162" s="3" t="e">
        <f>IF(Table1[[#This Row],[QTY_2]]*Table1[[#This Row],[C_1]]=0,Table1[[#This Row],[QTY_1]],Table1[[#This Row],[QTY_2]]*Table1[[#This Row],[C_1]])</f>
        <v>#N/A</v>
      </c>
      <c r="R162" s="3" t="e">
        <f>IF(Table1[[#This Row],[C_1]]="",Table1[[#This Row],[STN_1]],Table1[[#This Row],[STN_2]])</f>
        <v>#N/A</v>
      </c>
      <c r="S162" s="4">
        <f>INDEX([1]!NOTA[JUMLAH],Table1[//NOTA])</f>
        <v>2520000</v>
      </c>
      <c r="T162" s="4" t="e">
        <f>Table1[[#This Row],[JUMLAH]]/Table1[[#This Row],[QTY_3]]</f>
        <v>#N/A</v>
      </c>
      <c r="U162" s="3" t="e">
        <f>Table1[[#This Row],[STN_3]]</f>
        <v>#N/A</v>
      </c>
      <c r="V162" s="6">
        <f>INDEX([1]!NOTA[DISC 1],Table1[//NOTA])</f>
        <v>0.17</v>
      </c>
      <c r="W162" s="6">
        <f>INDEX([1]!NOTA[DISC 2],Table1[//NOTA])</f>
        <v>0</v>
      </c>
      <c r="X162" s="13">
        <f ca="1">INDEX([1]!NOTA[TGL_H],Table1[//NOTA])</f>
        <v>45373</v>
      </c>
      <c r="Y162" s="13">
        <f ca="1">INDEX([1]!NOTA[TGL.NOTA_H],Table1[//NOTA])</f>
        <v>45371</v>
      </c>
      <c r="Z162" s="7" t="str">
        <f ca="1">INDEX([1]!NOTA[NO.NOTA_H],Table1[//NOTA])</f>
        <v>24031195</v>
      </c>
      <c r="AA162" s="3" t="e">
        <f>Table1[[#This Row],[KODE BARANG]]</f>
        <v>#N/A</v>
      </c>
      <c r="AB162" s="3">
        <f>Table1[[#This Row],[C_3]]</f>
        <v>1</v>
      </c>
      <c r="AC162" s="4" t="e">
        <f>Table1[[#This Row],[HARGA]]</f>
        <v>#N/A</v>
      </c>
      <c r="AD162" s="6">
        <f>IF(Table1[[#This Row],[DISKON_1]]=0,"",Table1[[#This Row],[DISKON_1]])</f>
        <v>0.17</v>
      </c>
      <c r="AE162" s="6" t="str">
        <f>IF(Table1[[#This Row],[DISKON_2]]=0,"",Table1[[#This Row],[DISKON_2]])</f>
        <v/>
      </c>
      <c r="AF162" s="8">
        <f ca="1">Table1[[#This Row],[TGL DATANG]]</f>
        <v>45373</v>
      </c>
      <c r="AG162" s="10">
        <f ca="1">Table1[[#This Row],[TGL NOTA]]</f>
        <v>45371</v>
      </c>
      <c r="AH162" t="str">
        <f ca="1">Table1[[#This Row],[NO.NOTA]]</f>
        <v>24031195</v>
      </c>
    </row>
    <row r="163" spans="1:34" hidden="1" x14ac:dyDescent="0.25">
      <c r="A163" s="2">
        <v>317</v>
      </c>
      <c r="D163">
        <f t="shared" si="5"/>
        <v>159</v>
      </c>
      <c r="E163">
        <f t="shared" si="4"/>
        <v>317</v>
      </c>
      <c r="F163">
        <f>INDEX([1]!NOTA[//DB],A:A)</f>
        <v>1719</v>
      </c>
      <c r="G163" t="e">
        <f>MATCH(Table1[NAMA NB],Table2[NAMA NB],0)</f>
        <v>#N/A</v>
      </c>
      <c r="H163" t="str">
        <f>INDEX([2]!db[NB PAJAK],Table1[[#This Row],[//DB]])</f>
        <v>MECHANICAL PENCIL 0.5 MM KENKO MP-01</v>
      </c>
      <c r="I163" s="3" t="e">
        <f>INDEX(Table2[KODE BARANG],Table1[[#This Row],[//DIC]])</f>
        <v>#N/A</v>
      </c>
      <c r="J163" s="4">
        <f>INDEX([1]!NOTA[C],Table1[[#This Row],[//NOTA]])</f>
        <v>1</v>
      </c>
      <c r="K163" s="5">
        <f>IF(Table1[[#This Row],[C_1]]=0,Table1[[#This Row],[QTY_1]]/Table1[[#This Row],[QTY_2]],0)</f>
        <v>0</v>
      </c>
      <c r="L163" s="5">
        <f>IF(Table1[[#This Row],[C_1]]=0,Table1[[#This Row],[C_2]],Table1[[#This Row],[C_1]])</f>
        <v>1</v>
      </c>
      <c r="M163" s="3">
        <f>INDEX([1]!NOTA[QTY],Table1[[#This Row],[//NOTA]])</f>
        <v>0</v>
      </c>
      <c r="N163" s="3">
        <f>INDEX([1]!NOTA[STN],Table1[[#This Row],[//NOTA]])</f>
        <v>0</v>
      </c>
      <c r="O163" s="3" t="e">
        <f>INDEX(Table2[ISI],Table1[//DIC])</f>
        <v>#N/A</v>
      </c>
      <c r="P163" s="3" t="e">
        <f>INDEX(Table2[SATUAN],Table1[//DIC])</f>
        <v>#N/A</v>
      </c>
      <c r="Q163" s="3" t="e">
        <f>IF(Table1[[#This Row],[QTY_2]]*Table1[[#This Row],[C_1]]=0,Table1[[#This Row],[QTY_1]],Table1[[#This Row],[QTY_2]]*Table1[[#This Row],[C_1]])</f>
        <v>#N/A</v>
      </c>
      <c r="R163" s="3" t="e">
        <f>IF(Table1[[#This Row],[C_1]]="",Table1[[#This Row],[STN_1]],Table1[[#This Row],[STN_2]])</f>
        <v>#N/A</v>
      </c>
      <c r="S163" s="4">
        <f>INDEX([1]!NOTA[JUMLAH],Table1[//NOTA])</f>
        <v>7430400</v>
      </c>
      <c r="T163" s="4" t="e">
        <f>Table1[[#This Row],[JUMLAH]]/Table1[[#This Row],[QTY_3]]</f>
        <v>#N/A</v>
      </c>
      <c r="U163" s="3" t="e">
        <f>Table1[[#This Row],[STN_3]]</f>
        <v>#N/A</v>
      </c>
      <c r="V163" s="6">
        <f>INDEX([1]!NOTA[DISC 1],Table1[//NOTA])</f>
        <v>0.17</v>
      </c>
      <c r="W163" s="6">
        <f>INDEX([1]!NOTA[DISC 2],Table1[//NOTA])</f>
        <v>0</v>
      </c>
      <c r="X163" s="13">
        <f ca="1">INDEX([1]!NOTA[TGL_H],Table1[//NOTA])</f>
        <v>45373</v>
      </c>
      <c r="Y163" s="13">
        <f ca="1">INDEX([1]!NOTA[TGL.NOTA_H],Table1[//NOTA])</f>
        <v>45371</v>
      </c>
      <c r="Z163" s="7" t="str">
        <f ca="1">INDEX([1]!NOTA[NO.NOTA_H],Table1[//NOTA])</f>
        <v>24031195</v>
      </c>
      <c r="AA163" s="3" t="e">
        <f>Table1[[#This Row],[KODE BARANG]]</f>
        <v>#N/A</v>
      </c>
      <c r="AB163" s="3">
        <f>Table1[[#This Row],[C_3]]</f>
        <v>1</v>
      </c>
      <c r="AC163" s="4" t="e">
        <f>Table1[[#This Row],[HARGA]]</f>
        <v>#N/A</v>
      </c>
      <c r="AD163" s="6">
        <f>IF(Table1[[#This Row],[DISKON_1]]=0,"",Table1[[#This Row],[DISKON_1]])</f>
        <v>0.17</v>
      </c>
      <c r="AE163" s="6" t="str">
        <f>IF(Table1[[#This Row],[DISKON_2]]=0,"",Table1[[#This Row],[DISKON_2]])</f>
        <v/>
      </c>
      <c r="AF163" s="8">
        <f ca="1">Table1[[#This Row],[TGL DATANG]]</f>
        <v>45373</v>
      </c>
      <c r="AG163" s="10">
        <f ca="1">Table1[[#This Row],[TGL NOTA]]</f>
        <v>45371</v>
      </c>
      <c r="AH163" t="str">
        <f ca="1">Table1[[#This Row],[NO.NOTA]]</f>
        <v>24031195</v>
      </c>
    </row>
    <row r="164" spans="1:34" hidden="1" x14ac:dyDescent="0.25">
      <c r="A164" s="2">
        <v>318</v>
      </c>
      <c r="D164">
        <f t="shared" si="5"/>
        <v>160</v>
      </c>
      <c r="E164">
        <f t="shared" si="4"/>
        <v>318</v>
      </c>
      <c r="F164">
        <f>INDEX([1]!NOTA[//DB],A:A)</f>
        <v>1785</v>
      </c>
      <c r="G164" t="e">
        <f>MATCH(Table1[NAMA NB],Table2[NAMA NB],0)</f>
        <v>#N/A</v>
      </c>
      <c r="H164" t="str">
        <f>INDEX([2]!db[NB PAJAK],Table1[[#This Row],[//DB]])</f>
        <v>ASAHAN KENKO SP-61 (24 PCS/ BOX)</v>
      </c>
      <c r="I164" s="3" t="e">
        <f>INDEX(Table2[KODE BARANG],Table1[[#This Row],[//DIC]])</f>
        <v>#N/A</v>
      </c>
      <c r="J164" s="4">
        <f>INDEX([1]!NOTA[C],Table1[[#This Row],[//NOTA]])</f>
        <v>1</v>
      </c>
      <c r="K164" s="5">
        <f>IF(Table1[[#This Row],[C_1]]=0,Table1[[#This Row],[QTY_1]]/Table1[[#This Row],[QTY_2]],0)</f>
        <v>0</v>
      </c>
      <c r="L164" s="5">
        <f>IF(Table1[[#This Row],[C_1]]=0,Table1[[#This Row],[C_2]],Table1[[#This Row],[C_1]])</f>
        <v>1</v>
      </c>
      <c r="M164" s="3">
        <f>INDEX([1]!NOTA[QTY],Table1[[#This Row],[//NOTA]])</f>
        <v>0</v>
      </c>
      <c r="N164" s="3">
        <f>INDEX([1]!NOTA[STN],Table1[[#This Row],[//NOTA]])</f>
        <v>0</v>
      </c>
      <c r="O164" s="3" t="e">
        <f>INDEX(Table2[ISI],Table1[//DIC])</f>
        <v>#N/A</v>
      </c>
      <c r="P164" s="3" t="e">
        <f>INDEX(Table2[SATUAN],Table1[//DIC])</f>
        <v>#N/A</v>
      </c>
      <c r="Q164" s="3" t="e">
        <f>IF(Table1[[#This Row],[QTY_2]]*Table1[[#This Row],[C_1]]=0,Table1[[#This Row],[QTY_1]],Table1[[#This Row],[QTY_2]]*Table1[[#This Row],[C_1]])</f>
        <v>#N/A</v>
      </c>
      <c r="R164" s="3" t="e">
        <f>IF(Table1[[#This Row],[C_1]]="",Table1[[#This Row],[STN_1]],Table1[[#This Row],[STN_2]])</f>
        <v>#N/A</v>
      </c>
      <c r="S164" s="4">
        <f>INDEX([1]!NOTA[JUMLAH],Table1[//NOTA])</f>
        <v>1872000</v>
      </c>
      <c r="T164" s="4" t="e">
        <f>Table1[[#This Row],[JUMLAH]]/Table1[[#This Row],[QTY_3]]</f>
        <v>#N/A</v>
      </c>
      <c r="U164" s="3" t="e">
        <f>Table1[[#This Row],[STN_3]]</f>
        <v>#N/A</v>
      </c>
      <c r="V164" s="6">
        <f>INDEX([1]!NOTA[DISC 1],Table1[//NOTA])</f>
        <v>0.17</v>
      </c>
      <c r="W164" s="6">
        <f>INDEX([1]!NOTA[DISC 2],Table1[//NOTA])</f>
        <v>0</v>
      </c>
      <c r="X164" s="13">
        <f ca="1">INDEX([1]!NOTA[TGL_H],Table1[//NOTA])</f>
        <v>45373</v>
      </c>
      <c r="Y164" s="13">
        <f ca="1">INDEX([1]!NOTA[TGL.NOTA_H],Table1[//NOTA])</f>
        <v>45371</v>
      </c>
      <c r="Z164" s="7" t="str">
        <f ca="1">INDEX([1]!NOTA[NO.NOTA_H],Table1[//NOTA])</f>
        <v>24031195</v>
      </c>
      <c r="AA164" s="3" t="e">
        <f>Table1[[#This Row],[KODE BARANG]]</f>
        <v>#N/A</v>
      </c>
      <c r="AB164" s="3">
        <f>Table1[[#This Row],[C_3]]</f>
        <v>1</v>
      </c>
      <c r="AC164" s="4" t="e">
        <f>Table1[[#This Row],[HARGA]]</f>
        <v>#N/A</v>
      </c>
      <c r="AD164" s="6">
        <f>IF(Table1[[#This Row],[DISKON_1]]=0,"",Table1[[#This Row],[DISKON_1]])</f>
        <v>0.17</v>
      </c>
      <c r="AE164" s="6" t="str">
        <f>IF(Table1[[#This Row],[DISKON_2]]=0,"",Table1[[#This Row],[DISKON_2]])</f>
        <v/>
      </c>
      <c r="AF164" s="8">
        <f ca="1">Table1[[#This Row],[TGL DATANG]]</f>
        <v>45373</v>
      </c>
      <c r="AG164" s="10">
        <f ca="1">Table1[[#This Row],[TGL NOTA]]</f>
        <v>45371</v>
      </c>
      <c r="AH164" t="str">
        <f ca="1">Table1[[#This Row],[NO.NOTA]]</f>
        <v>24031195</v>
      </c>
    </row>
    <row r="165" spans="1:34" hidden="1" x14ac:dyDescent="0.25">
      <c r="A165" s="2">
        <v>320</v>
      </c>
      <c r="D165">
        <f t="shared" si="5"/>
        <v>161</v>
      </c>
      <c r="E165">
        <f t="shared" si="4"/>
        <v>320</v>
      </c>
      <c r="F165">
        <f>INDEX([1]!NOTA[//DB],A:A)</f>
        <v>1522</v>
      </c>
      <c r="G165" t="e">
        <f>MATCH(Table1[NAMA NB],Table2[NAMA NB],0)</f>
        <v>#N/A</v>
      </c>
      <c r="H165" t="str">
        <f>INDEX([2]!db[NB PAJAK],Table1[[#This Row],[//DB]])</f>
        <v>BINDER CLIP KENKO NO. 200</v>
      </c>
      <c r="I165" s="3" t="e">
        <f>INDEX(Table2[KODE BARANG],Table1[[#This Row],[//DIC]])</f>
        <v>#N/A</v>
      </c>
      <c r="J165" s="4">
        <f>INDEX([1]!NOTA[C],Table1[[#This Row],[//NOTA]])</f>
        <v>3</v>
      </c>
      <c r="K165" s="5">
        <f>IF(Table1[[#This Row],[C_1]]=0,Table1[[#This Row],[QTY_1]]/Table1[[#This Row],[QTY_2]],0)</f>
        <v>0</v>
      </c>
      <c r="L165" s="5">
        <f>IF(Table1[[#This Row],[C_1]]=0,Table1[[#This Row],[C_2]],Table1[[#This Row],[C_1]])</f>
        <v>3</v>
      </c>
      <c r="M165" s="3">
        <f>INDEX([1]!NOTA[QTY],Table1[[#This Row],[//NOTA]])</f>
        <v>0</v>
      </c>
      <c r="N165" s="3">
        <f>INDEX([1]!NOTA[STN],Table1[[#This Row],[//NOTA]])</f>
        <v>0</v>
      </c>
      <c r="O165" s="3" t="e">
        <f>INDEX(Table2[ISI],Table1[//DIC])</f>
        <v>#N/A</v>
      </c>
      <c r="P165" s="3" t="e">
        <f>INDEX(Table2[SATUAN],Table1[//DIC])</f>
        <v>#N/A</v>
      </c>
      <c r="Q165" s="3" t="e">
        <f>IF(Table1[[#This Row],[QTY_2]]*Table1[[#This Row],[C_1]]=0,Table1[[#This Row],[QTY_1]],Table1[[#This Row],[QTY_2]]*Table1[[#This Row],[C_1]])</f>
        <v>#N/A</v>
      </c>
      <c r="R165" s="3" t="e">
        <f>IF(Table1[[#This Row],[C_1]]="",Table1[[#This Row],[STN_1]],Table1[[#This Row],[STN_2]])</f>
        <v>#N/A</v>
      </c>
      <c r="S165" s="4">
        <f>INDEX([1]!NOTA[JUMLAH],Table1[//NOTA])</f>
        <v>2700000</v>
      </c>
      <c r="T165" s="4" t="e">
        <f>Table1[[#This Row],[JUMLAH]]/Table1[[#This Row],[QTY_3]]</f>
        <v>#N/A</v>
      </c>
      <c r="U165" s="3" t="e">
        <f>Table1[[#This Row],[STN_3]]</f>
        <v>#N/A</v>
      </c>
      <c r="V165" s="6">
        <f>INDEX([1]!NOTA[DISC 1],Table1[//NOTA])</f>
        <v>0.17</v>
      </c>
      <c r="W165" s="6">
        <f>INDEX([1]!NOTA[DISC 2],Table1[//NOTA])</f>
        <v>0</v>
      </c>
      <c r="X165" s="13">
        <f ca="1">INDEX([1]!NOTA[TGL_H],Table1[//NOTA])</f>
        <v>45373</v>
      </c>
      <c r="Y165" s="13">
        <f ca="1">INDEX([1]!NOTA[TGL.NOTA_H],Table1[//NOTA])</f>
        <v>45372</v>
      </c>
      <c r="Z165" s="7" t="str">
        <f ca="1">INDEX([1]!NOTA[NO.NOTA_H],Table1[//NOTA])</f>
        <v>24031286</v>
      </c>
      <c r="AA165" s="3" t="e">
        <f>Table1[[#This Row],[KODE BARANG]]</f>
        <v>#N/A</v>
      </c>
      <c r="AB165" s="3">
        <f>Table1[[#This Row],[C_3]]</f>
        <v>3</v>
      </c>
      <c r="AC165" s="4" t="e">
        <f>Table1[[#This Row],[HARGA]]</f>
        <v>#N/A</v>
      </c>
      <c r="AD165" s="6">
        <f>IF(Table1[[#This Row],[DISKON_1]]=0,"",Table1[[#This Row],[DISKON_1]])</f>
        <v>0.17</v>
      </c>
      <c r="AE165" s="6" t="str">
        <f>IF(Table1[[#This Row],[DISKON_2]]=0,"",Table1[[#This Row],[DISKON_2]])</f>
        <v/>
      </c>
      <c r="AF165" s="8">
        <f ca="1">Table1[[#This Row],[TGL DATANG]]</f>
        <v>45373</v>
      </c>
      <c r="AG165" s="10">
        <f ca="1">Table1[[#This Row],[TGL NOTA]]</f>
        <v>45372</v>
      </c>
      <c r="AH165" t="str">
        <f ca="1">Table1[[#This Row],[NO.NOTA]]</f>
        <v>24031286</v>
      </c>
    </row>
    <row r="166" spans="1:34" hidden="1" x14ac:dyDescent="0.25">
      <c r="A166" s="2">
        <v>321</v>
      </c>
      <c r="D166">
        <f t="shared" si="5"/>
        <v>162</v>
      </c>
      <c r="E166">
        <f t="shared" si="4"/>
        <v>321</v>
      </c>
      <c r="F166">
        <f>INDEX([1]!NOTA[//DB],A:A)</f>
        <v>1580</v>
      </c>
      <c r="G166" t="e">
        <f>MATCH(Table1[NAMA NB],Table2[NAMA NB],0)</f>
        <v>#N/A</v>
      </c>
      <c r="H166" t="str">
        <f>INDEX([2]!db[NB PAJAK],Table1[[#This Row],[//DB]])</f>
        <v>CORRECTION FLUID KENKO KE-01</v>
      </c>
      <c r="I166" s="3" t="e">
        <f>INDEX(Table2[KODE BARANG],Table1[[#This Row],[//DIC]])</f>
        <v>#N/A</v>
      </c>
      <c r="J166" s="4">
        <f>INDEX([1]!NOTA[C],Table1[[#This Row],[//NOTA]])</f>
        <v>6</v>
      </c>
      <c r="K166" s="5">
        <f>IF(Table1[[#This Row],[C_1]]=0,Table1[[#This Row],[QTY_1]]/Table1[[#This Row],[QTY_2]],0)</f>
        <v>0</v>
      </c>
      <c r="L166" s="5">
        <f>IF(Table1[[#This Row],[C_1]]=0,Table1[[#This Row],[C_2]],Table1[[#This Row],[C_1]])</f>
        <v>6</v>
      </c>
      <c r="M166" s="3">
        <f>INDEX([1]!NOTA[QTY],Table1[[#This Row],[//NOTA]])</f>
        <v>0</v>
      </c>
      <c r="N166" s="3">
        <f>INDEX([1]!NOTA[STN],Table1[[#This Row],[//NOTA]])</f>
        <v>0</v>
      </c>
      <c r="O166" s="3" t="e">
        <f>INDEX(Table2[ISI],Table1[//DIC])</f>
        <v>#N/A</v>
      </c>
      <c r="P166" s="3" t="e">
        <f>INDEX(Table2[SATUAN],Table1[//DIC])</f>
        <v>#N/A</v>
      </c>
      <c r="Q166" s="3" t="e">
        <f>IF(Table1[[#This Row],[QTY_2]]*Table1[[#This Row],[C_1]]=0,Table1[[#This Row],[QTY_1]],Table1[[#This Row],[QTY_2]]*Table1[[#This Row],[C_1]])</f>
        <v>#N/A</v>
      </c>
      <c r="R166" s="3" t="e">
        <f>IF(Table1[[#This Row],[C_1]]="",Table1[[#This Row],[STN_1]],Table1[[#This Row],[STN_2]])</f>
        <v>#N/A</v>
      </c>
      <c r="S166" s="4">
        <f>INDEX([1]!NOTA[JUMLAH],Table1[//NOTA])</f>
        <v>11728800</v>
      </c>
      <c r="T166" s="4" t="e">
        <f>Table1[[#This Row],[JUMLAH]]/Table1[[#This Row],[QTY_3]]</f>
        <v>#N/A</v>
      </c>
      <c r="U166" s="3" t="e">
        <f>Table1[[#This Row],[STN_3]]</f>
        <v>#N/A</v>
      </c>
      <c r="V166" s="6">
        <f>INDEX([1]!NOTA[DISC 1],Table1[//NOTA])</f>
        <v>0.17</v>
      </c>
      <c r="W166" s="6">
        <f>INDEX([1]!NOTA[DISC 2],Table1[//NOTA])</f>
        <v>0</v>
      </c>
      <c r="X166" s="13">
        <f ca="1">INDEX([1]!NOTA[TGL_H],Table1[//NOTA])</f>
        <v>45373</v>
      </c>
      <c r="Y166" s="13">
        <f ca="1">INDEX([1]!NOTA[TGL.NOTA_H],Table1[//NOTA])</f>
        <v>45372</v>
      </c>
      <c r="Z166" s="7" t="str">
        <f ca="1">INDEX([1]!NOTA[NO.NOTA_H],Table1[//NOTA])</f>
        <v>24031286</v>
      </c>
      <c r="AA166" s="3" t="e">
        <f>Table1[[#This Row],[KODE BARANG]]</f>
        <v>#N/A</v>
      </c>
      <c r="AB166" s="3">
        <f>Table1[[#This Row],[C_3]]</f>
        <v>6</v>
      </c>
      <c r="AC166" s="4" t="e">
        <f>Table1[[#This Row],[HARGA]]</f>
        <v>#N/A</v>
      </c>
      <c r="AD166" s="6">
        <f>IF(Table1[[#This Row],[DISKON_1]]=0,"",Table1[[#This Row],[DISKON_1]])</f>
        <v>0.17</v>
      </c>
      <c r="AE166" s="6" t="str">
        <f>IF(Table1[[#This Row],[DISKON_2]]=0,"",Table1[[#This Row],[DISKON_2]])</f>
        <v/>
      </c>
      <c r="AF166" s="8">
        <f ca="1">Table1[[#This Row],[TGL DATANG]]</f>
        <v>45373</v>
      </c>
      <c r="AG166" s="10">
        <f ca="1">Table1[[#This Row],[TGL NOTA]]</f>
        <v>45372</v>
      </c>
      <c r="AH166" t="str">
        <f ca="1">Table1[[#This Row],[NO.NOTA]]</f>
        <v>24031286</v>
      </c>
    </row>
    <row r="167" spans="1:34" hidden="1" x14ac:dyDescent="0.25">
      <c r="A167" s="2">
        <v>322</v>
      </c>
      <c r="D167">
        <f t="shared" si="5"/>
        <v>163</v>
      </c>
      <c r="E167">
        <f t="shared" si="4"/>
        <v>322</v>
      </c>
      <c r="F167">
        <f>INDEX([1]!NOTA[//DB],A:A)</f>
        <v>1582</v>
      </c>
      <c r="G167" t="e">
        <f>MATCH(Table1[NAMA NB],Table2[NAMA NB],0)</f>
        <v>#N/A</v>
      </c>
      <c r="H167" t="str">
        <f>INDEX([2]!db[NB PAJAK],Table1[[#This Row],[//DB]])</f>
        <v>CORRECTION FLUID KENKO KE-108</v>
      </c>
      <c r="I167" s="3" t="e">
        <f>INDEX(Table2[KODE BARANG],Table1[[#This Row],[//DIC]])</f>
        <v>#N/A</v>
      </c>
      <c r="J167" s="4">
        <f>INDEX([1]!NOTA[C],Table1[[#This Row],[//NOTA]])</f>
        <v>2</v>
      </c>
      <c r="K167" s="5">
        <f>IF(Table1[[#This Row],[C_1]]=0,Table1[[#This Row],[QTY_1]]/Table1[[#This Row],[QTY_2]],0)</f>
        <v>0</v>
      </c>
      <c r="L167" s="5">
        <f>IF(Table1[[#This Row],[C_1]]=0,Table1[[#This Row],[C_2]],Table1[[#This Row],[C_1]])</f>
        <v>2</v>
      </c>
      <c r="M167" s="3">
        <f>INDEX([1]!NOTA[QTY],Table1[[#This Row],[//NOTA]])</f>
        <v>0</v>
      </c>
      <c r="N167" s="3">
        <f>INDEX([1]!NOTA[STN],Table1[[#This Row],[//NOTA]])</f>
        <v>0</v>
      </c>
      <c r="O167" s="3" t="e">
        <f>INDEX(Table2[ISI],Table1[//DIC])</f>
        <v>#N/A</v>
      </c>
      <c r="P167" s="3" t="e">
        <f>INDEX(Table2[SATUAN],Table1[//DIC])</f>
        <v>#N/A</v>
      </c>
      <c r="Q167" s="3" t="e">
        <f>IF(Table1[[#This Row],[QTY_2]]*Table1[[#This Row],[C_1]]=0,Table1[[#This Row],[QTY_1]],Table1[[#This Row],[QTY_2]]*Table1[[#This Row],[C_1]])</f>
        <v>#N/A</v>
      </c>
      <c r="R167" s="3" t="e">
        <f>IF(Table1[[#This Row],[C_1]]="",Table1[[#This Row],[STN_1]],Table1[[#This Row],[STN_2]])</f>
        <v>#N/A</v>
      </c>
      <c r="S167" s="4">
        <f>INDEX([1]!NOTA[JUMLAH],Table1[//NOTA])</f>
        <v>3391200</v>
      </c>
      <c r="T167" s="4" t="e">
        <f>Table1[[#This Row],[JUMLAH]]/Table1[[#This Row],[QTY_3]]</f>
        <v>#N/A</v>
      </c>
      <c r="U167" s="3" t="e">
        <f>Table1[[#This Row],[STN_3]]</f>
        <v>#N/A</v>
      </c>
      <c r="V167" s="6">
        <f>INDEX([1]!NOTA[DISC 1],Table1[//NOTA])</f>
        <v>0.17</v>
      </c>
      <c r="W167" s="6">
        <f>INDEX([1]!NOTA[DISC 2],Table1[//NOTA])</f>
        <v>0</v>
      </c>
      <c r="X167" s="13">
        <f ca="1">INDEX([1]!NOTA[TGL_H],Table1[//NOTA])</f>
        <v>45373</v>
      </c>
      <c r="Y167" s="13">
        <f ca="1">INDEX([1]!NOTA[TGL.NOTA_H],Table1[//NOTA])</f>
        <v>45372</v>
      </c>
      <c r="Z167" s="7" t="str">
        <f ca="1">INDEX([1]!NOTA[NO.NOTA_H],Table1[//NOTA])</f>
        <v>24031286</v>
      </c>
      <c r="AA167" s="3" t="e">
        <f>Table1[[#This Row],[KODE BARANG]]</f>
        <v>#N/A</v>
      </c>
      <c r="AB167" s="3">
        <f>Table1[[#This Row],[C_3]]</f>
        <v>2</v>
      </c>
      <c r="AC167" s="4" t="e">
        <f>Table1[[#This Row],[HARGA]]</f>
        <v>#N/A</v>
      </c>
      <c r="AD167" s="6">
        <f>IF(Table1[[#This Row],[DISKON_1]]=0,"",Table1[[#This Row],[DISKON_1]])</f>
        <v>0.17</v>
      </c>
      <c r="AE167" s="6" t="str">
        <f>IF(Table1[[#This Row],[DISKON_2]]=0,"",Table1[[#This Row],[DISKON_2]])</f>
        <v/>
      </c>
      <c r="AF167" s="8">
        <f ca="1">Table1[[#This Row],[TGL DATANG]]</f>
        <v>45373</v>
      </c>
      <c r="AG167" s="10">
        <f ca="1">Table1[[#This Row],[TGL NOTA]]</f>
        <v>45372</v>
      </c>
      <c r="AH167" t="str">
        <f ca="1">Table1[[#This Row],[NO.NOTA]]</f>
        <v>24031286</v>
      </c>
    </row>
    <row r="168" spans="1:34" hidden="1" x14ac:dyDescent="0.25">
      <c r="A168" s="2">
        <v>323</v>
      </c>
      <c r="D168">
        <f t="shared" si="5"/>
        <v>164</v>
      </c>
      <c r="E168">
        <f t="shared" si="4"/>
        <v>323</v>
      </c>
      <c r="F168">
        <f>INDEX([1]!NOTA[//DB],A:A)</f>
        <v>1822</v>
      </c>
      <c r="G168" t="e">
        <f>MATCH(Table1[NAMA NB],Table2[NAMA NB],0)</f>
        <v>#N/A</v>
      </c>
      <c r="H168" t="str">
        <f>INDEX([2]!db[NB PAJAK],Table1[[#This Row],[//DB]])</f>
        <v>TAPE DISPENSER KENKO TD-323 (1" &amp; 3" CORE)</v>
      </c>
      <c r="I168" s="3" t="e">
        <f>INDEX(Table2[KODE BARANG],Table1[[#This Row],[//DIC]])</f>
        <v>#N/A</v>
      </c>
      <c r="J168" s="4">
        <f>INDEX([1]!NOTA[C],Table1[[#This Row],[//NOTA]])</f>
        <v>3</v>
      </c>
      <c r="K168" s="5">
        <f>IF(Table1[[#This Row],[C_1]]=0,Table1[[#This Row],[QTY_1]]/Table1[[#This Row],[QTY_2]],0)</f>
        <v>0</v>
      </c>
      <c r="L168" s="5">
        <f>IF(Table1[[#This Row],[C_1]]=0,Table1[[#This Row],[C_2]],Table1[[#This Row],[C_1]])</f>
        <v>3</v>
      </c>
      <c r="M168" s="3">
        <f>INDEX([1]!NOTA[QTY],Table1[[#This Row],[//NOTA]])</f>
        <v>0</v>
      </c>
      <c r="N168" s="3">
        <f>INDEX([1]!NOTA[STN],Table1[[#This Row],[//NOTA]])</f>
        <v>0</v>
      </c>
      <c r="O168" s="3" t="e">
        <f>INDEX(Table2[ISI],Table1[//DIC])</f>
        <v>#N/A</v>
      </c>
      <c r="P168" s="3" t="e">
        <f>INDEX(Table2[SATUAN],Table1[//DIC])</f>
        <v>#N/A</v>
      </c>
      <c r="Q168" s="3" t="e">
        <f>IF(Table1[[#This Row],[QTY_2]]*Table1[[#This Row],[C_1]]=0,Table1[[#This Row],[QTY_1]],Table1[[#This Row],[QTY_2]]*Table1[[#This Row],[C_1]])</f>
        <v>#N/A</v>
      </c>
      <c r="R168" s="3" t="e">
        <f>IF(Table1[[#This Row],[C_1]]="",Table1[[#This Row],[STN_1]],Table1[[#This Row],[STN_2]])</f>
        <v>#N/A</v>
      </c>
      <c r="S168" s="4">
        <f>INDEX([1]!NOTA[JUMLAH],Table1[//NOTA])</f>
        <v>1386000</v>
      </c>
      <c r="T168" s="4" t="e">
        <f>Table1[[#This Row],[JUMLAH]]/Table1[[#This Row],[QTY_3]]</f>
        <v>#N/A</v>
      </c>
      <c r="U168" s="3" t="e">
        <f>Table1[[#This Row],[STN_3]]</f>
        <v>#N/A</v>
      </c>
      <c r="V168" s="6">
        <f>INDEX([1]!NOTA[DISC 1],Table1[//NOTA])</f>
        <v>0.17</v>
      </c>
      <c r="W168" s="6">
        <f>INDEX([1]!NOTA[DISC 2],Table1[//NOTA])</f>
        <v>0</v>
      </c>
      <c r="X168" s="13">
        <f ca="1">INDEX([1]!NOTA[TGL_H],Table1[//NOTA])</f>
        <v>45373</v>
      </c>
      <c r="Y168" s="13">
        <f ca="1">INDEX([1]!NOTA[TGL.NOTA_H],Table1[//NOTA])</f>
        <v>45372</v>
      </c>
      <c r="Z168" s="7" t="str">
        <f ca="1">INDEX([1]!NOTA[NO.NOTA_H],Table1[//NOTA])</f>
        <v>24031286</v>
      </c>
      <c r="AA168" s="3" t="e">
        <f>Table1[[#This Row],[KODE BARANG]]</f>
        <v>#N/A</v>
      </c>
      <c r="AB168" s="3">
        <f>Table1[[#This Row],[C_3]]</f>
        <v>3</v>
      </c>
      <c r="AC168" s="4" t="e">
        <f>Table1[[#This Row],[HARGA]]</f>
        <v>#N/A</v>
      </c>
      <c r="AD168" s="6">
        <f>IF(Table1[[#This Row],[DISKON_1]]=0,"",Table1[[#This Row],[DISKON_1]])</f>
        <v>0.17</v>
      </c>
      <c r="AE168" s="6" t="str">
        <f>IF(Table1[[#This Row],[DISKON_2]]=0,"",Table1[[#This Row],[DISKON_2]])</f>
        <v/>
      </c>
      <c r="AF168" s="8">
        <f ca="1">Table1[[#This Row],[TGL DATANG]]</f>
        <v>45373</v>
      </c>
      <c r="AG168" s="10">
        <f ca="1">Table1[[#This Row],[TGL NOTA]]</f>
        <v>45372</v>
      </c>
      <c r="AH168" t="str">
        <f ca="1">Table1[[#This Row],[NO.NOTA]]</f>
        <v>24031286</v>
      </c>
    </row>
    <row r="169" spans="1:34" hidden="1" x14ac:dyDescent="0.25">
      <c r="A169" s="2">
        <v>324</v>
      </c>
      <c r="D169">
        <f t="shared" si="5"/>
        <v>165</v>
      </c>
      <c r="E169">
        <f t="shared" si="4"/>
        <v>324</v>
      </c>
      <c r="F169">
        <f>INDEX([1]!NOTA[//DB],A:A)</f>
        <v>1772</v>
      </c>
      <c r="G169" t="e">
        <f>MATCH(Table1[NAMA NB],Table2[NAMA NB],0)</f>
        <v>#N/A</v>
      </c>
      <c r="H169" t="str">
        <f>INDEX([2]!db[NB PAJAK],Table1[[#This Row],[//DB]])</f>
        <v>PUNCH KENKO NO. 30XL</v>
      </c>
      <c r="I169" s="3" t="e">
        <f>INDEX(Table2[KODE BARANG],Table1[[#This Row],[//DIC]])</f>
        <v>#N/A</v>
      </c>
      <c r="J169" s="4">
        <f>INDEX([1]!NOTA[C],Table1[[#This Row],[//NOTA]])</f>
        <v>1</v>
      </c>
      <c r="K169" s="5">
        <f>IF(Table1[[#This Row],[C_1]]=0,Table1[[#This Row],[QTY_1]]/Table1[[#This Row],[QTY_2]],0)</f>
        <v>0</v>
      </c>
      <c r="L169" s="5">
        <f>IF(Table1[[#This Row],[C_1]]=0,Table1[[#This Row],[C_2]],Table1[[#This Row],[C_1]])</f>
        <v>1</v>
      </c>
      <c r="M169" s="3">
        <f>INDEX([1]!NOTA[QTY],Table1[[#This Row],[//NOTA]])</f>
        <v>0</v>
      </c>
      <c r="N169" s="3">
        <f>INDEX([1]!NOTA[STN],Table1[[#This Row],[//NOTA]])</f>
        <v>0</v>
      </c>
      <c r="O169" s="3" t="e">
        <f>INDEX(Table2[ISI],Table1[//DIC])</f>
        <v>#N/A</v>
      </c>
      <c r="P169" s="3" t="e">
        <f>INDEX(Table2[SATUAN],Table1[//DIC])</f>
        <v>#N/A</v>
      </c>
      <c r="Q169" s="3" t="e">
        <f>IF(Table1[[#This Row],[QTY_2]]*Table1[[#This Row],[C_1]]=0,Table1[[#This Row],[QTY_1]],Table1[[#This Row],[QTY_2]]*Table1[[#This Row],[C_1]])</f>
        <v>#N/A</v>
      </c>
      <c r="R169" s="3" t="e">
        <f>IF(Table1[[#This Row],[C_1]]="",Table1[[#This Row],[STN_1]],Table1[[#This Row],[STN_2]])</f>
        <v>#N/A</v>
      </c>
      <c r="S169" s="4">
        <f>INDEX([1]!NOTA[JUMLAH],Table1[//NOTA])</f>
        <v>1440000</v>
      </c>
      <c r="T169" s="4" t="e">
        <f>Table1[[#This Row],[JUMLAH]]/Table1[[#This Row],[QTY_3]]</f>
        <v>#N/A</v>
      </c>
      <c r="U169" s="3" t="e">
        <f>Table1[[#This Row],[STN_3]]</f>
        <v>#N/A</v>
      </c>
      <c r="V169" s="6">
        <f>INDEX([1]!NOTA[DISC 1],Table1[//NOTA])</f>
        <v>0.17</v>
      </c>
      <c r="W169" s="6">
        <f>INDEX([1]!NOTA[DISC 2],Table1[//NOTA])</f>
        <v>0</v>
      </c>
      <c r="X169" s="13">
        <f ca="1">INDEX([1]!NOTA[TGL_H],Table1[//NOTA])</f>
        <v>45373</v>
      </c>
      <c r="Y169" s="13">
        <f ca="1">INDEX([1]!NOTA[TGL.NOTA_H],Table1[//NOTA])</f>
        <v>45372</v>
      </c>
      <c r="Z169" s="7" t="str">
        <f ca="1">INDEX([1]!NOTA[NO.NOTA_H],Table1[//NOTA])</f>
        <v>24031286</v>
      </c>
      <c r="AA169" s="3" t="e">
        <f>Table1[[#This Row],[KODE BARANG]]</f>
        <v>#N/A</v>
      </c>
      <c r="AB169" s="3">
        <f>Table1[[#This Row],[C_3]]</f>
        <v>1</v>
      </c>
      <c r="AC169" s="4" t="e">
        <f>Table1[[#This Row],[HARGA]]</f>
        <v>#N/A</v>
      </c>
      <c r="AD169" s="6">
        <f>IF(Table1[[#This Row],[DISKON_1]]=0,"",Table1[[#This Row],[DISKON_1]])</f>
        <v>0.17</v>
      </c>
      <c r="AE169" s="6" t="str">
        <f>IF(Table1[[#This Row],[DISKON_2]]=0,"",Table1[[#This Row],[DISKON_2]])</f>
        <v/>
      </c>
      <c r="AF169" s="8">
        <f ca="1">Table1[[#This Row],[TGL DATANG]]</f>
        <v>45373</v>
      </c>
      <c r="AG169" s="10">
        <f ca="1">Table1[[#This Row],[TGL NOTA]]</f>
        <v>45372</v>
      </c>
      <c r="AH169" t="str">
        <f ca="1">Table1[[#This Row],[NO.NOTA]]</f>
        <v>24031286</v>
      </c>
    </row>
    <row r="170" spans="1:34" hidden="1" x14ac:dyDescent="0.25">
      <c r="A170" s="2">
        <v>352</v>
      </c>
      <c r="D170">
        <f t="shared" si="5"/>
        <v>166</v>
      </c>
      <c r="E170">
        <f t="shared" si="4"/>
        <v>352</v>
      </c>
      <c r="F170">
        <f>INDEX([1]!NOTA[//DB],A:A)</f>
        <v>1827</v>
      </c>
      <c r="G170" t="e">
        <f>MATCH(Table1[NAMA NB],Table2[NAMA NB],0)</f>
        <v>#N/A</v>
      </c>
      <c r="H170" t="str">
        <f>INDEX([2]!db[NB PAJAK],Table1[[#This Row],[//DB]])</f>
        <v>PAPER TRIGONAL CLIP KENKO NO. 3</v>
      </c>
      <c r="I170" s="3" t="e">
        <f>INDEX(Table2[KODE BARANG],Table1[[#This Row],[//DIC]])</f>
        <v>#N/A</v>
      </c>
      <c r="J170" s="4">
        <f>INDEX([1]!NOTA[C],Table1[[#This Row],[//NOTA]])</f>
        <v>1</v>
      </c>
      <c r="K170" s="5">
        <f>IF(Table1[[#This Row],[C_1]]=0,Table1[[#This Row],[QTY_1]]/Table1[[#This Row],[QTY_2]],0)</f>
        <v>0</v>
      </c>
      <c r="L170" s="5">
        <f>IF(Table1[[#This Row],[C_1]]=0,Table1[[#This Row],[C_2]],Table1[[#This Row],[C_1]])</f>
        <v>1</v>
      </c>
      <c r="M170" s="3">
        <f>INDEX([1]!NOTA[QTY],Table1[[#This Row],[//NOTA]])</f>
        <v>0</v>
      </c>
      <c r="N170" s="3">
        <f>INDEX([1]!NOTA[STN],Table1[[#This Row],[//NOTA]])</f>
        <v>0</v>
      </c>
      <c r="O170" s="3" t="e">
        <f>INDEX(Table2[ISI],Table1[//DIC])</f>
        <v>#N/A</v>
      </c>
      <c r="P170" s="3" t="e">
        <f>INDEX(Table2[SATUAN],Table1[//DIC])</f>
        <v>#N/A</v>
      </c>
      <c r="Q170" s="3" t="e">
        <f>IF(Table1[[#This Row],[QTY_2]]*Table1[[#This Row],[C_1]]=0,Table1[[#This Row],[QTY_1]],Table1[[#This Row],[QTY_2]]*Table1[[#This Row],[C_1]])</f>
        <v>#N/A</v>
      </c>
      <c r="R170" s="3" t="e">
        <f>IF(Table1[[#This Row],[C_1]]="",Table1[[#This Row],[STN_1]],Table1[[#This Row],[STN_2]])</f>
        <v>#N/A</v>
      </c>
      <c r="S170" s="4">
        <f>INDEX([1]!NOTA[JUMLAH],Table1[//NOTA])</f>
        <v>800000</v>
      </c>
      <c r="T170" s="4" t="e">
        <f>Table1[[#This Row],[JUMLAH]]/Table1[[#This Row],[QTY_3]]</f>
        <v>#N/A</v>
      </c>
      <c r="U170" s="3" t="e">
        <f>Table1[[#This Row],[STN_3]]</f>
        <v>#N/A</v>
      </c>
      <c r="V170" s="6">
        <f>INDEX([1]!NOTA[DISC 1],Table1[//NOTA])</f>
        <v>0.17</v>
      </c>
      <c r="W170" s="6">
        <f>INDEX([1]!NOTA[DISC 2],Table1[//NOTA])</f>
        <v>0</v>
      </c>
      <c r="X170" s="13">
        <f ca="1">INDEX([1]!NOTA[TGL_H],Table1[//NOTA])</f>
        <v>45377</v>
      </c>
      <c r="Y170" s="13">
        <f ca="1">INDEX([1]!NOTA[TGL.NOTA_H],Table1[//NOTA])</f>
        <v>45373</v>
      </c>
      <c r="Z170" s="7" t="str">
        <f ca="1">INDEX([1]!NOTA[NO.NOTA_H],Table1[//NOTA])</f>
        <v>24031416</v>
      </c>
      <c r="AA170" s="3" t="e">
        <f>Table1[[#This Row],[KODE BARANG]]</f>
        <v>#N/A</v>
      </c>
      <c r="AB170" s="3">
        <f>Table1[[#This Row],[C_3]]</f>
        <v>1</v>
      </c>
      <c r="AC170" s="4" t="e">
        <f>Table1[[#This Row],[HARGA]]</f>
        <v>#N/A</v>
      </c>
      <c r="AD170" s="6">
        <f>IF(Table1[[#This Row],[DISKON_1]]=0,"",Table1[[#This Row],[DISKON_1]])</f>
        <v>0.17</v>
      </c>
      <c r="AE170" s="6" t="str">
        <f>IF(Table1[[#This Row],[DISKON_2]]=0,"",Table1[[#This Row],[DISKON_2]])</f>
        <v/>
      </c>
      <c r="AF170" s="8">
        <f ca="1">Table1[[#This Row],[TGL DATANG]]</f>
        <v>45377</v>
      </c>
      <c r="AG170" s="10">
        <f ca="1">Table1[[#This Row],[TGL NOTA]]</f>
        <v>45373</v>
      </c>
      <c r="AH170" t="str">
        <f ca="1">Table1[[#This Row],[NO.NOTA]]</f>
        <v>24031416</v>
      </c>
    </row>
    <row r="171" spans="1:34" hidden="1" x14ac:dyDescent="0.25">
      <c r="A171" s="2">
        <v>353</v>
      </c>
      <c r="D171">
        <f t="shared" si="5"/>
        <v>167</v>
      </c>
      <c r="E171">
        <f t="shared" si="4"/>
        <v>353</v>
      </c>
      <c r="F171">
        <f>INDEX([1]!NOTA[//DB],A:A)</f>
        <v>1748</v>
      </c>
      <c r="G171" t="e">
        <f>MATCH(Table1[NAMA NB],Table2[NAMA NB],0)</f>
        <v>#N/A</v>
      </c>
      <c r="H171" t="str">
        <f>INDEX([2]!db[NB PAJAK],Table1[[#This Row],[//DB]])</f>
        <v>PENSIL KENKO 2B-6373 METALLIC</v>
      </c>
      <c r="I171" s="3" t="e">
        <f>INDEX(Table2[KODE BARANG],Table1[[#This Row],[//DIC]])</f>
        <v>#N/A</v>
      </c>
      <c r="J171" s="4">
        <f>INDEX([1]!NOTA[C],Table1[[#This Row],[//NOTA]])</f>
        <v>1</v>
      </c>
      <c r="K171" s="5">
        <f>IF(Table1[[#This Row],[C_1]]=0,Table1[[#This Row],[QTY_1]]/Table1[[#This Row],[QTY_2]],0)</f>
        <v>0</v>
      </c>
      <c r="L171" s="5">
        <f>IF(Table1[[#This Row],[C_1]]=0,Table1[[#This Row],[C_2]],Table1[[#This Row],[C_1]])</f>
        <v>1</v>
      </c>
      <c r="M171" s="3">
        <f>INDEX([1]!NOTA[QTY],Table1[[#This Row],[//NOTA]])</f>
        <v>0</v>
      </c>
      <c r="N171" s="3">
        <f>INDEX([1]!NOTA[STN],Table1[[#This Row],[//NOTA]])</f>
        <v>0</v>
      </c>
      <c r="O171" s="3" t="e">
        <f>INDEX(Table2[ISI],Table1[//DIC])</f>
        <v>#N/A</v>
      </c>
      <c r="P171" s="3" t="e">
        <f>INDEX(Table2[SATUAN],Table1[//DIC])</f>
        <v>#N/A</v>
      </c>
      <c r="Q171" s="3" t="e">
        <f>IF(Table1[[#This Row],[QTY_2]]*Table1[[#This Row],[C_1]]=0,Table1[[#This Row],[QTY_1]],Table1[[#This Row],[QTY_2]]*Table1[[#This Row],[C_1]])</f>
        <v>#N/A</v>
      </c>
      <c r="R171" s="3" t="e">
        <f>IF(Table1[[#This Row],[C_1]]="",Table1[[#This Row],[STN_1]],Table1[[#This Row],[STN_2]])</f>
        <v>#N/A</v>
      </c>
      <c r="S171" s="4">
        <f>INDEX([1]!NOTA[JUMLAH],Table1[//NOTA])</f>
        <v>2160000</v>
      </c>
      <c r="T171" s="4" t="e">
        <f>Table1[[#This Row],[JUMLAH]]/Table1[[#This Row],[QTY_3]]</f>
        <v>#N/A</v>
      </c>
      <c r="U171" s="3" t="e">
        <f>Table1[[#This Row],[STN_3]]</f>
        <v>#N/A</v>
      </c>
      <c r="V171" s="6">
        <f>INDEX([1]!NOTA[DISC 1],Table1[//NOTA])</f>
        <v>0.17</v>
      </c>
      <c r="W171" s="6">
        <f>INDEX([1]!NOTA[DISC 2],Table1[//NOTA])</f>
        <v>0</v>
      </c>
      <c r="X171" s="13">
        <f ca="1">INDEX([1]!NOTA[TGL_H],Table1[//NOTA])</f>
        <v>45377</v>
      </c>
      <c r="Y171" s="13">
        <f ca="1">INDEX([1]!NOTA[TGL.NOTA_H],Table1[//NOTA])</f>
        <v>45373</v>
      </c>
      <c r="Z171" s="7" t="str">
        <f ca="1">INDEX([1]!NOTA[NO.NOTA_H],Table1[//NOTA])</f>
        <v>24031416</v>
      </c>
      <c r="AA171" s="3" t="e">
        <f>Table1[[#This Row],[KODE BARANG]]</f>
        <v>#N/A</v>
      </c>
      <c r="AB171" s="3">
        <f>Table1[[#This Row],[C_3]]</f>
        <v>1</v>
      </c>
      <c r="AC171" s="4" t="e">
        <f>Table1[[#This Row],[HARGA]]</f>
        <v>#N/A</v>
      </c>
      <c r="AD171" s="6">
        <f>IF(Table1[[#This Row],[DISKON_1]]=0,"",Table1[[#This Row],[DISKON_1]])</f>
        <v>0.17</v>
      </c>
      <c r="AE171" s="6" t="str">
        <f>IF(Table1[[#This Row],[DISKON_2]]=0,"",Table1[[#This Row],[DISKON_2]])</f>
        <v/>
      </c>
      <c r="AF171" s="8">
        <f ca="1">Table1[[#This Row],[TGL DATANG]]</f>
        <v>45377</v>
      </c>
      <c r="AG171" s="10">
        <f ca="1">Table1[[#This Row],[TGL NOTA]]</f>
        <v>45373</v>
      </c>
      <c r="AH171" t="str">
        <f ca="1">Table1[[#This Row],[NO.NOTA]]</f>
        <v>24031416</v>
      </c>
    </row>
    <row r="172" spans="1:34" hidden="1" x14ac:dyDescent="0.25">
      <c r="A172" s="2">
        <v>354</v>
      </c>
      <c r="D172">
        <f t="shared" si="5"/>
        <v>168</v>
      </c>
      <c r="E172">
        <f t="shared" si="4"/>
        <v>354</v>
      </c>
      <c r="F172">
        <f>INDEX([1]!NOTA[//DB],A:A)</f>
        <v>1740</v>
      </c>
      <c r="G172" t="e">
        <f>MATCH(Table1[NAMA NB],Table2[NAMA NB],0)</f>
        <v>#N/A</v>
      </c>
      <c r="H172" t="str">
        <f>INDEX([2]!db[NB PAJAK],Table1[[#This Row],[//DB]])</f>
        <v>PENSIL KENKO 2B-3181 TRIANGULAR  HITAM CAP MERAH</v>
      </c>
      <c r="I172" s="3" t="e">
        <f>INDEX(Table2[KODE BARANG],Table1[[#This Row],[//DIC]])</f>
        <v>#N/A</v>
      </c>
      <c r="J172" s="4">
        <f>INDEX([1]!NOTA[C],Table1[[#This Row],[//NOTA]])</f>
        <v>1</v>
      </c>
      <c r="K172" s="5">
        <f>IF(Table1[[#This Row],[C_1]]=0,Table1[[#This Row],[QTY_1]]/Table1[[#This Row],[QTY_2]],0)</f>
        <v>0</v>
      </c>
      <c r="L172" s="5">
        <f>IF(Table1[[#This Row],[C_1]]=0,Table1[[#This Row],[C_2]],Table1[[#This Row],[C_1]])</f>
        <v>1</v>
      </c>
      <c r="M172" s="3">
        <f>INDEX([1]!NOTA[QTY],Table1[[#This Row],[//NOTA]])</f>
        <v>0</v>
      </c>
      <c r="N172" s="3">
        <f>INDEX([1]!NOTA[STN],Table1[[#This Row],[//NOTA]])</f>
        <v>0</v>
      </c>
      <c r="O172" s="3" t="e">
        <f>INDEX(Table2[ISI],Table1[//DIC])</f>
        <v>#N/A</v>
      </c>
      <c r="P172" s="3" t="e">
        <f>INDEX(Table2[SATUAN],Table1[//DIC])</f>
        <v>#N/A</v>
      </c>
      <c r="Q172" s="3" t="e">
        <f>IF(Table1[[#This Row],[QTY_2]]*Table1[[#This Row],[C_1]]=0,Table1[[#This Row],[QTY_1]],Table1[[#This Row],[QTY_2]]*Table1[[#This Row],[C_1]])</f>
        <v>#N/A</v>
      </c>
      <c r="R172" s="3" t="e">
        <f>IF(Table1[[#This Row],[C_1]]="",Table1[[#This Row],[STN_1]],Table1[[#This Row],[STN_2]])</f>
        <v>#N/A</v>
      </c>
      <c r="S172" s="4">
        <f>INDEX([1]!NOTA[JUMLAH],Table1[//NOTA])</f>
        <v>2112000</v>
      </c>
      <c r="T172" s="4" t="e">
        <f>Table1[[#This Row],[JUMLAH]]/Table1[[#This Row],[QTY_3]]</f>
        <v>#N/A</v>
      </c>
      <c r="U172" s="3" t="e">
        <f>Table1[[#This Row],[STN_3]]</f>
        <v>#N/A</v>
      </c>
      <c r="V172" s="6">
        <f>INDEX([1]!NOTA[DISC 1],Table1[//NOTA])</f>
        <v>0.17</v>
      </c>
      <c r="W172" s="6">
        <f>INDEX([1]!NOTA[DISC 2],Table1[//NOTA])</f>
        <v>0</v>
      </c>
      <c r="X172" s="13">
        <f ca="1">INDEX([1]!NOTA[TGL_H],Table1[//NOTA])</f>
        <v>45377</v>
      </c>
      <c r="Y172" s="13">
        <f ca="1">INDEX([1]!NOTA[TGL.NOTA_H],Table1[//NOTA])</f>
        <v>45373</v>
      </c>
      <c r="Z172" s="7" t="str">
        <f ca="1">INDEX([1]!NOTA[NO.NOTA_H],Table1[//NOTA])</f>
        <v>24031416</v>
      </c>
      <c r="AA172" s="3" t="e">
        <f>Table1[[#This Row],[KODE BARANG]]</f>
        <v>#N/A</v>
      </c>
      <c r="AB172" s="3">
        <f>Table1[[#This Row],[C_3]]</f>
        <v>1</v>
      </c>
      <c r="AC172" s="4" t="e">
        <f>Table1[[#This Row],[HARGA]]</f>
        <v>#N/A</v>
      </c>
      <c r="AD172" s="6">
        <f>IF(Table1[[#This Row],[DISKON_1]]=0,"",Table1[[#This Row],[DISKON_1]])</f>
        <v>0.17</v>
      </c>
      <c r="AE172" s="6" t="str">
        <f>IF(Table1[[#This Row],[DISKON_2]]=0,"",Table1[[#This Row],[DISKON_2]])</f>
        <v/>
      </c>
      <c r="AF172" s="8">
        <f ca="1">Table1[[#This Row],[TGL DATANG]]</f>
        <v>45377</v>
      </c>
      <c r="AG172" s="10">
        <f ca="1">Table1[[#This Row],[TGL NOTA]]</f>
        <v>45373</v>
      </c>
      <c r="AH172" t="str">
        <f ca="1">Table1[[#This Row],[NO.NOTA]]</f>
        <v>24031416</v>
      </c>
    </row>
    <row r="173" spans="1:34" hidden="1" x14ac:dyDescent="0.25">
      <c r="A173" s="2">
        <v>355</v>
      </c>
      <c r="D173">
        <f t="shared" si="5"/>
        <v>169</v>
      </c>
      <c r="E173">
        <f t="shared" si="4"/>
        <v>355</v>
      </c>
      <c r="F173">
        <f>INDEX([1]!NOTA[//DB],A:A)</f>
        <v>1744</v>
      </c>
      <c r="G173" t="e">
        <f>MATCH(Table1[NAMA NB],Table2[NAMA NB],0)</f>
        <v>#N/A</v>
      </c>
      <c r="H173" t="str">
        <f>INDEX([2]!db[NB PAJAK],Table1[[#This Row],[//DB]])</f>
        <v>PENSIL KENKO 2B-6181 BIRU CAP HITAM</v>
      </c>
      <c r="I173" s="3" t="e">
        <f>INDEX(Table2[KODE BARANG],Table1[[#This Row],[//DIC]])</f>
        <v>#N/A</v>
      </c>
      <c r="J173" s="4">
        <f>INDEX([1]!NOTA[C],Table1[[#This Row],[//NOTA]])</f>
        <v>1</v>
      </c>
      <c r="K173" s="5">
        <f>IF(Table1[[#This Row],[C_1]]=0,Table1[[#This Row],[QTY_1]]/Table1[[#This Row],[QTY_2]],0)</f>
        <v>0</v>
      </c>
      <c r="L173" s="5">
        <f>IF(Table1[[#This Row],[C_1]]=0,Table1[[#This Row],[C_2]],Table1[[#This Row],[C_1]])</f>
        <v>1</v>
      </c>
      <c r="M173" s="3">
        <f>INDEX([1]!NOTA[QTY],Table1[[#This Row],[//NOTA]])</f>
        <v>0</v>
      </c>
      <c r="N173" s="3">
        <f>INDEX([1]!NOTA[STN],Table1[[#This Row],[//NOTA]])</f>
        <v>0</v>
      </c>
      <c r="O173" s="3" t="e">
        <f>INDEX(Table2[ISI],Table1[//DIC])</f>
        <v>#N/A</v>
      </c>
      <c r="P173" s="3" t="e">
        <f>INDEX(Table2[SATUAN],Table1[//DIC])</f>
        <v>#N/A</v>
      </c>
      <c r="Q173" s="3" t="e">
        <f>IF(Table1[[#This Row],[QTY_2]]*Table1[[#This Row],[C_1]]=0,Table1[[#This Row],[QTY_1]],Table1[[#This Row],[QTY_2]]*Table1[[#This Row],[C_1]])</f>
        <v>#N/A</v>
      </c>
      <c r="R173" s="3" t="e">
        <f>IF(Table1[[#This Row],[C_1]]="",Table1[[#This Row],[STN_1]],Table1[[#This Row],[STN_2]])</f>
        <v>#N/A</v>
      </c>
      <c r="S173" s="4">
        <f>INDEX([1]!NOTA[JUMLAH],Table1[//NOTA])</f>
        <v>2208000</v>
      </c>
      <c r="T173" s="4" t="e">
        <f>Table1[[#This Row],[JUMLAH]]/Table1[[#This Row],[QTY_3]]</f>
        <v>#N/A</v>
      </c>
      <c r="U173" s="3" t="e">
        <f>Table1[[#This Row],[STN_3]]</f>
        <v>#N/A</v>
      </c>
      <c r="V173" s="6">
        <f>INDEX([1]!NOTA[DISC 1],Table1[//NOTA])</f>
        <v>0.17</v>
      </c>
      <c r="W173" s="6">
        <f>INDEX([1]!NOTA[DISC 2],Table1[//NOTA])</f>
        <v>0</v>
      </c>
      <c r="X173" s="13">
        <f ca="1">INDEX([1]!NOTA[TGL_H],Table1[//NOTA])</f>
        <v>45377</v>
      </c>
      <c r="Y173" s="13">
        <f ca="1">INDEX([1]!NOTA[TGL.NOTA_H],Table1[//NOTA])</f>
        <v>45373</v>
      </c>
      <c r="Z173" s="7" t="str">
        <f ca="1">INDEX([1]!NOTA[NO.NOTA_H],Table1[//NOTA])</f>
        <v>24031416</v>
      </c>
      <c r="AA173" s="3" t="e">
        <f>Table1[[#This Row],[KODE BARANG]]</f>
        <v>#N/A</v>
      </c>
      <c r="AB173" s="3">
        <f>Table1[[#This Row],[C_3]]</f>
        <v>1</v>
      </c>
      <c r="AC173" s="4" t="e">
        <f>Table1[[#This Row],[HARGA]]</f>
        <v>#N/A</v>
      </c>
      <c r="AD173" s="6">
        <f>IF(Table1[[#This Row],[DISKON_1]]=0,"",Table1[[#This Row],[DISKON_1]])</f>
        <v>0.17</v>
      </c>
      <c r="AE173" s="6" t="str">
        <f>IF(Table1[[#This Row],[DISKON_2]]=0,"",Table1[[#This Row],[DISKON_2]])</f>
        <v/>
      </c>
      <c r="AF173" s="8">
        <f ca="1">Table1[[#This Row],[TGL DATANG]]</f>
        <v>45377</v>
      </c>
      <c r="AG173" s="10">
        <f ca="1">Table1[[#This Row],[TGL NOTA]]</f>
        <v>45373</v>
      </c>
      <c r="AH173" t="str">
        <f ca="1">Table1[[#This Row],[NO.NOTA]]</f>
        <v>24031416</v>
      </c>
    </row>
    <row r="174" spans="1:34" hidden="1" x14ac:dyDescent="0.25">
      <c r="A174" s="2">
        <v>356</v>
      </c>
      <c r="D174">
        <f t="shared" si="5"/>
        <v>170</v>
      </c>
      <c r="E174">
        <f t="shared" si="4"/>
        <v>356</v>
      </c>
      <c r="F174">
        <f>INDEX([1]!NOTA[//DB],A:A)</f>
        <v>1569</v>
      </c>
      <c r="G174" t="e">
        <f>MATCH(Table1[NAMA NB],Table2[NAMA NB],0)</f>
        <v>#N/A</v>
      </c>
      <c r="H174" t="str">
        <f>INDEX([2]!db[NB PAJAK],Table1[[#This Row],[//DB]])</f>
        <v>PENSIL WARNA KENKO CP-12FNWE (NON WOOD ERASABLE)</v>
      </c>
      <c r="I174" s="3" t="e">
        <f>INDEX(Table2[KODE BARANG],Table1[[#This Row],[//DIC]])</f>
        <v>#N/A</v>
      </c>
      <c r="J174" s="4">
        <f>INDEX([1]!NOTA[C],Table1[[#This Row],[//NOTA]])</f>
        <v>1</v>
      </c>
      <c r="K174" s="5">
        <f>IF(Table1[[#This Row],[C_1]]=0,Table1[[#This Row],[QTY_1]]/Table1[[#This Row],[QTY_2]],0)</f>
        <v>0</v>
      </c>
      <c r="L174" s="5">
        <f>IF(Table1[[#This Row],[C_1]]=0,Table1[[#This Row],[C_2]],Table1[[#This Row],[C_1]])</f>
        <v>1</v>
      </c>
      <c r="M174" s="3">
        <f>INDEX([1]!NOTA[QTY],Table1[[#This Row],[//NOTA]])</f>
        <v>0</v>
      </c>
      <c r="N174" s="3">
        <f>INDEX([1]!NOTA[STN],Table1[[#This Row],[//NOTA]])</f>
        <v>0</v>
      </c>
      <c r="O174" s="3" t="e">
        <f>INDEX(Table2[ISI],Table1[//DIC])</f>
        <v>#N/A</v>
      </c>
      <c r="P174" s="3" t="e">
        <f>INDEX(Table2[SATUAN],Table1[//DIC])</f>
        <v>#N/A</v>
      </c>
      <c r="Q174" s="3" t="e">
        <f>IF(Table1[[#This Row],[QTY_2]]*Table1[[#This Row],[C_1]]=0,Table1[[#This Row],[QTY_1]],Table1[[#This Row],[QTY_2]]*Table1[[#This Row],[C_1]])</f>
        <v>#N/A</v>
      </c>
      <c r="R174" s="3" t="e">
        <f>IF(Table1[[#This Row],[C_1]]="",Table1[[#This Row],[STN_1]],Table1[[#This Row],[STN_2]])</f>
        <v>#N/A</v>
      </c>
      <c r="S174" s="4">
        <f>INDEX([1]!NOTA[JUMLAH],Table1[//NOTA])</f>
        <v>2016000</v>
      </c>
      <c r="T174" s="4" t="e">
        <f>Table1[[#This Row],[JUMLAH]]/Table1[[#This Row],[QTY_3]]</f>
        <v>#N/A</v>
      </c>
      <c r="U174" s="3" t="e">
        <f>Table1[[#This Row],[STN_3]]</f>
        <v>#N/A</v>
      </c>
      <c r="V174" s="6">
        <f>INDEX([1]!NOTA[DISC 1],Table1[//NOTA])</f>
        <v>0.17</v>
      </c>
      <c r="W174" s="6">
        <f>INDEX([1]!NOTA[DISC 2],Table1[//NOTA])</f>
        <v>0</v>
      </c>
      <c r="X174" s="13">
        <f ca="1">INDEX([1]!NOTA[TGL_H],Table1[//NOTA])</f>
        <v>45377</v>
      </c>
      <c r="Y174" s="13">
        <f ca="1">INDEX([1]!NOTA[TGL.NOTA_H],Table1[//NOTA])</f>
        <v>45373</v>
      </c>
      <c r="Z174" s="7" t="str">
        <f ca="1">INDEX([1]!NOTA[NO.NOTA_H],Table1[//NOTA])</f>
        <v>24031416</v>
      </c>
      <c r="AA174" s="3" t="e">
        <f>Table1[[#This Row],[KODE BARANG]]</f>
        <v>#N/A</v>
      </c>
      <c r="AB174" s="3">
        <f>Table1[[#This Row],[C_3]]</f>
        <v>1</v>
      </c>
      <c r="AC174" s="4" t="e">
        <f>Table1[[#This Row],[HARGA]]</f>
        <v>#N/A</v>
      </c>
      <c r="AD174" s="6">
        <f>IF(Table1[[#This Row],[DISKON_1]]=0,"",Table1[[#This Row],[DISKON_1]])</f>
        <v>0.17</v>
      </c>
      <c r="AE174" s="6" t="str">
        <f>IF(Table1[[#This Row],[DISKON_2]]=0,"",Table1[[#This Row],[DISKON_2]])</f>
        <v/>
      </c>
      <c r="AF174" s="8">
        <f ca="1">Table1[[#This Row],[TGL DATANG]]</f>
        <v>45377</v>
      </c>
      <c r="AG174" s="10">
        <f ca="1">Table1[[#This Row],[TGL NOTA]]</f>
        <v>45373</v>
      </c>
      <c r="AH174" t="str">
        <f ca="1">Table1[[#This Row],[NO.NOTA]]</f>
        <v>24031416</v>
      </c>
    </row>
    <row r="175" spans="1:34" hidden="1" x14ac:dyDescent="0.25">
      <c r="A175" s="2">
        <v>357</v>
      </c>
      <c r="D175">
        <f t="shared" si="5"/>
        <v>171</v>
      </c>
      <c r="E175">
        <f t="shared" si="4"/>
        <v>357</v>
      </c>
      <c r="F175">
        <f>INDEX([1]!NOTA[//DB],A:A)</f>
        <v>1523</v>
      </c>
      <c r="G175">
        <f>MATCH(Table1[NAMA NB],Table2[NAMA NB],0)</f>
        <v>18</v>
      </c>
      <c r="H175" t="str">
        <f>INDEX([2]!db[NB PAJAK],Table1[[#This Row],[//DB]])</f>
        <v>BINDER CLIP KENKO NO. 260</v>
      </c>
      <c r="I175" s="3" t="str">
        <f>INDEX(Table2[KODE BARANG],Table1[[#This Row],[//DIC]])</f>
        <v>F.BCL-KN16</v>
      </c>
      <c r="J175" s="4">
        <f>INDEX([1]!NOTA[C],Table1[[#This Row],[//NOTA]])</f>
        <v>3</v>
      </c>
      <c r="K175" s="5">
        <f>IF(Table1[[#This Row],[C_1]]=0,Table1[[#This Row],[QTY_1]]/Table1[[#This Row],[QTY_2]],0)</f>
        <v>0</v>
      </c>
      <c r="L175" s="5">
        <f>IF(Table1[[#This Row],[C_1]]=0,Table1[[#This Row],[C_2]],Table1[[#This Row],[C_1]])</f>
        <v>3</v>
      </c>
      <c r="M175" s="3">
        <f>INDEX([1]!NOTA[QTY],Table1[[#This Row],[//NOTA]])</f>
        <v>0</v>
      </c>
      <c r="N175" s="3">
        <f>INDEX([1]!NOTA[STN],Table1[[#This Row],[//NOTA]])</f>
        <v>0</v>
      </c>
      <c r="O175" s="3">
        <f>INDEX(Table2[ISI],Table1[//DIC])</f>
        <v>5</v>
      </c>
      <c r="P175" s="3" t="str">
        <f>INDEX(Table2[SATUAN],Table1[//DIC])</f>
        <v>GRS</v>
      </c>
      <c r="Q175" s="3">
        <f>IF(Table1[[#This Row],[QTY_2]]*Table1[[#This Row],[C_1]]=0,Table1[[#This Row],[QTY_1]],Table1[[#This Row],[QTY_2]]*Table1[[#This Row],[C_1]])</f>
        <v>15</v>
      </c>
      <c r="R175" s="3" t="str">
        <f>IF(Table1[[#This Row],[C_1]]="",Table1[[#This Row],[STN_1]],Table1[[#This Row],[STN_2]])</f>
        <v>GRS</v>
      </c>
      <c r="S175" s="4">
        <f>INDEX([1]!NOTA[JUMLAH],Table1[//NOTA])</f>
        <v>2700000</v>
      </c>
      <c r="T175" s="4">
        <f>Table1[[#This Row],[JUMLAH]]/Table1[[#This Row],[QTY_3]]</f>
        <v>180000</v>
      </c>
      <c r="U175" s="3" t="str">
        <f>Table1[[#This Row],[STN_3]]</f>
        <v>GRS</v>
      </c>
      <c r="V175" s="6">
        <f>INDEX([1]!NOTA[DISC 1],Table1[//NOTA])</f>
        <v>0.17</v>
      </c>
      <c r="W175" s="6">
        <f>INDEX([1]!NOTA[DISC 2],Table1[//NOTA])</f>
        <v>0</v>
      </c>
      <c r="X175" s="13">
        <f ca="1">INDEX([1]!NOTA[TGL_H],Table1[//NOTA])</f>
        <v>45377</v>
      </c>
      <c r="Y175" s="13">
        <f ca="1">INDEX([1]!NOTA[TGL.NOTA_H],Table1[//NOTA])</f>
        <v>45373</v>
      </c>
      <c r="Z175" s="7" t="str">
        <f ca="1">INDEX([1]!NOTA[NO.NOTA_H],Table1[//NOTA])</f>
        <v>24031416</v>
      </c>
      <c r="AA175" s="3" t="str">
        <f>Table1[[#This Row],[KODE BARANG]]</f>
        <v>F.BCL-KN16</v>
      </c>
      <c r="AB175" s="3">
        <f>Table1[[#This Row],[C_3]]</f>
        <v>3</v>
      </c>
      <c r="AC175" s="4">
        <f>Table1[[#This Row],[HARGA]]</f>
        <v>180000</v>
      </c>
      <c r="AD175" s="6">
        <f>IF(Table1[[#This Row],[DISKON_1]]=0,"",Table1[[#This Row],[DISKON_1]])</f>
        <v>0.17</v>
      </c>
      <c r="AE175" s="6" t="str">
        <f>IF(Table1[[#This Row],[DISKON_2]]=0,"",Table1[[#This Row],[DISKON_2]])</f>
        <v/>
      </c>
      <c r="AF175" s="8">
        <f ca="1">Table1[[#This Row],[TGL DATANG]]</f>
        <v>45377</v>
      </c>
      <c r="AG175" s="10">
        <f ca="1">Table1[[#This Row],[TGL NOTA]]</f>
        <v>45373</v>
      </c>
      <c r="AH175" t="str">
        <f ca="1">Table1[[#This Row],[NO.NOTA]]</f>
        <v>24031416</v>
      </c>
    </row>
    <row r="176" spans="1:34" hidden="1" x14ac:dyDescent="0.25">
      <c r="A176" s="2">
        <v>358</v>
      </c>
      <c r="D176">
        <f t="shared" si="5"/>
        <v>172</v>
      </c>
      <c r="E176">
        <f t="shared" si="4"/>
        <v>358</v>
      </c>
      <c r="F176">
        <f>INDEX([1]!NOTA[//DB],A:A)</f>
        <v>1687</v>
      </c>
      <c r="G176">
        <f>MATCH(Table1[NAMA NB],Table2[NAMA NB],0)</f>
        <v>234</v>
      </c>
      <c r="H176" t="str">
        <f>INDEX([2]!db[NB PAJAK],Table1[[#This Row],[//DB]])</f>
        <v>LEM STICK KENKO 8 GR (KECIL) isi 30 pc</v>
      </c>
      <c r="I176" s="3" t="str">
        <f>INDEX(Table2[KODE BARANG],Table1[[#This Row],[//DIC]])</f>
        <v>F.LEM-KN18</v>
      </c>
      <c r="J176" s="4">
        <f>INDEX([1]!NOTA[C],Table1[[#This Row],[//NOTA]])</f>
        <v>1</v>
      </c>
      <c r="K176" s="5">
        <f>IF(Table1[[#This Row],[C_1]]=0,Table1[[#This Row],[QTY_1]]/Table1[[#This Row],[QTY_2]],0)</f>
        <v>0</v>
      </c>
      <c r="L176" s="5">
        <f>IF(Table1[[#This Row],[C_1]]=0,Table1[[#This Row],[C_2]],Table1[[#This Row],[C_1]])</f>
        <v>1</v>
      </c>
      <c r="M176" s="3">
        <f>INDEX([1]!NOTA[QTY],Table1[[#This Row],[//NOTA]])</f>
        <v>0</v>
      </c>
      <c r="N176" s="3">
        <f>INDEX([1]!NOTA[STN],Table1[[#This Row],[//NOTA]])</f>
        <v>0</v>
      </c>
      <c r="O176" s="3">
        <f>INDEX(Table2[ISI],Table1[//DIC])</f>
        <v>36</v>
      </c>
      <c r="P176" s="3" t="str">
        <f>INDEX(Table2[SATUAN],Table1[//DIC])</f>
        <v>BOX</v>
      </c>
      <c r="Q176" s="3">
        <f>IF(Table1[[#This Row],[QTY_2]]*Table1[[#This Row],[C_1]]=0,Table1[[#This Row],[QTY_1]],Table1[[#This Row],[QTY_2]]*Table1[[#This Row],[C_1]])</f>
        <v>36</v>
      </c>
      <c r="R176" s="3" t="str">
        <f>IF(Table1[[#This Row],[C_1]]="",Table1[[#This Row],[STN_1]],Table1[[#This Row],[STN_2]])</f>
        <v>BOX</v>
      </c>
      <c r="S176" s="4">
        <f>INDEX([1]!NOTA[JUMLAH],Table1[//NOTA])</f>
        <v>2376000</v>
      </c>
      <c r="T176" s="4">
        <f>Table1[[#This Row],[JUMLAH]]/Table1[[#This Row],[QTY_3]]</f>
        <v>66000</v>
      </c>
      <c r="U176" s="3" t="str">
        <f>Table1[[#This Row],[STN_3]]</f>
        <v>BOX</v>
      </c>
      <c r="V176" s="6">
        <f>INDEX([1]!NOTA[DISC 1],Table1[//NOTA])</f>
        <v>0.17</v>
      </c>
      <c r="W176" s="6">
        <f>INDEX([1]!NOTA[DISC 2],Table1[//NOTA])</f>
        <v>0</v>
      </c>
      <c r="X176" s="13">
        <f ca="1">INDEX([1]!NOTA[TGL_H],Table1[//NOTA])</f>
        <v>45377</v>
      </c>
      <c r="Y176" s="13">
        <f ca="1">INDEX([1]!NOTA[TGL.NOTA_H],Table1[//NOTA])</f>
        <v>45373</v>
      </c>
      <c r="Z176" s="7" t="str">
        <f ca="1">INDEX([1]!NOTA[NO.NOTA_H],Table1[//NOTA])</f>
        <v>24031416</v>
      </c>
      <c r="AA176" s="3" t="str">
        <f>Table1[[#This Row],[KODE BARANG]]</f>
        <v>F.LEM-KN18</v>
      </c>
      <c r="AB176" s="3">
        <f>Table1[[#This Row],[C_3]]</f>
        <v>1</v>
      </c>
      <c r="AC176" s="4">
        <f>Table1[[#This Row],[HARGA]]</f>
        <v>66000</v>
      </c>
      <c r="AD176" s="6">
        <f>IF(Table1[[#This Row],[DISKON_1]]=0,"",Table1[[#This Row],[DISKON_1]])</f>
        <v>0.17</v>
      </c>
      <c r="AE176" s="6" t="str">
        <f>IF(Table1[[#This Row],[DISKON_2]]=0,"",Table1[[#This Row],[DISKON_2]])</f>
        <v/>
      </c>
      <c r="AF176" s="8">
        <f ca="1">Table1[[#This Row],[TGL DATANG]]</f>
        <v>45377</v>
      </c>
      <c r="AG176" s="10">
        <f ca="1">Table1[[#This Row],[TGL NOTA]]</f>
        <v>45373</v>
      </c>
      <c r="AH176" t="str">
        <f ca="1">Table1[[#This Row],[NO.NOTA]]</f>
        <v>24031416</v>
      </c>
    </row>
    <row r="177" spans="1:34" hidden="1" x14ac:dyDescent="0.25">
      <c r="A177" s="2">
        <v>359</v>
      </c>
      <c r="D177">
        <f t="shared" si="5"/>
        <v>173</v>
      </c>
      <c r="E177">
        <f t="shared" si="4"/>
        <v>359</v>
      </c>
      <c r="F177">
        <f>INDEX([1]!NOTA[//DB],A:A)</f>
        <v>1568</v>
      </c>
      <c r="G177" t="e">
        <f>MATCH(Table1[NAMA NB],Table2[NAMA NB],0)</f>
        <v>#N/A</v>
      </c>
      <c r="H177" t="str">
        <f>INDEX([2]!db[NB PAJAK],Table1[[#This Row],[//DB]])</f>
        <v>PAPER CLIP WARNA KENKO 3100</v>
      </c>
      <c r="I177" s="3" t="e">
        <f>INDEX(Table2[KODE BARANG],Table1[[#This Row],[//DIC]])</f>
        <v>#N/A</v>
      </c>
      <c r="J177" s="4">
        <f>INDEX([1]!NOTA[C],Table1[[#This Row],[//NOTA]])</f>
        <v>1</v>
      </c>
      <c r="K177" s="5">
        <f>IF(Table1[[#This Row],[C_1]]=0,Table1[[#This Row],[QTY_1]]/Table1[[#This Row],[QTY_2]],0)</f>
        <v>0</v>
      </c>
      <c r="L177" s="5">
        <f>IF(Table1[[#This Row],[C_1]]=0,Table1[[#This Row],[C_2]],Table1[[#This Row],[C_1]])</f>
        <v>1</v>
      </c>
      <c r="M177" s="3">
        <f>INDEX([1]!NOTA[QTY],Table1[[#This Row],[//NOTA]])</f>
        <v>0</v>
      </c>
      <c r="N177" s="3">
        <f>INDEX([1]!NOTA[STN],Table1[[#This Row],[//NOTA]])</f>
        <v>0</v>
      </c>
      <c r="O177" s="3" t="e">
        <f>INDEX(Table2[ISI],Table1[//DIC])</f>
        <v>#N/A</v>
      </c>
      <c r="P177" s="3" t="e">
        <f>INDEX(Table2[SATUAN],Table1[//DIC])</f>
        <v>#N/A</v>
      </c>
      <c r="Q177" s="3" t="e">
        <f>IF(Table1[[#This Row],[QTY_2]]*Table1[[#This Row],[C_1]]=0,Table1[[#This Row],[QTY_1]],Table1[[#This Row],[QTY_2]]*Table1[[#This Row],[C_1]])</f>
        <v>#N/A</v>
      </c>
      <c r="R177" s="3" t="e">
        <f>IF(Table1[[#This Row],[C_1]]="",Table1[[#This Row],[STN_1]],Table1[[#This Row],[STN_2]])</f>
        <v>#N/A</v>
      </c>
      <c r="S177" s="4">
        <f>INDEX([1]!NOTA[JUMLAH],Table1[//NOTA])</f>
        <v>1987200</v>
      </c>
      <c r="T177" s="4" t="e">
        <f>Table1[[#This Row],[JUMLAH]]/Table1[[#This Row],[QTY_3]]</f>
        <v>#N/A</v>
      </c>
      <c r="U177" s="3" t="e">
        <f>Table1[[#This Row],[STN_3]]</f>
        <v>#N/A</v>
      </c>
      <c r="V177" s="6">
        <f>INDEX([1]!NOTA[DISC 1],Table1[//NOTA])</f>
        <v>0.17</v>
      </c>
      <c r="W177" s="6">
        <f>INDEX([1]!NOTA[DISC 2],Table1[//NOTA])</f>
        <v>0</v>
      </c>
      <c r="X177" s="13">
        <f ca="1">INDEX([1]!NOTA[TGL_H],Table1[//NOTA])</f>
        <v>45377</v>
      </c>
      <c r="Y177" s="13">
        <f ca="1">INDEX([1]!NOTA[TGL.NOTA_H],Table1[//NOTA])</f>
        <v>45373</v>
      </c>
      <c r="Z177" s="7" t="str">
        <f ca="1">INDEX([1]!NOTA[NO.NOTA_H],Table1[//NOTA])</f>
        <v>24031416</v>
      </c>
      <c r="AA177" s="3" t="e">
        <f>Table1[[#This Row],[KODE BARANG]]</f>
        <v>#N/A</v>
      </c>
      <c r="AB177" s="3">
        <f>Table1[[#This Row],[C_3]]</f>
        <v>1</v>
      </c>
      <c r="AC177" s="4" t="e">
        <f>Table1[[#This Row],[HARGA]]</f>
        <v>#N/A</v>
      </c>
      <c r="AD177" s="6">
        <f>IF(Table1[[#This Row],[DISKON_1]]=0,"",Table1[[#This Row],[DISKON_1]])</f>
        <v>0.17</v>
      </c>
      <c r="AE177" s="6" t="str">
        <f>IF(Table1[[#This Row],[DISKON_2]]=0,"",Table1[[#This Row],[DISKON_2]])</f>
        <v/>
      </c>
      <c r="AF177" s="8">
        <f ca="1">Table1[[#This Row],[TGL DATANG]]</f>
        <v>45377</v>
      </c>
      <c r="AG177" s="10">
        <f ca="1">Table1[[#This Row],[TGL NOTA]]</f>
        <v>45373</v>
      </c>
      <c r="AH177" t="str">
        <f ca="1">Table1[[#This Row],[NO.NOTA]]</f>
        <v>24031416</v>
      </c>
    </row>
    <row r="178" spans="1:34" hidden="1" x14ac:dyDescent="0.25">
      <c r="A178" s="2">
        <v>361</v>
      </c>
      <c r="D178">
        <f t="shared" si="5"/>
        <v>174</v>
      </c>
      <c r="E178">
        <f t="shared" si="4"/>
        <v>361</v>
      </c>
      <c r="F178">
        <f>INDEX([1]!NOTA[//DB],A:A)</f>
        <v>1580</v>
      </c>
      <c r="G178" t="e">
        <f>MATCH(Table1[NAMA NB],Table2[NAMA NB],0)</f>
        <v>#N/A</v>
      </c>
      <c r="H178" t="str">
        <f>INDEX([2]!db[NB PAJAK],Table1[[#This Row],[//DB]])</f>
        <v>CORRECTION FLUID KENKO KE-01</v>
      </c>
      <c r="I178" s="3" t="e">
        <f>INDEX(Table2[KODE BARANG],Table1[[#This Row],[//DIC]])</f>
        <v>#N/A</v>
      </c>
      <c r="J178" s="4">
        <f>INDEX([1]!NOTA[C],Table1[[#This Row],[//NOTA]])</f>
        <v>20</v>
      </c>
      <c r="K178" s="5">
        <f>IF(Table1[[#This Row],[C_1]]=0,Table1[[#This Row],[QTY_1]]/Table1[[#This Row],[QTY_2]],0)</f>
        <v>0</v>
      </c>
      <c r="L178" s="5">
        <f>IF(Table1[[#This Row],[C_1]]=0,Table1[[#This Row],[C_2]],Table1[[#This Row],[C_1]])</f>
        <v>20</v>
      </c>
      <c r="M178" s="3">
        <f>INDEX([1]!NOTA[QTY],Table1[[#This Row],[//NOTA]])</f>
        <v>0</v>
      </c>
      <c r="N178" s="3">
        <f>INDEX([1]!NOTA[STN],Table1[[#This Row],[//NOTA]])</f>
        <v>0</v>
      </c>
      <c r="O178" s="3" t="e">
        <f>INDEX(Table2[ISI],Table1[//DIC])</f>
        <v>#N/A</v>
      </c>
      <c r="P178" s="3" t="e">
        <f>INDEX(Table2[SATUAN],Table1[//DIC])</f>
        <v>#N/A</v>
      </c>
      <c r="Q178" s="3" t="e">
        <f>IF(Table1[[#This Row],[QTY_2]]*Table1[[#This Row],[C_1]]=0,Table1[[#This Row],[QTY_1]],Table1[[#This Row],[QTY_2]]*Table1[[#This Row],[C_1]])</f>
        <v>#N/A</v>
      </c>
      <c r="R178" s="3" t="e">
        <f>IF(Table1[[#This Row],[C_1]]="",Table1[[#This Row],[STN_1]],Table1[[#This Row],[STN_2]])</f>
        <v>#N/A</v>
      </c>
      <c r="S178" s="4">
        <f>INDEX([1]!NOTA[JUMLAH],Table1[//NOTA])</f>
        <v>39096000</v>
      </c>
      <c r="T178" s="4" t="e">
        <f>Table1[[#This Row],[JUMLAH]]/Table1[[#This Row],[QTY_3]]</f>
        <v>#N/A</v>
      </c>
      <c r="U178" s="3" t="e">
        <f>Table1[[#This Row],[STN_3]]</f>
        <v>#N/A</v>
      </c>
      <c r="V178" s="6">
        <f>INDEX([1]!NOTA[DISC 1],Table1[//NOTA])</f>
        <v>0.17</v>
      </c>
      <c r="W178" s="6">
        <f>INDEX([1]!NOTA[DISC 2],Table1[//NOTA])</f>
        <v>0</v>
      </c>
      <c r="X178" s="13">
        <f ca="1">INDEX([1]!NOTA[TGL_H],Table1[//NOTA])</f>
        <v>45377</v>
      </c>
      <c r="Y178" s="13">
        <f ca="1">INDEX([1]!NOTA[TGL.NOTA_H],Table1[//NOTA])</f>
        <v>45373</v>
      </c>
      <c r="Z178" s="7" t="str">
        <f ca="1">INDEX([1]!NOTA[NO.NOTA_H],Table1[//NOTA])</f>
        <v>24031380</v>
      </c>
      <c r="AA178" s="3" t="e">
        <f>Table1[[#This Row],[KODE BARANG]]</f>
        <v>#N/A</v>
      </c>
      <c r="AB178" s="3">
        <f>Table1[[#This Row],[C_3]]</f>
        <v>20</v>
      </c>
      <c r="AC178" s="4" t="e">
        <f>Table1[[#This Row],[HARGA]]</f>
        <v>#N/A</v>
      </c>
      <c r="AD178" s="6">
        <f>IF(Table1[[#This Row],[DISKON_1]]=0,"",Table1[[#This Row],[DISKON_1]])</f>
        <v>0.17</v>
      </c>
      <c r="AE178" s="6" t="str">
        <f>IF(Table1[[#This Row],[DISKON_2]]=0,"",Table1[[#This Row],[DISKON_2]])</f>
        <v/>
      </c>
      <c r="AF178" s="8">
        <f ca="1">Table1[[#This Row],[TGL DATANG]]</f>
        <v>45377</v>
      </c>
      <c r="AG178" s="10">
        <f ca="1">Table1[[#This Row],[TGL NOTA]]</f>
        <v>45373</v>
      </c>
      <c r="AH178" t="str">
        <f ca="1">Table1[[#This Row],[NO.NOTA]]</f>
        <v>24031380</v>
      </c>
    </row>
    <row r="179" spans="1:34" hidden="1" x14ac:dyDescent="0.25">
      <c r="A179" s="2">
        <v>362</v>
      </c>
      <c r="D179">
        <f t="shared" si="5"/>
        <v>175</v>
      </c>
      <c r="E179">
        <f t="shared" si="4"/>
        <v>362</v>
      </c>
      <c r="F179">
        <f>INDEX([1]!NOTA[//DB],A:A)</f>
        <v>1767</v>
      </c>
      <c r="G179">
        <f>MATCH(Table1[NAMA NB],Table2[NAMA NB],0)</f>
        <v>283</v>
      </c>
      <c r="H179" t="str">
        <f>INDEX([2]!db[NB PAJAK],Table1[[#This Row],[//DB]])</f>
        <v>MESIN LABEL HARGA KENKO MX-5500 (8 DIGITS, 1 LINE)</v>
      </c>
      <c r="I179" s="3" t="str">
        <f>INDEX(Table2[KODE BARANG],Table1[[#This Row],[//DIC]])</f>
        <v>F.MES-KN2</v>
      </c>
      <c r="J179" s="4">
        <f>INDEX([1]!NOTA[C],Table1[[#This Row],[//NOTA]])</f>
        <v>1</v>
      </c>
      <c r="K179" s="5">
        <f>IF(Table1[[#This Row],[C_1]]=0,Table1[[#This Row],[QTY_1]]/Table1[[#This Row],[QTY_2]],0)</f>
        <v>0</v>
      </c>
      <c r="L179" s="5">
        <f>IF(Table1[[#This Row],[C_1]]=0,Table1[[#This Row],[C_2]],Table1[[#This Row],[C_1]])</f>
        <v>1</v>
      </c>
      <c r="M179" s="3">
        <f>INDEX([1]!NOTA[QTY],Table1[[#This Row],[//NOTA]])</f>
        <v>0</v>
      </c>
      <c r="N179" s="3">
        <f>INDEX([1]!NOTA[STN],Table1[[#This Row],[//NOTA]])</f>
        <v>0</v>
      </c>
      <c r="O179" s="3">
        <f>INDEX(Table2[ISI],Table1[//DIC])</f>
        <v>50</v>
      </c>
      <c r="P179" s="3" t="str">
        <f>INDEX(Table2[SATUAN],Table1[//DIC])</f>
        <v>PCS</v>
      </c>
      <c r="Q179" s="3">
        <f>IF(Table1[[#This Row],[QTY_2]]*Table1[[#This Row],[C_1]]=0,Table1[[#This Row],[QTY_1]],Table1[[#This Row],[QTY_2]]*Table1[[#This Row],[C_1]])</f>
        <v>50</v>
      </c>
      <c r="R179" s="3" t="str">
        <f>IF(Table1[[#This Row],[C_1]]="",Table1[[#This Row],[STN_1]],Table1[[#This Row],[STN_2]])</f>
        <v>PCS</v>
      </c>
      <c r="S179" s="4">
        <f>INDEX([1]!NOTA[JUMLAH],Table1[//NOTA])</f>
        <v>2250000</v>
      </c>
      <c r="T179" s="4">
        <f>Table1[[#This Row],[JUMLAH]]/Table1[[#This Row],[QTY_3]]</f>
        <v>45000</v>
      </c>
      <c r="U179" s="3" t="str">
        <f>Table1[[#This Row],[STN_3]]</f>
        <v>PCS</v>
      </c>
      <c r="V179" s="6">
        <f>INDEX([1]!NOTA[DISC 1],Table1[//NOTA])</f>
        <v>0.17</v>
      </c>
      <c r="W179" s="6">
        <f>INDEX([1]!NOTA[DISC 2],Table1[//NOTA])</f>
        <v>0</v>
      </c>
      <c r="X179" s="13">
        <f ca="1">INDEX([1]!NOTA[TGL_H],Table1[//NOTA])</f>
        <v>45377</v>
      </c>
      <c r="Y179" s="13">
        <f ca="1">INDEX([1]!NOTA[TGL.NOTA_H],Table1[//NOTA])</f>
        <v>45373</v>
      </c>
      <c r="Z179" s="7" t="str">
        <f ca="1">INDEX([1]!NOTA[NO.NOTA_H],Table1[//NOTA])</f>
        <v>24031380</v>
      </c>
      <c r="AA179" s="3" t="str">
        <f>Table1[[#This Row],[KODE BARANG]]</f>
        <v>F.MES-KN2</v>
      </c>
      <c r="AB179" s="3">
        <f>Table1[[#This Row],[C_3]]</f>
        <v>1</v>
      </c>
      <c r="AC179" s="4">
        <f>Table1[[#This Row],[HARGA]]</f>
        <v>45000</v>
      </c>
      <c r="AD179" s="6">
        <f>IF(Table1[[#This Row],[DISKON_1]]=0,"",Table1[[#This Row],[DISKON_1]])</f>
        <v>0.17</v>
      </c>
      <c r="AE179" s="6" t="str">
        <f>IF(Table1[[#This Row],[DISKON_2]]=0,"",Table1[[#This Row],[DISKON_2]])</f>
        <v/>
      </c>
      <c r="AF179" s="8">
        <f ca="1">Table1[[#This Row],[TGL DATANG]]</f>
        <v>45377</v>
      </c>
      <c r="AG179" s="10">
        <f ca="1">Table1[[#This Row],[TGL NOTA]]</f>
        <v>45373</v>
      </c>
      <c r="AH179" t="str">
        <f ca="1">Table1[[#This Row],[NO.NOTA]]</f>
        <v>24031380</v>
      </c>
    </row>
    <row r="180" spans="1:34" hidden="1" x14ac:dyDescent="0.25">
      <c r="A180" s="2">
        <v>363</v>
      </c>
      <c r="D180">
        <f t="shared" si="5"/>
        <v>176</v>
      </c>
      <c r="E180">
        <f t="shared" si="4"/>
        <v>363</v>
      </c>
      <c r="F180">
        <f>INDEX([1]!NOTA[//DB],A:A)</f>
        <v>1766</v>
      </c>
      <c r="G180">
        <f>MATCH(Table1[NAMA NB],Table2[NAMA NB],0)</f>
        <v>222</v>
      </c>
      <c r="H180" t="str">
        <f>INDEX([2]!db[NB PAJAK],Table1[[#This Row],[//DB]])</f>
        <v>LABEL HARGA KENKO 6001-2R (1 LINE) isi 10 rol</v>
      </c>
      <c r="I180" s="3" t="str">
        <f>INDEX(Table2[KODE BARANG],Table1[[#This Row],[//DIC]])</f>
        <v>F.LAB-KN1</v>
      </c>
      <c r="J180" s="4">
        <f>INDEX([1]!NOTA[C],Table1[[#This Row],[//NOTA]])</f>
        <v>3</v>
      </c>
      <c r="K180" s="5">
        <f>IF(Table1[[#This Row],[C_1]]=0,Table1[[#This Row],[QTY_1]]/Table1[[#This Row],[QTY_2]],0)</f>
        <v>0</v>
      </c>
      <c r="L180" s="5">
        <f>IF(Table1[[#This Row],[C_1]]=0,Table1[[#This Row],[C_2]],Table1[[#This Row],[C_1]])</f>
        <v>3</v>
      </c>
      <c r="M180" s="3">
        <f>INDEX([1]!NOTA[QTY],Table1[[#This Row],[//NOTA]])</f>
        <v>0</v>
      </c>
      <c r="N180" s="3">
        <f>INDEX([1]!NOTA[STN],Table1[[#This Row],[//NOTA]])</f>
        <v>0</v>
      </c>
      <c r="O180" s="3">
        <f>INDEX(Table2[ISI],Table1[//DIC])</f>
        <v>50</v>
      </c>
      <c r="P180" s="3" t="str">
        <f>INDEX(Table2[SATUAN],Table1[//DIC])</f>
        <v>PAK</v>
      </c>
      <c r="Q180" s="3">
        <f>IF(Table1[[#This Row],[QTY_2]]*Table1[[#This Row],[C_1]]=0,Table1[[#This Row],[QTY_1]],Table1[[#This Row],[QTY_2]]*Table1[[#This Row],[C_1]])</f>
        <v>150</v>
      </c>
      <c r="R180" s="3" t="str">
        <f>IF(Table1[[#This Row],[C_1]]="",Table1[[#This Row],[STN_1]],Table1[[#This Row],[STN_2]])</f>
        <v>PAK</v>
      </c>
      <c r="S180" s="4">
        <f>INDEX([1]!NOTA[JUMLAH],Table1[//NOTA])</f>
        <v>3150000</v>
      </c>
      <c r="T180" s="4">
        <f>Table1[[#This Row],[JUMLAH]]/Table1[[#This Row],[QTY_3]]</f>
        <v>21000</v>
      </c>
      <c r="U180" s="3" t="str">
        <f>Table1[[#This Row],[STN_3]]</f>
        <v>PAK</v>
      </c>
      <c r="V180" s="6">
        <f>INDEX([1]!NOTA[DISC 1],Table1[//NOTA])</f>
        <v>0.17</v>
      </c>
      <c r="W180" s="6">
        <f>INDEX([1]!NOTA[DISC 2],Table1[//NOTA])</f>
        <v>0</v>
      </c>
      <c r="X180" s="13">
        <f ca="1">INDEX([1]!NOTA[TGL_H],Table1[//NOTA])</f>
        <v>45377</v>
      </c>
      <c r="Y180" s="13">
        <f ca="1">INDEX([1]!NOTA[TGL.NOTA_H],Table1[//NOTA])</f>
        <v>45373</v>
      </c>
      <c r="Z180" s="7" t="str">
        <f ca="1">INDEX([1]!NOTA[NO.NOTA_H],Table1[//NOTA])</f>
        <v>24031380</v>
      </c>
      <c r="AA180" s="3" t="str">
        <f>Table1[[#This Row],[KODE BARANG]]</f>
        <v>F.LAB-KN1</v>
      </c>
      <c r="AB180" s="3">
        <f>Table1[[#This Row],[C_3]]</f>
        <v>3</v>
      </c>
      <c r="AC180" s="4">
        <f>Table1[[#This Row],[HARGA]]</f>
        <v>21000</v>
      </c>
      <c r="AD180" s="6">
        <f>IF(Table1[[#This Row],[DISKON_1]]=0,"",Table1[[#This Row],[DISKON_1]])</f>
        <v>0.17</v>
      </c>
      <c r="AE180" s="6" t="str">
        <f>IF(Table1[[#This Row],[DISKON_2]]=0,"",Table1[[#This Row],[DISKON_2]])</f>
        <v/>
      </c>
      <c r="AF180" s="8">
        <f ca="1">Table1[[#This Row],[TGL DATANG]]</f>
        <v>45377</v>
      </c>
      <c r="AG180" s="10">
        <f ca="1">Table1[[#This Row],[TGL NOTA]]</f>
        <v>45373</v>
      </c>
      <c r="AH180" t="str">
        <f ca="1">Table1[[#This Row],[NO.NOTA]]</f>
        <v>24031380</v>
      </c>
    </row>
    <row r="181" spans="1:34" hidden="1" x14ac:dyDescent="0.25">
      <c r="A181" s="2">
        <v>364</v>
      </c>
      <c r="D181">
        <f t="shared" si="5"/>
        <v>177</v>
      </c>
      <c r="E181">
        <f t="shared" si="4"/>
        <v>364</v>
      </c>
      <c r="F181">
        <f>INDEX([1]!NOTA[//DB],A:A)</f>
        <v>1765</v>
      </c>
      <c r="G181" t="e">
        <f>MATCH(Table1[NAMA NB],Table2[NAMA NB],0)</f>
        <v>#N/A</v>
      </c>
      <c r="H181" t="str">
        <f>INDEX([2]!db[NB PAJAK],Table1[[#This Row],[//DB]])</f>
        <v>LABEL HARGA KENKO 5002-2R (2 LINE) isi 10 rol</v>
      </c>
      <c r="I181" s="3" t="e">
        <f>INDEX(Table2[KODE BARANG],Table1[[#This Row],[//DIC]])</f>
        <v>#N/A</v>
      </c>
      <c r="J181" s="4">
        <f>INDEX([1]!NOTA[C],Table1[[#This Row],[//NOTA]])</f>
        <v>3</v>
      </c>
      <c r="K181" s="5">
        <f>IF(Table1[[#This Row],[C_1]]=0,Table1[[#This Row],[QTY_1]]/Table1[[#This Row],[QTY_2]],0)</f>
        <v>0</v>
      </c>
      <c r="L181" s="5">
        <f>IF(Table1[[#This Row],[C_1]]=0,Table1[[#This Row],[C_2]],Table1[[#This Row],[C_1]])</f>
        <v>3</v>
      </c>
      <c r="M181" s="3">
        <f>INDEX([1]!NOTA[QTY],Table1[[#This Row],[//NOTA]])</f>
        <v>0</v>
      </c>
      <c r="N181" s="3">
        <f>INDEX([1]!NOTA[STN],Table1[[#This Row],[//NOTA]])</f>
        <v>0</v>
      </c>
      <c r="O181" s="3" t="e">
        <f>INDEX(Table2[ISI],Table1[//DIC])</f>
        <v>#N/A</v>
      </c>
      <c r="P181" s="3" t="e">
        <f>INDEX(Table2[SATUAN],Table1[//DIC])</f>
        <v>#N/A</v>
      </c>
      <c r="Q181" s="3" t="e">
        <f>IF(Table1[[#This Row],[QTY_2]]*Table1[[#This Row],[C_1]]=0,Table1[[#This Row],[QTY_1]],Table1[[#This Row],[QTY_2]]*Table1[[#This Row],[C_1]])</f>
        <v>#N/A</v>
      </c>
      <c r="R181" s="3" t="e">
        <f>IF(Table1[[#This Row],[C_1]]="",Table1[[#This Row],[STN_1]],Table1[[#This Row],[STN_2]])</f>
        <v>#N/A</v>
      </c>
      <c r="S181" s="4">
        <f>INDEX([1]!NOTA[JUMLAH],Table1[//NOTA])</f>
        <v>4050000</v>
      </c>
      <c r="T181" s="4" t="e">
        <f>Table1[[#This Row],[JUMLAH]]/Table1[[#This Row],[QTY_3]]</f>
        <v>#N/A</v>
      </c>
      <c r="U181" s="3" t="e">
        <f>Table1[[#This Row],[STN_3]]</f>
        <v>#N/A</v>
      </c>
      <c r="V181" s="6">
        <f>INDEX([1]!NOTA[DISC 1],Table1[//NOTA])</f>
        <v>0.17</v>
      </c>
      <c r="W181" s="6">
        <f>INDEX([1]!NOTA[DISC 2],Table1[//NOTA])</f>
        <v>0</v>
      </c>
      <c r="X181" s="13">
        <f ca="1">INDEX([1]!NOTA[TGL_H],Table1[//NOTA])</f>
        <v>45377</v>
      </c>
      <c r="Y181" s="13">
        <f ca="1">INDEX([1]!NOTA[TGL.NOTA_H],Table1[//NOTA])</f>
        <v>45373</v>
      </c>
      <c r="Z181" s="7" t="str">
        <f ca="1">INDEX([1]!NOTA[NO.NOTA_H],Table1[//NOTA])</f>
        <v>24031380</v>
      </c>
      <c r="AA181" s="3" t="e">
        <f>Table1[[#This Row],[KODE BARANG]]</f>
        <v>#N/A</v>
      </c>
      <c r="AB181" s="3">
        <f>Table1[[#This Row],[C_3]]</f>
        <v>3</v>
      </c>
      <c r="AC181" s="4" t="e">
        <f>Table1[[#This Row],[HARGA]]</f>
        <v>#N/A</v>
      </c>
      <c r="AD181" s="6">
        <f>IF(Table1[[#This Row],[DISKON_1]]=0,"",Table1[[#This Row],[DISKON_1]])</f>
        <v>0.17</v>
      </c>
      <c r="AE181" s="6" t="str">
        <f>IF(Table1[[#This Row],[DISKON_2]]=0,"",Table1[[#This Row],[DISKON_2]])</f>
        <v/>
      </c>
      <c r="AF181" s="8">
        <f ca="1">Table1[[#This Row],[TGL DATANG]]</f>
        <v>45377</v>
      </c>
      <c r="AG181" s="10">
        <f ca="1">Table1[[#This Row],[TGL NOTA]]</f>
        <v>45373</v>
      </c>
      <c r="AH181" t="str">
        <f ca="1">Table1[[#This Row],[NO.NOTA]]</f>
        <v>24031380</v>
      </c>
    </row>
    <row r="182" spans="1:34" hidden="1" x14ac:dyDescent="0.25">
      <c r="A182" s="2">
        <v>366</v>
      </c>
      <c r="D182">
        <f t="shared" si="5"/>
        <v>178</v>
      </c>
      <c r="E182">
        <f t="shared" si="4"/>
        <v>366</v>
      </c>
      <c r="F182">
        <f>INDEX([1]!NOTA[//DB],A:A)</f>
        <v>2320</v>
      </c>
      <c r="G182" t="e">
        <f>MATCH(Table1[NAMA NB],Table2[NAMA NB],0)</f>
        <v>#N/A</v>
      </c>
      <c r="H182" t="str">
        <f>INDEX([2]!db[NB PAJAK],Table1[[#This Row],[//DB]])</f>
        <v>PAPER FASTENER (ACCO) JOYKO PF-50 PUTIH</v>
      </c>
      <c r="I182" s="3" t="e">
        <f>INDEX(Table2[KODE BARANG],Table1[[#This Row],[//DIC]])</f>
        <v>#N/A</v>
      </c>
      <c r="J182" s="4">
        <f>INDEX([1]!NOTA[C],Table1[[#This Row],[//NOTA]])</f>
        <v>1</v>
      </c>
      <c r="K182" s="5">
        <f>IF(Table1[[#This Row],[C_1]]=0,Table1[[#This Row],[QTY_1]]/Table1[[#This Row],[QTY_2]],0)</f>
        <v>0</v>
      </c>
      <c r="L182" s="5">
        <f>IF(Table1[[#This Row],[C_1]]=0,Table1[[#This Row],[C_2]],Table1[[#This Row],[C_1]])</f>
        <v>1</v>
      </c>
      <c r="M182" s="3">
        <f>INDEX([1]!NOTA[QTY],Table1[[#This Row],[//NOTA]])</f>
        <v>100</v>
      </c>
      <c r="N182" s="3" t="str">
        <f>INDEX([1]!NOTA[STN],Table1[[#This Row],[//NOTA]])</f>
        <v>PAK</v>
      </c>
      <c r="O182" s="3" t="e">
        <f>INDEX(Table2[ISI],Table1[//DIC])</f>
        <v>#N/A</v>
      </c>
      <c r="P182" s="3" t="e">
        <f>INDEX(Table2[SATUAN],Table1[//DIC])</f>
        <v>#N/A</v>
      </c>
      <c r="Q182" s="3" t="e">
        <f>IF(Table1[[#This Row],[QTY_2]]*Table1[[#This Row],[C_1]]=0,Table1[[#This Row],[QTY_1]],Table1[[#This Row],[QTY_2]]*Table1[[#This Row],[C_1]])</f>
        <v>#N/A</v>
      </c>
      <c r="R182" s="3" t="e">
        <f>IF(Table1[[#This Row],[C_1]]="",Table1[[#This Row],[STN_1]],Table1[[#This Row],[STN_2]])</f>
        <v>#N/A</v>
      </c>
      <c r="S182" s="4">
        <f>INDEX([1]!NOTA[JUMLAH],Table1[//NOTA])</f>
        <v>760000</v>
      </c>
      <c r="T182" s="4" t="e">
        <f>Table1[[#This Row],[JUMLAH]]/Table1[[#This Row],[QTY_3]]</f>
        <v>#N/A</v>
      </c>
      <c r="U182" s="3" t="e">
        <f>Table1[[#This Row],[STN_3]]</f>
        <v>#N/A</v>
      </c>
      <c r="V182" s="6">
        <f>INDEX([1]!NOTA[DISC 1],Table1[//NOTA])</f>
        <v>0.125</v>
      </c>
      <c r="W182" s="6">
        <f>INDEX([1]!NOTA[DISC 2],Table1[//NOTA])</f>
        <v>0.05</v>
      </c>
      <c r="X182" s="13">
        <f ca="1">INDEX([1]!NOTA[TGL_H],Table1[//NOTA])</f>
        <v>45377</v>
      </c>
      <c r="Y182" s="13">
        <f ca="1">INDEX([1]!NOTA[TGL.NOTA_H],Table1[//NOTA])</f>
        <v>45372</v>
      </c>
      <c r="Z182" s="7" t="str">
        <f ca="1">INDEX([1]!NOTA[NO.NOTA_H],Table1[//NOTA])</f>
        <v>SA240305194</v>
      </c>
      <c r="AA182" s="3" t="e">
        <f>Table1[[#This Row],[KODE BARANG]]</f>
        <v>#N/A</v>
      </c>
      <c r="AB182" s="3">
        <f>Table1[[#This Row],[C_3]]</f>
        <v>1</v>
      </c>
      <c r="AC182" s="4" t="e">
        <f>Table1[[#This Row],[HARGA]]</f>
        <v>#N/A</v>
      </c>
      <c r="AD182" s="6">
        <f>IF(Table1[[#This Row],[DISKON_1]]=0,"",Table1[[#This Row],[DISKON_1]])</f>
        <v>0.125</v>
      </c>
      <c r="AE182" s="6">
        <f>IF(Table1[[#This Row],[DISKON_2]]=0,"",Table1[[#This Row],[DISKON_2]])</f>
        <v>0.05</v>
      </c>
      <c r="AF182" s="8">
        <f ca="1">Table1[[#This Row],[TGL DATANG]]</f>
        <v>45377</v>
      </c>
      <c r="AG182" s="10">
        <f ca="1">Table1[[#This Row],[TGL NOTA]]</f>
        <v>45372</v>
      </c>
      <c r="AH182" t="str">
        <f ca="1">Table1[[#This Row],[NO.NOTA]]</f>
        <v>SA240305194</v>
      </c>
    </row>
    <row r="183" spans="1:34" hidden="1" x14ac:dyDescent="0.25">
      <c r="A183" s="2">
        <v>367</v>
      </c>
      <c r="D183">
        <f t="shared" si="5"/>
        <v>179</v>
      </c>
      <c r="E183">
        <f t="shared" si="4"/>
        <v>367</v>
      </c>
      <c r="F183">
        <f>INDEX([1]!NOTA[//DB],A:A)</f>
        <v>2319</v>
      </c>
      <c r="G183" t="e">
        <f>MATCH(Table1[NAMA NB],Table2[NAMA NB],0)</f>
        <v>#N/A</v>
      </c>
      <c r="H183" t="str">
        <f>INDEX([2]!db[NB PAJAK],Table1[[#This Row],[//DB]])</f>
        <v>PAPER FASTENER (ACCO) JOYKO PF-50 WARNA</v>
      </c>
      <c r="I183" s="3" t="e">
        <f>INDEX(Table2[KODE BARANG],Table1[[#This Row],[//DIC]])</f>
        <v>#N/A</v>
      </c>
      <c r="J183" s="4">
        <f>INDEX([1]!NOTA[C],Table1[[#This Row],[//NOTA]])</f>
        <v>1</v>
      </c>
      <c r="K183" s="5">
        <f>IF(Table1[[#This Row],[C_1]]=0,Table1[[#This Row],[QTY_1]]/Table1[[#This Row],[QTY_2]],0)</f>
        <v>0</v>
      </c>
      <c r="L183" s="5">
        <f>IF(Table1[[#This Row],[C_1]]=0,Table1[[#This Row],[C_2]],Table1[[#This Row],[C_1]])</f>
        <v>1</v>
      </c>
      <c r="M183" s="3">
        <f>INDEX([1]!NOTA[QTY],Table1[[#This Row],[//NOTA]])</f>
        <v>100</v>
      </c>
      <c r="N183" s="3" t="str">
        <f>INDEX([1]!NOTA[STN],Table1[[#This Row],[//NOTA]])</f>
        <v>PAK</v>
      </c>
      <c r="O183" s="3" t="e">
        <f>INDEX(Table2[ISI],Table1[//DIC])</f>
        <v>#N/A</v>
      </c>
      <c r="P183" s="3" t="e">
        <f>INDEX(Table2[SATUAN],Table1[//DIC])</f>
        <v>#N/A</v>
      </c>
      <c r="Q183" s="3" t="e">
        <f>IF(Table1[[#This Row],[QTY_2]]*Table1[[#This Row],[C_1]]=0,Table1[[#This Row],[QTY_1]],Table1[[#This Row],[QTY_2]]*Table1[[#This Row],[C_1]])</f>
        <v>#N/A</v>
      </c>
      <c r="R183" s="3" t="e">
        <f>IF(Table1[[#This Row],[C_1]]="",Table1[[#This Row],[STN_1]],Table1[[#This Row],[STN_2]])</f>
        <v>#N/A</v>
      </c>
      <c r="S183" s="4">
        <f>INDEX([1]!NOTA[JUMLAH],Table1[//NOTA])</f>
        <v>760000</v>
      </c>
      <c r="T183" s="4" t="e">
        <f>Table1[[#This Row],[JUMLAH]]/Table1[[#This Row],[QTY_3]]</f>
        <v>#N/A</v>
      </c>
      <c r="U183" s="3" t="e">
        <f>Table1[[#This Row],[STN_3]]</f>
        <v>#N/A</v>
      </c>
      <c r="V183" s="6">
        <f>INDEX([1]!NOTA[DISC 1],Table1[//NOTA])</f>
        <v>0.125</v>
      </c>
      <c r="W183" s="6">
        <f>INDEX([1]!NOTA[DISC 2],Table1[//NOTA])</f>
        <v>0.05</v>
      </c>
      <c r="X183" s="13">
        <f ca="1">INDEX([1]!NOTA[TGL_H],Table1[//NOTA])</f>
        <v>45377</v>
      </c>
      <c r="Y183" s="13">
        <f ca="1">INDEX([1]!NOTA[TGL.NOTA_H],Table1[//NOTA])</f>
        <v>45372</v>
      </c>
      <c r="Z183" s="7" t="str">
        <f ca="1">INDEX([1]!NOTA[NO.NOTA_H],Table1[//NOTA])</f>
        <v>SA240305194</v>
      </c>
      <c r="AA183" s="3" t="e">
        <f>Table1[[#This Row],[KODE BARANG]]</f>
        <v>#N/A</v>
      </c>
      <c r="AB183" s="3">
        <f>Table1[[#This Row],[C_3]]</f>
        <v>1</v>
      </c>
      <c r="AC183" s="4" t="e">
        <f>Table1[[#This Row],[HARGA]]</f>
        <v>#N/A</v>
      </c>
      <c r="AD183" s="6">
        <f>IF(Table1[[#This Row],[DISKON_1]]=0,"",Table1[[#This Row],[DISKON_1]])</f>
        <v>0.125</v>
      </c>
      <c r="AE183" s="6">
        <f>IF(Table1[[#This Row],[DISKON_2]]=0,"",Table1[[#This Row],[DISKON_2]])</f>
        <v>0.05</v>
      </c>
      <c r="AF183" s="8">
        <f ca="1">Table1[[#This Row],[TGL DATANG]]</f>
        <v>45377</v>
      </c>
      <c r="AG183" s="10">
        <f ca="1">Table1[[#This Row],[TGL NOTA]]</f>
        <v>45372</v>
      </c>
      <c r="AH183" t="str">
        <f ca="1">Table1[[#This Row],[NO.NOTA]]</f>
        <v>SA240305194</v>
      </c>
    </row>
    <row r="184" spans="1:34" hidden="1" x14ac:dyDescent="0.25">
      <c r="A184" s="2">
        <v>369</v>
      </c>
      <c r="D184">
        <f t="shared" si="5"/>
        <v>180</v>
      </c>
      <c r="E184">
        <f t="shared" si="4"/>
        <v>369</v>
      </c>
      <c r="F184">
        <f>INDEX([1]!NOTA[//DB],A:A)</f>
        <v>2200</v>
      </c>
      <c r="G184">
        <f>MATCH(Table1[NAMA NB],Table2[NAMA NB],0)</f>
        <v>289</v>
      </c>
      <c r="H184" t="str">
        <f>INDEX([2]!db[NB PAJAK],Table1[[#This Row],[//DB]])</f>
        <v>CRAYON / OIL PASTEL JOYKO OP-12S PP CASE SEA WORLD</v>
      </c>
      <c r="I184" s="3" t="str">
        <f>INDEX(Table2[KODE BARANG],Table1[[#This Row],[//DIC]])</f>
        <v>F.OIL-JK3</v>
      </c>
      <c r="J184" s="4">
        <f>INDEX([1]!NOTA[C],Table1[[#This Row],[//NOTA]])</f>
        <v>20</v>
      </c>
      <c r="K184" s="5">
        <f>IF(Table1[[#This Row],[C_1]]=0,Table1[[#This Row],[QTY_1]]/Table1[[#This Row],[QTY_2]],0)</f>
        <v>0</v>
      </c>
      <c r="L184" s="5">
        <f>IF(Table1[[#This Row],[C_1]]=0,Table1[[#This Row],[C_2]],Table1[[#This Row],[C_1]])</f>
        <v>20</v>
      </c>
      <c r="M184" s="3">
        <f>INDEX([1]!NOTA[QTY],Table1[[#This Row],[//NOTA]])</f>
        <v>2880</v>
      </c>
      <c r="N184" s="3" t="str">
        <f>INDEX([1]!NOTA[STN],Table1[[#This Row],[//NOTA]])</f>
        <v>SET</v>
      </c>
      <c r="O184" s="3">
        <f>INDEX(Table2[ISI],Table1[//DIC])</f>
        <v>144</v>
      </c>
      <c r="P184" s="3" t="str">
        <f>INDEX(Table2[SATUAN],Table1[//DIC])</f>
        <v>PCS</v>
      </c>
      <c r="Q184" s="3">
        <f>IF(Table1[[#This Row],[QTY_2]]*Table1[[#This Row],[C_1]]=0,Table1[[#This Row],[QTY_1]],Table1[[#This Row],[QTY_2]]*Table1[[#This Row],[C_1]])</f>
        <v>2880</v>
      </c>
      <c r="R184" s="3" t="str">
        <f>IF(Table1[[#This Row],[C_1]]="",Table1[[#This Row],[STN_1]],Table1[[#This Row],[STN_2]])</f>
        <v>PCS</v>
      </c>
      <c r="S184" s="4">
        <f>INDEX([1]!NOTA[JUMLAH],Table1[//NOTA])</f>
        <v>34272000</v>
      </c>
      <c r="T184" s="4">
        <f>Table1[[#This Row],[JUMLAH]]/Table1[[#This Row],[QTY_3]]</f>
        <v>11900</v>
      </c>
      <c r="U184" s="3" t="str">
        <f>Table1[[#This Row],[STN_3]]</f>
        <v>PCS</v>
      </c>
      <c r="V184" s="6">
        <f>INDEX([1]!NOTA[DISC 1],Table1[//NOTA])</f>
        <v>0.125</v>
      </c>
      <c r="W184" s="6">
        <f>INDEX([1]!NOTA[DISC 2],Table1[//NOTA])</f>
        <v>0.1</v>
      </c>
      <c r="X184" s="13">
        <f ca="1">INDEX([1]!NOTA[TGL_H],Table1[//NOTA])</f>
        <v>45378</v>
      </c>
      <c r="Y184" s="13">
        <f ca="1">INDEX([1]!NOTA[TGL.NOTA_H],Table1[//NOTA])</f>
        <v>45366</v>
      </c>
      <c r="Z184" s="7" t="str">
        <f ca="1">INDEX([1]!NOTA[NO.NOTA_H],Table1[//NOTA])</f>
        <v>SA240304725</v>
      </c>
      <c r="AA184" s="3" t="str">
        <f>Table1[[#This Row],[KODE BARANG]]</f>
        <v>F.OIL-JK3</v>
      </c>
      <c r="AB184" s="3">
        <f>Table1[[#This Row],[C_3]]</f>
        <v>20</v>
      </c>
      <c r="AC184" s="4">
        <f>Table1[[#This Row],[HARGA]]</f>
        <v>11900</v>
      </c>
      <c r="AD184" s="6">
        <f>IF(Table1[[#This Row],[DISKON_1]]=0,"",Table1[[#This Row],[DISKON_1]])</f>
        <v>0.125</v>
      </c>
      <c r="AE184" s="6">
        <f>IF(Table1[[#This Row],[DISKON_2]]=0,"",Table1[[#This Row],[DISKON_2]])</f>
        <v>0.1</v>
      </c>
      <c r="AF184" s="8">
        <f ca="1">Table1[[#This Row],[TGL DATANG]]</f>
        <v>45378</v>
      </c>
      <c r="AG184" s="10">
        <f ca="1">Table1[[#This Row],[TGL NOTA]]</f>
        <v>45366</v>
      </c>
      <c r="AH184" t="str">
        <f ca="1">Table1[[#This Row],[NO.NOTA]]</f>
        <v>SA240304725</v>
      </c>
    </row>
    <row r="185" spans="1:34" hidden="1" x14ac:dyDescent="0.25">
      <c r="A185" s="2">
        <v>370</v>
      </c>
      <c r="D185">
        <f t="shared" si="5"/>
        <v>181</v>
      </c>
      <c r="E185">
        <f t="shared" ref="E185:E248" si="6">A:A</f>
        <v>370</v>
      </c>
      <c r="F185">
        <f>INDEX([1]!NOTA[//DB],A:A)</f>
        <v>2201</v>
      </c>
      <c r="G185">
        <f>MATCH(Table1[NAMA NB],Table2[NAMA NB],0)</f>
        <v>290</v>
      </c>
      <c r="H185" t="str">
        <f>INDEX([2]!db[NB PAJAK],Table1[[#This Row],[//DB]])</f>
        <v>CRAYON / OIL PASTEL JOYKO OP-18S PP CASE SEA WORLD</v>
      </c>
      <c r="I185" s="3" t="str">
        <f>INDEX(Table2[KODE BARANG],Table1[[#This Row],[//DIC]])</f>
        <v>F.OIL-JK5</v>
      </c>
      <c r="J185" s="4">
        <f>INDEX([1]!NOTA[C],Table1[[#This Row],[//NOTA]])</f>
        <v>15</v>
      </c>
      <c r="K185" s="5">
        <f>IF(Table1[[#This Row],[C_1]]=0,Table1[[#This Row],[QTY_1]]/Table1[[#This Row],[QTY_2]],0)</f>
        <v>0</v>
      </c>
      <c r="L185" s="5">
        <f>IF(Table1[[#This Row],[C_1]]=0,Table1[[#This Row],[C_2]],Table1[[#This Row],[C_1]])</f>
        <v>15</v>
      </c>
      <c r="M185" s="3">
        <f>INDEX([1]!NOTA[QTY],Table1[[#This Row],[//NOTA]])</f>
        <v>1080</v>
      </c>
      <c r="N185" s="3" t="str">
        <f>INDEX([1]!NOTA[STN],Table1[[#This Row],[//NOTA]])</f>
        <v>SET</v>
      </c>
      <c r="O185" s="3">
        <f>INDEX(Table2[ISI],Table1[//DIC])</f>
        <v>72</v>
      </c>
      <c r="P185" s="3" t="str">
        <f>INDEX(Table2[SATUAN],Table1[//DIC])</f>
        <v>PCS</v>
      </c>
      <c r="Q185" s="3">
        <f>IF(Table1[[#This Row],[QTY_2]]*Table1[[#This Row],[C_1]]=0,Table1[[#This Row],[QTY_1]],Table1[[#This Row],[QTY_2]]*Table1[[#This Row],[C_1]])</f>
        <v>1080</v>
      </c>
      <c r="R185" s="3" t="str">
        <f>IF(Table1[[#This Row],[C_1]]="",Table1[[#This Row],[STN_1]],Table1[[#This Row],[STN_2]])</f>
        <v>PCS</v>
      </c>
      <c r="S185" s="4">
        <f>INDEX([1]!NOTA[JUMLAH],Table1[//NOTA])</f>
        <v>24840000</v>
      </c>
      <c r="T185" s="4">
        <f>Table1[[#This Row],[JUMLAH]]/Table1[[#This Row],[QTY_3]]</f>
        <v>23000</v>
      </c>
      <c r="U185" s="3" t="str">
        <f>Table1[[#This Row],[STN_3]]</f>
        <v>PCS</v>
      </c>
      <c r="V185" s="6">
        <f>INDEX([1]!NOTA[DISC 1],Table1[//NOTA])</f>
        <v>0.125</v>
      </c>
      <c r="W185" s="6">
        <f>INDEX([1]!NOTA[DISC 2],Table1[//NOTA])</f>
        <v>0.1</v>
      </c>
      <c r="X185" s="13">
        <f ca="1">INDEX([1]!NOTA[TGL_H],Table1[//NOTA])</f>
        <v>45378</v>
      </c>
      <c r="Y185" s="13">
        <f ca="1">INDEX([1]!NOTA[TGL.NOTA_H],Table1[//NOTA])</f>
        <v>45366</v>
      </c>
      <c r="Z185" s="7" t="str">
        <f ca="1">INDEX([1]!NOTA[NO.NOTA_H],Table1[//NOTA])</f>
        <v>SA240304725</v>
      </c>
      <c r="AA185" s="3" t="str">
        <f>Table1[[#This Row],[KODE BARANG]]</f>
        <v>F.OIL-JK5</v>
      </c>
      <c r="AB185" s="3">
        <f>Table1[[#This Row],[C_3]]</f>
        <v>15</v>
      </c>
      <c r="AC185" s="4">
        <f>Table1[[#This Row],[HARGA]]</f>
        <v>23000</v>
      </c>
      <c r="AD185" s="6">
        <f>IF(Table1[[#This Row],[DISKON_1]]=0,"",Table1[[#This Row],[DISKON_1]])</f>
        <v>0.125</v>
      </c>
      <c r="AE185" s="6">
        <f>IF(Table1[[#This Row],[DISKON_2]]=0,"",Table1[[#This Row],[DISKON_2]])</f>
        <v>0.1</v>
      </c>
      <c r="AF185" s="8">
        <f ca="1">Table1[[#This Row],[TGL DATANG]]</f>
        <v>45378</v>
      </c>
      <c r="AG185" s="10">
        <f ca="1">Table1[[#This Row],[TGL NOTA]]</f>
        <v>45366</v>
      </c>
      <c r="AH185" t="str">
        <f ca="1">Table1[[#This Row],[NO.NOTA]]</f>
        <v>SA240304725</v>
      </c>
    </row>
    <row r="186" spans="1:34" hidden="1" x14ac:dyDescent="0.25">
      <c r="A186" s="2">
        <v>372</v>
      </c>
      <c r="D186">
        <f t="shared" si="5"/>
        <v>182</v>
      </c>
      <c r="E186">
        <f t="shared" si="6"/>
        <v>372</v>
      </c>
      <c r="F186">
        <f>INDEX([1]!NOTA[//DB],A:A)</f>
        <v>2203</v>
      </c>
      <c r="G186">
        <f>MATCH(Table1[NAMA NB],Table2[NAMA NB],0)</f>
        <v>292</v>
      </c>
      <c r="H186" t="str">
        <f>INDEX([2]!db[NB PAJAK],Table1[[#This Row],[//DB]])</f>
        <v>CRAYON / OIL PASTEL JOYKO OP-36S PP CASE SEA WORLD</v>
      </c>
      <c r="I186" s="3" t="str">
        <f>INDEX(Table2[KODE BARANG],Table1[[#This Row],[//DIC]])</f>
        <v>F.OIL-JK7</v>
      </c>
      <c r="J186" s="4">
        <f>INDEX([1]!NOTA[C],Table1[[#This Row],[//NOTA]])</f>
        <v>10</v>
      </c>
      <c r="K186" s="5">
        <f>IF(Table1[[#This Row],[C_1]]=0,Table1[[#This Row],[QTY_1]]/Table1[[#This Row],[QTY_2]],0)</f>
        <v>0</v>
      </c>
      <c r="L186" s="5">
        <f>IF(Table1[[#This Row],[C_1]]=0,Table1[[#This Row],[C_2]],Table1[[#This Row],[C_1]])</f>
        <v>10</v>
      </c>
      <c r="M186" s="3">
        <f>INDEX([1]!NOTA[QTY],Table1[[#This Row],[//NOTA]])</f>
        <v>360</v>
      </c>
      <c r="N186" s="3" t="str">
        <f>INDEX([1]!NOTA[STN],Table1[[#This Row],[//NOTA]])</f>
        <v>SET</v>
      </c>
      <c r="O186" s="3">
        <f>INDEX(Table2[ISI],Table1[//DIC])</f>
        <v>36</v>
      </c>
      <c r="P186" s="3" t="str">
        <f>INDEX(Table2[SATUAN],Table1[//DIC])</f>
        <v>PCS</v>
      </c>
      <c r="Q186" s="3">
        <f>IF(Table1[[#This Row],[QTY_2]]*Table1[[#This Row],[C_1]]=0,Table1[[#This Row],[QTY_1]],Table1[[#This Row],[QTY_2]]*Table1[[#This Row],[C_1]])</f>
        <v>360</v>
      </c>
      <c r="R186" s="3" t="str">
        <f>IF(Table1[[#This Row],[C_1]]="",Table1[[#This Row],[STN_1]],Table1[[#This Row],[STN_2]])</f>
        <v>PCS</v>
      </c>
      <c r="S186" s="4">
        <f>INDEX([1]!NOTA[JUMLAH],Table1[//NOTA])</f>
        <v>14940000</v>
      </c>
      <c r="T186" s="4">
        <f>Table1[[#This Row],[JUMLAH]]/Table1[[#This Row],[QTY_3]]</f>
        <v>41500</v>
      </c>
      <c r="U186" s="3" t="str">
        <f>Table1[[#This Row],[STN_3]]</f>
        <v>PCS</v>
      </c>
      <c r="V186" s="6">
        <f>INDEX([1]!NOTA[DISC 1],Table1[//NOTA])</f>
        <v>0.125</v>
      </c>
      <c r="W186" s="6">
        <f>INDEX([1]!NOTA[DISC 2],Table1[//NOTA])</f>
        <v>0.1</v>
      </c>
      <c r="X186" s="13">
        <f ca="1">INDEX([1]!NOTA[TGL_H],Table1[//NOTA])</f>
        <v>45378</v>
      </c>
      <c r="Y186" s="13">
        <f ca="1">INDEX([1]!NOTA[TGL.NOTA_H],Table1[//NOTA])</f>
        <v>45366</v>
      </c>
      <c r="Z186" s="7" t="str">
        <f ca="1">INDEX([1]!NOTA[NO.NOTA_H],Table1[//NOTA])</f>
        <v>SA240304726</v>
      </c>
      <c r="AA186" s="3" t="str">
        <f>Table1[[#This Row],[KODE BARANG]]</f>
        <v>F.OIL-JK7</v>
      </c>
      <c r="AB186" s="3">
        <f>Table1[[#This Row],[C_3]]</f>
        <v>10</v>
      </c>
      <c r="AC186" s="4">
        <f>Table1[[#This Row],[HARGA]]</f>
        <v>41500</v>
      </c>
      <c r="AD186" s="6">
        <f>IF(Table1[[#This Row],[DISKON_1]]=0,"",Table1[[#This Row],[DISKON_1]])</f>
        <v>0.125</v>
      </c>
      <c r="AE186" s="6">
        <f>IF(Table1[[#This Row],[DISKON_2]]=0,"",Table1[[#This Row],[DISKON_2]])</f>
        <v>0.1</v>
      </c>
      <c r="AF186" s="8">
        <f ca="1">Table1[[#This Row],[TGL DATANG]]</f>
        <v>45378</v>
      </c>
      <c r="AG186" s="10">
        <f ca="1">Table1[[#This Row],[TGL NOTA]]</f>
        <v>45366</v>
      </c>
      <c r="AH186" t="str">
        <f ca="1">Table1[[#This Row],[NO.NOTA]]</f>
        <v>SA240304726</v>
      </c>
    </row>
    <row r="187" spans="1:34" hidden="1" x14ac:dyDescent="0.25">
      <c r="A187" s="2">
        <v>373</v>
      </c>
      <c r="D187">
        <f t="shared" si="5"/>
        <v>183</v>
      </c>
      <c r="E187">
        <f t="shared" si="6"/>
        <v>373</v>
      </c>
      <c r="F187">
        <f>INDEX([1]!NOTA[//DB],A:A)</f>
        <v>776</v>
      </c>
      <c r="G187">
        <f>MATCH(Table1[NAMA NB],Table2[NAMA NB],0)</f>
        <v>133</v>
      </c>
      <c r="H187" t="str">
        <f>INDEX([2]!db[NB PAJAK],Table1[[#This Row],[//DB]])</f>
        <v>CRAYON / OIL PASTEL PUTAR JOYKO TWCR-12S (PANJANG)</v>
      </c>
      <c r="I187" s="3" t="str">
        <f>INDEX(Table2[KODE BARANG],Table1[[#This Row],[//DIC]])</f>
        <v>F.CRA-JK4</v>
      </c>
      <c r="J187" s="4">
        <f>INDEX([1]!NOTA[C],Table1[[#This Row],[//NOTA]])</f>
        <v>10</v>
      </c>
      <c r="K187" s="5">
        <f>IF(Table1[[#This Row],[C_1]]=0,Table1[[#This Row],[QTY_1]]/Table1[[#This Row],[QTY_2]],0)</f>
        <v>0</v>
      </c>
      <c r="L187" s="5">
        <f>IF(Table1[[#This Row],[C_1]]=0,Table1[[#This Row],[C_2]],Table1[[#This Row],[C_1]])</f>
        <v>10</v>
      </c>
      <c r="M187" s="3">
        <f>INDEX([1]!NOTA[QTY],Table1[[#This Row],[//NOTA]])</f>
        <v>1440</v>
      </c>
      <c r="N187" s="3" t="str">
        <f>INDEX([1]!NOTA[STN],Table1[[#This Row],[//NOTA]])</f>
        <v>SET</v>
      </c>
      <c r="O187" s="3">
        <f>INDEX(Table2[ISI],Table1[//DIC])</f>
        <v>12</v>
      </c>
      <c r="P187" s="3" t="str">
        <f>INDEX(Table2[SATUAN],Table1[//DIC])</f>
        <v>LSN</v>
      </c>
      <c r="Q187" s="3">
        <f>IF(Table1[[#This Row],[QTY_2]]*Table1[[#This Row],[C_1]]=0,Table1[[#This Row],[QTY_1]],Table1[[#This Row],[QTY_2]]*Table1[[#This Row],[C_1]])</f>
        <v>120</v>
      </c>
      <c r="R187" s="3" t="str">
        <f>IF(Table1[[#This Row],[C_1]]="",Table1[[#This Row],[STN_1]],Table1[[#This Row],[STN_2]])</f>
        <v>LSN</v>
      </c>
      <c r="S187" s="4">
        <f>INDEX([1]!NOTA[JUMLAH],Table1[//NOTA])</f>
        <v>34416000</v>
      </c>
      <c r="T187" s="4">
        <f>Table1[[#This Row],[JUMLAH]]/Table1[[#This Row],[QTY_3]]</f>
        <v>286800</v>
      </c>
      <c r="U187" s="3" t="str">
        <f>Table1[[#This Row],[STN_3]]</f>
        <v>LSN</v>
      </c>
      <c r="V187" s="6">
        <f>INDEX([1]!NOTA[DISC 1],Table1[//NOTA])</f>
        <v>0.125</v>
      </c>
      <c r="W187" s="6">
        <f>INDEX([1]!NOTA[DISC 2],Table1[//NOTA])</f>
        <v>0.1</v>
      </c>
      <c r="X187" s="13">
        <f ca="1">INDEX([1]!NOTA[TGL_H],Table1[//NOTA])</f>
        <v>45378</v>
      </c>
      <c r="Y187" s="13">
        <f ca="1">INDEX([1]!NOTA[TGL.NOTA_H],Table1[//NOTA])</f>
        <v>45366</v>
      </c>
      <c r="Z187" s="7" t="str">
        <f ca="1">INDEX([1]!NOTA[NO.NOTA_H],Table1[//NOTA])</f>
        <v>SA240304726</v>
      </c>
      <c r="AA187" s="3" t="str">
        <f>Table1[[#This Row],[KODE BARANG]]</f>
        <v>F.CRA-JK4</v>
      </c>
      <c r="AB187" s="3">
        <f>Table1[[#This Row],[C_3]]</f>
        <v>10</v>
      </c>
      <c r="AC187" s="4">
        <f>Table1[[#This Row],[HARGA]]</f>
        <v>286800</v>
      </c>
      <c r="AD187" s="6">
        <f>IF(Table1[[#This Row],[DISKON_1]]=0,"",Table1[[#This Row],[DISKON_1]])</f>
        <v>0.125</v>
      </c>
      <c r="AE187" s="6">
        <f>IF(Table1[[#This Row],[DISKON_2]]=0,"",Table1[[#This Row],[DISKON_2]])</f>
        <v>0.1</v>
      </c>
      <c r="AF187" s="8">
        <f ca="1">Table1[[#This Row],[TGL DATANG]]</f>
        <v>45378</v>
      </c>
      <c r="AG187" s="10">
        <f ca="1">Table1[[#This Row],[TGL NOTA]]</f>
        <v>45366</v>
      </c>
      <c r="AH187" t="str">
        <f ca="1">Table1[[#This Row],[NO.NOTA]]</f>
        <v>SA240304726</v>
      </c>
    </row>
    <row r="188" spans="1:34" hidden="1" x14ac:dyDescent="0.25">
      <c r="A188" s="2">
        <v>374</v>
      </c>
      <c r="D188">
        <f t="shared" si="5"/>
        <v>184</v>
      </c>
      <c r="E188">
        <f t="shared" si="6"/>
        <v>374</v>
      </c>
      <c r="F188">
        <f>INDEX([1]!NOTA[//DB],A:A)</f>
        <v>775</v>
      </c>
      <c r="G188">
        <f>MATCH(Table1[NAMA NB],Table2[NAMA NB],0)</f>
        <v>134</v>
      </c>
      <c r="H188" t="str">
        <f>INDEX([2]!db[NB PAJAK],Table1[[#This Row],[//DB]])</f>
        <v>CRAYON / OIL PASTEL PUTAR JOYKO TWCR-12MINI (PENDEK)</v>
      </c>
      <c r="I188" s="3" t="str">
        <f>INDEX(Table2[KODE BARANG],Table1[[#This Row],[//DIC]])</f>
        <v>F.CRA-JK5</v>
      </c>
      <c r="J188" s="4">
        <f>INDEX([1]!NOTA[C],Table1[[#This Row],[//NOTA]])</f>
        <v>5</v>
      </c>
      <c r="K188" s="5">
        <f>IF(Table1[[#This Row],[C_1]]=0,Table1[[#This Row],[QTY_1]]/Table1[[#This Row],[QTY_2]],0)</f>
        <v>0</v>
      </c>
      <c r="L188" s="5">
        <f>IF(Table1[[#This Row],[C_1]]=0,Table1[[#This Row],[C_2]],Table1[[#This Row],[C_1]])</f>
        <v>5</v>
      </c>
      <c r="M188" s="3">
        <f>INDEX([1]!NOTA[QTY],Table1[[#This Row],[//NOTA]])</f>
        <v>720</v>
      </c>
      <c r="N188" s="3" t="str">
        <f>INDEX([1]!NOTA[STN],Table1[[#This Row],[//NOTA]])</f>
        <v>SET</v>
      </c>
      <c r="O188" s="3">
        <f>INDEX(Table2[ISI],Table1[//DIC])</f>
        <v>12</v>
      </c>
      <c r="P188" s="3" t="str">
        <f>INDEX(Table2[SATUAN],Table1[//DIC])</f>
        <v>LSN</v>
      </c>
      <c r="Q188" s="3">
        <f>IF(Table1[[#This Row],[QTY_2]]*Table1[[#This Row],[C_1]]=0,Table1[[#This Row],[QTY_1]],Table1[[#This Row],[QTY_2]]*Table1[[#This Row],[C_1]])</f>
        <v>60</v>
      </c>
      <c r="R188" s="3" t="str">
        <f>IF(Table1[[#This Row],[C_1]]="",Table1[[#This Row],[STN_1]],Table1[[#This Row],[STN_2]])</f>
        <v>LSN</v>
      </c>
      <c r="S188" s="4">
        <f>INDEX([1]!NOTA[JUMLAH],Table1[//NOTA])</f>
        <v>13392000</v>
      </c>
      <c r="T188" s="4">
        <f>Table1[[#This Row],[JUMLAH]]/Table1[[#This Row],[QTY_3]]</f>
        <v>223200</v>
      </c>
      <c r="U188" s="3" t="str">
        <f>Table1[[#This Row],[STN_3]]</f>
        <v>LSN</v>
      </c>
      <c r="V188" s="6">
        <f>INDEX([1]!NOTA[DISC 1],Table1[//NOTA])</f>
        <v>0.125</v>
      </c>
      <c r="W188" s="6">
        <f>INDEX([1]!NOTA[DISC 2],Table1[//NOTA])</f>
        <v>0.1</v>
      </c>
      <c r="X188" s="13">
        <f ca="1">INDEX([1]!NOTA[TGL_H],Table1[//NOTA])</f>
        <v>45378</v>
      </c>
      <c r="Y188" s="13">
        <f ca="1">INDEX([1]!NOTA[TGL.NOTA_H],Table1[//NOTA])</f>
        <v>45366</v>
      </c>
      <c r="Z188" s="7" t="str">
        <f ca="1">INDEX([1]!NOTA[NO.NOTA_H],Table1[//NOTA])</f>
        <v>SA240304726</v>
      </c>
      <c r="AA188" s="3" t="str">
        <f>Table1[[#This Row],[KODE BARANG]]</f>
        <v>F.CRA-JK5</v>
      </c>
      <c r="AB188" s="3">
        <f>Table1[[#This Row],[C_3]]</f>
        <v>5</v>
      </c>
      <c r="AC188" s="4">
        <f>Table1[[#This Row],[HARGA]]</f>
        <v>223200</v>
      </c>
      <c r="AD188" s="6">
        <f>IF(Table1[[#This Row],[DISKON_1]]=0,"",Table1[[#This Row],[DISKON_1]])</f>
        <v>0.125</v>
      </c>
      <c r="AE188" s="6">
        <f>IF(Table1[[#This Row],[DISKON_2]]=0,"",Table1[[#This Row],[DISKON_2]])</f>
        <v>0.1</v>
      </c>
      <c r="AF188" s="8">
        <f ca="1">Table1[[#This Row],[TGL DATANG]]</f>
        <v>45378</v>
      </c>
      <c r="AG188" s="10">
        <f ca="1">Table1[[#This Row],[TGL NOTA]]</f>
        <v>45366</v>
      </c>
      <c r="AH188" t="str">
        <f ca="1">Table1[[#This Row],[NO.NOTA]]</f>
        <v>SA240304726</v>
      </c>
    </row>
    <row r="189" spans="1:34" hidden="1" x14ac:dyDescent="0.25">
      <c r="A189" s="2">
        <v>376</v>
      </c>
      <c r="D189">
        <f t="shared" si="5"/>
        <v>185</v>
      </c>
      <c r="E189">
        <f t="shared" si="6"/>
        <v>376</v>
      </c>
      <c r="F189">
        <f>INDEX([1]!NOTA[//DB],A:A)</f>
        <v>2200</v>
      </c>
      <c r="G189">
        <f>MATCH(Table1[NAMA NB],Table2[NAMA NB],0)</f>
        <v>289</v>
      </c>
      <c r="H189" t="str">
        <f>INDEX([2]!db[NB PAJAK],Table1[[#This Row],[//DB]])</f>
        <v>CRAYON / OIL PASTEL JOYKO OP-12S PP CASE SEA WORLD</v>
      </c>
      <c r="I189" s="3" t="str">
        <f>INDEX(Table2[KODE BARANG],Table1[[#This Row],[//DIC]])</f>
        <v>F.OIL-JK3</v>
      </c>
      <c r="J189" s="4">
        <f>INDEX([1]!NOTA[C],Table1[[#This Row],[//NOTA]])</f>
        <v>9</v>
      </c>
      <c r="K189" s="5">
        <f>IF(Table1[[#This Row],[C_1]]=0,Table1[[#This Row],[QTY_1]]/Table1[[#This Row],[QTY_2]],0)</f>
        <v>0</v>
      </c>
      <c r="L189" s="5">
        <f>IF(Table1[[#This Row],[C_1]]=0,Table1[[#This Row],[C_2]],Table1[[#This Row],[C_1]])</f>
        <v>9</v>
      </c>
      <c r="M189" s="3">
        <f>INDEX([1]!NOTA[QTY],Table1[[#This Row],[//NOTA]])</f>
        <v>1296</v>
      </c>
      <c r="N189" s="3" t="str">
        <f>INDEX([1]!NOTA[STN],Table1[[#This Row],[//NOTA]])</f>
        <v>SET</v>
      </c>
      <c r="O189" s="3">
        <f>INDEX(Table2[ISI],Table1[//DIC])</f>
        <v>144</v>
      </c>
      <c r="P189" s="3" t="str">
        <f>INDEX(Table2[SATUAN],Table1[//DIC])</f>
        <v>PCS</v>
      </c>
      <c r="Q189" s="3">
        <f>IF(Table1[[#This Row],[QTY_2]]*Table1[[#This Row],[C_1]]=0,Table1[[#This Row],[QTY_1]],Table1[[#This Row],[QTY_2]]*Table1[[#This Row],[C_1]])</f>
        <v>1296</v>
      </c>
      <c r="R189" s="3" t="str">
        <f>IF(Table1[[#This Row],[C_1]]="",Table1[[#This Row],[STN_1]],Table1[[#This Row],[STN_2]])</f>
        <v>PCS</v>
      </c>
      <c r="S189" s="4">
        <f>INDEX([1]!NOTA[JUMLAH],Table1[//NOTA])</f>
        <v>15422400</v>
      </c>
      <c r="T189" s="4">
        <f>Table1[[#This Row],[JUMLAH]]/Table1[[#This Row],[QTY_3]]</f>
        <v>11900</v>
      </c>
      <c r="U189" s="3" t="str">
        <f>Table1[[#This Row],[STN_3]]</f>
        <v>PCS</v>
      </c>
      <c r="V189" s="6">
        <f>INDEX([1]!NOTA[DISC 1],Table1[//NOTA])</f>
        <v>0.125</v>
      </c>
      <c r="W189" s="6">
        <f>INDEX([1]!NOTA[DISC 2],Table1[//NOTA])</f>
        <v>0.1</v>
      </c>
      <c r="X189" s="13">
        <f ca="1">INDEX([1]!NOTA[TGL_H],Table1[//NOTA])</f>
        <v>45379</v>
      </c>
      <c r="Y189" s="13">
        <f ca="1">INDEX([1]!NOTA[TGL.NOTA_H],Table1[//NOTA])</f>
        <v>45372</v>
      </c>
      <c r="Z189" s="7" t="str">
        <f ca="1">INDEX([1]!NOTA[NO.NOTA_H],Table1[//NOTA])</f>
        <v>SA240305209</v>
      </c>
      <c r="AA189" s="3" t="str">
        <f>Table1[[#This Row],[KODE BARANG]]</f>
        <v>F.OIL-JK3</v>
      </c>
      <c r="AB189" s="3">
        <f>Table1[[#This Row],[C_3]]</f>
        <v>9</v>
      </c>
      <c r="AC189" s="4">
        <f>Table1[[#This Row],[HARGA]]</f>
        <v>11900</v>
      </c>
      <c r="AD189" s="6">
        <f>IF(Table1[[#This Row],[DISKON_1]]=0,"",Table1[[#This Row],[DISKON_1]])</f>
        <v>0.125</v>
      </c>
      <c r="AE189" s="6">
        <f>IF(Table1[[#This Row],[DISKON_2]]=0,"",Table1[[#This Row],[DISKON_2]])</f>
        <v>0.1</v>
      </c>
      <c r="AF189" s="8">
        <f ca="1">Table1[[#This Row],[TGL DATANG]]</f>
        <v>45379</v>
      </c>
      <c r="AG189" s="10">
        <f ca="1">Table1[[#This Row],[TGL NOTA]]</f>
        <v>45372</v>
      </c>
      <c r="AH189" t="str">
        <f ca="1">Table1[[#This Row],[NO.NOTA]]</f>
        <v>SA240305209</v>
      </c>
    </row>
    <row r="190" spans="1:34" hidden="1" x14ac:dyDescent="0.25">
      <c r="A190" s="2">
        <v>377</v>
      </c>
      <c r="D190">
        <f t="shared" si="5"/>
        <v>186</v>
      </c>
      <c r="E190">
        <f t="shared" si="6"/>
        <v>377</v>
      </c>
      <c r="F190">
        <f>INDEX([1]!NOTA[//DB],A:A)</f>
        <v>2201</v>
      </c>
      <c r="G190">
        <f>MATCH(Table1[NAMA NB],Table2[NAMA NB],0)</f>
        <v>290</v>
      </c>
      <c r="H190" t="str">
        <f>INDEX([2]!db[NB PAJAK],Table1[[#This Row],[//DB]])</f>
        <v>CRAYON / OIL PASTEL JOYKO OP-18S PP CASE SEA WORLD</v>
      </c>
      <c r="I190" s="3" t="str">
        <f>INDEX(Table2[KODE BARANG],Table1[[#This Row],[//DIC]])</f>
        <v>F.OIL-JK5</v>
      </c>
      <c r="J190" s="4">
        <f>INDEX([1]!NOTA[C],Table1[[#This Row],[//NOTA]])</f>
        <v>3</v>
      </c>
      <c r="K190" s="5">
        <f>IF(Table1[[#This Row],[C_1]]=0,Table1[[#This Row],[QTY_1]]/Table1[[#This Row],[QTY_2]],0)</f>
        <v>0</v>
      </c>
      <c r="L190" s="5">
        <f>IF(Table1[[#This Row],[C_1]]=0,Table1[[#This Row],[C_2]],Table1[[#This Row],[C_1]])</f>
        <v>3</v>
      </c>
      <c r="M190" s="3">
        <f>INDEX([1]!NOTA[QTY],Table1[[#This Row],[//NOTA]])</f>
        <v>216</v>
      </c>
      <c r="N190" s="3" t="str">
        <f>INDEX([1]!NOTA[STN],Table1[[#This Row],[//NOTA]])</f>
        <v>SET</v>
      </c>
      <c r="O190" s="3">
        <f>INDEX(Table2[ISI],Table1[//DIC])</f>
        <v>72</v>
      </c>
      <c r="P190" s="3" t="str">
        <f>INDEX(Table2[SATUAN],Table1[//DIC])</f>
        <v>PCS</v>
      </c>
      <c r="Q190" s="3">
        <f>IF(Table1[[#This Row],[QTY_2]]*Table1[[#This Row],[C_1]]=0,Table1[[#This Row],[QTY_1]],Table1[[#This Row],[QTY_2]]*Table1[[#This Row],[C_1]])</f>
        <v>216</v>
      </c>
      <c r="R190" s="3" t="str">
        <f>IF(Table1[[#This Row],[C_1]]="",Table1[[#This Row],[STN_1]],Table1[[#This Row],[STN_2]])</f>
        <v>PCS</v>
      </c>
      <c r="S190" s="4">
        <f>INDEX([1]!NOTA[JUMLAH],Table1[//NOTA])</f>
        <v>4968000</v>
      </c>
      <c r="T190" s="4">
        <f>Table1[[#This Row],[JUMLAH]]/Table1[[#This Row],[QTY_3]]</f>
        <v>23000</v>
      </c>
      <c r="U190" s="3" t="str">
        <f>Table1[[#This Row],[STN_3]]</f>
        <v>PCS</v>
      </c>
      <c r="V190" s="6">
        <f>INDEX([1]!NOTA[DISC 1],Table1[//NOTA])</f>
        <v>0.125</v>
      </c>
      <c r="W190" s="6">
        <f>INDEX([1]!NOTA[DISC 2],Table1[//NOTA])</f>
        <v>0.1</v>
      </c>
      <c r="X190" s="13">
        <f ca="1">INDEX([1]!NOTA[TGL_H],Table1[//NOTA])</f>
        <v>45379</v>
      </c>
      <c r="Y190" s="13">
        <f ca="1">INDEX([1]!NOTA[TGL.NOTA_H],Table1[//NOTA])</f>
        <v>45372</v>
      </c>
      <c r="Z190" s="7" t="str">
        <f ca="1">INDEX([1]!NOTA[NO.NOTA_H],Table1[//NOTA])</f>
        <v>SA240305209</v>
      </c>
      <c r="AA190" s="3" t="str">
        <f>Table1[[#This Row],[KODE BARANG]]</f>
        <v>F.OIL-JK5</v>
      </c>
      <c r="AB190" s="3">
        <f>Table1[[#This Row],[C_3]]</f>
        <v>3</v>
      </c>
      <c r="AC190" s="4">
        <f>Table1[[#This Row],[HARGA]]</f>
        <v>23000</v>
      </c>
      <c r="AD190" s="6">
        <f>IF(Table1[[#This Row],[DISKON_1]]=0,"",Table1[[#This Row],[DISKON_1]])</f>
        <v>0.125</v>
      </c>
      <c r="AE190" s="6">
        <f>IF(Table1[[#This Row],[DISKON_2]]=0,"",Table1[[#This Row],[DISKON_2]])</f>
        <v>0.1</v>
      </c>
      <c r="AF190" s="8">
        <f ca="1">Table1[[#This Row],[TGL DATANG]]</f>
        <v>45379</v>
      </c>
      <c r="AG190" s="10">
        <f ca="1">Table1[[#This Row],[TGL NOTA]]</f>
        <v>45372</v>
      </c>
      <c r="AH190" t="str">
        <f ca="1">Table1[[#This Row],[NO.NOTA]]</f>
        <v>SA240305209</v>
      </c>
    </row>
    <row r="191" spans="1:34" hidden="1" x14ac:dyDescent="0.25">
      <c r="A191" s="2">
        <v>378</v>
      </c>
      <c r="D191">
        <f t="shared" si="5"/>
        <v>187</v>
      </c>
      <c r="E191">
        <f t="shared" si="6"/>
        <v>378</v>
      </c>
      <c r="F191">
        <f>INDEX([1]!NOTA[//DB],A:A)</f>
        <v>2202</v>
      </c>
      <c r="G191">
        <f>MATCH(Table1[NAMA NB],Table2[NAMA NB],0)</f>
        <v>291</v>
      </c>
      <c r="H191" t="str">
        <f>INDEX([2]!db[NB PAJAK],Table1[[#This Row],[//DB]])</f>
        <v>CRAYON / OIL PASTEL JOYKO OP-24S PP CASE SEA WORLD</v>
      </c>
      <c r="I191" s="3" t="str">
        <f>INDEX(Table2[KODE BARANG],Table1[[#This Row],[//DIC]])</f>
        <v>F.OIL-JK6</v>
      </c>
      <c r="J191" s="4">
        <f>INDEX([1]!NOTA[C],Table1[[#This Row],[//NOTA]])</f>
        <v>4</v>
      </c>
      <c r="K191" s="5">
        <f>IF(Table1[[#This Row],[C_1]]=0,Table1[[#This Row],[QTY_1]]/Table1[[#This Row],[QTY_2]],0)</f>
        <v>0</v>
      </c>
      <c r="L191" s="5">
        <f>IF(Table1[[#This Row],[C_1]]=0,Table1[[#This Row],[C_2]],Table1[[#This Row],[C_1]])</f>
        <v>4</v>
      </c>
      <c r="M191" s="3">
        <f>INDEX([1]!NOTA[QTY],Table1[[#This Row],[//NOTA]])</f>
        <v>192</v>
      </c>
      <c r="N191" s="3" t="str">
        <f>INDEX([1]!NOTA[STN],Table1[[#This Row],[//NOTA]])</f>
        <v>SET</v>
      </c>
      <c r="O191" s="3">
        <f>INDEX(Table2[ISI],Table1[//DIC])</f>
        <v>48</v>
      </c>
      <c r="P191" s="3" t="str">
        <f>INDEX(Table2[SATUAN],Table1[//DIC])</f>
        <v>PCS</v>
      </c>
      <c r="Q191" s="3">
        <f>IF(Table1[[#This Row],[QTY_2]]*Table1[[#This Row],[C_1]]=0,Table1[[#This Row],[QTY_1]],Table1[[#This Row],[QTY_2]]*Table1[[#This Row],[C_1]])</f>
        <v>192</v>
      </c>
      <c r="R191" s="3" t="str">
        <f>IF(Table1[[#This Row],[C_1]]="",Table1[[#This Row],[STN_1]],Table1[[#This Row],[STN_2]])</f>
        <v>PCS</v>
      </c>
      <c r="S191" s="4">
        <f>INDEX([1]!NOTA[JUMLAH],Table1[//NOTA])</f>
        <v>5683200</v>
      </c>
      <c r="T191" s="4">
        <f>Table1[[#This Row],[JUMLAH]]/Table1[[#This Row],[QTY_3]]</f>
        <v>29600</v>
      </c>
      <c r="U191" s="3" t="str">
        <f>Table1[[#This Row],[STN_3]]</f>
        <v>PCS</v>
      </c>
      <c r="V191" s="6">
        <f>INDEX([1]!NOTA[DISC 1],Table1[//NOTA])</f>
        <v>0.125</v>
      </c>
      <c r="W191" s="6">
        <f>INDEX([1]!NOTA[DISC 2],Table1[//NOTA])</f>
        <v>0.1</v>
      </c>
      <c r="X191" s="13">
        <f ca="1">INDEX([1]!NOTA[TGL_H],Table1[//NOTA])</f>
        <v>45379</v>
      </c>
      <c r="Y191" s="13">
        <f ca="1">INDEX([1]!NOTA[TGL.NOTA_H],Table1[//NOTA])</f>
        <v>45372</v>
      </c>
      <c r="Z191" s="7" t="str">
        <f ca="1">INDEX([1]!NOTA[NO.NOTA_H],Table1[//NOTA])</f>
        <v>SA240305209</v>
      </c>
      <c r="AA191" s="3" t="str">
        <f>Table1[[#This Row],[KODE BARANG]]</f>
        <v>F.OIL-JK6</v>
      </c>
      <c r="AB191" s="3">
        <f>Table1[[#This Row],[C_3]]</f>
        <v>4</v>
      </c>
      <c r="AC191" s="4">
        <f>Table1[[#This Row],[HARGA]]</f>
        <v>29600</v>
      </c>
      <c r="AD191" s="6">
        <f>IF(Table1[[#This Row],[DISKON_1]]=0,"",Table1[[#This Row],[DISKON_1]])</f>
        <v>0.125</v>
      </c>
      <c r="AE191" s="6">
        <f>IF(Table1[[#This Row],[DISKON_2]]=0,"",Table1[[#This Row],[DISKON_2]])</f>
        <v>0.1</v>
      </c>
      <c r="AF191" s="8">
        <f ca="1">Table1[[#This Row],[TGL DATANG]]</f>
        <v>45379</v>
      </c>
      <c r="AG191" s="10">
        <f ca="1">Table1[[#This Row],[TGL NOTA]]</f>
        <v>45372</v>
      </c>
      <c r="AH191" t="str">
        <f ca="1">Table1[[#This Row],[NO.NOTA]]</f>
        <v>SA240305209</v>
      </c>
    </row>
    <row r="192" spans="1:34" hidden="1" x14ac:dyDescent="0.25">
      <c r="A192" s="2">
        <v>379</v>
      </c>
      <c r="D192">
        <f t="shared" si="5"/>
        <v>188</v>
      </c>
      <c r="E192">
        <f t="shared" si="6"/>
        <v>379</v>
      </c>
      <c r="F192">
        <f>INDEX([1]!NOTA[//DB],A:A)</f>
        <v>2203</v>
      </c>
      <c r="G192">
        <f>MATCH(Table1[NAMA NB],Table2[NAMA NB],0)</f>
        <v>292</v>
      </c>
      <c r="H192" t="str">
        <f>INDEX([2]!db[NB PAJAK],Table1[[#This Row],[//DB]])</f>
        <v>CRAYON / OIL PASTEL JOYKO OP-36S PP CASE SEA WORLD</v>
      </c>
      <c r="I192" s="3" t="str">
        <f>INDEX(Table2[KODE BARANG],Table1[[#This Row],[//DIC]])</f>
        <v>F.OIL-JK7</v>
      </c>
      <c r="J192" s="4">
        <f>INDEX([1]!NOTA[C],Table1[[#This Row],[//NOTA]])</f>
        <v>5</v>
      </c>
      <c r="K192" s="5">
        <f>IF(Table1[[#This Row],[C_1]]=0,Table1[[#This Row],[QTY_1]]/Table1[[#This Row],[QTY_2]],0)</f>
        <v>0</v>
      </c>
      <c r="L192" s="5">
        <f>IF(Table1[[#This Row],[C_1]]=0,Table1[[#This Row],[C_2]],Table1[[#This Row],[C_1]])</f>
        <v>5</v>
      </c>
      <c r="M192" s="3">
        <f>INDEX([1]!NOTA[QTY],Table1[[#This Row],[//NOTA]])</f>
        <v>180</v>
      </c>
      <c r="N192" s="3" t="str">
        <f>INDEX([1]!NOTA[STN],Table1[[#This Row],[//NOTA]])</f>
        <v>SET</v>
      </c>
      <c r="O192" s="3">
        <f>INDEX(Table2[ISI],Table1[//DIC])</f>
        <v>36</v>
      </c>
      <c r="P192" s="3" t="str">
        <f>INDEX(Table2[SATUAN],Table1[//DIC])</f>
        <v>PCS</v>
      </c>
      <c r="Q192" s="3">
        <f>IF(Table1[[#This Row],[QTY_2]]*Table1[[#This Row],[C_1]]=0,Table1[[#This Row],[QTY_1]],Table1[[#This Row],[QTY_2]]*Table1[[#This Row],[C_1]])</f>
        <v>180</v>
      </c>
      <c r="R192" s="3" t="str">
        <f>IF(Table1[[#This Row],[C_1]]="",Table1[[#This Row],[STN_1]],Table1[[#This Row],[STN_2]])</f>
        <v>PCS</v>
      </c>
      <c r="S192" s="4">
        <f>INDEX([1]!NOTA[JUMLAH],Table1[//NOTA])</f>
        <v>7470000</v>
      </c>
      <c r="T192" s="4">
        <f>Table1[[#This Row],[JUMLAH]]/Table1[[#This Row],[QTY_3]]</f>
        <v>41500</v>
      </c>
      <c r="U192" s="3" t="str">
        <f>Table1[[#This Row],[STN_3]]</f>
        <v>PCS</v>
      </c>
      <c r="V192" s="6">
        <f>INDEX([1]!NOTA[DISC 1],Table1[//NOTA])</f>
        <v>0.125</v>
      </c>
      <c r="W192" s="6">
        <f>INDEX([1]!NOTA[DISC 2],Table1[//NOTA])</f>
        <v>0.1</v>
      </c>
      <c r="X192" s="13">
        <f ca="1">INDEX([1]!NOTA[TGL_H],Table1[//NOTA])</f>
        <v>45379</v>
      </c>
      <c r="Y192" s="13">
        <f ca="1">INDEX([1]!NOTA[TGL.NOTA_H],Table1[//NOTA])</f>
        <v>45372</v>
      </c>
      <c r="Z192" s="7" t="str">
        <f ca="1">INDEX([1]!NOTA[NO.NOTA_H],Table1[//NOTA])</f>
        <v>SA240305209</v>
      </c>
      <c r="AA192" s="3" t="str">
        <f>Table1[[#This Row],[KODE BARANG]]</f>
        <v>F.OIL-JK7</v>
      </c>
      <c r="AB192" s="3">
        <f>Table1[[#This Row],[C_3]]</f>
        <v>5</v>
      </c>
      <c r="AC192" s="4">
        <f>Table1[[#This Row],[HARGA]]</f>
        <v>41500</v>
      </c>
      <c r="AD192" s="6">
        <f>IF(Table1[[#This Row],[DISKON_1]]=0,"",Table1[[#This Row],[DISKON_1]])</f>
        <v>0.125</v>
      </c>
      <c r="AE192" s="6">
        <f>IF(Table1[[#This Row],[DISKON_2]]=0,"",Table1[[#This Row],[DISKON_2]])</f>
        <v>0.1</v>
      </c>
      <c r="AF192" s="8">
        <f ca="1">Table1[[#This Row],[TGL DATANG]]</f>
        <v>45379</v>
      </c>
      <c r="AG192" s="10">
        <f ca="1">Table1[[#This Row],[TGL NOTA]]</f>
        <v>45372</v>
      </c>
      <c r="AH192" t="str">
        <f ca="1">Table1[[#This Row],[NO.NOTA]]</f>
        <v>SA240305209</v>
      </c>
    </row>
    <row r="193" spans="1:34" hidden="1" x14ac:dyDescent="0.25">
      <c r="A193" s="2">
        <v>380</v>
      </c>
      <c r="D193">
        <f t="shared" si="5"/>
        <v>189</v>
      </c>
      <c r="E193">
        <f t="shared" si="6"/>
        <v>380</v>
      </c>
      <c r="F193">
        <f>INDEX([1]!NOTA[//DB],A:A)</f>
        <v>2204</v>
      </c>
      <c r="G193">
        <f>MATCH(Table1[NAMA NB],Table2[NAMA NB],0)</f>
        <v>293</v>
      </c>
      <c r="H193" t="str">
        <f>INDEX([2]!db[NB PAJAK],Table1[[#This Row],[//DB]])</f>
        <v>CRAYON / OIL PASTEL JOYKO OP-48S PP CASE SEA WORLD</v>
      </c>
      <c r="I193" s="3" t="str">
        <f>INDEX(Table2[KODE BARANG],Table1[[#This Row],[//DIC]])</f>
        <v>F.OIL-JK8</v>
      </c>
      <c r="J193" s="4">
        <f>INDEX([1]!NOTA[C],Table1[[#This Row],[//NOTA]])</f>
        <v>2</v>
      </c>
      <c r="K193" s="5">
        <f>IF(Table1[[#This Row],[C_1]]=0,Table1[[#This Row],[QTY_1]]/Table1[[#This Row],[QTY_2]],0)</f>
        <v>0</v>
      </c>
      <c r="L193" s="5">
        <f>IF(Table1[[#This Row],[C_1]]=0,Table1[[#This Row],[C_2]],Table1[[#This Row],[C_1]])</f>
        <v>2</v>
      </c>
      <c r="M193" s="3">
        <f>INDEX([1]!NOTA[QTY],Table1[[#This Row],[//NOTA]])</f>
        <v>48</v>
      </c>
      <c r="N193" s="3" t="str">
        <f>INDEX([1]!NOTA[STN],Table1[[#This Row],[//NOTA]])</f>
        <v>SET</v>
      </c>
      <c r="O193" s="3">
        <f>INDEX(Table2[ISI],Table1[//DIC])</f>
        <v>24</v>
      </c>
      <c r="P193" s="3" t="str">
        <f>INDEX(Table2[SATUAN],Table1[//DIC])</f>
        <v>PCS</v>
      </c>
      <c r="Q193" s="3">
        <f>IF(Table1[[#This Row],[QTY_2]]*Table1[[#This Row],[C_1]]=0,Table1[[#This Row],[QTY_1]],Table1[[#This Row],[QTY_2]]*Table1[[#This Row],[C_1]])</f>
        <v>48</v>
      </c>
      <c r="R193" s="3" t="str">
        <f>IF(Table1[[#This Row],[C_1]]="",Table1[[#This Row],[STN_1]],Table1[[#This Row],[STN_2]])</f>
        <v>PCS</v>
      </c>
      <c r="S193" s="4">
        <f>INDEX([1]!NOTA[JUMLAH],Table1[//NOTA])</f>
        <v>2827200</v>
      </c>
      <c r="T193" s="4">
        <f>Table1[[#This Row],[JUMLAH]]/Table1[[#This Row],[QTY_3]]</f>
        <v>58900</v>
      </c>
      <c r="U193" s="3" t="str">
        <f>Table1[[#This Row],[STN_3]]</f>
        <v>PCS</v>
      </c>
      <c r="V193" s="6">
        <f>INDEX([1]!NOTA[DISC 1],Table1[//NOTA])</f>
        <v>0.125</v>
      </c>
      <c r="W193" s="6">
        <f>INDEX([1]!NOTA[DISC 2],Table1[//NOTA])</f>
        <v>0.1</v>
      </c>
      <c r="X193" s="13">
        <f ca="1">INDEX([1]!NOTA[TGL_H],Table1[//NOTA])</f>
        <v>45379</v>
      </c>
      <c r="Y193" s="13">
        <f ca="1">INDEX([1]!NOTA[TGL.NOTA_H],Table1[//NOTA])</f>
        <v>45372</v>
      </c>
      <c r="Z193" s="7" t="str">
        <f ca="1">INDEX([1]!NOTA[NO.NOTA_H],Table1[//NOTA])</f>
        <v>SA240305209</v>
      </c>
      <c r="AA193" s="3" t="str">
        <f>Table1[[#This Row],[KODE BARANG]]</f>
        <v>F.OIL-JK8</v>
      </c>
      <c r="AB193" s="3">
        <f>Table1[[#This Row],[C_3]]</f>
        <v>2</v>
      </c>
      <c r="AC193" s="4">
        <f>Table1[[#This Row],[HARGA]]</f>
        <v>58900</v>
      </c>
      <c r="AD193" s="6">
        <f>IF(Table1[[#This Row],[DISKON_1]]=0,"",Table1[[#This Row],[DISKON_1]])</f>
        <v>0.125</v>
      </c>
      <c r="AE193" s="6">
        <f>IF(Table1[[#This Row],[DISKON_2]]=0,"",Table1[[#This Row],[DISKON_2]])</f>
        <v>0.1</v>
      </c>
      <c r="AF193" s="8">
        <f ca="1">Table1[[#This Row],[TGL DATANG]]</f>
        <v>45379</v>
      </c>
      <c r="AG193" s="10">
        <f ca="1">Table1[[#This Row],[TGL NOTA]]</f>
        <v>45372</v>
      </c>
      <c r="AH193" t="str">
        <f ca="1">Table1[[#This Row],[NO.NOTA]]</f>
        <v>SA240305209</v>
      </c>
    </row>
    <row r="194" spans="1:34" hidden="1" x14ac:dyDescent="0.25">
      <c r="A194" s="2">
        <v>381</v>
      </c>
      <c r="D194">
        <f t="shared" si="5"/>
        <v>190</v>
      </c>
      <c r="E194">
        <f t="shared" si="6"/>
        <v>381</v>
      </c>
      <c r="F194">
        <f>INDEX([1]!NOTA[//DB],A:A)</f>
        <v>2205</v>
      </c>
      <c r="G194">
        <f>MATCH(Table1[NAMA NB],Table2[NAMA NB],0)</f>
        <v>294</v>
      </c>
      <c r="H194" t="str">
        <f>INDEX([2]!db[NB PAJAK],Table1[[#This Row],[//DB]])</f>
        <v>CRAYON / OIL PASTEL JOYKO OP-55S PP CASE SEA WORLD</v>
      </c>
      <c r="I194" s="3" t="str">
        <f>INDEX(Table2[KODE BARANG],Table1[[#This Row],[//DIC]])</f>
        <v>F.OIL-JK9</v>
      </c>
      <c r="J194" s="4">
        <f>INDEX([1]!NOTA[C],Table1[[#This Row],[//NOTA]])</f>
        <v>1</v>
      </c>
      <c r="K194" s="5">
        <f>IF(Table1[[#This Row],[C_1]]=0,Table1[[#This Row],[QTY_1]]/Table1[[#This Row],[QTY_2]],0)</f>
        <v>0</v>
      </c>
      <c r="L194" s="5">
        <f>IF(Table1[[#This Row],[C_1]]=0,Table1[[#This Row],[C_2]],Table1[[#This Row],[C_1]])</f>
        <v>1</v>
      </c>
      <c r="M194" s="3">
        <f>INDEX([1]!NOTA[QTY],Table1[[#This Row],[//NOTA]])</f>
        <v>24</v>
      </c>
      <c r="N194" s="3" t="str">
        <f>INDEX([1]!NOTA[STN],Table1[[#This Row],[//NOTA]])</f>
        <v>SET</v>
      </c>
      <c r="O194" s="3">
        <f>INDEX(Table2[ISI],Table1[//DIC])</f>
        <v>24</v>
      </c>
      <c r="P194" s="3" t="str">
        <f>INDEX(Table2[SATUAN],Table1[//DIC])</f>
        <v>PCS</v>
      </c>
      <c r="Q194" s="3">
        <f>IF(Table1[[#This Row],[QTY_2]]*Table1[[#This Row],[C_1]]=0,Table1[[#This Row],[QTY_1]],Table1[[#This Row],[QTY_2]]*Table1[[#This Row],[C_1]])</f>
        <v>24</v>
      </c>
      <c r="R194" s="3" t="str">
        <f>IF(Table1[[#This Row],[C_1]]="",Table1[[#This Row],[STN_1]],Table1[[#This Row],[STN_2]])</f>
        <v>PCS</v>
      </c>
      <c r="S194" s="4">
        <f>INDEX([1]!NOTA[JUMLAH],Table1[//NOTA])</f>
        <v>1605600</v>
      </c>
      <c r="T194" s="4">
        <f>Table1[[#This Row],[JUMLAH]]/Table1[[#This Row],[QTY_3]]</f>
        <v>66900</v>
      </c>
      <c r="U194" s="3" t="str">
        <f>Table1[[#This Row],[STN_3]]</f>
        <v>PCS</v>
      </c>
      <c r="V194" s="6">
        <f>INDEX([1]!NOTA[DISC 1],Table1[//NOTA])</f>
        <v>0.125</v>
      </c>
      <c r="W194" s="6">
        <f>INDEX([1]!NOTA[DISC 2],Table1[//NOTA])</f>
        <v>0.1</v>
      </c>
      <c r="X194" s="13">
        <f ca="1">INDEX([1]!NOTA[TGL_H],Table1[//NOTA])</f>
        <v>45379</v>
      </c>
      <c r="Y194" s="13">
        <f ca="1">INDEX([1]!NOTA[TGL.NOTA_H],Table1[//NOTA])</f>
        <v>45372</v>
      </c>
      <c r="Z194" s="7" t="str">
        <f ca="1">INDEX([1]!NOTA[NO.NOTA_H],Table1[//NOTA])</f>
        <v>SA240305209</v>
      </c>
      <c r="AA194" s="3" t="str">
        <f>Table1[[#This Row],[KODE BARANG]]</f>
        <v>F.OIL-JK9</v>
      </c>
      <c r="AB194" s="3">
        <f>Table1[[#This Row],[C_3]]</f>
        <v>1</v>
      </c>
      <c r="AC194" s="4">
        <f>Table1[[#This Row],[HARGA]]</f>
        <v>66900</v>
      </c>
      <c r="AD194" s="6">
        <f>IF(Table1[[#This Row],[DISKON_1]]=0,"",Table1[[#This Row],[DISKON_1]])</f>
        <v>0.125</v>
      </c>
      <c r="AE194" s="6">
        <f>IF(Table1[[#This Row],[DISKON_2]]=0,"",Table1[[#This Row],[DISKON_2]])</f>
        <v>0.1</v>
      </c>
      <c r="AF194" s="8">
        <f ca="1">Table1[[#This Row],[TGL DATANG]]</f>
        <v>45379</v>
      </c>
      <c r="AG194" s="10">
        <f ca="1">Table1[[#This Row],[TGL NOTA]]</f>
        <v>45372</v>
      </c>
      <c r="AH194" t="str">
        <f ca="1">Table1[[#This Row],[NO.NOTA]]</f>
        <v>SA240305209</v>
      </c>
    </row>
    <row r="195" spans="1:34" hidden="1" x14ac:dyDescent="0.25">
      <c r="A195" s="2">
        <v>382</v>
      </c>
      <c r="D195">
        <f t="shared" si="5"/>
        <v>191</v>
      </c>
      <c r="E195">
        <f t="shared" si="6"/>
        <v>382</v>
      </c>
      <c r="F195">
        <f>INDEX([1]!NOTA[//DB],A:A)</f>
        <v>776</v>
      </c>
      <c r="G195">
        <f>MATCH(Table1[NAMA NB],Table2[NAMA NB],0)</f>
        <v>133</v>
      </c>
      <c r="H195" t="str">
        <f>INDEX([2]!db[NB PAJAK],Table1[[#This Row],[//DB]])</f>
        <v>CRAYON / OIL PASTEL PUTAR JOYKO TWCR-12S (PANJANG)</v>
      </c>
      <c r="I195" s="3" t="str">
        <f>INDEX(Table2[KODE BARANG],Table1[[#This Row],[//DIC]])</f>
        <v>F.CRA-JK4</v>
      </c>
      <c r="J195" s="4">
        <f>INDEX([1]!NOTA[C],Table1[[#This Row],[//NOTA]])</f>
        <v>3</v>
      </c>
      <c r="K195" s="5">
        <f>IF(Table1[[#This Row],[C_1]]=0,Table1[[#This Row],[QTY_1]]/Table1[[#This Row],[QTY_2]],0)</f>
        <v>0</v>
      </c>
      <c r="L195" s="5">
        <f>IF(Table1[[#This Row],[C_1]]=0,Table1[[#This Row],[C_2]],Table1[[#This Row],[C_1]])</f>
        <v>3</v>
      </c>
      <c r="M195" s="3">
        <f>INDEX([1]!NOTA[QTY],Table1[[#This Row],[//NOTA]])</f>
        <v>432</v>
      </c>
      <c r="N195" s="3" t="str">
        <f>INDEX([1]!NOTA[STN],Table1[[#This Row],[//NOTA]])</f>
        <v>SET</v>
      </c>
      <c r="O195" s="3">
        <f>INDEX(Table2[ISI],Table1[//DIC])</f>
        <v>12</v>
      </c>
      <c r="P195" s="3" t="str">
        <f>INDEX(Table2[SATUAN],Table1[//DIC])</f>
        <v>LSN</v>
      </c>
      <c r="Q195" s="3">
        <f>IF(Table1[[#This Row],[QTY_2]]*Table1[[#This Row],[C_1]]=0,Table1[[#This Row],[QTY_1]],Table1[[#This Row],[QTY_2]]*Table1[[#This Row],[C_1]])</f>
        <v>36</v>
      </c>
      <c r="R195" s="3" t="str">
        <f>IF(Table1[[#This Row],[C_1]]="",Table1[[#This Row],[STN_1]],Table1[[#This Row],[STN_2]])</f>
        <v>LSN</v>
      </c>
      <c r="S195" s="4">
        <f>INDEX([1]!NOTA[JUMLAH],Table1[//NOTA])</f>
        <v>10324800</v>
      </c>
      <c r="T195" s="4">
        <f>Table1[[#This Row],[JUMLAH]]/Table1[[#This Row],[QTY_3]]</f>
        <v>286800</v>
      </c>
      <c r="U195" s="3" t="str">
        <f>Table1[[#This Row],[STN_3]]</f>
        <v>LSN</v>
      </c>
      <c r="V195" s="6">
        <f>INDEX([1]!NOTA[DISC 1],Table1[//NOTA])</f>
        <v>0.125</v>
      </c>
      <c r="W195" s="6">
        <f>INDEX([1]!NOTA[DISC 2],Table1[//NOTA])</f>
        <v>0.1</v>
      </c>
      <c r="X195" s="13">
        <f ca="1">INDEX([1]!NOTA[TGL_H],Table1[//NOTA])</f>
        <v>45379</v>
      </c>
      <c r="Y195" s="13">
        <f ca="1">INDEX([1]!NOTA[TGL.NOTA_H],Table1[//NOTA])</f>
        <v>45372</v>
      </c>
      <c r="Z195" s="7" t="str">
        <f ca="1">INDEX([1]!NOTA[NO.NOTA_H],Table1[//NOTA])</f>
        <v>SA240305209</v>
      </c>
      <c r="AA195" s="3" t="str">
        <f>Table1[[#This Row],[KODE BARANG]]</f>
        <v>F.CRA-JK4</v>
      </c>
      <c r="AB195" s="3">
        <f>Table1[[#This Row],[C_3]]</f>
        <v>3</v>
      </c>
      <c r="AC195" s="4">
        <f>Table1[[#This Row],[HARGA]]</f>
        <v>286800</v>
      </c>
      <c r="AD195" s="6">
        <f>IF(Table1[[#This Row],[DISKON_1]]=0,"",Table1[[#This Row],[DISKON_1]])</f>
        <v>0.125</v>
      </c>
      <c r="AE195" s="6">
        <f>IF(Table1[[#This Row],[DISKON_2]]=0,"",Table1[[#This Row],[DISKON_2]])</f>
        <v>0.1</v>
      </c>
      <c r="AF195" s="8">
        <f ca="1">Table1[[#This Row],[TGL DATANG]]</f>
        <v>45379</v>
      </c>
      <c r="AG195" s="10">
        <f ca="1">Table1[[#This Row],[TGL NOTA]]</f>
        <v>45372</v>
      </c>
      <c r="AH195" t="str">
        <f ca="1">Table1[[#This Row],[NO.NOTA]]</f>
        <v>SA240305209</v>
      </c>
    </row>
    <row r="196" spans="1:34" hidden="1" x14ac:dyDescent="0.25">
      <c r="A196" s="2">
        <v>383</v>
      </c>
      <c r="D196">
        <f t="shared" si="5"/>
        <v>192</v>
      </c>
      <c r="E196">
        <f t="shared" si="6"/>
        <v>383</v>
      </c>
      <c r="F196">
        <f>INDEX([1]!NOTA[//DB],A:A)</f>
        <v>775</v>
      </c>
      <c r="G196">
        <f>MATCH(Table1[NAMA NB],Table2[NAMA NB],0)</f>
        <v>134</v>
      </c>
      <c r="H196" t="str">
        <f>INDEX([2]!db[NB PAJAK],Table1[[#This Row],[//DB]])</f>
        <v>CRAYON / OIL PASTEL PUTAR JOYKO TWCR-12MINI (PENDEK)</v>
      </c>
      <c r="I196" s="3" t="str">
        <f>INDEX(Table2[KODE BARANG],Table1[[#This Row],[//DIC]])</f>
        <v>F.CRA-JK5</v>
      </c>
      <c r="J196" s="4">
        <f>INDEX([1]!NOTA[C],Table1[[#This Row],[//NOTA]])</f>
        <v>3</v>
      </c>
      <c r="K196" s="5">
        <f>IF(Table1[[#This Row],[C_1]]=0,Table1[[#This Row],[QTY_1]]/Table1[[#This Row],[QTY_2]],0)</f>
        <v>0</v>
      </c>
      <c r="L196" s="5">
        <f>IF(Table1[[#This Row],[C_1]]=0,Table1[[#This Row],[C_2]],Table1[[#This Row],[C_1]])</f>
        <v>3</v>
      </c>
      <c r="M196" s="3">
        <f>INDEX([1]!NOTA[QTY],Table1[[#This Row],[//NOTA]])</f>
        <v>432</v>
      </c>
      <c r="N196" s="3" t="str">
        <f>INDEX([1]!NOTA[STN],Table1[[#This Row],[//NOTA]])</f>
        <v>SET</v>
      </c>
      <c r="O196" s="3">
        <f>INDEX(Table2[ISI],Table1[//DIC])</f>
        <v>12</v>
      </c>
      <c r="P196" s="3" t="str">
        <f>INDEX(Table2[SATUAN],Table1[//DIC])</f>
        <v>LSN</v>
      </c>
      <c r="Q196" s="3">
        <f>IF(Table1[[#This Row],[QTY_2]]*Table1[[#This Row],[C_1]]=0,Table1[[#This Row],[QTY_1]],Table1[[#This Row],[QTY_2]]*Table1[[#This Row],[C_1]])</f>
        <v>36</v>
      </c>
      <c r="R196" s="3" t="str">
        <f>IF(Table1[[#This Row],[C_1]]="",Table1[[#This Row],[STN_1]],Table1[[#This Row],[STN_2]])</f>
        <v>LSN</v>
      </c>
      <c r="S196" s="4">
        <f>INDEX([1]!NOTA[JUMLAH],Table1[//NOTA])</f>
        <v>8035200</v>
      </c>
      <c r="T196" s="4">
        <f>Table1[[#This Row],[JUMLAH]]/Table1[[#This Row],[QTY_3]]</f>
        <v>223200</v>
      </c>
      <c r="U196" s="3" t="str">
        <f>Table1[[#This Row],[STN_3]]</f>
        <v>LSN</v>
      </c>
      <c r="V196" s="6">
        <f>INDEX([1]!NOTA[DISC 1],Table1[//NOTA])</f>
        <v>0.125</v>
      </c>
      <c r="W196" s="6">
        <f>INDEX([1]!NOTA[DISC 2],Table1[//NOTA])</f>
        <v>0.1</v>
      </c>
      <c r="X196" s="13">
        <f ca="1">INDEX([1]!NOTA[TGL_H],Table1[//NOTA])</f>
        <v>45379</v>
      </c>
      <c r="Y196" s="13">
        <f ca="1">INDEX([1]!NOTA[TGL.NOTA_H],Table1[//NOTA])</f>
        <v>45372</v>
      </c>
      <c r="Z196" s="7" t="str">
        <f ca="1">INDEX([1]!NOTA[NO.NOTA_H],Table1[//NOTA])</f>
        <v>SA240305209</v>
      </c>
      <c r="AA196" s="3" t="str">
        <f>Table1[[#This Row],[KODE BARANG]]</f>
        <v>F.CRA-JK5</v>
      </c>
      <c r="AB196" s="3">
        <f>Table1[[#This Row],[C_3]]</f>
        <v>3</v>
      </c>
      <c r="AC196" s="4">
        <f>Table1[[#This Row],[HARGA]]</f>
        <v>223200</v>
      </c>
      <c r="AD196" s="6">
        <f>IF(Table1[[#This Row],[DISKON_1]]=0,"",Table1[[#This Row],[DISKON_1]])</f>
        <v>0.125</v>
      </c>
      <c r="AE196" s="6">
        <f>IF(Table1[[#This Row],[DISKON_2]]=0,"",Table1[[#This Row],[DISKON_2]])</f>
        <v>0.1</v>
      </c>
      <c r="AF196" s="8">
        <f ca="1">Table1[[#This Row],[TGL DATANG]]</f>
        <v>45379</v>
      </c>
      <c r="AG196" s="10">
        <f ca="1">Table1[[#This Row],[TGL NOTA]]</f>
        <v>45372</v>
      </c>
      <c r="AH196" t="str">
        <f ca="1">Table1[[#This Row],[NO.NOTA]]</f>
        <v>SA240305209</v>
      </c>
    </row>
    <row r="197" spans="1:34" hidden="1" x14ac:dyDescent="0.25">
      <c r="A197" s="2">
        <v>384</v>
      </c>
      <c r="D197">
        <f t="shared" ref="D197:D260" si="7">IF(A197="","",ROW()-4)</f>
        <v>193</v>
      </c>
      <c r="E197">
        <f t="shared" si="6"/>
        <v>384</v>
      </c>
      <c r="F197">
        <f>INDEX([1]!NOTA[//DB],A:A)</f>
        <v>778</v>
      </c>
      <c r="G197">
        <f>MATCH(Table1[NAMA NB],Table2[NAMA NB],0)</f>
        <v>135</v>
      </c>
      <c r="H197" t="str">
        <f>INDEX([2]!db[NB PAJAK],Table1[[#This Row],[//DB]])</f>
        <v>CRAYON / OIL PASTEL PUTAR JOYKO TWCR-24S (PANJANG)</v>
      </c>
      <c r="I197" s="3" t="str">
        <f>INDEX(Table2[KODE BARANG],Table1[[#This Row],[//DIC]])</f>
        <v>F.CRA-JK6</v>
      </c>
      <c r="J197" s="4">
        <f>INDEX([1]!NOTA[C],Table1[[#This Row],[//NOTA]])</f>
        <v>1</v>
      </c>
      <c r="K197" s="5">
        <f>IF(Table1[[#This Row],[C_1]]=0,Table1[[#This Row],[QTY_1]]/Table1[[#This Row],[QTY_2]],0)</f>
        <v>0</v>
      </c>
      <c r="L197" s="5">
        <f>IF(Table1[[#This Row],[C_1]]=0,Table1[[#This Row],[C_2]],Table1[[#This Row],[C_1]])</f>
        <v>1</v>
      </c>
      <c r="M197" s="3">
        <f>INDEX([1]!NOTA[QTY],Table1[[#This Row],[//NOTA]])</f>
        <v>72</v>
      </c>
      <c r="N197" s="3" t="str">
        <f>INDEX([1]!NOTA[STN],Table1[[#This Row],[//NOTA]])</f>
        <v>SET</v>
      </c>
      <c r="O197" s="3">
        <f>INDEX(Table2[ISI],Table1[//DIC])</f>
        <v>144</v>
      </c>
      <c r="P197" s="3" t="str">
        <f>INDEX(Table2[SATUAN],Table1[//DIC])</f>
        <v>PCS</v>
      </c>
      <c r="Q197" s="3">
        <f>IF(Table1[[#This Row],[QTY_2]]*Table1[[#This Row],[C_1]]=0,Table1[[#This Row],[QTY_1]],Table1[[#This Row],[QTY_2]]*Table1[[#This Row],[C_1]])</f>
        <v>144</v>
      </c>
      <c r="R197" s="3" t="str">
        <f>IF(Table1[[#This Row],[C_1]]="",Table1[[#This Row],[STN_1]],Table1[[#This Row],[STN_2]])</f>
        <v>PCS</v>
      </c>
      <c r="S197" s="4">
        <f>INDEX([1]!NOTA[JUMLAH],Table1[//NOTA])</f>
        <v>3441600</v>
      </c>
      <c r="T197" s="4">
        <f>Table1[[#This Row],[JUMLAH]]/Table1[[#This Row],[QTY_3]]</f>
        <v>23900</v>
      </c>
      <c r="U197" s="3" t="str">
        <f>Table1[[#This Row],[STN_3]]</f>
        <v>PCS</v>
      </c>
      <c r="V197" s="6">
        <f>INDEX([1]!NOTA[DISC 1],Table1[//NOTA])</f>
        <v>0.125</v>
      </c>
      <c r="W197" s="6">
        <f>INDEX([1]!NOTA[DISC 2],Table1[//NOTA])</f>
        <v>0.1</v>
      </c>
      <c r="X197" s="13">
        <f ca="1">INDEX([1]!NOTA[TGL_H],Table1[//NOTA])</f>
        <v>45379</v>
      </c>
      <c r="Y197" s="13">
        <f ca="1">INDEX([1]!NOTA[TGL.NOTA_H],Table1[//NOTA])</f>
        <v>45372</v>
      </c>
      <c r="Z197" s="7" t="str">
        <f ca="1">INDEX([1]!NOTA[NO.NOTA_H],Table1[//NOTA])</f>
        <v>SA240305209</v>
      </c>
      <c r="AA197" s="3" t="str">
        <f>Table1[[#This Row],[KODE BARANG]]</f>
        <v>F.CRA-JK6</v>
      </c>
      <c r="AB197" s="3">
        <f>Table1[[#This Row],[C_3]]</f>
        <v>1</v>
      </c>
      <c r="AC197" s="4">
        <f>Table1[[#This Row],[HARGA]]</f>
        <v>23900</v>
      </c>
      <c r="AD197" s="6">
        <f>IF(Table1[[#This Row],[DISKON_1]]=0,"",Table1[[#This Row],[DISKON_1]])</f>
        <v>0.125</v>
      </c>
      <c r="AE197" s="6">
        <f>IF(Table1[[#This Row],[DISKON_2]]=0,"",Table1[[#This Row],[DISKON_2]])</f>
        <v>0.1</v>
      </c>
      <c r="AF197" s="8">
        <f ca="1">Table1[[#This Row],[TGL DATANG]]</f>
        <v>45379</v>
      </c>
      <c r="AG197" s="10">
        <f ca="1">Table1[[#This Row],[TGL NOTA]]</f>
        <v>45372</v>
      </c>
      <c r="AH197" t="str">
        <f ca="1">Table1[[#This Row],[NO.NOTA]]</f>
        <v>SA240305209</v>
      </c>
    </row>
    <row r="198" spans="1:34" hidden="1" x14ac:dyDescent="0.25">
      <c r="A198" s="2">
        <v>385</v>
      </c>
      <c r="D198">
        <f t="shared" si="7"/>
        <v>194</v>
      </c>
      <c r="E198">
        <f t="shared" si="6"/>
        <v>385</v>
      </c>
      <c r="F198">
        <f>INDEX([1]!NOTA[//DB],A:A)</f>
        <v>1072</v>
      </c>
      <c r="G198" t="e">
        <f>MATCH(Table1[NAMA NB],Table2[NAMA NB],0)</f>
        <v>#N/A</v>
      </c>
      <c r="H198" t="str">
        <f>INDEX([2]!db[NB PAJAK],Table1[[#This Row],[//DB]])</f>
        <v>GEL PEN JOYKO GP-330 HITAM</v>
      </c>
      <c r="I198" s="3" t="e">
        <f>INDEX(Table2[KODE BARANG],Table1[[#This Row],[//DIC]])</f>
        <v>#N/A</v>
      </c>
      <c r="J198" s="4">
        <f>INDEX([1]!NOTA[C],Table1[[#This Row],[//NOTA]])</f>
        <v>2</v>
      </c>
      <c r="K198" s="5">
        <f>IF(Table1[[#This Row],[C_1]]=0,Table1[[#This Row],[QTY_1]]/Table1[[#This Row],[QTY_2]],0)</f>
        <v>0</v>
      </c>
      <c r="L198" s="5">
        <f>IF(Table1[[#This Row],[C_1]]=0,Table1[[#This Row],[C_2]],Table1[[#This Row],[C_1]])</f>
        <v>2</v>
      </c>
      <c r="M198" s="3">
        <f>INDEX([1]!NOTA[QTY],Table1[[#This Row],[//NOTA]])</f>
        <v>288</v>
      </c>
      <c r="N198" s="3" t="str">
        <f>INDEX([1]!NOTA[STN],Table1[[#This Row],[//NOTA]])</f>
        <v>LSN</v>
      </c>
      <c r="O198" s="3" t="e">
        <f>INDEX(Table2[ISI],Table1[//DIC])</f>
        <v>#N/A</v>
      </c>
      <c r="P198" s="3" t="e">
        <f>INDEX(Table2[SATUAN],Table1[//DIC])</f>
        <v>#N/A</v>
      </c>
      <c r="Q198" s="3" t="e">
        <f>IF(Table1[[#This Row],[QTY_2]]*Table1[[#This Row],[C_1]]=0,Table1[[#This Row],[QTY_1]],Table1[[#This Row],[QTY_2]]*Table1[[#This Row],[C_1]])</f>
        <v>#N/A</v>
      </c>
      <c r="R198" s="3" t="e">
        <f>IF(Table1[[#This Row],[C_1]]="",Table1[[#This Row],[STN_1]],Table1[[#This Row],[STN_2]])</f>
        <v>#N/A</v>
      </c>
      <c r="S198" s="4">
        <f>INDEX([1]!NOTA[JUMLAH],Table1[//NOTA])</f>
        <v>4060800</v>
      </c>
      <c r="T198" s="4" t="e">
        <f>Table1[[#This Row],[JUMLAH]]/Table1[[#This Row],[QTY_3]]</f>
        <v>#N/A</v>
      </c>
      <c r="U198" s="3" t="e">
        <f>Table1[[#This Row],[STN_3]]</f>
        <v>#N/A</v>
      </c>
      <c r="V198" s="6">
        <f>INDEX([1]!NOTA[DISC 1],Table1[//NOTA])</f>
        <v>0.125</v>
      </c>
      <c r="W198" s="6">
        <f>INDEX([1]!NOTA[DISC 2],Table1[//NOTA])</f>
        <v>0.1</v>
      </c>
      <c r="X198" s="13">
        <f ca="1">INDEX([1]!NOTA[TGL_H],Table1[//NOTA])</f>
        <v>45379</v>
      </c>
      <c r="Y198" s="13">
        <f ca="1">INDEX([1]!NOTA[TGL.NOTA_H],Table1[//NOTA])</f>
        <v>45372</v>
      </c>
      <c r="Z198" s="7" t="str">
        <f ca="1">INDEX([1]!NOTA[NO.NOTA_H],Table1[//NOTA])</f>
        <v>SA240305209</v>
      </c>
      <c r="AA198" s="3" t="e">
        <f>Table1[[#This Row],[KODE BARANG]]</f>
        <v>#N/A</v>
      </c>
      <c r="AB198" s="3">
        <f>Table1[[#This Row],[C_3]]</f>
        <v>2</v>
      </c>
      <c r="AC198" s="4" t="e">
        <f>Table1[[#This Row],[HARGA]]</f>
        <v>#N/A</v>
      </c>
      <c r="AD198" s="6">
        <f>IF(Table1[[#This Row],[DISKON_1]]=0,"",Table1[[#This Row],[DISKON_1]])</f>
        <v>0.125</v>
      </c>
      <c r="AE198" s="6">
        <f>IF(Table1[[#This Row],[DISKON_2]]=0,"",Table1[[#This Row],[DISKON_2]])</f>
        <v>0.1</v>
      </c>
      <c r="AF198" s="8">
        <f ca="1">Table1[[#This Row],[TGL DATANG]]</f>
        <v>45379</v>
      </c>
      <c r="AG198" s="10">
        <f ca="1">Table1[[#This Row],[TGL NOTA]]</f>
        <v>45372</v>
      </c>
      <c r="AH198" t="str">
        <f ca="1">Table1[[#This Row],[NO.NOTA]]</f>
        <v>SA240305209</v>
      </c>
    </row>
    <row r="199" spans="1:34" hidden="1" x14ac:dyDescent="0.25">
      <c r="A199" s="2">
        <v>387</v>
      </c>
      <c r="D199">
        <f t="shared" si="7"/>
        <v>195</v>
      </c>
      <c r="E199">
        <f t="shared" si="6"/>
        <v>387</v>
      </c>
      <c r="F199">
        <f>INDEX([1]!NOTA[//DB],A:A)</f>
        <v>2200</v>
      </c>
      <c r="G199">
        <f>MATCH(Table1[NAMA NB],Table2[NAMA NB],0)</f>
        <v>289</v>
      </c>
      <c r="H199" t="str">
        <f>INDEX([2]!db[NB PAJAK],Table1[[#This Row],[//DB]])</f>
        <v>CRAYON / OIL PASTEL JOYKO OP-12S PP CASE SEA WORLD</v>
      </c>
      <c r="I199" s="3" t="str">
        <f>INDEX(Table2[KODE BARANG],Table1[[#This Row],[//DIC]])</f>
        <v>F.OIL-JK3</v>
      </c>
      <c r="J199" s="4">
        <f>INDEX([1]!NOTA[C],Table1[[#This Row],[//NOTA]])</f>
        <v>20</v>
      </c>
      <c r="K199" s="5">
        <f>IF(Table1[[#This Row],[C_1]]=0,Table1[[#This Row],[QTY_1]]/Table1[[#This Row],[QTY_2]],0)</f>
        <v>0</v>
      </c>
      <c r="L199" s="5">
        <f>IF(Table1[[#This Row],[C_1]]=0,Table1[[#This Row],[C_2]],Table1[[#This Row],[C_1]])</f>
        <v>20</v>
      </c>
      <c r="M199" s="3">
        <f>INDEX([1]!NOTA[QTY],Table1[[#This Row],[//NOTA]])</f>
        <v>2880</v>
      </c>
      <c r="N199" s="3" t="str">
        <f>INDEX([1]!NOTA[STN],Table1[[#This Row],[//NOTA]])</f>
        <v>SET</v>
      </c>
      <c r="O199" s="3">
        <f>INDEX(Table2[ISI],Table1[//DIC])</f>
        <v>144</v>
      </c>
      <c r="P199" s="3" t="str">
        <f>INDEX(Table2[SATUAN],Table1[//DIC])</f>
        <v>PCS</v>
      </c>
      <c r="Q199" s="3">
        <f>IF(Table1[[#This Row],[QTY_2]]*Table1[[#This Row],[C_1]]=0,Table1[[#This Row],[QTY_1]],Table1[[#This Row],[QTY_2]]*Table1[[#This Row],[C_1]])</f>
        <v>2880</v>
      </c>
      <c r="R199" s="3" t="str">
        <f>IF(Table1[[#This Row],[C_1]]="",Table1[[#This Row],[STN_1]],Table1[[#This Row],[STN_2]])</f>
        <v>PCS</v>
      </c>
      <c r="S199" s="4">
        <f>INDEX([1]!NOTA[JUMLAH],Table1[//NOTA])</f>
        <v>34272000</v>
      </c>
      <c r="T199" s="4">
        <f>Table1[[#This Row],[JUMLAH]]/Table1[[#This Row],[QTY_3]]</f>
        <v>11900</v>
      </c>
      <c r="U199" s="3" t="str">
        <f>Table1[[#This Row],[STN_3]]</f>
        <v>PCS</v>
      </c>
      <c r="V199" s="6">
        <f>INDEX([1]!NOTA[DISC 1],Table1[//NOTA])</f>
        <v>0.125</v>
      </c>
      <c r="W199" s="6">
        <f>INDEX([1]!NOTA[DISC 2],Table1[//NOTA])</f>
        <v>0.1</v>
      </c>
      <c r="X199" s="13">
        <f ca="1">INDEX([1]!NOTA[TGL_H],Table1[//NOTA])</f>
        <v>45381</v>
      </c>
      <c r="Y199" s="13">
        <f ca="1">INDEX([1]!NOTA[TGL.NOTA_H],Table1[//NOTA])</f>
        <v>45373</v>
      </c>
      <c r="Z199" s="7" t="str">
        <f ca="1">INDEX([1]!NOTA[NO.NOTA_H],Table1[//NOTA])</f>
        <v>SA240305284</v>
      </c>
      <c r="AA199" s="3" t="str">
        <f>Table1[[#This Row],[KODE BARANG]]</f>
        <v>F.OIL-JK3</v>
      </c>
      <c r="AB199" s="3">
        <f>Table1[[#This Row],[C_3]]</f>
        <v>20</v>
      </c>
      <c r="AC199" s="4">
        <f>Table1[[#This Row],[HARGA]]</f>
        <v>11900</v>
      </c>
      <c r="AD199" s="6">
        <f>IF(Table1[[#This Row],[DISKON_1]]=0,"",Table1[[#This Row],[DISKON_1]])</f>
        <v>0.125</v>
      </c>
      <c r="AE199" s="6">
        <f>IF(Table1[[#This Row],[DISKON_2]]=0,"",Table1[[#This Row],[DISKON_2]])</f>
        <v>0.1</v>
      </c>
      <c r="AF199" s="8">
        <f ca="1">Table1[[#This Row],[TGL DATANG]]</f>
        <v>45381</v>
      </c>
      <c r="AG199" s="10">
        <f ca="1">Table1[[#This Row],[TGL NOTA]]</f>
        <v>45373</v>
      </c>
      <c r="AH199" t="str">
        <f ca="1">Table1[[#This Row],[NO.NOTA]]</f>
        <v>SA240305284</v>
      </c>
    </row>
    <row r="200" spans="1:34" hidden="1" x14ac:dyDescent="0.25">
      <c r="A200" s="2">
        <v>388</v>
      </c>
      <c r="D200">
        <f t="shared" si="7"/>
        <v>196</v>
      </c>
      <c r="E200">
        <f t="shared" si="6"/>
        <v>388</v>
      </c>
      <c r="F200">
        <f>INDEX([1]!NOTA[//DB],A:A)</f>
        <v>2201</v>
      </c>
      <c r="G200">
        <f>MATCH(Table1[NAMA NB],Table2[NAMA NB],0)</f>
        <v>290</v>
      </c>
      <c r="H200" t="str">
        <f>INDEX([2]!db[NB PAJAK],Table1[[#This Row],[//DB]])</f>
        <v>CRAYON / OIL PASTEL JOYKO OP-18S PP CASE SEA WORLD</v>
      </c>
      <c r="I200" s="3" t="str">
        <f>INDEX(Table2[KODE BARANG],Table1[[#This Row],[//DIC]])</f>
        <v>F.OIL-JK5</v>
      </c>
      <c r="J200" s="4">
        <f>INDEX([1]!NOTA[C],Table1[[#This Row],[//NOTA]])</f>
        <v>15</v>
      </c>
      <c r="K200" s="5">
        <f>IF(Table1[[#This Row],[C_1]]=0,Table1[[#This Row],[QTY_1]]/Table1[[#This Row],[QTY_2]],0)</f>
        <v>0</v>
      </c>
      <c r="L200" s="5">
        <f>IF(Table1[[#This Row],[C_1]]=0,Table1[[#This Row],[C_2]],Table1[[#This Row],[C_1]])</f>
        <v>15</v>
      </c>
      <c r="M200" s="3">
        <f>INDEX([1]!NOTA[QTY],Table1[[#This Row],[//NOTA]])</f>
        <v>1080</v>
      </c>
      <c r="N200" s="3" t="str">
        <f>INDEX([1]!NOTA[STN],Table1[[#This Row],[//NOTA]])</f>
        <v>SET</v>
      </c>
      <c r="O200" s="3">
        <f>INDEX(Table2[ISI],Table1[//DIC])</f>
        <v>72</v>
      </c>
      <c r="P200" s="3" t="str">
        <f>INDEX(Table2[SATUAN],Table1[//DIC])</f>
        <v>PCS</v>
      </c>
      <c r="Q200" s="3">
        <f>IF(Table1[[#This Row],[QTY_2]]*Table1[[#This Row],[C_1]]=0,Table1[[#This Row],[QTY_1]],Table1[[#This Row],[QTY_2]]*Table1[[#This Row],[C_1]])</f>
        <v>1080</v>
      </c>
      <c r="R200" s="3" t="str">
        <f>IF(Table1[[#This Row],[C_1]]="",Table1[[#This Row],[STN_1]],Table1[[#This Row],[STN_2]])</f>
        <v>PCS</v>
      </c>
      <c r="S200" s="4">
        <f>INDEX([1]!NOTA[JUMLAH],Table1[//NOTA])</f>
        <v>24840000</v>
      </c>
      <c r="T200" s="4">
        <f>Table1[[#This Row],[JUMLAH]]/Table1[[#This Row],[QTY_3]]</f>
        <v>23000</v>
      </c>
      <c r="U200" s="3" t="str">
        <f>Table1[[#This Row],[STN_3]]</f>
        <v>PCS</v>
      </c>
      <c r="V200" s="6">
        <f>INDEX([1]!NOTA[DISC 1],Table1[//NOTA])</f>
        <v>0.125</v>
      </c>
      <c r="W200" s="6">
        <f>INDEX([1]!NOTA[DISC 2],Table1[//NOTA])</f>
        <v>0.1</v>
      </c>
      <c r="X200" s="13">
        <f ca="1">INDEX([1]!NOTA[TGL_H],Table1[//NOTA])</f>
        <v>45381</v>
      </c>
      <c r="Y200" s="13">
        <f ca="1">INDEX([1]!NOTA[TGL.NOTA_H],Table1[//NOTA])</f>
        <v>45373</v>
      </c>
      <c r="Z200" s="7" t="str">
        <f ca="1">INDEX([1]!NOTA[NO.NOTA_H],Table1[//NOTA])</f>
        <v>SA240305284</v>
      </c>
      <c r="AA200" s="3" t="str">
        <f>Table1[[#This Row],[KODE BARANG]]</f>
        <v>F.OIL-JK5</v>
      </c>
      <c r="AB200" s="3">
        <f>Table1[[#This Row],[C_3]]</f>
        <v>15</v>
      </c>
      <c r="AC200" s="4">
        <f>Table1[[#This Row],[HARGA]]</f>
        <v>23000</v>
      </c>
      <c r="AD200" s="6">
        <f>IF(Table1[[#This Row],[DISKON_1]]=0,"",Table1[[#This Row],[DISKON_1]])</f>
        <v>0.125</v>
      </c>
      <c r="AE200" s="6">
        <f>IF(Table1[[#This Row],[DISKON_2]]=0,"",Table1[[#This Row],[DISKON_2]])</f>
        <v>0.1</v>
      </c>
      <c r="AF200" s="8">
        <f ca="1">Table1[[#This Row],[TGL DATANG]]</f>
        <v>45381</v>
      </c>
      <c r="AG200" s="10">
        <f ca="1">Table1[[#This Row],[TGL NOTA]]</f>
        <v>45373</v>
      </c>
      <c r="AH200" t="str">
        <f ca="1">Table1[[#This Row],[NO.NOTA]]</f>
        <v>SA240305284</v>
      </c>
    </row>
    <row r="201" spans="1:34" hidden="1" x14ac:dyDescent="0.25">
      <c r="A201" s="2">
        <v>389</v>
      </c>
      <c r="D201">
        <f t="shared" si="7"/>
        <v>197</v>
      </c>
      <c r="E201">
        <f t="shared" si="6"/>
        <v>389</v>
      </c>
      <c r="F201">
        <f>INDEX([1]!NOTA[//DB],A:A)</f>
        <v>2206</v>
      </c>
      <c r="G201">
        <f>MATCH(Table1[NAMA NB],Table2[NAMA NB],0)</f>
        <v>295</v>
      </c>
      <c r="H201" t="str">
        <f>INDEX([2]!db[NB PAJAK],Table1[[#This Row],[//DB]])</f>
        <v>CRAYON / OIL PASTEL JOYKO OP-72S PP CASE SEA WORLD</v>
      </c>
      <c r="I201" s="3" t="str">
        <f>INDEX(Table2[KODE BARANG],Table1[[#This Row],[//DIC]])</f>
        <v>F.OIL-JK10</v>
      </c>
      <c r="J201" s="4">
        <f>INDEX([1]!NOTA[C],Table1[[#This Row],[//NOTA]])</f>
        <v>5</v>
      </c>
      <c r="K201" s="5">
        <f>IF(Table1[[#This Row],[C_1]]=0,Table1[[#This Row],[QTY_1]]/Table1[[#This Row],[QTY_2]],0)</f>
        <v>0</v>
      </c>
      <c r="L201" s="5">
        <f>IF(Table1[[#This Row],[C_1]]=0,Table1[[#This Row],[C_2]],Table1[[#This Row],[C_1]])</f>
        <v>5</v>
      </c>
      <c r="M201" s="3">
        <f>INDEX([1]!NOTA[QTY],Table1[[#This Row],[//NOTA]])</f>
        <v>120</v>
      </c>
      <c r="N201" s="3" t="str">
        <f>INDEX([1]!NOTA[STN],Table1[[#This Row],[//NOTA]])</f>
        <v>SET</v>
      </c>
      <c r="O201" s="3">
        <f>INDEX(Table2[ISI],Table1[//DIC])</f>
        <v>24</v>
      </c>
      <c r="P201" s="3" t="str">
        <f>INDEX(Table2[SATUAN],Table1[//DIC])</f>
        <v>PCS</v>
      </c>
      <c r="Q201" s="3">
        <f>IF(Table1[[#This Row],[QTY_2]]*Table1[[#This Row],[C_1]]=0,Table1[[#This Row],[QTY_1]],Table1[[#This Row],[QTY_2]]*Table1[[#This Row],[C_1]])</f>
        <v>120</v>
      </c>
      <c r="R201" s="3" t="str">
        <f>IF(Table1[[#This Row],[C_1]]="",Table1[[#This Row],[STN_1]],Table1[[#This Row],[STN_2]])</f>
        <v>PCS</v>
      </c>
      <c r="S201" s="4">
        <f>INDEX([1]!NOTA[JUMLAH],Table1[//NOTA])</f>
        <v>11520000</v>
      </c>
      <c r="T201" s="4">
        <f>Table1[[#This Row],[JUMLAH]]/Table1[[#This Row],[QTY_3]]</f>
        <v>96000</v>
      </c>
      <c r="U201" s="3" t="str">
        <f>Table1[[#This Row],[STN_3]]</f>
        <v>PCS</v>
      </c>
      <c r="V201" s="6">
        <f>INDEX([1]!NOTA[DISC 1],Table1[//NOTA])</f>
        <v>0.125</v>
      </c>
      <c r="W201" s="6">
        <f>INDEX([1]!NOTA[DISC 2],Table1[//NOTA])</f>
        <v>0.1</v>
      </c>
      <c r="X201" s="13">
        <f ca="1">INDEX([1]!NOTA[TGL_H],Table1[//NOTA])</f>
        <v>45381</v>
      </c>
      <c r="Y201" s="13">
        <f ca="1">INDEX([1]!NOTA[TGL.NOTA_H],Table1[//NOTA])</f>
        <v>45373</v>
      </c>
      <c r="Z201" s="7" t="str">
        <f ca="1">INDEX([1]!NOTA[NO.NOTA_H],Table1[//NOTA])</f>
        <v>SA240305284</v>
      </c>
      <c r="AA201" s="3" t="str">
        <f>Table1[[#This Row],[KODE BARANG]]</f>
        <v>F.OIL-JK10</v>
      </c>
      <c r="AB201" s="3">
        <f>Table1[[#This Row],[C_3]]</f>
        <v>5</v>
      </c>
      <c r="AC201" s="4">
        <f>Table1[[#This Row],[HARGA]]</f>
        <v>96000</v>
      </c>
      <c r="AD201" s="6">
        <f>IF(Table1[[#This Row],[DISKON_1]]=0,"",Table1[[#This Row],[DISKON_1]])</f>
        <v>0.125</v>
      </c>
      <c r="AE201" s="6">
        <f>IF(Table1[[#This Row],[DISKON_2]]=0,"",Table1[[#This Row],[DISKON_2]])</f>
        <v>0.1</v>
      </c>
      <c r="AF201" s="8">
        <f ca="1">Table1[[#This Row],[TGL DATANG]]</f>
        <v>45381</v>
      </c>
      <c r="AG201" s="10">
        <f ca="1">Table1[[#This Row],[TGL NOTA]]</f>
        <v>45373</v>
      </c>
      <c r="AH201" t="str">
        <f ca="1">Table1[[#This Row],[NO.NOTA]]</f>
        <v>SA240305284</v>
      </c>
    </row>
    <row r="202" spans="1:34" hidden="1" x14ac:dyDescent="0.25">
      <c r="A202" s="2">
        <v>391</v>
      </c>
      <c r="D202">
        <f t="shared" si="7"/>
        <v>198</v>
      </c>
      <c r="E202">
        <f t="shared" si="6"/>
        <v>391</v>
      </c>
      <c r="F202">
        <f>INDEX([1]!NOTA[//DB],A:A)</f>
        <v>776</v>
      </c>
      <c r="G202">
        <f>MATCH(Table1[NAMA NB],Table2[NAMA NB],0)</f>
        <v>133</v>
      </c>
      <c r="H202" t="str">
        <f>INDEX([2]!db[NB PAJAK],Table1[[#This Row],[//DB]])</f>
        <v>CRAYON / OIL PASTEL PUTAR JOYKO TWCR-12S (PANJANG)</v>
      </c>
      <c r="I202" s="3" t="str">
        <f>INDEX(Table2[KODE BARANG],Table1[[#This Row],[//DIC]])</f>
        <v>F.CRA-JK4</v>
      </c>
      <c r="J202" s="4">
        <f>INDEX([1]!NOTA[C],Table1[[#This Row],[//NOTA]])</f>
        <v>10</v>
      </c>
      <c r="K202" s="5">
        <f>IF(Table1[[#This Row],[C_1]]=0,Table1[[#This Row],[QTY_1]]/Table1[[#This Row],[QTY_2]],0)</f>
        <v>0</v>
      </c>
      <c r="L202" s="5">
        <f>IF(Table1[[#This Row],[C_1]]=0,Table1[[#This Row],[C_2]],Table1[[#This Row],[C_1]])</f>
        <v>10</v>
      </c>
      <c r="M202" s="3">
        <f>INDEX([1]!NOTA[QTY],Table1[[#This Row],[//NOTA]])</f>
        <v>1440</v>
      </c>
      <c r="N202" s="3" t="str">
        <f>INDEX([1]!NOTA[STN],Table1[[#This Row],[//NOTA]])</f>
        <v>SET</v>
      </c>
      <c r="O202" s="3">
        <f>INDEX(Table2[ISI],Table1[//DIC])</f>
        <v>12</v>
      </c>
      <c r="P202" s="3" t="str">
        <f>INDEX(Table2[SATUAN],Table1[//DIC])</f>
        <v>LSN</v>
      </c>
      <c r="Q202" s="3">
        <f>IF(Table1[[#This Row],[QTY_2]]*Table1[[#This Row],[C_1]]=0,Table1[[#This Row],[QTY_1]],Table1[[#This Row],[QTY_2]]*Table1[[#This Row],[C_1]])</f>
        <v>120</v>
      </c>
      <c r="R202" s="3" t="str">
        <f>IF(Table1[[#This Row],[C_1]]="",Table1[[#This Row],[STN_1]],Table1[[#This Row],[STN_2]])</f>
        <v>LSN</v>
      </c>
      <c r="S202" s="4">
        <f>INDEX([1]!NOTA[JUMLAH],Table1[//NOTA])</f>
        <v>34416000</v>
      </c>
      <c r="T202" s="4">
        <f>Table1[[#This Row],[JUMLAH]]/Table1[[#This Row],[QTY_3]]</f>
        <v>286800</v>
      </c>
      <c r="U202" s="3" t="str">
        <f>Table1[[#This Row],[STN_3]]</f>
        <v>LSN</v>
      </c>
      <c r="V202" s="6">
        <f>INDEX([1]!NOTA[DISC 1],Table1[//NOTA])</f>
        <v>0.125</v>
      </c>
      <c r="W202" s="6">
        <f>INDEX([1]!NOTA[DISC 2],Table1[//NOTA])</f>
        <v>0.1</v>
      </c>
      <c r="X202" s="13">
        <f ca="1">INDEX([1]!NOTA[TGL_H],Table1[//NOTA])</f>
        <v>45381</v>
      </c>
      <c r="Y202" s="13">
        <f ca="1">INDEX([1]!NOTA[TGL.NOTA_H],Table1[//NOTA])</f>
        <v>45373</v>
      </c>
      <c r="Z202" s="7" t="str">
        <f ca="1">INDEX([1]!NOTA[NO.NOTA_H],Table1[//NOTA])</f>
        <v>SA240305295</v>
      </c>
      <c r="AA202" s="3" t="str">
        <f>Table1[[#This Row],[KODE BARANG]]</f>
        <v>F.CRA-JK4</v>
      </c>
      <c r="AB202" s="3">
        <f>Table1[[#This Row],[C_3]]</f>
        <v>10</v>
      </c>
      <c r="AC202" s="4">
        <f>Table1[[#This Row],[HARGA]]</f>
        <v>286800</v>
      </c>
      <c r="AD202" s="6">
        <f>IF(Table1[[#This Row],[DISKON_1]]=0,"",Table1[[#This Row],[DISKON_1]])</f>
        <v>0.125</v>
      </c>
      <c r="AE202" s="6">
        <f>IF(Table1[[#This Row],[DISKON_2]]=0,"",Table1[[#This Row],[DISKON_2]])</f>
        <v>0.1</v>
      </c>
      <c r="AF202" s="8">
        <f ca="1">Table1[[#This Row],[TGL DATANG]]</f>
        <v>45381</v>
      </c>
      <c r="AG202" s="10">
        <f ca="1">Table1[[#This Row],[TGL NOTA]]</f>
        <v>45373</v>
      </c>
      <c r="AH202" t="str">
        <f ca="1">Table1[[#This Row],[NO.NOTA]]</f>
        <v>SA240305295</v>
      </c>
    </row>
    <row r="203" spans="1:34" hidden="1" x14ac:dyDescent="0.25">
      <c r="A203" s="2">
        <v>392</v>
      </c>
      <c r="D203">
        <f t="shared" si="7"/>
        <v>199</v>
      </c>
      <c r="E203">
        <f t="shared" si="6"/>
        <v>392</v>
      </c>
      <c r="F203">
        <f>INDEX([1]!NOTA[//DB],A:A)</f>
        <v>775</v>
      </c>
      <c r="G203">
        <f>MATCH(Table1[NAMA NB],Table2[NAMA NB],0)</f>
        <v>134</v>
      </c>
      <c r="H203" t="str">
        <f>INDEX([2]!db[NB PAJAK],Table1[[#This Row],[//DB]])</f>
        <v>CRAYON / OIL PASTEL PUTAR JOYKO TWCR-12MINI (PENDEK)</v>
      </c>
      <c r="I203" s="3" t="str">
        <f>INDEX(Table2[KODE BARANG],Table1[[#This Row],[//DIC]])</f>
        <v>F.CRA-JK5</v>
      </c>
      <c r="J203" s="4">
        <f>INDEX([1]!NOTA[C],Table1[[#This Row],[//NOTA]])</f>
        <v>5</v>
      </c>
      <c r="K203" s="5">
        <f>IF(Table1[[#This Row],[C_1]]=0,Table1[[#This Row],[QTY_1]]/Table1[[#This Row],[QTY_2]],0)</f>
        <v>0</v>
      </c>
      <c r="L203" s="5">
        <f>IF(Table1[[#This Row],[C_1]]=0,Table1[[#This Row],[C_2]],Table1[[#This Row],[C_1]])</f>
        <v>5</v>
      </c>
      <c r="M203" s="3">
        <f>INDEX([1]!NOTA[QTY],Table1[[#This Row],[//NOTA]])</f>
        <v>720</v>
      </c>
      <c r="N203" s="3" t="str">
        <f>INDEX([1]!NOTA[STN],Table1[[#This Row],[//NOTA]])</f>
        <v>SET</v>
      </c>
      <c r="O203" s="3">
        <f>INDEX(Table2[ISI],Table1[//DIC])</f>
        <v>12</v>
      </c>
      <c r="P203" s="3" t="str">
        <f>INDEX(Table2[SATUAN],Table1[//DIC])</f>
        <v>LSN</v>
      </c>
      <c r="Q203" s="3">
        <f>IF(Table1[[#This Row],[QTY_2]]*Table1[[#This Row],[C_1]]=0,Table1[[#This Row],[QTY_1]],Table1[[#This Row],[QTY_2]]*Table1[[#This Row],[C_1]])</f>
        <v>60</v>
      </c>
      <c r="R203" s="3" t="str">
        <f>IF(Table1[[#This Row],[C_1]]="",Table1[[#This Row],[STN_1]],Table1[[#This Row],[STN_2]])</f>
        <v>LSN</v>
      </c>
      <c r="S203" s="4">
        <f>INDEX([1]!NOTA[JUMLAH],Table1[//NOTA])</f>
        <v>13392000</v>
      </c>
      <c r="T203" s="4">
        <f>Table1[[#This Row],[JUMLAH]]/Table1[[#This Row],[QTY_3]]</f>
        <v>223200</v>
      </c>
      <c r="U203" s="3" t="str">
        <f>Table1[[#This Row],[STN_3]]</f>
        <v>LSN</v>
      </c>
      <c r="V203" s="6">
        <f>INDEX([1]!NOTA[DISC 1],Table1[//NOTA])</f>
        <v>0.125</v>
      </c>
      <c r="W203" s="6">
        <f>INDEX([1]!NOTA[DISC 2],Table1[//NOTA])</f>
        <v>0.1</v>
      </c>
      <c r="X203" s="13">
        <f ca="1">INDEX([1]!NOTA[TGL_H],Table1[//NOTA])</f>
        <v>45381</v>
      </c>
      <c r="Y203" s="13">
        <f ca="1">INDEX([1]!NOTA[TGL.NOTA_H],Table1[//NOTA])</f>
        <v>45373</v>
      </c>
      <c r="Z203" s="7" t="str">
        <f ca="1">INDEX([1]!NOTA[NO.NOTA_H],Table1[//NOTA])</f>
        <v>SA240305295</v>
      </c>
      <c r="AA203" s="3" t="str">
        <f>Table1[[#This Row],[KODE BARANG]]</f>
        <v>F.CRA-JK5</v>
      </c>
      <c r="AB203" s="3">
        <f>Table1[[#This Row],[C_3]]</f>
        <v>5</v>
      </c>
      <c r="AC203" s="4">
        <f>Table1[[#This Row],[HARGA]]</f>
        <v>223200</v>
      </c>
      <c r="AD203" s="6">
        <f>IF(Table1[[#This Row],[DISKON_1]]=0,"",Table1[[#This Row],[DISKON_1]])</f>
        <v>0.125</v>
      </c>
      <c r="AE203" s="6">
        <f>IF(Table1[[#This Row],[DISKON_2]]=0,"",Table1[[#This Row],[DISKON_2]])</f>
        <v>0.1</v>
      </c>
      <c r="AF203" s="8">
        <f ca="1">Table1[[#This Row],[TGL DATANG]]</f>
        <v>45381</v>
      </c>
      <c r="AG203" s="10">
        <f ca="1">Table1[[#This Row],[TGL NOTA]]</f>
        <v>45373</v>
      </c>
      <c r="AH203" t="str">
        <f ca="1">Table1[[#This Row],[NO.NOTA]]</f>
        <v>SA240305295</v>
      </c>
    </row>
    <row r="204" spans="1:34" hidden="1" x14ac:dyDescent="0.25">
      <c r="A204" s="2">
        <v>394</v>
      </c>
      <c r="D204">
        <f t="shared" si="7"/>
        <v>200</v>
      </c>
      <c r="E204">
        <f t="shared" si="6"/>
        <v>394</v>
      </c>
      <c r="F204">
        <f>INDEX([1]!NOTA[//DB],A:A)</f>
        <v>2202</v>
      </c>
      <c r="G204">
        <f>MATCH(Table1[NAMA NB],Table2[NAMA NB],0)</f>
        <v>291</v>
      </c>
      <c r="H204" t="str">
        <f>INDEX([2]!db[NB PAJAK],Table1[[#This Row],[//DB]])</f>
        <v>CRAYON / OIL PASTEL JOYKO OP-24S PP CASE SEA WORLD</v>
      </c>
      <c r="I204" s="3" t="str">
        <f>INDEX(Table2[KODE BARANG],Table1[[#This Row],[//DIC]])</f>
        <v>F.OIL-JK6</v>
      </c>
      <c r="J204" s="4">
        <f>INDEX([1]!NOTA[C],Table1[[#This Row],[//NOTA]])</f>
        <v>20</v>
      </c>
      <c r="K204" s="5">
        <f>IF(Table1[[#This Row],[C_1]]=0,Table1[[#This Row],[QTY_1]]/Table1[[#This Row],[QTY_2]],0)</f>
        <v>0</v>
      </c>
      <c r="L204" s="5">
        <f>IF(Table1[[#This Row],[C_1]]=0,Table1[[#This Row],[C_2]],Table1[[#This Row],[C_1]])</f>
        <v>20</v>
      </c>
      <c r="M204" s="3">
        <f>INDEX([1]!NOTA[QTY],Table1[[#This Row],[//NOTA]])</f>
        <v>960</v>
      </c>
      <c r="N204" s="3" t="str">
        <f>INDEX([1]!NOTA[STN],Table1[[#This Row],[//NOTA]])</f>
        <v>SET</v>
      </c>
      <c r="O204" s="3">
        <f>INDEX(Table2[ISI],Table1[//DIC])</f>
        <v>48</v>
      </c>
      <c r="P204" s="3" t="str">
        <f>INDEX(Table2[SATUAN],Table1[//DIC])</f>
        <v>PCS</v>
      </c>
      <c r="Q204" s="3">
        <f>IF(Table1[[#This Row],[QTY_2]]*Table1[[#This Row],[C_1]]=0,Table1[[#This Row],[QTY_1]],Table1[[#This Row],[QTY_2]]*Table1[[#This Row],[C_1]])</f>
        <v>960</v>
      </c>
      <c r="R204" s="3" t="str">
        <f>IF(Table1[[#This Row],[C_1]]="",Table1[[#This Row],[STN_1]],Table1[[#This Row],[STN_2]])</f>
        <v>PCS</v>
      </c>
      <c r="S204" s="4">
        <f>INDEX([1]!NOTA[JUMLAH],Table1[//NOTA])</f>
        <v>28416000</v>
      </c>
      <c r="T204" s="4">
        <f>Table1[[#This Row],[JUMLAH]]/Table1[[#This Row],[QTY_3]]</f>
        <v>29600</v>
      </c>
      <c r="U204" s="3" t="str">
        <f>Table1[[#This Row],[STN_3]]</f>
        <v>PCS</v>
      </c>
      <c r="V204" s="6">
        <f>INDEX([1]!NOTA[DISC 1],Table1[//NOTA])</f>
        <v>0.125</v>
      </c>
      <c r="W204" s="6">
        <f>INDEX([1]!NOTA[DISC 2],Table1[//NOTA])</f>
        <v>0.1</v>
      </c>
      <c r="X204" s="13">
        <f ca="1">INDEX([1]!NOTA[TGL_H],Table1[//NOTA])</f>
        <v>45381</v>
      </c>
      <c r="Y204" s="13">
        <f ca="1">INDEX([1]!NOTA[TGL.NOTA_H],Table1[//NOTA])</f>
        <v>45373</v>
      </c>
      <c r="Z204" s="7" t="str">
        <f ca="1">INDEX([1]!NOTA[NO.NOTA_H],Table1[//NOTA])</f>
        <v>SA240305285</v>
      </c>
      <c r="AA204" s="3" t="str">
        <f>Table1[[#This Row],[KODE BARANG]]</f>
        <v>F.OIL-JK6</v>
      </c>
      <c r="AB204" s="3">
        <f>Table1[[#This Row],[C_3]]</f>
        <v>20</v>
      </c>
      <c r="AC204" s="4">
        <f>Table1[[#This Row],[HARGA]]</f>
        <v>29600</v>
      </c>
      <c r="AD204" s="6">
        <f>IF(Table1[[#This Row],[DISKON_1]]=0,"",Table1[[#This Row],[DISKON_1]])</f>
        <v>0.125</v>
      </c>
      <c r="AE204" s="6">
        <f>IF(Table1[[#This Row],[DISKON_2]]=0,"",Table1[[#This Row],[DISKON_2]])</f>
        <v>0.1</v>
      </c>
      <c r="AF204" s="8">
        <f ca="1">Table1[[#This Row],[TGL DATANG]]</f>
        <v>45381</v>
      </c>
      <c r="AG204" s="10">
        <f ca="1">Table1[[#This Row],[TGL NOTA]]</f>
        <v>45373</v>
      </c>
      <c r="AH204" t="str">
        <f ca="1">Table1[[#This Row],[NO.NOTA]]</f>
        <v>SA240305285</v>
      </c>
    </row>
    <row r="205" spans="1:34" hidden="1" x14ac:dyDescent="0.25">
      <c r="A205" s="2">
        <v>395</v>
      </c>
      <c r="D205">
        <f t="shared" si="7"/>
        <v>201</v>
      </c>
      <c r="E205">
        <f t="shared" si="6"/>
        <v>395</v>
      </c>
      <c r="F205">
        <f>INDEX([1]!NOTA[//DB],A:A)</f>
        <v>2203</v>
      </c>
      <c r="G205">
        <f>MATCH(Table1[NAMA NB],Table2[NAMA NB],0)</f>
        <v>292</v>
      </c>
      <c r="H205" t="str">
        <f>INDEX([2]!db[NB PAJAK],Table1[[#This Row],[//DB]])</f>
        <v>CRAYON / OIL PASTEL JOYKO OP-36S PP CASE SEA WORLD</v>
      </c>
      <c r="I205" s="3" t="str">
        <f>INDEX(Table2[KODE BARANG],Table1[[#This Row],[//DIC]])</f>
        <v>F.OIL-JK7</v>
      </c>
      <c r="J205" s="4">
        <f>INDEX([1]!NOTA[C],Table1[[#This Row],[//NOTA]])</f>
        <v>10</v>
      </c>
      <c r="K205" s="5">
        <f>IF(Table1[[#This Row],[C_1]]=0,Table1[[#This Row],[QTY_1]]/Table1[[#This Row],[QTY_2]],0)</f>
        <v>0</v>
      </c>
      <c r="L205" s="5">
        <f>IF(Table1[[#This Row],[C_1]]=0,Table1[[#This Row],[C_2]],Table1[[#This Row],[C_1]])</f>
        <v>10</v>
      </c>
      <c r="M205" s="3">
        <f>INDEX([1]!NOTA[QTY],Table1[[#This Row],[//NOTA]])</f>
        <v>360</v>
      </c>
      <c r="N205" s="3" t="str">
        <f>INDEX([1]!NOTA[STN],Table1[[#This Row],[//NOTA]])</f>
        <v>SET</v>
      </c>
      <c r="O205" s="3">
        <f>INDEX(Table2[ISI],Table1[//DIC])</f>
        <v>36</v>
      </c>
      <c r="P205" s="3" t="str">
        <f>INDEX(Table2[SATUAN],Table1[//DIC])</f>
        <v>PCS</v>
      </c>
      <c r="Q205" s="3">
        <f>IF(Table1[[#This Row],[QTY_2]]*Table1[[#This Row],[C_1]]=0,Table1[[#This Row],[QTY_1]],Table1[[#This Row],[QTY_2]]*Table1[[#This Row],[C_1]])</f>
        <v>360</v>
      </c>
      <c r="R205" s="3" t="str">
        <f>IF(Table1[[#This Row],[C_1]]="",Table1[[#This Row],[STN_1]],Table1[[#This Row],[STN_2]])</f>
        <v>PCS</v>
      </c>
      <c r="S205" s="4">
        <f>INDEX([1]!NOTA[JUMLAH],Table1[//NOTA])</f>
        <v>14940000</v>
      </c>
      <c r="T205" s="4">
        <f>Table1[[#This Row],[JUMLAH]]/Table1[[#This Row],[QTY_3]]</f>
        <v>41500</v>
      </c>
      <c r="U205" s="3" t="str">
        <f>Table1[[#This Row],[STN_3]]</f>
        <v>PCS</v>
      </c>
      <c r="V205" s="6">
        <f>INDEX([1]!NOTA[DISC 1],Table1[//NOTA])</f>
        <v>0.125</v>
      </c>
      <c r="W205" s="6">
        <f>INDEX([1]!NOTA[DISC 2],Table1[//NOTA])</f>
        <v>0.1</v>
      </c>
      <c r="X205" s="13">
        <f ca="1">INDEX([1]!NOTA[TGL_H],Table1[//NOTA])</f>
        <v>45381</v>
      </c>
      <c r="Y205" s="13">
        <f ca="1">INDEX([1]!NOTA[TGL.NOTA_H],Table1[//NOTA])</f>
        <v>45373</v>
      </c>
      <c r="Z205" s="7" t="str">
        <f ca="1">INDEX([1]!NOTA[NO.NOTA_H],Table1[//NOTA])</f>
        <v>SA240305285</v>
      </c>
      <c r="AA205" s="3" t="str">
        <f>Table1[[#This Row],[KODE BARANG]]</f>
        <v>F.OIL-JK7</v>
      </c>
      <c r="AB205" s="3">
        <f>Table1[[#This Row],[C_3]]</f>
        <v>10</v>
      </c>
      <c r="AC205" s="4">
        <f>Table1[[#This Row],[HARGA]]</f>
        <v>41500</v>
      </c>
      <c r="AD205" s="6">
        <f>IF(Table1[[#This Row],[DISKON_1]]=0,"",Table1[[#This Row],[DISKON_1]])</f>
        <v>0.125</v>
      </c>
      <c r="AE205" s="6">
        <f>IF(Table1[[#This Row],[DISKON_2]]=0,"",Table1[[#This Row],[DISKON_2]])</f>
        <v>0.1</v>
      </c>
      <c r="AF205" s="8">
        <f ca="1">Table1[[#This Row],[TGL DATANG]]</f>
        <v>45381</v>
      </c>
      <c r="AG205" s="10">
        <f ca="1">Table1[[#This Row],[TGL NOTA]]</f>
        <v>45373</v>
      </c>
      <c r="AH205" t="str">
        <f ca="1">Table1[[#This Row],[NO.NOTA]]</f>
        <v>SA240305285</v>
      </c>
    </row>
    <row r="206" spans="1:34" hidden="1" x14ac:dyDescent="0.25">
      <c r="A206" s="2">
        <v>396</v>
      </c>
      <c r="D206">
        <f t="shared" si="7"/>
        <v>202</v>
      </c>
      <c r="E206">
        <f t="shared" si="6"/>
        <v>396</v>
      </c>
      <c r="F206">
        <f>INDEX([1]!NOTA[//DB],A:A)</f>
        <v>2204</v>
      </c>
      <c r="G206">
        <f>MATCH(Table1[NAMA NB],Table2[NAMA NB],0)</f>
        <v>293</v>
      </c>
      <c r="H206" t="str">
        <f>INDEX([2]!db[NB PAJAK],Table1[[#This Row],[//DB]])</f>
        <v>CRAYON / OIL PASTEL JOYKO OP-48S PP CASE SEA WORLD</v>
      </c>
      <c r="I206" s="3" t="str">
        <f>INDEX(Table2[KODE BARANG],Table1[[#This Row],[//DIC]])</f>
        <v>F.OIL-JK8</v>
      </c>
      <c r="J206" s="4">
        <f>INDEX([1]!NOTA[C],Table1[[#This Row],[//NOTA]])</f>
        <v>5</v>
      </c>
      <c r="K206" s="5">
        <f>IF(Table1[[#This Row],[C_1]]=0,Table1[[#This Row],[QTY_1]]/Table1[[#This Row],[QTY_2]],0)</f>
        <v>0</v>
      </c>
      <c r="L206" s="5">
        <f>IF(Table1[[#This Row],[C_1]]=0,Table1[[#This Row],[C_2]],Table1[[#This Row],[C_1]])</f>
        <v>5</v>
      </c>
      <c r="M206" s="3">
        <f>INDEX([1]!NOTA[QTY],Table1[[#This Row],[//NOTA]])</f>
        <v>120</v>
      </c>
      <c r="N206" s="3" t="str">
        <f>INDEX([1]!NOTA[STN],Table1[[#This Row],[//NOTA]])</f>
        <v>SET</v>
      </c>
      <c r="O206" s="3">
        <f>INDEX(Table2[ISI],Table1[//DIC])</f>
        <v>24</v>
      </c>
      <c r="P206" s="3" t="str">
        <f>INDEX(Table2[SATUAN],Table1[//DIC])</f>
        <v>PCS</v>
      </c>
      <c r="Q206" s="3">
        <f>IF(Table1[[#This Row],[QTY_2]]*Table1[[#This Row],[C_1]]=0,Table1[[#This Row],[QTY_1]],Table1[[#This Row],[QTY_2]]*Table1[[#This Row],[C_1]])</f>
        <v>120</v>
      </c>
      <c r="R206" s="3" t="str">
        <f>IF(Table1[[#This Row],[C_1]]="",Table1[[#This Row],[STN_1]],Table1[[#This Row],[STN_2]])</f>
        <v>PCS</v>
      </c>
      <c r="S206" s="4">
        <f>INDEX([1]!NOTA[JUMLAH],Table1[//NOTA])</f>
        <v>7068000</v>
      </c>
      <c r="T206" s="4">
        <f>Table1[[#This Row],[JUMLAH]]/Table1[[#This Row],[QTY_3]]</f>
        <v>58900</v>
      </c>
      <c r="U206" s="3" t="str">
        <f>Table1[[#This Row],[STN_3]]</f>
        <v>PCS</v>
      </c>
      <c r="V206" s="6">
        <f>INDEX([1]!NOTA[DISC 1],Table1[//NOTA])</f>
        <v>0.125</v>
      </c>
      <c r="W206" s="6">
        <f>INDEX([1]!NOTA[DISC 2],Table1[//NOTA])</f>
        <v>0.1</v>
      </c>
      <c r="X206" s="13">
        <f ca="1">INDEX([1]!NOTA[TGL_H],Table1[//NOTA])</f>
        <v>45381</v>
      </c>
      <c r="Y206" s="13">
        <f ca="1">INDEX([1]!NOTA[TGL.NOTA_H],Table1[//NOTA])</f>
        <v>45373</v>
      </c>
      <c r="Z206" s="7" t="str">
        <f ca="1">INDEX([1]!NOTA[NO.NOTA_H],Table1[//NOTA])</f>
        <v>SA240305285</v>
      </c>
      <c r="AA206" s="3" t="str">
        <f>Table1[[#This Row],[KODE BARANG]]</f>
        <v>F.OIL-JK8</v>
      </c>
      <c r="AB206" s="3">
        <f>Table1[[#This Row],[C_3]]</f>
        <v>5</v>
      </c>
      <c r="AC206" s="4">
        <f>Table1[[#This Row],[HARGA]]</f>
        <v>58900</v>
      </c>
      <c r="AD206" s="6">
        <f>IF(Table1[[#This Row],[DISKON_1]]=0,"",Table1[[#This Row],[DISKON_1]])</f>
        <v>0.125</v>
      </c>
      <c r="AE206" s="6">
        <f>IF(Table1[[#This Row],[DISKON_2]]=0,"",Table1[[#This Row],[DISKON_2]])</f>
        <v>0.1</v>
      </c>
      <c r="AF206" s="8">
        <f ca="1">Table1[[#This Row],[TGL DATANG]]</f>
        <v>45381</v>
      </c>
      <c r="AG206" s="10">
        <f ca="1">Table1[[#This Row],[TGL NOTA]]</f>
        <v>45373</v>
      </c>
      <c r="AH206" t="str">
        <f ca="1">Table1[[#This Row],[NO.NOTA]]</f>
        <v>SA240305285</v>
      </c>
    </row>
    <row r="207" spans="1:34" hidden="1" x14ac:dyDescent="0.25">
      <c r="A207" s="2">
        <v>397</v>
      </c>
      <c r="D207">
        <f t="shared" si="7"/>
        <v>203</v>
      </c>
      <c r="E207">
        <f t="shared" si="6"/>
        <v>397</v>
      </c>
      <c r="F207">
        <f>INDEX([1]!NOTA[//DB],A:A)</f>
        <v>2205</v>
      </c>
      <c r="G207">
        <f>MATCH(Table1[NAMA NB],Table2[NAMA NB],0)</f>
        <v>294</v>
      </c>
      <c r="H207" t="str">
        <f>INDEX([2]!db[NB PAJAK],Table1[[#This Row],[//DB]])</f>
        <v>CRAYON / OIL PASTEL JOYKO OP-55S PP CASE SEA WORLD</v>
      </c>
      <c r="I207" s="3" t="str">
        <f>INDEX(Table2[KODE BARANG],Table1[[#This Row],[//DIC]])</f>
        <v>F.OIL-JK9</v>
      </c>
      <c r="J207" s="4">
        <f>INDEX([1]!NOTA[C],Table1[[#This Row],[//NOTA]])</f>
        <v>10</v>
      </c>
      <c r="K207" s="5">
        <f>IF(Table1[[#This Row],[C_1]]=0,Table1[[#This Row],[QTY_1]]/Table1[[#This Row],[QTY_2]],0)</f>
        <v>0</v>
      </c>
      <c r="L207" s="5">
        <f>IF(Table1[[#This Row],[C_1]]=0,Table1[[#This Row],[C_2]],Table1[[#This Row],[C_1]])</f>
        <v>10</v>
      </c>
      <c r="M207" s="3">
        <f>INDEX([1]!NOTA[QTY],Table1[[#This Row],[//NOTA]])</f>
        <v>240</v>
      </c>
      <c r="N207" s="3" t="str">
        <f>INDEX([1]!NOTA[STN],Table1[[#This Row],[//NOTA]])</f>
        <v>SET</v>
      </c>
      <c r="O207" s="3">
        <f>INDEX(Table2[ISI],Table1[//DIC])</f>
        <v>24</v>
      </c>
      <c r="P207" s="3" t="str">
        <f>INDEX(Table2[SATUAN],Table1[//DIC])</f>
        <v>PCS</v>
      </c>
      <c r="Q207" s="3">
        <f>IF(Table1[[#This Row],[QTY_2]]*Table1[[#This Row],[C_1]]=0,Table1[[#This Row],[QTY_1]],Table1[[#This Row],[QTY_2]]*Table1[[#This Row],[C_1]])</f>
        <v>240</v>
      </c>
      <c r="R207" s="3" t="str">
        <f>IF(Table1[[#This Row],[C_1]]="",Table1[[#This Row],[STN_1]],Table1[[#This Row],[STN_2]])</f>
        <v>PCS</v>
      </c>
      <c r="S207" s="4">
        <f>INDEX([1]!NOTA[JUMLAH],Table1[//NOTA])</f>
        <v>16056000</v>
      </c>
      <c r="T207" s="4">
        <f>Table1[[#This Row],[JUMLAH]]/Table1[[#This Row],[QTY_3]]</f>
        <v>66900</v>
      </c>
      <c r="U207" s="3" t="str">
        <f>Table1[[#This Row],[STN_3]]</f>
        <v>PCS</v>
      </c>
      <c r="V207" s="6">
        <f>INDEX([1]!NOTA[DISC 1],Table1[//NOTA])</f>
        <v>0.125</v>
      </c>
      <c r="W207" s="6">
        <f>INDEX([1]!NOTA[DISC 2],Table1[//NOTA])</f>
        <v>0.1</v>
      </c>
      <c r="X207" s="13">
        <f ca="1">INDEX([1]!NOTA[TGL_H],Table1[//NOTA])</f>
        <v>45381</v>
      </c>
      <c r="Y207" s="13">
        <f ca="1">INDEX([1]!NOTA[TGL.NOTA_H],Table1[//NOTA])</f>
        <v>45373</v>
      </c>
      <c r="Z207" s="7" t="str">
        <f ca="1">INDEX([1]!NOTA[NO.NOTA_H],Table1[//NOTA])</f>
        <v>SA240305285</v>
      </c>
      <c r="AA207" s="3" t="str">
        <f>Table1[[#This Row],[KODE BARANG]]</f>
        <v>F.OIL-JK9</v>
      </c>
      <c r="AB207" s="3">
        <f>Table1[[#This Row],[C_3]]</f>
        <v>10</v>
      </c>
      <c r="AC207" s="4">
        <f>Table1[[#This Row],[HARGA]]</f>
        <v>66900</v>
      </c>
      <c r="AD207" s="6">
        <f>IF(Table1[[#This Row],[DISKON_1]]=0,"",Table1[[#This Row],[DISKON_1]])</f>
        <v>0.125</v>
      </c>
      <c r="AE207" s="6">
        <f>IF(Table1[[#This Row],[DISKON_2]]=0,"",Table1[[#This Row],[DISKON_2]])</f>
        <v>0.1</v>
      </c>
      <c r="AF207" s="8">
        <f ca="1">Table1[[#This Row],[TGL DATANG]]</f>
        <v>45381</v>
      </c>
      <c r="AG207" s="10">
        <f ca="1">Table1[[#This Row],[TGL NOTA]]</f>
        <v>45373</v>
      </c>
      <c r="AH207" t="str">
        <f ca="1">Table1[[#This Row],[NO.NOTA]]</f>
        <v>SA240305285</v>
      </c>
    </row>
    <row r="208" spans="1:34" hidden="1" x14ac:dyDescent="0.25">
      <c r="A208" s="2">
        <v>399</v>
      </c>
      <c r="D208">
        <f t="shared" si="7"/>
        <v>204</v>
      </c>
      <c r="E208">
        <f t="shared" si="6"/>
        <v>399</v>
      </c>
      <c r="F208">
        <f>INDEX([1]!NOTA[//DB],A:A)</f>
        <v>1622</v>
      </c>
      <c r="G208">
        <f>MATCH(Table1[NAMA NB],Table2[NAMA NB],0)</f>
        <v>142</v>
      </c>
      <c r="H208" t="str">
        <f>INDEX([2]!db[NB PAJAK],Table1[[#This Row],[//DB]])</f>
        <v>CUTTER 18 MM KENKO L-500 (BESAR)</v>
      </c>
      <c r="I208" s="3" t="str">
        <f>INDEX(Table2[KODE BARANG],Table1[[#This Row],[//DIC]])</f>
        <v>F.CUT-KN6</v>
      </c>
      <c r="J208" s="4">
        <f>INDEX([1]!NOTA[C],Table1[[#This Row],[//NOTA]])</f>
        <v>1</v>
      </c>
      <c r="K208" s="5">
        <f>IF(Table1[[#This Row],[C_1]]=0,Table1[[#This Row],[QTY_1]]/Table1[[#This Row],[QTY_2]],0)</f>
        <v>0</v>
      </c>
      <c r="L208" s="5">
        <f>IF(Table1[[#This Row],[C_1]]=0,Table1[[#This Row],[C_2]],Table1[[#This Row],[C_1]])</f>
        <v>1</v>
      </c>
      <c r="M208" s="3">
        <f>INDEX([1]!NOTA[QTY],Table1[[#This Row],[//NOTA]])</f>
        <v>0</v>
      </c>
      <c r="N208" s="3">
        <f>INDEX([1]!NOTA[STN],Table1[[#This Row],[//NOTA]])</f>
        <v>0</v>
      </c>
      <c r="O208" s="3">
        <f>INDEX(Table2[ISI],Table1[//DIC])</f>
        <v>20</v>
      </c>
      <c r="P208" s="3" t="str">
        <f>INDEX(Table2[SATUAN],Table1[//DIC])</f>
        <v>LSN</v>
      </c>
      <c r="Q208" s="3">
        <f>IF(Table1[[#This Row],[QTY_2]]*Table1[[#This Row],[C_1]]=0,Table1[[#This Row],[QTY_1]],Table1[[#This Row],[QTY_2]]*Table1[[#This Row],[C_1]])</f>
        <v>20</v>
      </c>
      <c r="R208" s="3" t="str">
        <f>IF(Table1[[#This Row],[C_1]]="",Table1[[#This Row],[STN_1]],Table1[[#This Row],[STN_2]])</f>
        <v>LSN</v>
      </c>
      <c r="S208" s="4">
        <f>INDEX([1]!NOTA[JUMLAH],Table1[//NOTA])</f>
        <v>2952000</v>
      </c>
      <c r="T208" s="4">
        <f>Table1[[#This Row],[JUMLAH]]/Table1[[#This Row],[QTY_3]]</f>
        <v>147600</v>
      </c>
      <c r="U208" s="3" t="str">
        <f>Table1[[#This Row],[STN_3]]</f>
        <v>LSN</v>
      </c>
      <c r="V208" s="6">
        <f>INDEX([1]!NOTA[DISC 1],Table1[//NOTA])</f>
        <v>0.17</v>
      </c>
      <c r="W208" s="6">
        <f>INDEX([1]!NOTA[DISC 2],Table1[//NOTA])</f>
        <v>0</v>
      </c>
      <c r="X208" s="13">
        <f ca="1">INDEX([1]!NOTA[TGL_H],Table1[//NOTA])</f>
        <v>45378</v>
      </c>
      <c r="Y208" s="13">
        <f ca="1">INDEX([1]!NOTA[TGL.NOTA_H],Table1[//NOTA])</f>
        <v>45376</v>
      </c>
      <c r="Z208" s="7" t="str">
        <f ca="1">INDEX([1]!NOTA[NO.NOTA_H],Table1[//NOTA])</f>
        <v>24031462</v>
      </c>
      <c r="AA208" s="3" t="str">
        <f>Table1[[#This Row],[KODE BARANG]]</f>
        <v>F.CUT-KN6</v>
      </c>
      <c r="AB208" s="3">
        <f>Table1[[#This Row],[C_3]]</f>
        <v>1</v>
      </c>
      <c r="AC208" s="4">
        <f>Table1[[#This Row],[HARGA]]</f>
        <v>147600</v>
      </c>
      <c r="AD208" s="6">
        <f>IF(Table1[[#This Row],[DISKON_1]]=0,"",Table1[[#This Row],[DISKON_1]])</f>
        <v>0.17</v>
      </c>
      <c r="AE208" s="6" t="str">
        <f>IF(Table1[[#This Row],[DISKON_2]]=0,"",Table1[[#This Row],[DISKON_2]])</f>
        <v/>
      </c>
      <c r="AF208" s="8">
        <f ca="1">Table1[[#This Row],[TGL DATANG]]</f>
        <v>45378</v>
      </c>
      <c r="AG208" s="10">
        <f ca="1">Table1[[#This Row],[TGL NOTA]]</f>
        <v>45376</v>
      </c>
      <c r="AH208" t="str">
        <f ca="1">Table1[[#This Row],[NO.NOTA]]</f>
        <v>24031462</v>
      </c>
    </row>
    <row r="209" spans="1:34" hidden="1" x14ac:dyDescent="0.25">
      <c r="A209" s="2">
        <v>400</v>
      </c>
      <c r="D209">
        <f t="shared" si="7"/>
        <v>205</v>
      </c>
      <c r="E209">
        <f t="shared" si="6"/>
        <v>400</v>
      </c>
      <c r="F209">
        <f>INDEX([1]!NOTA[//DB],A:A)</f>
        <v>1523</v>
      </c>
      <c r="G209">
        <f>MATCH(Table1[NAMA NB],Table2[NAMA NB],0)</f>
        <v>18</v>
      </c>
      <c r="H209" t="str">
        <f>INDEX([2]!db[NB PAJAK],Table1[[#This Row],[//DB]])</f>
        <v>BINDER CLIP KENKO NO. 260</v>
      </c>
      <c r="I209" s="3" t="str">
        <f>INDEX(Table2[KODE BARANG],Table1[[#This Row],[//DIC]])</f>
        <v>F.BCL-KN16</v>
      </c>
      <c r="J209" s="4">
        <f>INDEX([1]!NOTA[C],Table1[[#This Row],[//NOTA]])</f>
        <v>3</v>
      </c>
      <c r="K209" s="5">
        <f>IF(Table1[[#This Row],[C_1]]=0,Table1[[#This Row],[QTY_1]]/Table1[[#This Row],[QTY_2]],0)</f>
        <v>0</v>
      </c>
      <c r="L209" s="5">
        <f>IF(Table1[[#This Row],[C_1]]=0,Table1[[#This Row],[C_2]],Table1[[#This Row],[C_1]])</f>
        <v>3</v>
      </c>
      <c r="M209" s="3">
        <f>INDEX([1]!NOTA[QTY],Table1[[#This Row],[//NOTA]])</f>
        <v>0</v>
      </c>
      <c r="N209" s="3">
        <f>INDEX([1]!NOTA[STN],Table1[[#This Row],[//NOTA]])</f>
        <v>0</v>
      </c>
      <c r="O209" s="3">
        <f>INDEX(Table2[ISI],Table1[//DIC])</f>
        <v>5</v>
      </c>
      <c r="P209" s="3" t="str">
        <f>INDEX(Table2[SATUAN],Table1[//DIC])</f>
        <v>GRS</v>
      </c>
      <c r="Q209" s="3">
        <f>IF(Table1[[#This Row],[QTY_2]]*Table1[[#This Row],[C_1]]=0,Table1[[#This Row],[QTY_1]],Table1[[#This Row],[QTY_2]]*Table1[[#This Row],[C_1]])</f>
        <v>15</v>
      </c>
      <c r="R209" s="3" t="str">
        <f>IF(Table1[[#This Row],[C_1]]="",Table1[[#This Row],[STN_1]],Table1[[#This Row],[STN_2]])</f>
        <v>GRS</v>
      </c>
      <c r="S209" s="4">
        <f>INDEX([1]!NOTA[JUMLAH],Table1[//NOTA])</f>
        <v>2700000</v>
      </c>
      <c r="T209" s="4">
        <f>Table1[[#This Row],[JUMLAH]]/Table1[[#This Row],[QTY_3]]</f>
        <v>180000</v>
      </c>
      <c r="U209" s="3" t="str">
        <f>Table1[[#This Row],[STN_3]]</f>
        <v>GRS</v>
      </c>
      <c r="V209" s="6">
        <f>INDEX([1]!NOTA[DISC 1],Table1[//NOTA])</f>
        <v>0.17</v>
      </c>
      <c r="W209" s="6">
        <f>INDEX([1]!NOTA[DISC 2],Table1[//NOTA])</f>
        <v>0</v>
      </c>
      <c r="X209" s="13">
        <f ca="1">INDEX([1]!NOTA[TGL_H],Table1[//NOTA])</f>
        <v>45378</v>
      </c>
      <c r="Y209" s="13">
        <f ca="1">INDEX([1]!NOTA[TGL.NOTA_H],Table1[//NOTA])</f>
        <v>45376</v>
      </c>
      <c r="Z209" s="7" t="str">
        <f ca="1">INDEX([1]!NOTA[NO.NOTA_H],Table1[//NOTA])</f>
        <v>24031462</v>
      </c>
      <c r="AA209" s="3" t="str">
        <f>Table1[[#This Row],[KODE BARANG]]</f>
        <v>F.BCL-KN16</v>
      </c>
      <c r="AB209" s="3">
        <f>Table1[[#This Row],[C_3]]</f>
        <v>3</v>
      </c>
      <c r="AC209" s="4">
        <f>Table1[[#This Row],[HARGA]]</f>
        <v>180000</v>
      </c>
      <c r="AD209" s="6">
        <f>IF(Table1[[#This Row],[DISKON_1]]=0,"",Table1[[#This Row],[DISKON_1]])</f>
        <v>0.17</v>
      </c>
      <c r="AE209" s="6" t="str">
        <f>IF(Table1[[#This Row],[DISKON_2]]=0,"",Table1[[#This Row],[DISKON_2]])</f>
        <v/>
      </c>
      <c r="AF209" s="8">
        <f ca="1">Table1[[#This Row],[TGL DATANG]]</f>
        <v>45378</v>
      </c>
      <c r="AG209" s="10">
        <f ca="1">Table1[[#This Row],[TGL NOTA]]</f>
        <v>45376</v>
      </c>
      <c r="AH209" t="str">
        <f ca="1">Table1[[#This Row],[NO.NOTA]]</f>
        <v>24031462</v>
      </c>
    </row>
    <row r="210" spans="1:34" hidden="1" x14ac:dyDescent="0.25">
      <c r="A210" s="2">
        <v>401</v>
      </c>
      <c r="D210">
        <f t="shared" si="7"/>
        <v>206</v>
      </c>
      <c r="E210">
        <f t="shared" si="6"/>
        <v>401</v>
      </c>
      <c r="F210">
        <f>INDEX([1]!NOTA[//DB],A:A)</f>
        <v>1830</v>
      </c>
      <c r="G210">
        <f>MATCH(Table1[NAMA NB],Table2[NAMA NB],0)</f>
        <v>443</v>
      </c>
      <c r="H210" t="str">
        <f>INDEX([2]!db[NB PAJAK],Table1[[#This Row],[//DB]])</f>
        <v>STIP / PENGHAPUS KENKO ERW-20SQ PUTIH</v>
      </c>
      <c r="I210" s="3" t="str">
        <f>INDEX(Table2[KODE BARANG],Table1[[#This Row],[//DIC]])</f>
        <v>F.STI-KN15</v>
      </c>
      <c r="J210" s="4">
        <f>INDEX([1]!NOTA[C],Table1[[#This Row],[//NOTA]])</f>
        <v>1</v>
      </c>
      <c r="K210" s="5">
        <f>IF(Table1[[#This Row],[C_1]]=0,Table1[[#This Row],[QTY_1]]/Table1[[#This Row],[QTY_2]],0)</f>
        <v>0</v>
      </c>
      <c r="L210" s="5">
        <f>IF(Table1[[#This Row],[C_1]]=0,Table1[[#This Row],[C_2]],Table1[[#This Row],[C_1]])</f>
        <v>1</v>
      </c>
      <c r="M210" s="3">
        <f>INDEX([1]!NOTA[QTY],Table1[[#This Row],[//NOTA]])</f>
        <v>0</v>
      </c>
      <c r="N210" s="3">
        <f>INDEX([1]!NOTA[STN],Table1[[#This Row],[//NOTA]])</f>
        <v>0</v>
      </c>
      <c r="O210" s="3">
        <f>INDEX(Table2[ISI],Table1[//DIC])</f>
        <v>50</v>
      </c>
      <c r="P210" s="3" t="str">
        <f>INDEX(Table2[SATUAN],Table1[//DIC])</f>
        <v>BOX</v>
      </c>
      <c r="Q210" s="3">
        <f>IF(Table1[[#This Row],[QTY_2]]*Table1[[#This Row],[C_1]]=0,Table1[[#This Row],[QTY_1]],Table1[[#This Row],[QTY_2]]*Table1[[#This Row],[C_1]])</f>
        <v>50</v>
      </c>
      <c r="R210" s="3" t="str">
        <f>IF(Table1[[#This Row],[C_1]]="",Table1[[#This Row],[STN_1]],Table1[[#This Row],[STN_2]])</f>
        <v>BOX</v>
      </c>
      <c r="S210" s="4">
        <f>INDEX([1]!NOTA[JUMLAH],Table1[//NOTA])</f>
        <v>1500000</v>
      </c>
      <c r="T210" s="4">
        <f>Table1[[#This Row],[JUMLAH]]/Table1[[#This Row],[QTY_3]]</f>
        <v>30000</v>
      </c>
      <c r="U210" s="3" t="str">
        <f>Table1[[#This Row],[STN_3]]</f>
        <v>BOX</v>
      </c>
      <c r="V210" s="6">
        <f>INDEX([1]!NOTA[DISC 1],Table1[//NOTA])</f>
        <v>0.17</v>
      </c>
      <c r="W210" s="6">
        <f>INDEX([1]!NOTA[DISC 2],Table1[//NOTA])</f>
        <v>0</v>
      </c>
      <c r="X210" s="13">
        <f ca="1">INDEX([1]!NOTA[TGL_H],Table1[//NOTA])</f>
        <v>45378</v>
      </c>
      <c r="Y210" s="13">
        <f ca="1">INDEX([1]!NOTA[TGL.NOTA_H],Table1[//NOTA])</f>
        <v>45376</v>
      </c>
      <c r="Z210" s="7" t="str">
        <f ca="1">INDEX([1]!NOTA[NO.NOTA_H],Table1[//NOTA])</f>
        <v>24031462</v>
      </c>
      <c r="AA210" s="3" t="str">
        <f>Table1[[#This Row],[KODE BARANG]]</f>
        <v>F.STI-KN15</v>
      </c>
      <c r="AB210" s="3">
        <f>Table1[[#This Row],[C_3]]</f>
        <v>1</v>
      </c>
      <c r="AC210" s="4">
        <f>Table1[[#This Row],[HARGA]]</f>
        <v>30000</v>
      </c>
      <c r="AD210" s="6">
        <f>IF(Table1[[#This Row],[DISKON_1]]=0,"",Table1[[#This Row],[DISKON_1]])</f>
        <v>0.17</v>
      </c>
      <c r="AE210" s="6" t="str">
        <f>IF(Table1[[#This Row],[DISKON_2]]=0,"",Table1[[#This Row],[DISKON_2]])</f>
        <v/>
      </c>
      <c r="AF210" s="8">
        <f ca="1">Table1[[#This Row],[TGL DATANG]]</f>
        <v>45378</v>
      </c>
      <c r="AG210" s="10">
        <f ca="1">Table1[[#This Row],[TGL NOTA]]</f>
        <v>45376</v>
      </c>
      <c r="AH210" t="str">
        <f ca="1">Table1[[#This Row],[NO.NOTA]]</f>
        <v>24031462</v>
      </c>
    </row>
    <row r="211" spans="1:34" hidden="1" x14ac:dyDescent="0.25">
      <c r="A211" s="2">
        <v>402</v>
      </c>
      <c r="D211">
        <f t="shared" si="7"/>
        <v>207</v>
      </c>
      <c r="E211">
        <f t="shared" si="6"/>
        <v>402</v>
      </c>
      <c r="F211">
        <f>INDEX([1]!NOTA[//DB],A:A)</f>
        <v>1635</v>
      </c>
      <c r="G211">
        <f>MATCH(Table1[NAMA NB],Table2[NAMA NB],0)</f>
        <v>434</v>
      </c>
      <c r="H211" t="str">
        <f>INDEX([2]!db[NB PAJAK],Table1[[#This Row],[//DB]])</f>
        <v>STIP / PENGHAPUS KENKO ERW-40SQ PUTIH</v>
      </c>
      <c r="I211" s="3" t="str">
        <f>INDEX(Table2[KODE BARANG],Table1[[#This Row],[//DIC]])</f>
        <v>F.STI-KN17</v>
      </c>
      <c r="J211" s="4">
        <f>INDEX([1]!NOTA[C],Table1[[#This Row],[//NOTA]])</f>
        <v>1</v>
      </c>
      <c r="K211" s="5">
        <f>IF(Table1[[#This Row],[C_1]]=0,Table1[[#This Row],[QTY_1]]/Table1[[#This Row],[QTY_2]],0)</f>
        <v>0</v>
      </c>
      <c r="L211" s="5">
        <f>IF(Table1[[#This Row],[C_1]]=0,Table1[[#This Row],[C_2]],Table1[[#This Row],[C_1]])</f>
        <v>1</v>
      </c>
      <c r="M211" s="3">
        <f>INDEX([1]!NOTA[QTY],Table1[[#This Row],[//NOTA]])</f>
        <v>0</v>
      </c>
      <c r="N211" s="3">
        <f>INDEX([1]!NOTA[STN],Table1[[#This Row],[//NOTA]])</f>
        <v>0</v>
      </c>
      <c r="O211" s="3">
        <f>INDEX(Table2[ISI],Table1[//DIC])</f>
        <v>50</v>
      </c>
      <c r="P211" s="3" t="str">
        <f>INDEX(Table2[SATUAN],Table1[//DIC])</f>
        <v>BOX</v>
      </c>
      <c r="Q211" s="3">
        <f>IF(Table1[[#This Row],[QTY_2]]*Table1[[#This Row],[C_1]]=0,Table1[[#This Row],[QTY_1]],Table1[[#This Row],[QTY_2]]*Table1[[#This Row],[C_1]])</f>
        <v>50</v>
      </c>
      <c r="R211" s="3" t="str">
        <f>IF(Table1[[#This Row],[C_1]]="",Table1[[#This Row],[STN_1]],Table1[[#This Row],[STN_2]])</f>
        <v>BOX</v>
      </c>
      <c r="S211" s="4">
        <f>INDEX([1]!NOTA[JUMLAH],Table1[//NOTA])</f>
        <v>1375000</v>
      </c>
      <c r="T211" s="4">
        <f>Table1[[#This Row],[JUMLAH]]/Table1[[#This Row],[QTY_3]]</f>
        <v>27500</v>
      </c>
      <c r="U211" s="3" t="str">
        <f>Table1[[#This Row],[STN_3]]</f>
        <v>BOX</v>
      </c>
      <c r="V211" s="6">
        <f>INDEX([1]!NOTA[DISC 1],Table1[//NOTA])</f>
        <v>0.17</v>
      </c>
      <c r="W211" s="6">
        <f>INDEX([1]!NOTA[DISC 2],Table1[//NOTA])</f>
        <v>0</v>
      </c>
      <c r="X211" s="13">
        <f ca="1">INDEX([1]!NOTA[TGL_H],Table1[//NOTA])</f>
        <v>45378</v>
      </c>
      <c r="Y211" s="13">
        <f ca="1">INDEX([1]!NOTA[TGL.NOTA_H],Table1[//NOTA])</f>
        <v>45376</v>
      </c>
      <c r="Z211" s="7" t="str">
        <f ca="1">INDEX([1]!NOTA[NO.NOTA_H],Table1[//NOTA])</f>
        <v>24031462</v>
      </c>
      <c r="AA211" s="3" t="str">
        <f>Table1[[#This Row],[KODE BARANG]]</f>
        <v>F.STI-KN17</v>
      </c>
      <c r="AB211" s="3">
        <f>Table1[[#This Row],[C_3]]</f>
        <v>1</v>
      </c>
      <c r="AC211" s="4">
        <f>Table1[[#This Row],[HARGA]]</f>
        <v>27500</v>
      </c>
      <c r="AD211" s="6">
        <f>IF(Table1[[#This Row],[DISKON_1]]=0,"",Table1[[#This Row],[DISKON_1]])</f>
        <v>0.17</v>
      </c>
      <c r="AE211" s="6" t="str">
        <f>IF(Table1[[#This Row],[DISKON_2]]=0,"",Table1[[#This Row],[DISKON_2]])</f>
        <v/>
      </c>
      <c r="AF211" s="8">
        <f ca="1">Table1[[#This Row],[TGL DATANG]]</f>
        <v>45378</v>
      </c>
      <c r="AG211" s="10">
        <f ca="1">Table1[[#This Row],[TGL NOTA]]</f>
        <v>45376</v>
      </c>
      <c r="AH211" t="str">
        <f ca="1">Table1[[#This Row],[NO.NOTA]]</f>
        <v>24031462</v>
      </c>
    </row>
    <row r="212" spans="1:34" hidden="1" x14ac:dyDescent="0.25">
      <c r="A212" s="2">
        <v>403</v>
      </c>
      <c r="D212">
        <f t="shared" si="7"/>
        <v>208</v>
      </c>
      <c r="E212">
        <f t="shared" si="6"/>
        <v>403</v>
      </c>
      <c r="F212">
        <f>INDEX([1]!NOTA[//DB],A:A)</f>
        <v>1634</v>
      </c>
      <c r="G212">
        <f>MATCH(Table1[NAMA NB],Table2[NAMA NB],0)</f>
        <v>433</v>
      </c>
      <c r="H212" t="str">
        <f>INDEX([2]!db[NB PAJAK],Table1[[#This Row],[//DB]])</f>
        <v>STIP / PENGHAPUS KENKO ERB-40SQ HITAM</v>
      </c>
      <c r="I212" s="3" t="str">
        <f>INDEX(Table2[KODE BARANG],Table1[[#This Row],[//DIC]])</f>
        <v>F.STI-KN16</v>
      </c>
      <c r="J212" s="4">
        <f>INDEX([1]!NOTA[C],Table1[[#This Row],[//NOTA]])</f>
        <v>1</v>
      </c>
      <c r="K212" s="5">
        <f>IF(Table1[[#This Row],[C_1]]=0,Table1[[#This Row],[QTY_1]]/Table1[[#This Row],[QTY_2]],0)</f>
        <v>0</v>
      </c>
      <c r="L212" s="5">
        <f>IF(Table1[[#This Row],[C_1]]=0,Table1[[#This Row],[C_2]],Table1[[#This Row],[C_1]])</f>
        <v>1</v>
      </c>
      <c r="M212" s="3">
        <f>INDEX([1]!NOTA[QTY],Table1[[#This Row],[//NOTA]])</f>
        <v>0</v>
      </c>
      <c r="N212" s="3">
        <f>INDEX([1]!NOTA[STN],Table1[[#This Row],[//NOTA]])</f>
        <v>0</v>
      </c>
      <c r="O212" s="3">
        <f>INDEX(Table2[ISI],Table1[//DIC])</f>
        <v>50</v>
      </c>
      <c r="P212" s="3" t="str">
        <f>INDEX(Table2[SATUAN],Table1[//DIC])</f>
        <v>BOX</v>
      </c>
      <c r="Q212" s="3">
        <f>IF(Table1[[#This Row],[QTY_2]]*Table1[[#This Row],[C_1]]=0,Table1[[#This Row],[QTY_1]],Table1[[#This Row],[QTY_2]]*Table1[[#This Row],[C_1]])</f>
        <v>50</v>
      </c>
      <c r="R212" s="3" t="str">
        <f>IF(Table1[[#This Row],[C_1]]="",Table1[[#This Row],[STN_1]],Table1[[#This Row],[STN_2]])</f>
        <v>BOX</v>
      </c>
      <c r="S212" s="4">
        <f>INDEX([1]!NOTA[JUMLAH],Table1[//NOTA])</f>
        <v>1375000</v>
      </c>
      <c r="T212" s="4">
        <f>Table1[[#This Row],[JUMLAH]]/Table1[[#This Row],[QTY_3]]</f>
        <v>27500</v>
      </c>
      <c r="U212" s="3" t="str">
        <f>Table1[[#This Row],[STN_3]]</f>
        <v>BOX</v>
      </c>
      <c r="V212" s="6">
        <f>INDEX([1]!NOTA[DISC 1],Table1[//NOTA])</f>
        <v>0.17</v>
      </c>
      <c r="W212" s="6">
        <f>INDEX([1]!NOTA[DISC 2],Table1[//NOTA])</f>
        <v>0</v>
      </c>
      <c r="X212" s="13">
        <f ca="1">INDEX([1]!NOTA[TGL_H],Table1[//NOTA])</f>
        <v>45378</v>
      </c>
      <c r="Y212" s="13">
        <f ca="1">INDEX([1]!NOTA[TGL.NOTA_H],Table1[//NOTA])</f>
        <v>45376</v>
      </c>
      <c r="Z212" s="7" t="str">
        <f ca="1">INDEX([1]!NOTA[NO.NOTA_H],Table1[//NOTA])</f>
        <v>24031462</v>
      </c>
      <c r="AA212" s="3" t="str">
        <f>Table1[[#This Row],[KODE BARANG]]</f>
        <v>F.STI-KN16</v>
      </c>
      <c r="AB212" s="3">
        <f>Table1[[#This Row],[C_3]]</f>
        <v>1</v>
      </c>
      <c r="AC212" s="4">
        <f>Table1[[#This Row],[HARGA]]</f>
        <v>27500</v>
      </c>
      <c r="AD212" s="6">
        <f>IF(Table1[[#This Row],[DISKON_1]]=0,"",Table1[[#This Row],[DISKON_1]])</f>
        <v>0.17</v>
      </c>
      <c r="AE212" s="6" t="str">
        <f>IF(Table1[[#This Row],[DISKON_2]]=0,"",Table1[[#This Row],[DISKON_2]])</f>
        <v/>
      </c>
      <c r="AF212" s="8">
        <f ca="1">Table1[[#This Row],[TGL DATANG]]</f>
        <v>45378</v>
      </c>
      <c r="AG212" s="10">
        <f ca="1">Table1[[#This Row],[TGL NOTA]]</f>
        <v>45376</v>
      </c>
      <c r="AH212" t="str">
        <f ca="1">Table1[[#This Row],[NO.NOTA]]</f>
        <v>24031462</v>
      </c>
    </row>
    <row r="213" spans="1:34" hidden="1" x14ac:dyDescent="0.25">
      <c r="A213" s="2">
        <v>405</v>
      </c>
      <c r="D213">
        <f t="shared" si="7"/>
        <v>209</v>
      </c>
      <c r="E213">
        <f t="shared" si="6"/>
        <v>405</v>
      </c>
      <c r="F213">
        <f>INDEX([1]!NOTA[//DB],A:A)</f>
        <v>1792</v>
      </c>
      <c r="G213">
        <f>MATCH(Table1[NAMA NB],Table2[NAMA NB],0)</f>
        <v>167</v>
      </c>
      <c r="H213" t="str">
        <f>INDEX([2]!db[NB PAJAK],Table1[[#This Row],[//DB]])</f>
        <v>GARISAN BESI (STAINLESS STEEL) KENKO 20 CM</v>
      </c>
      <c r="I213" s="3" t="str">
        <f>INDEX(Table2[KODE BARANG],Table1[[#This Row],[//DIC]])</f>
        <v>F.GAR-KN13</v>
      </c>
      <c r="J213" s="4">
        <f>INDEX([1]!NOTA[C],Table1[[#This Row],[//NOTA]])</f>
        <v>1</v>
      </c>
      <c r="K213" s="5">
        <f>IF(Table1[[#This Row],[C_1]]=0,Table1[[#This Row],[QTY_1]]/Table1[[#This Row],[QTY_2]],0)</f>
        <v>0</v>
      </c>
      <c r="L213" s="5">
        <f>IF(Table1[[#This Row],[C_1]]=0,Table1[[#This Row],[C_2]],Table1[[#This Row],[C_1]])</f>
        <v>1</v>
      </c>
      <c r="M213" s="3">
        <f>INDEX([1]!NOTA[QTY],Table1[[#This Row],[//NOTA]])</f>
        <v>0</v>
      </c>
      <c r="N213" s="3">
        <f>INDEX([1]!NOTA[STN],Table1[[#This Row],[//NOTA]])</f>
        <v>0</v>
      </c>
      <c r="O213" s="3" t="str">
        <f>INDEX(Table2[ISI],Table1[//DIC])</f>
        <v>?</v>
      </c>
      <c r="P213" s="3" t="str">
        <f>INDEX(Table2[SATUAN],Table1[//DIC])</f>
        <v>LSN</v>
      </c>
      <c r="Q213" s="3" t="e">
        <f>IF(Table1[[#This Row],[QTY_2]]*Table1[[#This Row],[C_1]]=0,Table1[[#This Row],[QTY_1]],Table1[[#This Row],[QTY_2]]*Table1[[#This Row],[C_1]])</f>
        <v>#VALUE!</v>
      </c>
      <c r="R213" s="3" t="str">
        <f>IF(Table1[[#This Row],[C_1]]="",Table1[[#This Row],[STN_1]],Table1[[#This Row],[STN_2]])</f>
        <v>LSN</v>
      </c>
      <c r="S213" s="4">
        <f>INDEX([1]!NOTA[JUMLAH],Table1[//NOTA])</f>
        <v>1770000</v>
      </c>
      <c r="T213" s="4" t="e">
        <f>Table1[[#This Row],[JUMLAH]]/Table1[[#This Row],[QTY_3]]</f>
        <v>#VALUE!</v>
      </c>
      <c r="U213" s="3" t="str">
        <f>Table1[[#This Row],[STN_3]]</f>
        <v>LSN</v>
      </c>
      <c r="V213" s="6">
        <f>INDEX([1]!NOTA[DISC 1],Table1[//NOTA])</f>
        <v>0.17</v>
      </c>
      <c r="W213" s="6">
        <f>INDEX([1]!NOTA[DISC 2],Table1[//NOTA])</f>
        <v>0</v>
      </c>
      <c r="X213" s="13">
        <f ca="1">INDEX([1]!NOTA[TGL_H],Table1[//NOTA])</f>
        <v>45378</v>
      </c>
      <c r="Y213" s="13">
        <f ca="1">INDEX([1]!NOTA[TGL.NOTA_H],Table1[//NOTA])</f>
        <v>45376</v>
      </c>
      <c r="Z213" s="7" t="str">
        <f ca="1">INDEX([1]!NOTA[NO.NOTA_H],Table1[//NOTA])</f>
        <v>24031491</v>
      </c>
      <c r="AA213" s="3" t="str">
        <f>Table1[[#This Row],[KODE BARANG]]</f>
        <v>F.GAR-KN13</v>
      </c>
      <c r="AB213" s="3">
        <f>Table1[[#This Row],[C_3]]</f>
        <v>1</v>
      </c>
      <c r="AC213" s="4" t="e">
        <f>Table1[[#This Row],[HARGA]]</f>
        <v>#VALUE!</v>
      </c>
      <c r="AD213" s="6">
        <f>IF(Table1[[#This Row],[DISKON_1]]=0,"",Table1[[#This Row],[DISKON_1]])</f>
        <v>0.17</v>
      </c>
      <c r="AE213" s="6" t="str">
        <f>IF(Table1[[#This Row],[DISKON_2]]=0,"",Table1[[#This Row],[DISKON_2]])</f>
        <v/>
      </c>
      <c r="AF213" s="8">
        <f ca="1">Table1[[#This Row],[TGL DATANG]]</f>
        <v>45378</v>
      </c>
      <c r="AG213" s="10">
        <f ca="1">Table1[[#This Row],[TGL NOTA]]</f>
        <v>45376</v>
      </c>
      <c r="AH213" t="str">
        <f ca="1">Table1[[#This Row],[NO.NOTA]]</f>
        <v>24031491</v>
      </c>
    </row>
    <row r="214" spans="1:34" hidden="1" x14ac:dyDescent="0.25">
      <c r="A214" s="2">
        <v>406</v>
      </c>
      <c r="D214">
        <f t="shared" si="7"/>
        <v>210</v>
      </c>
      <c r="E214">
        <f t="shared" si="6"/>
        <v>406</v>
      </c>
      <c r="F214">
        <f>INDEX([1]!NOTA[//DB],A:A)</f>
        <v>1790</v>
      </c>
      <c r="G214">
        <f>MATCH(Table1[NAMA NB],Table2[NAMA NB],0)</f>
        <v>166</v>
      </c>
      <c r="H214" t="str">
        <f>INDEX([2]!db[NB PAJAK],Table1[[#This Row],[//DB]])</f>
        <v>GARISAN BESI (STAINLESS STEEL) KENKO 100 CM / 1 M</v>
      </c>
      <c r="I214" s="3" t="str">
        <f>INDEX(Table2[KODE BARANG],Table1[[#This Row],[//DIC]])</f>
        <v>F.GAR-KN12</v>
      </c>
      <c r="J214" s="4">
        <f>INDEX([1]!NOTA[C],Table1[[#This Row],[//NOTA]])</f>
        <v>1</v>
      </c>
      <c r="K214" s="5">
        <f>IF(Table1[[#This Row],[C_1]]=0,Table1[[#This Row],[QTY_1]]/Table1[[#This Row],[QTY_2]],0)</f>
        <v>0</v>
      </c>
      <c r="L214" s="5">
        <f>IF(Table1[[#This Row],[C_1]]=0,Table1[[#This Row],[C_2]],Table1[[#This Row],[C_1]])</f>
        <v>1</v>
      </c>
      <c r="M214" s="3">
        <f>INDEX([1]!NOTA[QTY],Table1[[#This Row],[//NOTA]])</f>
        <v>0</v>
      </c>
      <c r="N214" s="3">
        <f>INDEX([1]!NOTA[STN],Table1[[#This Row],[//NOTA]])</f>
        <v>0</v>
      </c>
      <c r="O214" s="3" t="str">
        <f>INDEX(Table2[ISI],Table1[//DIC])</f>
        <v>?</v>
      </c>
      <c r="P214" s="3" t="str">
        <f>INDEX(Table2[SATUAN],Table1[//DIC])</f>
        <v>LSN</v>
      </c>
      <c r="Q214" s="3" t="e">
        <f>IF(Table1[[#This Row],[QTY_2]]*Table1[[#This Row],[C_1]]=0,Table1[[#This Row],[QTY_1]],Table1[[#This Row],[QTY_2]]*Table1[[#This Row],[C_1]])</f>
        <v>#VALUE!</v>
      </c>
      <c r="R214" s="3" t="str">
        <f>IF(Table1[[#This Row],[C_1]]="",Table1[[#This Row],[STN_1]],Table1[[#This Row],[STN_2]])</f>
        <v>LSN</v>
      </c>
      <c r="S214" s="4">
        <f>INDEX([1]!NOTA[JUMLAH],Table1[//NOTA])</f>
        <v>5220000</v>
      </c>
      <c r="T214" s="4" t="e">
        <f>Table1[[#This Row],[JUMLAH]]/Table1[[#This Row],[QTY_3]]</f>
        <v>#VALUE!</v>
      </c>
      <c r="U214" s="3" t="str">
        <f>Table1[[#This Row],[STN_3]]</f>
        <v>LSN</v>
      </c>
      <c r="V214" s="6">
        <f>INDEX([1]!NOTA[DISC 1],Table1[//NOTA])</f>
        <v>0.17</v>
      </c>
      <c r="W214" s="6">
        <f>INDEX([1]!NOTA[DISC 2],Table1[//NOTA])</f>
        <v>0</v>
      </c>
      <c r="X214" s="13">
        <f ca="1">INDEX([1]!NOTA[TGL_H],Table1[//NOTA])</f>
        <v>45378</v>
      </c>
      <c r="Y214" s="13">
        <f ca="1">INDEX([1]!NOTA[TGL.NOTA_H],Table1[//NOTA])</f>
        <v>45376</v>
      </c>
      <c r="Z214" s="7" t="str">
        <f ca="1">INDEX([1]!NOTA[NO.NOTA_H],Table1[//NOTA])</f>
        <v>24031491</v>
      </c>
      <c r="AA214" s="3" t="str">
        <f>Table1[[#This Row],[KODE BARANG]]</f>
        <v>F.GAR-KN12</v>
      </c>
      <c r="AB214" s="3">
        <f>Table1[[#This Row],[C_3]]</f>
        <v>1</v>
      </c>
      <c r="AC214" s="4" t="e">
        <f>Table1[[#This Row],[HARGA]]</f>
        <v>#VALUE!</v>
      </c>
      <c r="AD214" s="6">
        <f>IF(Table1[[#This Row],[DISKON_1]]=0,"",Table1[[#This Row],[DISKON_1]])</f>
        <v>0.17</v>
      </c>
      <c r="AE214" s="6" t="str">
        <f>IF(Table1[[#This Row],[DISKON_2]]=0,"",Table1[[#This Row],[DISKON_2]])</f>
        <v/>
      </c>
      <c r="AF214" s="8">
        <f ca="1">Table1[[#This Row],[TGL DATANG]]</f>
        <v>45378</v>
      </c>
      <c r="AG214" s="10">
        <f ca="1">Table1[[#This Row],[TGL NOTA]]</f>
        <v>45376</v>
      </c>
      <c r="AH214" t="str">
        <f ca="1">Table1[[#This Row],[NO.NOTA]]</f>
        <v>24031491</v>
      </c>
    </row>
    <row r="215" spans="1:34" hidden="1" x14ac:dyDescent="0.25">
      <c r="A215" s="2">
        <v>407</v>
      </c>
      <c r="D215">
        <f t="shared" si="7"/>
        <v>211</v>
      </c>
      <c r="E215">
        <f t="shared" si="6"/>
        <v>407</v>
      </c>
      <c r="F215">
        <f>INDEX([1]!NOTA[//DB],A:A)</f>
        <v>1778</v>
      </c>
      <c r="G215" t="e">
        <f>MATCH(Table1[NAMA NB],Table2[NAMA NB],0)</f>
        <v>#N/A</v>
      </c>
      <c r="H215" t="str">
        <f>INDEX([2]!db[NB PAJAK],Table1[[#This Row],[//DB]])</f>
        <v>PUSH PIN KENKO PN-30 WARNA</v>
      </c>
      <c r="I215" s="3" t="e">
        <f>INDEX(Table2[KODE BARANG],Table1[[#This Row],[//DIC]])</f>
        <v>#N/A</v>
      </c>
      <c r="J215" s="4">
        <f>INDEX([1]!NOTA[C],Table1[[#This Row],[//NOTA]])</f>
        <v>1</v>
      </c>
      <c r="K215" s="5">
        <f>IF(Table1[[#This Row],[C_1]]=0,Table1[[#This Row],[QTY_1]]/Table1[[#This Row],[QTY_2]],0)</f>
        <v>0</v>
      </c>
      <c r="L215" s="5">
        <f>IF(Table1[[#This Row],[C_1]]=0,Table1[[#This Row],[C_2]],Table1[[#This Row],[C_1]])</f>
        <v>1</v>
      </c>
      <c r="M215" s="3">
        <f>INDEX([1]!NOTA[QTY],Table1[[#This Row],[//NOTA]])</f>
        <v>0</v>
      </c>
      <c r="N215" s="3">
        <f>INDEX([1]!NOTA[STN],Table1[[#This Row],[//NOTA]])</f>
        <v>0</v>
      </c>
      <c r="O215" s="3" t="e">
        <f>INDEX(Table2[ISI],Table1[//DIC])</f>
        <v>#N/A</v>
      </c>
      <c r="P215" s="3" t="e">
        <f>INDEX(Table2[SATUAN],Table1[//DIC])</f>
        <v>#N/A</v>
      </c>
      <c r="Q215" s="3" t="e">
        <f>IF(Table1[[#This Row],[QTY_2]]*Table1[[#This Row],[C_1]]=0,Table1[[#This Row],[QTY_1]],Table1[[#This Row],[QTY_2]]*Table1[[#This Row],[C_1]])</f>
        <v>#N/A</v>
      </c>
      <c r="R215" s="3" t="e">
        <f>IF(Table1[[#This Row],[C_1]]="",Table1[[#This Row],[STN_1]],Table1[[#This Row],[STN_2]])</f>
        <v>#N/A</v>
      </c>
      <c r="S215" s="4">
        <f>INDEX([1]!NOTA[JUMLAH],Table1[//NOTA])</f>
        <v>1584000</v>
      </c>
      <c r="T215" s="4" t="e">
        <f>Table1[[#This Row],[JUMLAH]]/Table1[[#This Row],[QTY_3]]</f>
        <v>#N/A</v>
      </c>
      <c r="U215" s="3" t="e">
        <f>Table1[[#This Row],[STN_3]]</f>
        <v>#N/A</v>
      </c>
      <c r="V215" s="6">
        <f>INDEX([1]!NOTA[DISC 1],Table1[//NOTA])</f>
        <v>0.17</v>
      </c>
      <c r="W215" s="6">
        <f>INDEX([1]!NOTA[DISC 2],Table1[//NOTA])</f>
        <v>0</v>
      </c>
      <c r="X215" s="13">
        <f ca="1">INDEX([1]!NOTA[TGL_H],Table1[//NOTA])</f>
        <v>45378</v>
      </c>
      <c r="Y215" s="13">
        <f ca="1">INDEX([1]!NOTA[TGL.NOTA_H],Table1[//NOTA])</f>
        <v>45376</v>
      </c>
      <c r="Z215" s="7" t="str">
        <f ca="1">INDEX([1]!NOTA[NO.NOTA_H],Table1[//NOTA])</f>
        <v>24031491</v>
      </c>
      <c r="AA215" s="3" t="e">
        <f>Table1[[#This Row],[KODE BARANG]]</f>
        <v>#N/A</v>
      </c>
      <c r="AB215" s="3">
        <f>Table1[[#This Row],[C_3]]</f>
        <v>1</v>
      </c>
      <c r="AC215" s="4" t="e">
        <f>Table1[[#This Row],[HARGA]]</f>
        <v>#N/A</v>
      </c>
      <c r="AD215" s="6">
        <f>IF(Table1[[#This Row],[DISKON_1]]=0,"",Table1[[#This Row],[DISKON_1]])</f>
        <v>0.17</v>
      </c>
      <c r="AE215" s="6" t="str">
        <f>IF(Table1[[#This Row],[DISKON_2]]=0,"",Table1[[#This Row],[DISKON_2]])</f>
        <v/>
      </c>
      <c r="AF215" s="8">
        <f ca="1">Table1[[#This Row],[TGL DATANG]]</f>
        <v>45378</v>
      </c>
      <c r="AG215" s="10">
        <f ca="1">Table1[[#This Row],[TGL NOTA]]</f>
        <v>45376</v>
      </c>
      <c r="AH215" t="str">
        <f ca="1">Table1[[#This Row],[NO.NOTA]]</f>
        <v>24031491</v>
      </c>
    </row>
    <row r="216" spans="1:34" hidden="1" x14ac:dyDescent="0.25">
      <c r="A216" s="2">
        <v>408</v>
      </c>
      <c r="D216">
        <f t="shared" si="7"/>
        <v>212</v>
      </c>
      <c r="E216">
        <f t="shared" si="6"/>
        <v>408</v>
      </c>
      <c r="F216">
        <f>INDEX([1]!NOTA[//DB],A:A)</f>
        <v>1779</v>
      </c>
      <c r="G216" t="e">
        <f>MATCH(Table1[NAMA NB],Table2[NAMA NB],0)</f>
        <v>#N/A</v>
      </c>
      <c r="H216" t="str">
        <f>INDEX([2]!db[NB PAJAK],Table1[[#This Row],[//DB]])</f>
        <v>PUSH PIN KENKO PN-30 TRANSPARAN</v>
      </c>
      <c r="I216" s="3" t="e">
        <f>INDEX(Table2[KODE BARANG],Table1[[#This Row],[//DIC]])</f>
        <v>#N/A</v>
      </c>
      <c r="J216" s="4">
        <f>INDEX([1]!NOTA[C],Table1[[#This Row],[//NOTA]])</f>
        <v>1</v>
      </c>
      <c r="K216" s="5">
        <f>IF(Table1[[#This Row],[C_1]]=0,Table1[[#This Row],[QTY_1]]/Table1[[#This Row],[QTY_2]],0)</f>
        <v>0</v>
      </c>
      <c r="L216" s="5">
        <f>IF(Table1[[#This Row],[C_1]]=0,Table1[[#This Row],[C_2]],Table1[[#This Row],[C_1]])</f>
        <v>1</v>
      </c>
      <c r="M216" s="3">
        <f>INDEX([1]!NOTA[QTY],Table1[[#This Row],[//NOTA]])</f>
        <v>0</v>
      </c>
      <c r="N216" s="3">
        <f>INDEX([1]!NOTA[STN],Table1[[#This Row],[//NOTA]])</f>
        <v>0</v>
      </c>
      <c r="O216" s="3" t="e">
        <f>INDEX(Table2[ISI],Table1[//DIC])</f>
        <v>#N/A</v>
      </c>
      <c r="P216" s="3" t="e">
        <f>INDEX(Table2[SATUAN],Table1[//DIC])</f>
        <v>#N/A</v>
      </c>
      <c r="Q216" s="3" t="e">
        <f>IF(Table1[[#This Row],[QTY_2]]*Table1[[#This Row],[C_1]]=0,Table1[[#This Row],[QTY_1]],Table1[[#This Row],[QTY_2]]*Table1[[#This Row],[C_1]])</f>
        <v>#N/A</v>
      </c>
      <c r="R216" s="3" t="e">
        <f>IF(Table1[[#This Row],[C_1]]="",Table1[[#This Row],[STN_1]],Table1[[#This Row],[STN_2]])</f>
        <v>#N/A</v>
      </c>
      <c r="S216" s="4">
        <f>INDEX([1]!NOTA[JUMLAH],Table1[//NOTA])</f>
        <v>1584000</v>
      </c>
      <c r="T216" s="4" t="e">
        <f>Table1[[#This Row],[JUMLAH]]/Table1[[#This Row],[QTY_3]]</f>
        <v>#N/A</v>
      </c>
      <c r="U216" s="3" t="e">
        <f>Table1[[#This Row],[STN_3]]</f>
        <v>#N/A</v>
      </c>
      <c r="V216" s="6">
        <f>INDEX([1]!NOTA[DISC 1],Table1[//NOTA])</f>
        <v>0.17</v>
      </c>
      <c r="W216" s="6">
        <f>INDEX([1]!NOTA[DISC 2],Table1[//NOTA])</f>
        <v>0</v>
      </c>
      <c r="X216" s="13">
        <f ca="1">INDEX([1]!NOTA[TGL_H],Table1[//NOTA])</f>
        <v>45378</v>
      </c>
      <c r="Y216" s="13">
        <f ca="1">INDEX([1]!NOTA[TGL.NOTA_H],Table1[//NOTA])</f>
        <v>45376</v>
      </c>
      <c r="Z216" s="7" t="str">
        <f ca="1">INDEX([1]!NOTA[NO.NOTA_H],Table1[//NOTA])</f>
        <v>24031491</v>
      </c>
      <c r="AA216" s="3" t="e">
        <f>Table1[[#This Row],[KODE BARANG]]</f>
        <v>#N/A</v>
      </c>
      <c r="AB216" s="3">
        <f>Table1[[#This Row],[C_3]]</f>
        <v>1</v>
      </c>
      <c r="AC216" s="4" t="e">
        <f>Table1[[#This Row],[HARGA]]</f>
        <v>#N/A</v>
      </c>
      <c r="AD216" s="6">
        <f>IF(Table1[[#This Row],[DISKON_1]]=0,"",Table1[[#This Row],[DISKON_1]])</f>
        <v>0.17</v>
      </c>
      <c r="AE216" s="6" t="str">
        <f>IF(Table1[[#This Row],[DISKON_2]]=0,"",Table1[[#This Row],[DISKON_2]])</f>
        <v/>
      </c>
      <c r="AF216" s="8">
        <f ca="1">Table1[[#This Row],[TGL DATANG]]</f>
        <v>45378</v>
      </c>
      <c r="AG216" s="10">
        <f ca="1">Table1[[#This Row],[TGL NOTA]]</f>
        <v>45376</v>
      </c>
      <c r="AH216" t="str">
        <f ca="1">Table1[[#This Row],[NO.NOTA]]</f>
        <v>24031491</v>
      </c>
    </row>
    <row r="217" spans="1:34" hidden="1" x14ac:dyDescent="0.25">
      <c r="A217" s="2">
        <v>409</v>
      </c>
      <c r="D217">
        <f t="shared" si="7"/>
        <v>213</v>
      </c>
      <c r="E217">
        <f t="shared" si="6"/>
        <v>409</v>
      </c>
      <c r="F217">
        <f>INDEX([1]!NOTA[//DB],A:A)</f>
        <v>1795</v>
      </c>
      <c r="G217">
        <f>MATCH(Table1[NAMA NB],Table2[NAMA NB],0)</f>
        <v>165</v>
      </c>
      <c r="H217" t="str">
        <f>INDEX([2]!db[NB PAJAK],Table1[[#This Row],[//DB]])</f>
        <v>GARISAN BESI (STAINLESS STEEL) KENKO 50 CM</v>
      </c>
      <c r="I217" s="3" t="str">
        <f>INDEX(Table2[KODE BARANG],Table1[[#This Row],[//DIC]])</f>
        <v>F.GAR-KN11</v>
      </c>
      <c r="J217" s="4">
        <f>INDEX([1]!NOTA[C],Table1[[#This Row],[//NOTA]])</f>
        <v>1</v>
      </c>
      <c r="K217" s="5">
        <f>IF(Table1[[#This Row],[C_1]]=0,Table1[[#This Row],[QTY_1]]/Table1[[#This Row],[QTY_2]],0)</f>
        <v>0</v>
      </c>
      <c r="L217" s="5">
        <f>IF(Table1[[#This Row],[C_1]]=0,Table1[[#This Row],[C_2]],Table1[[#This Row],[C_1]])</f>
        <v>1</v>
      </c>
      <c r="M217" s="3">
        <f>INDEX([1]!NOTA[QTY],Table1[[#This Row],[//NOTA]])</f>
        <v>0</v>
      </c>
      <c r="N217" s="3">
        <f>INDEX([1]!NOTA[STN],Table1[[#This Row],[//NOTA]])</f>
        <v>0</v>
      </c>
      <c r="O217" s="3">
        <f>INDEX(Table2[ISI],Table1[//DIC])</f>
        <v>10</v>
      </c>
      <c r="P217" s="3" t="str">
        <f>INDEX(Table2[SATUAN],Table1[//DIC])</f>
        <v>LSN</v>
      </c>
      <c r="Q217" s="3">
        <f>IF(Table1[[#This Row],[QTY_2]]*Table1[[#This Row],[C_1]]=0,Table1[[#This Row],[QTY_1]],Table1[[#This Row],[QTY_2]]*Table1[[#This Row],[C_1]])</f>
        <v>10</v>
      </c>
      <c r="R217" s="3" t="str">
        <f>IF(Table1[[#This Row],[C_1]]="",Table1[[#This Row],[STN_1]],Table1[[#This Row],[STN_2]])</f>
        <v>LSN</v>
      </c>
      <c r="S217" s="4">
        <f>INDEX([1]!NOTA[JUMLAH],Table1[//NOTA])</f>
        <v>2154000</v>
      </c>
      <c r="T217" s="4">
        <f>Table1[[#This Row],[JUMLAH]]/Table1[[#This Row],[QTY_3]]</f>
        <v>215400</v>
      </c>
      <c r="U217" s="3" t="str">
        <f>Table1[[#This Row],[STN_3]]</f>
        <v>LSN</v>
      </c>
      <c r="V217" s="6">
        <f>INDEX([1]!NOTA[DISC 1],Table1[//NOTA])</f>
        <v>0.17</v>
      </c>
      <c r="W217" s="6">
        <f>INDEX([1]!NOTA[DISC 2],Table1[//NOTA])</f>
        <v>0</v>
      </c>
      <c r="X217" s="13">
        <f ca="1">INDEX([1]!NOTA[TGL_H],Table1[//NOTA])</f>
        <v>45378</v>
      </c>
      <c r="Y217" s="13">
        <f ca="1">INDEX([1]!NOTA[TGL.NOTA_H],Table1[//NOTA])</f>
        <v>45376</v>
      </c>
      <c r="Z217" s="7" t="str">
        <f ca="1">INDEX([1]!NOTA[NO.NOTA_H],Table1[//NOTA])</f>
        <v>24031491</v>
      </c>
      <c r="AA217" s="3" t="str">
        <f>Table1[[#This Row],[KODE BARANG]]</f>
        <v>F.GAR-KN11</v>
      </c>
      <c r="AB217" s="3">
        <f>Table1[[#This Row],[C_3]]</f>
        <v>1</v>
      </c>
      <c r="AC217" s="4">
        <f>Table1[[#This Row],[HARGA]]</f>
        <v>215400</v>
      </c>
      <c r="AD217" s="6">
        <f>IF(Table1[[#This Row],[DISKON_1]]=0,"",Table1[[#This Row],[DISKON_1]])</f>
        <v>0.17</v>
      </c>
      <c r="AE217" s="6" t="str">
        <f>IF(Table1[[#This Row],[DISKON_2]]=0,"",Table1[[#This Row],[DISKON_2]])</f>
        <v/>
      </c>
      <c r="AF217" s="8">
        <f ca="1">Table1[[#This Row],[TGL DATANG]]</f>
        <v>45378</v>
      </c>
      <c r="AG217" s="10">
        <f ca="1">Table1[[#This Row],[TGL NOTA]]</f>
        <v>45376</v>
      </c>
      <c r="AH217" t="str">
        <f ca="1">Table1[[#This Row],[NO.NOTA]]</f>
        <v>24031491</v>
      </c>
    </row>
    <row r="218" spans="1:34" hidden="1" x14ac:dyDescent="0.25">
      <c r="A218" s="2">
        <v>410</v>
      </c>
      <c r="D218">
        <f t="shared" si="7"/>
        <v>214</v>
      </c>
      <c r="E218">
        <f t="shared" si="6"/>
        <v>410</v>
      </c>
      <c r="F218">
        <f>INDEX([1]!NOTA[//DB],A:A)</f>
        <v>1771</v>
      </c>
      <c r="G218">
        <f>MATCH(Table1[NAMA NB],Table2[NAMA NB],0)</f>
        <v>370</v>
      </c>
      <c r="H218" t="str">
        <f>INDEX([2]!db[NB PAJAK],Table1[[#This Row],[//DB]])</f>
        <v>PUNCH KENKO NO. 30</v>
      </c>
      <c r="I218" s="3" t="str">
        <f>INDEX(Table2[KODE BARANG],Table1[[#This Row],[//DIC]])</f>
        <v>F.PUN-KN6</v>
      </c>
      <c r="J218" s="4">
        <f>INDEX([1]!NOTA[C],Table1[[#This Row],[//NOTA]])</f>
        <v>1</v>
      </c>
      <c r="K218" s="5">
        <f>IF(Table1[[#This Row],[C_1]]=0,Table1[[#This Row],[QTY_1]]/Table1[[#This Row],[QTY_2]],0)</f>
        <v>0</v>
      </c>
      <c r="L218" s="5">
        <f>IF(Table1[[#This Row],[C_1]]=0,Table1[[#This Row],[C_2]],Table1[[#This Row],[C_1]])</f>
        <v>1</v>
      </c>
      <c r="M218" s="3">
        <f>INDEX([1]!NOTA[QTY],Table1[[#This Row],[//NOTA]])</f>
        <v>0</v>
      </c>
      <c r="N218" s="3">
        <f>INDEX([1]!NOTA[STN],Table1[[#This Row],[//NOTA]])</f>
        <v>0</v>
      </c>
      <c r="O218" s="3">
        <f>INDEX(Table2[ISI],Table1[//DIC])</f>
        <v>10</v>
      </c>
      <c r="P218" s="3" t="str">
        <f>INDEX(Table2[SATUAN],Table1[//DIC])</f>
        <v>LSN</v>
      </c>
      <c r="Q218" s="3">
        <f>IF(Table1[[#This Row],[QTY_2]]*Table1[[#This Row],[C_1]]=0,Table1[[#This Row],[QTY_1]],Table1[[#This Row],[QTY_2]]*Table1[[#This Row],[C_1]])</f>
        <v>10</v>
      </c>
      <c r="R218" s="3" t="str">
        <f>IF(Table1[[#This Row],[C_1]]="",Table1[[#This Row],[STN_1]],Table1[[#This Row],[STN_2]])</f>
        <v>LSN</v>
      </c>
      <c r="S218" s="4">
        <f>INDEX([1]!NOTA[JUMLAH],Table1[//NOTA])</f>
        <v>1560000</v>
      </c>
      <c r="T218" s="4">
        <f>Table1[[#This Row],[JUMLAH]]/Table1[[#This Row],[QTY_3]]</f>
        <v>156000</v>
      </c>
      <c r="U218" s="3" t="str">
        <f>Table1[[#This Row],[STN_3]]</f>
        <v>LSN</v>
      </c>
      <c r="V218" s="6">
        <f>INDEX([1]!NOTA[DISC 1],Table1[//NOTA])</f>
        <v>0.17</v>
      </c>
      <c r="W218" s="6">
        <f>INDEX([1]!NOTA[DISC 2],Table1[//NOTA])</f>
        <v>0</v>
      </c>
      <c r="X218" s="13">
        <f ca="1">INDEX([1]!NOTA[TGL_H],Table1[//NOTA])</f>
        <v>45378</v>
      </c>
      <c r="Y218" s="13">
        <f ca="1">INDEX([1]!NOTA[TGL.NOTA_H],Table1[//NOTA])</f>
        <v>45376</v>
      </c>
      <c r="Z218" s="7" t="str">
        <f ca="1">INDEX([1]!NOTA[NO.NOTA_H],Table1[//NOTA])</f>
        <v>24031491</v>
      </c>
      <c r="AA218" s="3" t="str">
        <f>Table1[[#This Row],[KODE BARANG]]</f>
        <v>F.PUN-KN6</v>
      </c>
      <c r="AB218" s="3">
        <f>Table1[[#This Row],[C_3]]</f>
        <v>1</v>
      </c>
      <c r="AC218" s="4">
        <f>Table1[[#This Row],[HARGA]]</f>
        <v>156000</v>
      </c>
      <c r="AD218" s="6">
        <f>IF(Table1[[#This Row],[DISKON_1]]=0,"",Table1[[#This Row],[DISKON_1]])</f>
        <v>0.17</v>
      </c>
      <c r="AE218" s="6" t="str">
        <f>IF(Table1[[#This Row],[DISKON_2]]=0,"",Table1[[#This Row],[DISKON_2]])</f>
        <v/>
      </c>
      <c r="AF218" s="8">
        <f ca="1">Table1[[#This Row],[TGL DATANG]]</f>
        <v>45378</v>
      </c>
      <c r="AG218" s="10">
        <f ca="1">Table1[[#This Row],[TGL NOTA]]</f>
        <v>45376</v>
      </c>
      <c r="AH218" t="str">
        <f ca="1">Table1[[#This Row],[NO.NOTA]]</f>
        <v>24031491</v>
      </c>
    </row>
    <row r="219" spans="1:34" hidden="1" x14ac:dyDescent="0.25">
      <c r="A219" s="2">
        <v>411</v>
      </c>
      <c r="D219">
        <f t="shared" si="7"/>
        <v>215</v>
      </c>
      <c r="E219">
        <f t="shared" si="6"/>
        <v>411</v>
      </c>
      <c r="F219">
        <f>INDEX([1]!NOTA[//DB],A:A)</f>
        <v>1776</v>
      </c>
      <c r="G219">
        <f>MATCH(Table1[NAMA NB],Table2[NAMA NB],0)</f>
        <v>375</v>
      </c>
      <c r="H219" t="str">
        <f>INDEX([2]!db[NB PAJAK],Table1[[#This Row],[//DB]])</f>
        <v>PUNCH KENKO NO. 85XL</v>
      </c>
      <c r="I219" s="3" t="str">
        <f>INDEX(Table2[KODE BARANG],Table1[[#This Row],[//DIC]])</f>
        <v>F.PUN-KN11</v>
      </c>
      <c r="J219" s="4">
        <f>INDEX([1]!NOTA[C],Table1[[#This Row],[//NOTA]])</f>
        <v>1</v>
      </c>
      <c r="K219" s="5">
        <f>IF(Table1[[#This Row],[C_1]]=0,Table1[[#This Row],[QTY_1]]/Table1[[#This Row],[QTY_2]],0)</f>
        <v>0</v>
      </c>
      <c r="L219" s="5">
        <f>IF(Table1[[#This Row],[C_1]]=0,Table1[[#This Row],[C_2]],Table1[[#This Row],[C_1]])</f>
        <v>1</v>
      </c>
      <c r="M219" s="3">
        <f>INDEX([1]!NOTA[QTY],Table1[[#This Row],[//NOTA]])</f>
        <v>0</v>
      </c>
      <c r="N219" s="3">
        <f>INDEX([1]!NOTA[STN],Table1[[#This Row],[//NOTA]])</f>
        <v>0</v>
      </c>
      <c r="O219" s="3">
        <f>INDEX(Table2[ISI],Table1[//DIC])</f>
        <v>24</v>
      </c>
      <c r="P219" s="3" t="str">
        <f>INDEX(Table2[SATUAN],Table1[//DIC])</f>
        <v>PCS</v>
      </c>
      <c r="Q219" s="3">
        <f>IF(Table1[[#This Row],[QTY_2]]*Table1[[#This Row],[C_1]]=0,Table1[[#This Row],[QTY_1]],Table1[[#This Row],[QTY_2]]*Table1[[#This Row],[C_1]])</f>
        <v>24</v>
      </c>
      <c r="R219" s="3" t="str">
        <f>IF(Table1[[#This Row],[C_1]]="",Table1[[#This Row],[STN_1]],Table1[[#This Row],[STN_2]])</f>
        <v>PCS</v>
      </c>
      <c r="S219" s="4">
        <f>INDEX([1]!NOTA[JUMLAH],Table1[//NOTA])</f>
        <v>1416000</v>
      </c>
      <c r="T219" s="4">
        <f>Table1[[#This Row],[JUMLAH]]/Table1[[#This Row],[QTY_3]]</f>
        <v>59000</v>
      </c>
      <c r="U219" s="3" t="str">
        <f>Table1[[#This Row],[STN_3]]</f>
        <v>PCS</v>
      </c>
      <c r="V219" s="6">
        <f>INDEX([1]!NOTA[DISC 1],Table1[//NOTA])</f>
        <v>0.17</v>
      </c>
      <c r="W219" s="6">
        <f>INDEX([1]!NOTA[DISC 2],Table1[//NOTA])</f>
        <v>0</v>
      </c>
      <c r="X219" s="13">
        <f ca="1">INDEX([1]!NOTA[TGL_H],Table1[//NOTA])</f>
        <v>45378</v>
      </c>
      <c r="Y219" s="13">
        <f ca="1">INDEX([1]!NOTA[TGL.NOTA_H],Table1[//NOTA])</f>
        <v>45376</v>
      </c>
      <c r="Z219" s="7" t="str">
        <f ca="1">INDEX([1]!NOTA[NO.NOTA_H],Table1[//NOTA])</f>
        <v>24031491</v>
      </c>
      <c r="AA219" s="3" t="str">
        <f>Table1[[#This Row],[KODE BARANG]]</f>
        <v>F.PUN-KN11</v>
      </c>
      <c r="AB219" s="3">
        <f>Table1[[#This Row],[C_3]]</f>
        <v>1</v>
      </c>
      <c r="AC219" s="4">
        <f>Table1[[#This Row],[HARGA]]</f>
        <v>59000</v>
      </c>
      <c r="AD219" s="6">
        <f>IF(Table1[[#This Row],[DISKON_1]]=0,"",Table1[[#This Row],[DISKON_1]])</f>
        <v>0.17</v>
      </c>
      <c r="AE219" s="6" t="str">
        <f>IF(Table1[[#This Row],[DISKON_2]]=0,"",Table1[[#This Row],[DISKON_2]])</f>
        <v/>
      </c>
      <c r="AF219" s="8">
        <f ca="1">Table1[[#This Row],[TGL DATANG]]</f>
        <v>45378</v>
      </c>
      <c r="AG219" s="10">
        <f ca="1">Table1[[#This Row],[TGL NOTA]]</f>
        <v>45376</v>
      </c>
      <c r="AH219" t="str">
        <f ca="1">Table1[[#This Row],[NO.NOTA]]</f>
        <v>24031491</v>
      </c>
    </row>
    <row r="220" spans="1:34" hidden="1" x14ac:dyDescent="0.25">
      <c r="A220" s="2">
        <v>413</v>
      </c>
      <c r="D220">
        <f t="shared" si="7"/>
        <v>216</v>
      </c>
      <c r="E220">
        <f t="shared" si="6"/>
        <v>413</v>
      </c>
      <c r="F220">
        <f>INDEX([1]!NOTA[//DB],A:A)</f>
        <v>1803</v>
      </c>
      <c r="G220">
        <f>MATCH(Table1[NAMA NB],Table2[NAMA NB],0)</f>
        <v>518</v>
      </c>
      <c r="H220" t="str">
        <f>INDEX([2]!db[NB PAJAK],Table1[[#This Row],[//DB]])</f>
        <v>STAND PEN SPIRAL KENKO STP-300SG</v>
      </c>
      <c r="I220" s="3">
        <f>INDEX(Table2[KODE BARANG],Table1[[#This Row],[//DIC]])</f>
        <v>0</v>
      </c>
      <c r="J220" s="4">
        <f>INDEX([1]!NOTA[C],Table1[[#This Row],[//NOTA]])</f>
        <v>1</v>
      </c>
      <c r="K220" s="5">
        <f>IF(Table1[[#This Row],[C_1]]=0,Table1[[#This Row],[QTY_1]]/Table1[[#This Row],[QTY_2]],0)</f>
        <v>0</v>
      </c>
      <c r="L220" s="5">
        <f>IF(Table1[[#This Row],[C_1]]=0,Table1[[#This Row],[C_2]],Table1[[#This Row],[C_1]])</f>
        <v>1</v>
      </c>
      <c r="M220" s="3">
        <f>INDEX([1]!NOTA[QTY],Table1[[#This Row],[//NOTA]])</f>
        <v>0</v>
      </c>
      <c r="N220" s="3">
        <f>INDEX([1]!NOTA[STN],Table1[[#This Row],[//NOTA]])</f>
        <v>0</v>
      </c>
      <c r="O220" s="3">
        <f>INDEX(Table2[ISI],Table1[//DIC])</f>
        <v>24</v>
      </c>
      <c r="P220" s="3" t="str">
        <f>INDEX(Table2[SATUAN],Table1[//DIC])</f>
        <v>BOX</v>
      </c>
      <c r="Q220" s="3">
        <f>IF(Table1[[#This Row],[QTY_2]]*Table1[[#This Row],[C_1]]=0,Table1[[#This Row],[QTY_1]],Table1[[#This Row],[QTY_2]]*Table1[[#This Row],[C_1]])</f>
        <v>24</v>
      </c>
      <c r="R220" s="3" t="str">
        <f>IF(Table1[[#This Row],[C_1]]="",Table1[[#This Row],[STN_1]],Table1[[#This Row],[STN_2]])</f>
        <v>BOX</v>
      </c>
      <c r="S220" s="4">
        <f>INDEX([1]!NOTA[JUMLAH],Table1[//NOTA])</f>
        <v>2361600</v>
      </c>
      <c r="T220" s="4">
        <f>Table1[[#This Row],[JUMLAH]]/Table1[[#This Row],[QTY_3]]</f>
        <v>98400</v>
      </c>
      <c r="U220" s="3" t="str">
        <f>Table1[[#This Row],[STN_3]]</f>
        <v>BOX</v>
      </c>
      <c r="V220" s="6">
        <f>INDEX([1]!NOTA[DISC 1],Table1[//NOTA])</f>
        <v>0.17</v>
      </c>
      <c r="W220" s="6">
        <f>INDEX([1]!NOTA[DISC 2],Table1[//NOTA])</f>
        <v>0</v>
      </c>
      <c r="X220" s="13">
        <f ca="1">INDEX([1]!NOTA[TGL_H],Table1[//NOTA])</f>
        <v>45378</v>
      </c>
      <c r="Y220" s="13">
        <f ca="1">INDEX([1]!NOTA[TGL.NOTA_H],Table1[//NOTA])</f>
        <v>45376</v>
      </c>
      <c r="Z220" s="7" t="str">
        <f ca="1">INDEX([1]!NOTA[NO.NOTA_H],Table1[//NOTA])</f>
        <v>24031490</v>
      </c>
      <c r="AA220" s="3">
        <f>Table1[[#This Row],[KODE BARANG]]</f>
        <v>0</v>
      </c>
      <c r="AB220" s="3">
        <f>Table1[[#This Row],[C_3]]</f>
        <v>1</v>
      </c>
      <c r="AC220" s="4">
        <f>Table1[[#This Row],[HARGA]]</f>
        <v>98400</v>
      </c>
      <c r="AD220" s="6">
        <f>IF(Table1[[#This Row],[DISKON_1]]=0,"",Table1[[#This Row],[DISKON_1]])</f>
        <v>0.17</v>
      </c>
      <c r="AE220" s="6" t="str">
        <f>IF(Table1[[#This Row],[DISKON_2]]=0,"",Table1[[#This Row],[DISKON_2]])</f>
        <v/>
      </c>
      <c r="AF220" s="8">
        <f ca="1">Table1[[#This Row],[TGL DATANG]]</f>
        <v>45378</v>
      </c>
      <c r="AG220" s="10">
        <f ca="1">Table1[[#This Row],[TGL NOTA]]</f>
        <v>45376</v>
      </c>
      <c r="AH220" t="str">
        <f ca="1">Table1[[#This Row],[NO.NOTA]]</f>
        <v>24031490</v>
      </c>
    </row>
    <row r="221" spans="1:34" hidden="1" x14ac:dyDescent="0.25">
      <c r="A221" s="2">
        <v>414</v>
      </c>
      <c r="D221">
        <f t="shared" si="7"/>
        <v>217</v>
      </c>
      <c r="E221">
        <f t="shared" si="6"/>
        <v>414</v>
      </c>
      <c r="F221">
        <f>INDEX([1]!NOTA[//DB],A:A)</f>
        <v>1572</v>
      </c>
      <c r="G221" t="e">
        <f>MATCH(Table1[NAMA NB],Table2[NAMA NB],0)</f>
        <v>#N/A</v>
      </c>
      <c r="H221" t="str">
        <f>INDEX([2]!db[NB PAJAK],Table1[[#This Row],[//DB]])</f>
        <v>JANGKA (COMPASS SET) KENKO C-168 / MS-75</v>
      </c>
      <c r="I221" s="3" t="e">
        <f>INDEX(Table2[KODE BARANG],Table1[[#This Row],[//DIC]])</f>
        <v>#N/A</v>
      </c>
      <c r="J221" s="4">
        <f>INDEX([1]!NOTA[C],Table1[[#This Row],[//NOTA]])</f>
        <v>1</v>
      </c>
      <c r="K221" s="5">
        <f>IF(Table1[[#This Row],[C_1]]=0,Table1[[#This Row],[QTY_1]]/Table1[[#This Row],[QTY_2]],0)</f>
        <v>0</v>
      </c>
      <c r="L221" s="5">
        <f>IF(Table1[[#This Row],[C_1]]=0,Table1[[#This Row],[C_2]],Table1[[#This Row],[C_1]])</f>
        <v>1</v>
      </c>
      <c r="M221" s="3">
        <f>INDEX([1]!NOTA[QTY],Table1[[#This Row],[//NOTA]])</f>
        <v>0</v>
      </c>
      <c r="N221" s="3">
        <f>INDEX([1]!NOTA[STN],Table1[[#This Row],[//NOTA]])</f>
        <v>0</v>
      </c>
      <c r="O221" s="3" t="e">
        <f>INDEX(Table2[ISI],Table1[//DIC])</f>
        <v>#N/A</v>
      </c>
      <c r="P221" s="3" t="e">
        <f>INDEX(Table2[SATUAN],Table1[//DIC])</f>
        <v>#N/A</v>
      </c>
      <c r="Q221" s="3" t="e">
        <f>IF(Table1[[#This Row],[QTY_2]]*Table1[[#This Row],[C_1]]=0,Table1[[#This Row],[QTY_1]],Table1[[#This Row],[QTY_2]]*Table1[[#This Row],[C_1]])</f>
        <v>#N/A</v>
      </c>
      <c r="R221" s="3" t="e">
        <f>IF(Table1[[#This Row],[C_1]]="",Table1[[#This Row],[STN_1]],Table1[[#This Row],[STN_2]])</f>
        <v>#N/A</v>
      </c>
      <c r="S221" s="4">
        <f>INDEX([1]!NOTA[JUMLAH],Table1[//NOTA])</f>
        <v>2160000</v>
      </c>
      <c r="T221" s="4" t="e">
        <f>Table1[[#This Row],[JUMLAH]]/Table1[[#This Row],[QTY_3]]</f>
        <v>#N/A</v>
      </c>
      <c r="U221" s="3" t="e">
        <f>Table1[[#This Row],[STN_3]]</f>
        <v>#N/A</v>
      </c>
      <c r="V221" s="6">
        <f>INDEX([1]!NOTA[DISC 1],Table1[//NOTA])</f>
        <v>0.17</v>
      </c>
      <c r="W221" s="6">
        <f>INDEX([1]!NOTA[DISC 2],Table1[//NOTA])</f>
        <v>0</v>
      </c>
      <c r="X221" s="13">
        <f ca="1">INDEX([1]!NOTA[TGL_H],Table1[//NOTA])</f>
        <v>45378</v>
      </c>
      <c r="Y221" s="13">
        <f ca="1">INDEX([1]!NOTA[TGL.NOTA_H],Table1[//NOTA])</f>
        <v>45376</v>
      </c>
      <c r="Z221" s="7" t="str">
        <f ca="1">INDEX([1]!NOTA[NO.NOTA_H],Table1[//NOTA])</f>
        <v>24031490</v>
      </c>
      <c r="AA221" s="3" t="e">
        <f>Table1[[#This Row],[KODE BARANG]]</f>
        <v>#N/A</v>
      </c>
      <c r="AB221" s="3">
        <f>Table1[[#This Row],[C_3]]</f>
        <v>1</v>
      </c>
      <c r="AC221" s="4" t="e">
        <f>Table1[[#This Row],[HARGA]]</f>
        <v>#N/A</v>
      </c>
      <c r="AD221" s="6">
        <f>IF(Table1[[#This Row],[DISKON_1]]=0,"",Table1[[#This Row],[DISKON_1]])</f>
        <v>0.17</v>
      </c>
      <c r="AE221" s="6" t="str">
        <f>IF(Table1[[#This Row],[DISKON_2]]=0,"",Table1[[#This Row],[DISKON_2]])</f>
        <v/>
      </c>
      <c r="AF221" s="8">
        <f ca="1">Table1[[#This Row],[TGL DATANG]]</f>
        <v>45378</v>
      </c>
      <c r="AG221" s="10">
        <f ca="1">Table1[[#This Row],[TGL NOTA]]</f>
        <v>45376</v>
      </c>
      <c r="AH221" t="str">
        <f ca="1">Table1[[#This Row],[NO.NOTA]]</f>
        <v>24031490</v>
      </c>
    </row>
    <row r="222" spans="1:34" hidden="1" x14ac:dyDescent="0.25">
      <c r="A222" s="2">
        <v>415</v>
      </c>
      <c r="D222">
        <f t="shared" si="7"/>
        <v>218</v>
      </c>
      <c r="E222">
        <f t="shared" si="6"/>
        <v>415</v>
      </c>
      <c r="F222">
        <f>INDEX([1]!NOTA[//DB],A:A)</f>
        <v>1574</v>
      </c>
      <c r="G222">
        <f>MATCH(Table1[NAMA NB],Table2[NAMA NB],0)</f>
        <v>551</v>
      </c>
      <c r="H222" t="str">
        <f>INDEX([2]!db[NB PAJAK],Table1[[#This Row],[//DB]])</f>
        <v>JANGKA (COMPASS SET) KENKO C-288 / MS-25</v>
      </c>
      <c r="I222" s="3">
        <f>INDEX(Table2[KODE BARANG],Table1[[#This Row],[//DIC]])</f>
        <v>0</v>
      </c>
      <c r="J222" s="4">
        <f>INDEX([1]!NOTA[C],Table1[[#This Row],[//NOTA]])</f>
        <v>1</v>
      </c>
      <c r="K222" s="5">
        <f>IF(Table1[[#This Row],[C_1]]=0,Table1[[#This Row],[QTY_1]]/Table1[[#This Row],[QTY_2]],0)</f>
        <v>0</v>
      </c>
      <c r="L222" s="5">
        <f>IF(Table1[[#This Row],[C_1]]=0,Table1[[#This Row],[C_2]],Table1[[#This Row],[C_1]])</f>
        <v>1</v>
      </c>
      <c r="M222" s="3">
        <f>INDEX([1]!NOTA[QTY],Table1[[#This Row],[//NOTA]])</f>
        <v>0</v>
      </c>
      <c r="N222" s="3">
        <f>INDEX([1]!NOTA[STN],Table1[[#This Row],[//NOTA]])</f>
        <v>0</v>
      </c>
      <c r="O222" s="3">
        <f>INDEX(Table2[ISI],Table1[//DIC])</f>
        <v>24</v>
      </c>
      <c r="P222" s="3" t="str">
        <f>INDEX(Table2[SATUAN],Table1[//DIC])</f>
        <v>LSN</v>
      </c>
      <c r="Q222" s="3">
        <f>IF(Table1[[#This Row],[QTY_2]]*Table1[[#This Row],[C_1]]=0,Table1[[#This Row],[QTY_1]],Table1[[#This Row],[QTY_2]]*Table1[[#This Row],[C_1]])</f>
        <v>24</v>
      </c>
      <c r="R222" s="3" t="str">
        <f>IF(Table1[[#This Row],[C_1]]="",Table1[[#This Row],[STN_1]],Table1[[#This Row],[STN_2]])</f>
        <v>LSN</v>
      </c>
      <c r="S222" s="4">
        <f>INDEX([1]!NOTA[JUMLAH],Table1[//NOTA])</f>
        <v>2160000</v>
      </c>
      <c r="T222" s="4">
        <f>Table1[[#This Row],[JUMLAH]]/Table1[[#This Row],[QTY_3]]</f>
        <v>90000</v>
      </c>
      <c r="U222" s="3" t="str">
        <f>Table1[[#This Row],[STN_3]]</f>
        <v>LSN</v>
      </c>
      <c r="V222" s="6">
        <f>INDEX([1]!NOTA[DISC 1],Table1[//NOTA])</f>
        <v>0.17</v>
      </c>
      <c r="W222" s="6">
        <f>INDEX([1]!NOTA[DISC 2],Table1[//NOTA])</f>
        <v>0</v>
      </c>
      <c r="X222" s="13">
        <f ca="1">INDEX([1]!NOTA[TGL_H],Table1[//NOTA])</f>
        <v>45378</v>
      </c>
      <c r="Y222" s="13">
        <f ca="1">INDEX([1]!NOTA[TGL.NOTA_H],Table1[//NOTA])</f>
        <v>45376</v>
      </c>
      <c r="Z222" s="7" t="str">
        <f ca="1">INDEX([1]!NOTA[NO.NOTA_H],Table1[//NOTA])</f>
        <v>24031490</v>
      </c>
      <c r="AA222" s="3">
        <f>Table1[[#This Row],[KODE BARANG]]</f>
        <v>0</v>
      </c>
      <c r="AB222" s="3">
        <f>Table1[[#This Row],[C_3]]</f>
        <v>1</v>
      </c>
      <c r="AC222" s="4">
        <f>Table1[[#This Row],[HARGA]]</f>
        <v>90000</v>
      </c>
      <c r="AD222" s="6">
        <f>IF(Table1[[#This Row],[DISKON_1]]=0,"",Table1[[#This Row],[DISKON_1]])</f>
        <v>0.17</v>
      </c>
      <c r="AE222" s="6" t="str">
        <f>IF(Table1[[#This Row],[DISKON_2]]=0,"",Table1[[#This Row],[DISKON_2]])</f>
        <v/>
      </c>
      <c r="AF222" s="8">
        <f ca="1">Table1[[#This Row],[TGL DATANG]]</f>
        <v>45378</v>
      </c>
      <c r="AG222" s="10">
        <f ca="1">Table1[[#This Row],[TGL NOTA]]</f>
        <v>45376</v>
      </c>
      <c r="AH222" t="str">
        <f ca="1">Table1[[#This Row],[NO.NOTA]]</f>
        <v>24031490</v>
      </c>
    </row>
    <row r="223" spans="1:34" hidden="1" x14ac:dyDescent="0.25">
      <c r="A223" s="2">
        <v>416</v>
      </c>
      <c r="D223">
        <f t="shared" si="7"/>
        <v>219</v>
      </c>
      <c r="E223">
        <f t="shared" si="6"/>
        <v>416</v>
      </c>
      <c r="F223">
        <f>INDEX([1]!NOTA[//DB],A:A)</f>
        <v>1575</v>
      </c>
      <c r="G223" t="e">
        <f>MATCH(Table1[NAMA NB],Table2[NAMA NB],0)</f>
        <v>#N/A</v>
      </c>
      <c r="H223" t="str">
        <f>INDEX([2]!db[NB PAJAK],Table1[[#This Row],[//DB]])</f>
        <v>JANGKA (COMPASS SET) KENKO C-528 / MS-55</v>
      </c>
      <c r="I223" s="3" t="e">
        <f>INDEX(Table2[KODE BARANG],Table1[[#This Row],[//DIC]])</f>
        <v>#N/A</v>
      </c>
      <c r="J223" s="4">
        <f>INDEX([1]!NOTA[C],Table1[[#This Row],[//NOTA]])</f>
        <v>1</v>
      </c>
      <c r="K223" s="5">
        <f>IF(Table1[[#This Row],[C_1]]=0,Table1[[#This Row],[QTY_1]]/Table1[[#This Row],[QTY_2]],0)</f>
        <v>0</v>
      </c>
      <c r="L223" s="5">
        <f>IF(Table1[[#This Row],[C_1]]=0,Table1[[#This Row],[C_2]],Table1[[#This Row],[C_1]])</f>
        <v>1</v>
      </c>
      <c r="M223" s="3">
        <f>INDEX([1]!NOTA[QTY],Table1[[#This Row],[//NOTA]])</f>
        <v>0</v>
      </c>
      <c r="N223" s="3">
        <f>INDEX([1]!NOTA[STN],Table1[[#This Row],[//NOTA]])</f>
        <v>0</v>
      </c>
      <c r="O223" s="3" t="e">
        <f>INDEX(Table2[ISI],Table1[//DIC])</f>
        <v>#N/A</v>
      </c>
      <c r="P223" s="3" t="e">
        <f>INDEX(Table2[SATUAN],Table1[//DIC])</f>
        <v>#N/A</v>
      </c>
      <c r="Q223" s="3" t="e">
        <f>IF(Table1[[#This Row],[QTY_2]]*Table1[[#This Row],[C_1]]=0,Table1[[#This Row],[QTY_1]],Table1[[#This Row],[QTY_2]]*Table1[[#This Row],[C_1]])</f>
        <v>#N/A</v>
      </c>
      <c r="R223" s="3" t="e">
        <f>IF(Table1[[#This Row],[C_1]]="",Table1[[#This Row],[STN_1]],Table1[[#This Row],[STN_2]])</f>
        <v>#N/A</v>
      </c>
      <c r="S223" s="4">
        <f>INDEX([1]!NOTA[JUMLAH],Table1[//NOTA])</f>
        <v>2160000</v>
      </c>
      <c r="T223" s="4" t="e">
        <f>Table1[[#This Row],[JUMLAH]]/Table1[[#This Row],[QTY_3]]</f>
        <v>#N/A</v>
      </c>
      <c r="U223" s="3" t="e">
        <f>Table1[[#This Row],[STN_3]]</f>
        <v>#N/A</v>
      </c>
      <c r="V223" s="6">
        <f>INDEX([1]!NOTA[DISC 1],Table1[//NOTA])</f>
        <v>0.17</v>
      </c>
      <c r="W223" s="6">
        <f>INDEX([1]!NOTA[DISC 2],Table1[//NOTA])</f>
        <v>0</v>
      </c>
      <c r="X223" s="13">
        <f ca="1">INDEX([1]!NOTA[TGL_H],Table1[//NOTA])</f>
        <v>45378</v>
      </c>
      <c r="Y223" s="13">
        <f ca="1">INDEX([1]!NOTA[TGL.NOTA_H],Table1[//NOTA])</f>
        <v>45376</v>
      </c>
      <c r="Z223" s="7" t="str">
        <f ca="1">INDEX([1]!NOTA[NO.NOTA_H],Table1[//NOTA])</f>
        <v>24031490</v>
      </c>
      <c r="AA223" s="3" t="e">
        <f>Table1[[#This Row],[KODE BARANG]]</f>
        <v>#N/A</v>
      </c>
      <c r="AB223" s="3">
        <f>Table1[[#This Row],[C_3]]</f>
        <v>1</v>
      </c>
      <c r="AC223" s="4" t="e">
        <f>Table1[[#This Row],[HARGA]]</f>
        <v>#N/A</v>
      </c>
      <c r="AD223" s="6">
        <f>IF(Table1[[#This Row],[DISKON_1]]=0,"",Table1[[#This Row],[DISKON_1]])</f>
        <v>0.17</v>
      </c>
      <c r="AE223" s="6" t="str">
        <f>IF(Table1[[#This Row],[DISKON_2]]=0,"",Table1[[#This Row],[DISKON_2]])</f>
        <v/>
      </c>
      <c r="AF223" s="8">
        <f ca="1">Table1[[#This Row],[TGL DATANG]]</f>
        <v>45378</v>
      </c>
      <c r="AG223" s="10">
        <f ca="1">Table1[[#This Row],[TGL NOTA]]</f>
        <v>45376</v>
      </c>
      <c r="AH223" t="str">
        <f ca="1">Table1[[#This Row],[NO.NOTA]]</f>
        <v>24031490</v>
      </c>
    </row>
    <row r="224" spans="1:34" hidden="1" x14ac:dyDescent="0.25">
      <c r="A224" s="2">
        <v>417</v>
      </c>
      <c r="D224">
        <f t="shared" si="7"/>
        <v>220</v>
      </c>
      <c r="E224">
        <f t="shared" si="6"/>
        <v>417</v>
      </c>
      <c r="F224">
        <f>INDEX([1]!NOTA[//DB],A:A)</f>
        <v>3236</v>
      </c>
      <c r="G224" t="e">
        <f>MATCH(Table1[NAMA NB],Table2[NAMA NB],0)</f>
        <v>#N/A</v>
      </c>
      <c r="H224" t="str">
        <f>INDEX([2]!db[NB PAJAK],Table1[[#This Row],[//DB]])</f>
        <v>JANGKA (COMPASS SET) KENKO C-2008</v>
      </c>
      <c r="I224" s="3" t="e">
        <f>INDEX(Table2[KODE BARANG],Table1[[#This Row],[//DIC]])</f>
        <v>#N/A</v>
      </c>
      <c r="J224" s="4">
        <f>INDEX([1]!NOTA[C],Table1[[#This Row],[//NOTA]])</f>
        <v>1</v>
      </c>
      <c r="K224" s="5">
        <f>IF(Table1[[#This Row],[C_1]]=0,Table1[[#This Row],[QTY_1]]/Table1[[#This Row],[QTY_2]],0)</f>
        <v>0</v>
      </c>
      <c r="L224" s="5">
        <f>IF(Table1[[#This Row],[C_1]]=0,Table1[[#This Row],[C_2]],Table1[[#This Row],[C_1]])</f>
        <v>1</v>
      </c>
      <c r="M224" s="3">
        <f>INDEX([1]!NOTA[QTY],Table1[[#This Row],[//NOTA]])</f>
        <v>0</v>
      </c>
      <c r="N224" s="3">
        <f>INDEX([1]!NOTA[STN],Table1[[#This Row],[//NOTA]])</f>
        <v>0</v>
      </c>
      <c r="O224" s="3" t="e">
        <f>INDEX(Table2[ISI],Table1[//DIC])</f>
        <v>#N/A</v>
      </c>
      <c r="P224" s="3" t="e">
        <f>INDEX(Table2[SATUAN],Table1[//DIC])</f>
        <v>#N/A</v>
      </c>
      <c r="Q224" s="3" t="e">
        <f>IF(Table1[[#This Row],[QTY_2]]*Table1[[#This Row],[C_1]]=0,Table1[[#This Row],[QTY_1]],Table1[[#This Row],[QTY_2]]*Table1[[#This Row],[C_1]])</f>
        <v>#N/A</v>
      </c>
      <c r="R224" s="3" t="e">
        <f>IF(Table1[[#This Row],[C_1]]="",Table1[[#This Row],[STN_1]],Table1[[#This Row],[STN_2]])</f>
        <v>#N/A</v>
      </c>
      <c r="S224" s="4">
        <f>INDEX([1]!NOTA[JUMLAH],Table1[//NOTA])</f>
        <v>1872000</v>
      </c>
      <c r="T224" s="4" t="e">
        <f>Table1[[#This Row],[JUMLAH]]/Table1[[#This Row],[QTY_3]]</f>
        <v>#N/A</v>
      </c>
      <c r="U224" s="3" t="e">
        <f>Table1[[#This Row],[STN_3]]</f>
        <v>#N/A</v>
      </c>
      <c r="V224" s="6">
        <f>INDEX([1]!NOTA[DISC 1],Table1[//NOTA])</f>
        <v>0.17</v>
      </c>
      <c r="W224" s="6">
        <f>INDEX([1]!NOTA[DISC 2],Table1[//NOTA])</f>
        <v>0</v>
      </c>
      <c r="X224" s="13">
        <f ca="1">INDEX([1]!NOTA[TGL_H],Table1[//NOTA])</f>
        <v>45378</v>
      </c>
      <c r="Y224" s="13">
        <f ca="1">INDEX([1]!NOTA[TGL.NOTA_H],Table1[//NOTA])</f>
        <v>45376</v>
      </c>
      <c r="Z224" s="7" t="str">
        <f ca="1">INDEX([1]!NOTA[NO.NOTA_H],Table1[//NOTA])</f>
        <v>24031490</v>
      </c>
      <c r="AA224" s="3" t="e">
        <f>Table1[[#This Row],[KODE BARANG]]</f>
        <v>#N/A</v>
      </c>
      <c r="AB224" s="3">
        <f>Table1[[#This Row],[C_3]]</f>
        <v>1</v>
      </c>
      <c r="AC224" s="4" t="e">
        <f>Table1[[#This Row],[HARGA]]</f>
        <v>#N/A</v>
      </c>
      <c r="AD224" s="6">
        <f>IF(Table1[[#This Row],[DISKON_1]]=0,"",Table1[[#This Row],[DISKON_1]])</f>
        <v>0.17</v>
      </c>
      <c r="AE224" s="6" t="str">
        <f>IF(Table1[[#This Row],[DISKON_2]]=0,"",Table1[[#This Row],[DISKON_2]])</f>
        <v/>
      </c>
      <c r="AF224" s="8">
        <f ca="1">Table1[[#This Row],[TGL DATANG]]</f>
        <v>45378</v>
      </c>
      <c r="AG224" s="10">
        <f ca="1">Table1[[#This Row],[TGL NOTA]]</f>
        <v>45376</v>
      </c>
      <c r="AH224" t="str">
        <f ca="1">Table1[[#This Row],[NO.NOTA]]</f>
        <v>24031490</v>
      </c>
    </row>
    <row r="225" spans="1:34" hidden="1" x14ac:dyDescent="0.25">
      <c r="A225" s="2">
        <v>418</v>
      </c>
      <c r="D225">
        <f t="shared" si="7"/>
        <v>221</v>
      </c>
      <c r="E225">
        <f t="shared" si="6"/>
        <v>418</v>
      </c>
      <c r="F225">
        <f>INDEX([1]!NOTA[//DB],A:A)</f>
        <v>1573</v>
      </c>
      <c r="G225">
        <f>MATCH(Table1[NAMA NB],Table2[NAMA NB],0)</f>
        <v>550</v>
      </c>
      <c r="H225" t="str">
        <f>INDEX([2]!db[NB PAJAK],Table1[[#This Row],[//DB]])</f>
        <v>JANGKA (COMPASS SET) KENKO C-2011</v>
      </c>
      <c r="I225" s="3">
        <f>INDEX(Table2[KODE BARANG],Table1[[#This Row],[//DIC]])</f>
        <v>0</v>
      </c>
      <c r="J225" s="4">
        <f>INDEX([1]!NOTA[C],Table1[[#This Row],[//NOTA]])</f>
        <v>1</v>
      </c>
      <c r="K225" s="5">
        <f>IF(Table1[[#This Row],[C_1]]=0,Table1[[#This Row],[QTY_1]]/Table1[[#This Row],[QTY_2]],0)</f>
        <v>0</v>
      </c>
      <c r="L225" s="5">
        <f>IF(Table1[[#This Row],[C_1]]=0,Table1[[#This Row],[C_2]],Table1[[#This Row],[C_1]])</f>
        <v>1</v>
      </c>
      <c r="M225" s="3">
        <f>INDEX([1]!NOTA[QTY],Table1[[#This Row],[//NOTA]])</f>
        <v>0</v>
      </c>
      <c r="N225" s="3">
        <f>INDEX([1]!NOTA[STN],Table1[[#This Row],[//NOTA]])</f>
        <v>0</v>
      </c>
      <c r="O225" s="3">
        <f>INDEX(Table2[ISI],Table1[//DIC])</f>
        <v>12</v>
      </c>
      <c r="P225" s="3" t="str">
        <f>INDEX(Table2[SATUAN],Table1[//DIC])</f>
        <v>LSN</v>
      </c>
      <c r="Q225" s="3">
        <f>IF(Table1[[#This Row],[QTY_2]]*Table1[[#This Row],[C_1]]=0,Table1[[#This Row],[QTY_1]],Table1[[#This Row],[QTY_2]]*Table1[[#This Row],[C_1]])</f>
        <v>12</v>
      </c>
      <c r="R225" s="3" t="str">
        <f>IF(Table1[[#This Row],[C_1]]="",Table1[[#This Row],[STN_1]],Table1[[#This Row],[STN_2]])</f>
        <v>LSN</v>
      </c>
      <c r="S225" s="4">
        <f>INDEX([1]!NOTA[JUMLAH],Table1[//NOTA])</f>
        <v>3024000</v>
      </c>
      <c r="T225" s="4">
        <f>Table1[[#This Row],[JUMLAH]]/Table1[[#This Row],[QTY_3]]</f>
        <v>252000</v>
      </c>
      <c r="U225" s="3" t="str">
        <f>Table1[[#This Row],[STN_3]]</f>
        <v>LSN</v>
      </c>
      <c r="V225" s="6">
        <f>INDEX([1]!NOTA[DISC 1],Table1[//NOTA])</f>
        <v>0.17</v>
      </c>
      <c r="W225" s="6">
        <f>INDEX([1]!NOTA[DISC 2],Table1[//NOTA])</f>
        <v>0</v>
      </c>
      <c r="X225" s="13">
        <f ca="1">INDEX([1]!NOTA[TGL_H],Table1[//NOTA])</f>
        <v>45378</v>
      </c>
      <c r="Y225" s="13">
        <f ca="1">INDEX([1]!NOTA[TGL.NOTA_H],Table1[//NOTA])</f>
        <v>45376</v>
      </c>
      <c r="Z225" s="7" t="str">
        <f ca="1">INDEX([1]!NOTA[NO.NOTA_H],Table1[//NOTA])</f>
        <v>24031490</v>
      </c>
      <c r="AA225" s="3">
        <f>Table1[[#This Row],[KODE BARANG]]</f>
        <v>0</v>
      </c>
      <c r="AB225" s="3">
        <f>Table1[[#This Row],[C_3]]</f>
        <v>1</v>
      </c>
      <c r="AC225" s="4">
        <f>Table1[[#This Row],[HARGA]]</f>
        <v>252000</v>
      </c>
      <c r="AD225" s="6">
        <f>IF(Table1[[#This Row],[DISKON_1]]=0,"",Table1[[#This Row],[DISKON_1]])</f>
        <v>0.17</v>
      </c>
      <c r="AE225" s="6" t="str">
        <f>IF(Table1[[#This Row],[DISKON_2]]=0,"",Table1[[#This Row],[DISKON_2]])</f>
        <v/>
      </c>
      <c r="AF225" s="8">
        <f ca="1">Table1[[#This Row],[TGL DATANG]]</f>
        <v>45378</v>
      </c>
      <c r="AG225" s="10">
        <f ca="1">Table1[[#This Row],[TGL NOTA]]</f>
        <v>45376</v>
      </c>
      <c r="AH225" t="str">
        <f ca="1">Table1[[#This Row],[NO.NOTA]]</f>
        <v>24031490</v>
      </c>
    </row>
    <row r="226" spans="1:34" hidden="1" x14ac:dyDescent="0.25">
      <c r="A226" s="2">
        <v>419</v>
      </c>
      <c r="D226">
        <f t="shared" si="7"/>
        <v>222</v>
      </c>
      <c r="E226">
        <f t="shared" si="6"/>
        <v>419</v>
      </c>
      <c r="F226">
        <f>INDEX([1]!NOTA[//DB],A:A)</f>
        <v>3237</v>
      </c>
      <c r="G226" t="e">
        <f>MATCH(Table1[NAMA NB],Table2[NAMA NB],0)</f>
        <v>#N/A</v>
      </c>
      <c r="H226" t="str">
        <f>INDEX([2]!db[NB PAJAK],Table1[[#This Row],[//DB]])</f>
        <v>KENKO NUMERING MACHINE 45 6 DIGITS WHITE</v>
      </c>
      <c r="I226" s="3" t="e">
        <f>INDEX(Table2[KODE BARANG],Table1[[#This Row],[//DIC]])</f>
        <v>#N/A</v>
      </c>
      <c r="J226" s="4">
        <f>INDEX([1]!NOTA[C],Table1[[#This Row],[//NOTA]])</f>
        <v>1</v>
      </c>
      <c r="K226" s="5">
        <f>IF(Table1[[#This Row],[C_1]]=0,Table1[[#This Row],[QTY_1]]/Table1[[#This Row],[QTY_2]],0)</f>
        <v>0</v>
      </c>
      <c r="L226" s="5">
        <f>IF(Table1[[#This Row],[C_1]]=0,Table1[[#This Row],[C_2]],Table1[[#This Row],[C_1]])</f>
        <v>1</v>
      </c>
      <c r="M226" s="3">
        <f>INDEX([1]!NOTA[QTY],Table1[[#This Row],[//NOTA]])</f>
        <v>0</v>
      </c>
      <c r="N226" s="3">
        <f>INDEX([1]!NOTA[STN],Table1[[#This Row],[//NOTA]])</f>
        <v>0</v>
      </c>
      <c r="O226" s="3" t="e">
        <f>INDEX(Table2[ISI],Table1[//DIC])</f>
        <v>#N/A</v>
      </c>
      <c r="P226" s="3" t="e">
        <f>INDEX(Table2[SATUAN],Table1[//DIC])</f>
        <v>#N/A</v>
      </c>
      <c r="Q226" s="3" t="e">
        <f>IF(Table1[[#This Row],[QTY_2]]*Table1[[#This Row],[C_1]]=0,Table1[[#This Row],[QTY_1]],Table1[[#This Row],[QTY_2]]*Table1[[#This Row],[C_1]])</f>
        <v>#N/A</v>
      </c>
      <c r="R226" s="3" t="e">
        <f>IF(Table1[[#This Row],[C_1]]="",Table1[[#This Row],[STN_1]],Table1[[#This Row],[STN_2]])</f>
        <v>#N/A</v>
      </c>
      <c r="S226" s="4">
        <f>INDEX([1]!NOTA[JUMLAH],Table1[//NOTA])</f>
        <v>2000000</v>
      </c>
      <c r="T226" s="4" t="e">
        <f>Table1[[#This Row],[JUMLAH]]/Table1[[#This Row],[QTY_3]]</f>
        <v>#N/A</v>
      </c>
      <c r="U226" s="3" t="e">
        <f>Table1[[#This Row],[STN_3]]</f>
        <v>#N/A</v>
      </c>
      <c r="V226" s="6">
        <f>INDEX([1]!NOTA[DISC 1],Table1[//NOTA])</f>
        <v>0.17</v>
      </c>
      <c r="W226" s="6">
        <f>INDEX([1]!NOTA[DISC 2],Table1[//NOTA])</f>
        <v>0</v>
      </c>
      <c r="X226" s="13">
        <f ca="1">INDEX([1]!NOTA[TGL_H],Table1[//NOTA])</f>
        <v>45378</v>
      </c>
      <c r="Y226" s="13">
        <f ca="1">INDEX([1]!NOTA[TGL.NOTA_H],Table1[//NOTA])</f>
        <v>45376</v>
      </c>
      <c r="Z226" s="7" t="str">
        <f ca="1">INDEX([1]!NOTA[NO.NOTA_H],Table1[//NOTA])</f>
        <v>24031490</v>
      </c>
      <c r="AA226" s="3" t="e">
        <f>Table1[[#This Row],[KODE BARANG]]</f>
        <v>#N/A</v>
      </c>
      <c r="AB226" s="3">
        <f>Table1[[#This Row],[C_3]]</f>
        <v>1</v>
      </c>
      <c r="AC226" s="4" t="e">
        <f>Table1[[#This Row],[HARGA]]</f>
        <v>#N/A</v>
      </c>
      <c r="AD226" s="6">
        <f>IF(Table1[[#This Row],[DISKON_1]]=0,"",Table1[[#This Row],[DISKON_1]])</f>
        <v>0.17</v>
      </c>
      <c r="AE226" s="6" t="str">
        <f>IF(Table1[[#This Row],[DISKON_2]]=0,"",Table1[[#This Row],[DISKON_2]])</f>
        <v/>
      </c>
      <c r="AF226" s="8">
        <f ca="1">Table1[[#This Row],[TGL DATANG]]</f>
        <v>45378</v>
      </c>
      <c r="AG226" s="10">
        <f ca="1">Table1[[#This Row],[TGL NOTA]]</f>
        <v>45376</v>
      </c>
      <c r="AH226" t="str">
        <f ca="1">Table1[[#This Row],[NO.NOTA]]</f>
        <v>24031490</v>
      </c>
    </row>
    <row r="227" spans="1:34" hidden="1" x14ac:dyDescent="0.25">
      <c r="A227" s="2">
        <v>420</v>
      </c>
      <c r="D227">
        <f t="shared" si="7"/>
        <v>223</v>
      </c>
      <c r="E227">
        <f t="shared" si="6"/>
        <v>420</v>
      </c>
      <c r="F227">
        <f>INDEX([1]!NOTA[//DB],A:A)</f>
        <v>3238</v>
      </c>
      <c r="G227" t="e">
        <f>MATCH(Table1[NAMA NB],Table2[NAMA NB],0)</f>
        <v>#N/A</v>
      </c>
      <c r="H227" t="str">
        <f>INDEX([2]!db[NB PAJAK],Table1[[#This Row],[//DB]])</f>
        <v>KENKO NUMERING MACHINE 51 7 DIGITS WHITE</v>
      </c>
      <c r="I227" s="3" t="e">
        <f>INDEX(Table2[KODE BARANG],Table1[[#This Row],[//DIC]])</f>
        <v>#N/A</v>
      </c>
      <c r="J227" s="4">
        <f>INDEX([1]!NOTA[C],Table1[[#This Row],[//NOTA]])</f>
        <v>1</v>
      </c>
      <c r="K227" s="5">
        <f>IF(Table1[[#This Row],[C_1]]=0,Table1[[#This Row],[QTY_1]]/Table1[[#This Row],[QTY_2]],0)</f>
        <v>0</v>
      </c>
      <c r="L227" s="5">
        <f>IF(Table1[[#This Row],[C_1]]=0,Table1[[#This Row],[C_2]],Table1[[#This Row],[C_1]])</f>
        <v>1</v>
      </c>
      <c r="M227" s="3">
        <f>INDEX([1]!NOTA[QTY],Table1[[#This Row],[//NOTA]])</f>
        <v>0</v>
      </c>
      <c r="N227" s="3">
        <f>INDEX([1]!NOTA[STN],Table1[[#This Row],[//NOTA]])</f>
        <v>0</v>
      </c>
      <c r="O227" s="3" t="e">
        <f>INDEX(Table2[ISI],Table1[//DIC])</f>
        <v>#N/A</v>
      </c>
      <c r="P227" s="3" t="e">
        <f>INDEX(Table2[SATUAN],Table1[//DIC])</f>
        <v>#N/A</v>
      </c>
      <c r="Q227" s="3" t="e">
        <f>IF(Table1[[#This Row],[QTY_2]]*Table1[[#This Row],[C_1]]=0,Table1[[#This Row],[QTY_1]],Table1[[#This Row],[QTY_2]]*Table1[[#This Row],[C_1]])</f>
        <v>#N/A</v>
      </c>
      <c r="R227" s="3" t="e">
        <f>IF(Table1[[#This Row],[C_1]]="",Table1[[#This Row],[STN_1]],Table1[[#This Row],[STN_2]])</f>
        <v>#N/A</v>
      </c>
      <c r="S227" s="4">
        <f>INDEX([1]!NOTA[JUMLAH],Table1[//NOTA])</f>
        <v>2200000</v>
      </c>
      <c r="T227" s="4" t="e">
        <f>Table1[[#This Row],[JUMLAH]]/Table1[[#This Row],[QTY_3]]</f>
        <v>#N/A</v>
      </c>
      <c r="U227" s="3" t="e">
        <f>Table1[[#This Row],[STN_3]]</f>
        <v>#N/A</v>
      </c>
      <c r="V227" s="6">
        <f>INDEX([1]!NOTA[DISC 1],Table1[//NOTA])</f>
        <v>0.17</v>
      </c>
      <c r="W227" s="6">
        <f>INDEX([1]!NOTA[DISC 2],Table1[//NOTA])</f>
        <v>0</v>
      </c>
      <c r="X227" s="13">
        <f ca="1">INDEX([1]!NOTA[TGL_H],Table1[//NOTA])</f>
        <v>45378</v>
      </c>
      <c r="Y227" s="13">
        <f ca="1">INDEX([1]!NOTA[TGL.NOTA_H],Table1[//NOTA])</f>
        <v>45376</v>
      </c>
      <c r="Z227" s="7" t="str">
        <f ca="1">INDEX([1]!NOTA[NO.NOTA_H],Table1[//NOTA])</f>
        <v>24031490</v>
      </c>
      <c r="AA227" s="3" t="e">
        <f>Table1[[#This Row],[KODE BARANG]]</f>
        <v>#N/A</v>
      </c>
      <c r="AB227" s="3">
        <f>Table1[[#This Row],[C_3]]</f>
        <v>1</v>
      </c>
      <c r="AC227" s="4" t="e">
        <f>Table1[[#This Row],[HARGA]]</f>
        <v>#N/A</v>
      </c>
      <c r="AD227" s="6">
        <f>IF(Table1[[#This Row],[DISKON_1]]=0,"",Table1[[#This Row],[DISKON_1]])</f>
        <v>0.17</v>
      </c>
      <c r="AE227" s="6" t="str">
        <f>IF(Table1[[#This Row],[DISKON_2]]=0,"",Table1[[#This Row],[DISKON_2]])</f>
        <v/>
      </c>
      <c r="AF227" s="8">
        <f ca="1">Table1[[#This Row],[TGL DATANG]]</f>
        <v>45378</v>
      </c>
      <c r="AG227" s="10">
        <f ca="1">Table1[[#This Row],[TGL NOTA]]</f>
        <v>45376</v>
      </c>
      <c r="AH227" t="str">
        <f ca="1">Table1[[#This Row],[NO.NOTA]]</f>
        <v>24031490</v>
      </c>
    </row>
    <row r="228" spans="1:34" hidden="1" x14ac:dyDescent="0.25">
      <c r="A228" s="2">
        <v>421</v>
      </c>
      <c r="D228">
        <f t="shared" si="7"/>
        <v>224</v>
      </c>
      <c r="E228">
        <f t="shared" si="6"/>
        <v>421</v>
      </c>
      <c r="F228">
        <f>INDEX([1]!NOTA[//DB],A:A)</f>
        <v>3239</v>
      </c>
      <c r="G228" t="e">
        <f>MATCH(Table1[NAMA NB],Table2[NAMA NB],0)</f>
        <v>#N/A</v>
      </c>
      <c r="H228" t="str">
        <f>INDEX([2]!db[NB PAJAK],Table1[[#This Row],[//DB]])</f>
        <v>KENKO MECHANICAL PENCIL MP 707 0.5MM</v>
      </c>
      <c r="I228" s="3" t="e">
        <f>INDEX(Table2[KODE BARANG],Table1[[#This Row],[//DIC]])</f>
        <v>#N/A</v>
      </c>
      <c r="J228" s="4">
        <f>INDEX([1]!NOTA[C],Table1[[#This Row],[//NOTA]])</f>
        <v>1</v>
      </c>
      <c r="K228" s="5">
        <f>IF(Table1[[#This Row],[C_1]]=0,Table1[[#This Row],[QTY_1]]/Table1[[#This Row],[QTY_2]],0)</f>
        <v>0</v>
      </c>
      <c r="L228" s="5">
        <f>IF(Table1[[#This Row],[C_1]]=0,Table1[[#This Row],[C_2]],Table1[[#This Row],[C_1]])</f>
        <v>1</v>
      </c>
      <c r="M228" s="3">
        <f>INDEX([1]!NOTA[QTY],Table1[[#This Row],[//NOTA]])</f>
        <v>0</v>
      </c>
      <c r="N228" s="3">
        <f>INDEX([1]!NOTA[STN],Table1[[#This Row],[//NOTA]])</f>
        <v>0</v>
      </c>
      <c r="O228" s="3" t="e">
        <f>INDEX(Table2[ISI],Table1[//DIC])</f>
        <v>#N/A</v>
      </c>
      <c r="P228" s="3" t="e">
        <f>INDEX(Table2[SATUAN],Table1[//DIC])</f>
        <v>#N/A</v>
      </c>
      <c r="Q228" s="3" t="e">
        <f>IF(Table1[[#This Row],[QTY_2]]*Table1[[#This Row],[C_1]]=0,Table1[[#This Row],[QTY_1]],Table1[[#This Row],[QTY_2]]*Table1[[#This Row],[C_1]])</f>
        <v>#N/A</v>
      </c>
      <c r="R228" s="3" t="e">
        <f>IF(Table1[[#This Row],[C_1]]="",Table1[[#This Row],[STN_1]],Table1[[#This Row],[STN_2]])</f>
        <v>#N/A</v>
      </c>
      <c r="S228" s="4">
        <f>INDEX([1]!NOTA[JUMLAH],Table1[//NOTA])</f>
        <v>3974400</v>
      </c>
      <c r="T228" s="4" t="e">
        <f>Table1[[#This Row],[JUMLAH]]/Table1[[#This Row],[QTY_3]]</f>
        <v>#N/A</v>
      </c>
      <c r="U228" s="3" t="e">
        <f>Table1[[#This Row],[STN_3]]</f>
        <v>#N/A</v>
      </c>
      <c r="V228" s="6">
        <f>INDEX([1]!NOTA[DISC 1],Table1[//NOTA])</f>
        <v>0.17</v>
      </c>
      <c r="W228" s="6">
        <f>INDEX([1]!NOTA[DISC 2],Table1[//NOTA])</f>
        <v>0</v>
      </c>
      <c r="X228" s="13">
        <f ca="1">INDEX([1]!NOTA[TGL_H],Table1[//NOTA])</f>
        <v>45378</v>
      </c>
      <c r="Y228" s="13">
        <f ca="1">INDEX([1]!NOTA[TGL.NOTA_H],Table1[//NOTA])</f>
        <v>45376</v>
      </c>
      <c r="Z228" s="7" t="str">
        <f ca="1">INDEX([1]!NOTA[NO.NOTA_H],Table1[//NOTA])</f>
        <v>24031490</v>
      </c>
      <c r="AA228" s="3" t="e">
        <f>Table1[[#This Row],[KODE BARANG]]</f>
        <v>#N/A</v>
      </c>
      <c r="AB228" s="3">
        <f>Table1[[#This Row],[C_3]]</f>
        <v>1</v>
      </c>
      <c r="AC228" s="4" t="e">
        <f>Table1[[#This Row],[HARGA]]</f>
        <v>#N/A</v>
      </c>
      <c r="AD228" s="6">
        <f>IF(Table1[[#This Row],[DISKON_1]]=0,"",Table1[[#This Row],[DISKON_1]])</f>
        <v>0.17</v>
      </c>
      <c r="AE228" s="6" t="str">
        <f>IF(Table1[[#This Row],[DISKON_2]]=0,"",Table1[[#This Row],[DISKON_2]])</f>
        <v/>
      </c>
      <c r="AF228" s="8">
        <f ca="1">Table1[[#This Row],[TGL DATANG]]</f>
        <v>45378</v>
      </c>
      <c r="AG228" s="10">
        <f ca="1">Table1[[#This Row],[TGL NOTA]]</f>
        <v>45376</v>
      </c>
      <c r="AH228" t="str">
        <f ca="1">Table1[[#This Row],[NO.NOTA]]</f>
        <v>24031490</v>
      </c>
    </row>
    <row r="229" spans="1:34" hidden="1" x14ac:dyDescent="0.25">
      <c r="A229" s="2">
        <v>422</v>
      </c>
      <c r="D229">
        <f t="shared" si="7"/>
        <v>225</v>
      </c>
      <c r="E229">
        <f t="shared" si="6"/>
        <v>422</v>
      </c>
      <c r="F229">
        <f>INDEX([1]!NOTA[//DB],A:A)</f>
        <v>1791</v>
      </c>
      <c r="G229">
        <f>MATCH(Table1[NAMA NB],Table2[NAMA NB],0)</f>
        <v>160</v>
      </c>
      <c r="H229" t="str">
        <f>INDEX([2]!db[NB PAJAK],Table1[[#This Row],[//DB]])</f>
        <v>GARISAN BESI (STAINLESS STEEL) KENKO 15 CM</v>
      </c>
      <c r="I229" s="3" t="str">
        <f>INDEX(Table2[KODE BARANG],Table1[[#This Row],[//DIC]])</f>
        <v>F.GAR-KN1</v>
      </c>
      <c r="J229" s="4">
        <f>INDEX([1]!NOTA[C],Table1[[#This Row],[//NOTA]])</f>
        <v>1</v>
      </c>
      <c r="K229" s="5">
        <f>IF(Table1[[#This Row],[C_1]]=0,Table1[[#This Row],[QTY_1]]/Table1[[#This Row],[QTY_2]],0)</f>
        <v>0</v>
      </c>
      <c r="L229" s="5">
        <f>IF(Table1[[#This Row],[C_1]]=0,Table1[[#This Row],[C_2]],Table1[[#This Row],[C_1]])</f>
        <v>1</v>
      </c>
      <c r="M229" s="3">
        <f>INDEX([1]!NOTA[QTY],Table1[[#This Row],[//NOTA]])</f>
        <v>0</v>
      </c>
      <c r="N229" s="3">
        <f>INDEX([1]!NOTA[STN],Table1[[#This Row],[//NOTA]])</f>
        <v>0</v>
      </c>
      <c r="O229" s="3" t="str">
        <f>INDEX(Table2[ISI],Table1[//DIC])</f>
        <v>?</v>
      </c>
      <c r="P229" s="3" t="str">
        <f>INDEX(Table2[SATUAN],Table1[//DIC])</f>
        <v>LSN</v>
      </c>
      <c r="Q229" s="3" t="e">
        <f>IF(Table1[[#This Row],[QTY_2]]*Table1[[#This Row],[C_1]]=0,Table1[[#This Row],[QTY_1]],Table1[[#This Row],[QTY_2]]*Table1[[#This Row],[C_1]])</f>
        <v>#VALUE!</v>
      </c>
      <c r="R229" s="3" t="str">
        <f>IF(Table1[[#This Row],[C_1]]="",Table1[[#This Row],[STN_1]],Table1[[#This Row],[STN_2]])</f>
        <v>LSN</v>
      </c>
      <c r="S229" s="4">
        <f>INDEX([1]!NOTA[JUMLAH],Table1[//NOTA])</f>
        <v>1890000</v>
      </c>
      <c r="T229" s="4" t="e">
        <f>Table1[[#This Row],[JUMLAH]]/Table1[[#This Row],[QTY_3]]</f>
        <v>#VALUE!</v>
      </c>
      <c r="U229" s="3" t="str">
        <f>Table1[[#This Row],[STN_3]]</f>
        <v>LSN</v>
      </c>
      <c r="V229" s="6">
        <f>INDEX([1]!NOTA[DISC 1],Table1[//NOTA])</f>
        <v>0.17</v>
      </c>
      <c r="W229" s="6">
        <f>INDEX([1]!NOTA[DISC 2],Table1[//NOTA])</f>
        <v>0</v>
      </c>
      <c r="X229" s="13">
        <f ca="1">INDEX([1]!NOTA[TGL_H],Table1[//NOTA])</f>
        <v>45378</v>
      </c>
      <c r="Y229" s="13">
        <f ca="1">INDEX([1]!NOTA[TGL.NOTA_H],Table1[//NOTA])</f>
        <v>45376</v>
      </c>
      <c r="Z229" s="7" t="str">
        <f ca="1">INDEX([1]!NOTA[NO.NOTA_H],Table1[//NOTA])</f>
        <v>24031490</v>
      </c>
      <c r="AA229" s="3" t="str">
        <f>Table1[[#This Row],[KODE BARANG]]</f>
        <v>F.GAR-KN1</v>
      </c>
      <c r="AB229" s="3">
        <f>Table1[[#This Row],[C_3]]</f>
        <v>1</v>
      </c>
      <c r="AC229" s="4" t="e">
        <f>Table1[[#This Row],[HARGA]]</f>
        <v>#VALUE!</v>
      </c>
      <c r="AD229" s="6">
        <f>IF(Table1[[#This Row],[DISKON_1]]=0,"",Table1[[#This Row],[DISKON_1]])</f>
        <v>0.17</v>
      </c>
      <c r="AE229" s="6" t="str">
        <f>IF(Table1[[#This Row],[DISKON_2]]=0,"",Table1[[#This Row],[DISKON_2]])</f>
        <v/>
      </c>
      <c r="AF229" s="8">
        <f ca="1">Table1[[#This Row],[TGL DATANG]]</f>
        <v>45378</v>
      </c>
      <c r="AG229" s="10">
        <f ca="1">Table1[[#This Row],[TGL NOTA]]</f>
        <v>45376</v>
      </c>
      <c r="AH229" t="str">
        <f ca="1">Table1[[#This Row],[NO.NOTA]]</f>
        <v>24031490</v>
      </c>
    </row>
    <row r="230" spans="1:34" hidden="1" x14ac:dyDescent="0.25">
      <c r="A230" s="2">
        <v>424</v>
      </c>
      <c r="D230">
        <f t="shared" si="7"/>
        <v>226</v>
      </c>
      <c r="E230">
        <f t="shared" si="6"/>
        <v>424</v>
      </c>
      <c r="F230">
        <f>INDEX([1]!NOTA[//DB],A:A)</f>
        <v>1799</v>
      </c>
      <c r="G230">
        <f>MATCH(Table1[NAMA NB],Table2[NAMA NB],0)</f>
        <v>394</v>
      </c>
      <c r="H230" t="str">
        <f>INDEX([2]!db[NB PAJAK],Table1[[#This Row],[//DB]])</f>
        <v>STAMP PAD KENKO NO. 0</v>
      </c>
      <c r="I230" s="3" t="str">
        <f>INDEX(Table2[KODE BARANG],Table1[[#This Row],[//DIC]])</f>
        <v>F.SPA-KN1</v>
      </c>
      <c r="J230" s="4">
        <f>INDEX([1]!NOTA[C],Table1[[#This Row],[//NOTA]])</f>
        <v>1</v>
      </c>
      <c r="K230" s="5">
        <f>IF(Table1[[#This Row],[C_1]]=0,Table1[[#This Row],[QTY_1]]/Table1[[#This Row],[QTY_2]],0)</f>
        <v>0</v>
      </c>
      <c r="L230" s="5">
        <f>IF(Table1[[#This Row],[C_1]]=0,Table1[[#This Row],[C_2]],Table1[[#This Row],[C_1]])</f>
        <v>1</v>
      </c>
      <c r="M230" s="3">
        <f>INDEX([1]!NOTA[QTY],Table1[[#This Row],[//NOTA]])</f>
        <v>0</v>
      </c>
      <c r="N230" s="3">
        <f>INDEX([1]!NOTA[STN],Table1[[#This Row],[//NOTA]])</f>
        <v>0</v>
      </c>
      <c r="O230" s="3">
        <f>INDEX(Table2[ISI],Table1[//DIC])</f>
        <v>18</v>
      </c>
      <c r="P230" s="3" t="str">
        <f>INDEX(Table2[SATUAN],Table1[//DIC])</f>
        <v>LSN</v>
      </c>
      <c r="Q230" s="3">
        <f>IF(Table1[[#This Row],[QTY_2]]*Table1[[#This Row],[C_1]]=0,Table1[[#This Row],[QTY_1]],Table1[[#This Row],[QTY_2]]*Table1[[#This Row],[C_1]])</f>
        <v>18</v>
      </c>
      <c r="R230" s="3" t="str">
        <f>IF(Table1[[#This Row],[C_1]]="",Table1[[#This Row],[STN_1]],Table1[[#This Row],[STN_2]])</f>
        <v>LSN</v>
      </c>
      <c r="S230" s="4">
        <f>INDEX([1]!NOTA[JUMLAH],Table1[//NOTA])</f>
        <v>1069200</v>
      </c>
      <c r="T230" s="4">
        <f>Table1[[#This Row],[JUMLAH]]/Table1[[#This Row],[QTY_3]]</f>
        <v>59400</v>
      </c>
      <c r="U230" s="3" t="str">
        <f>Table1[[#This Row],[STN_3]]</f>
        <v>LSN</v>
      </c>
      <c r="V230" s="6">
        <f>INDEX([1]!NOTA[DISC 1],Table1[//NOTA])</f>
        <v>0.17</v>
      </c>
      <c r="W230" s="6">
        <f>INDEX([1]!NOTA[DISC 2],Table1[//NOTA])</f>
        <v>0</v>
      </c>
      <c r="X230" s="13">
        <f ca="1">INDEX([1]!NOTA[TGL_H],Table1[//NOTA])</f>
        <v>45378</v>
      </c>
      <c r="Y230" s="13">
        <f ca="1">INDEX([1]!NOTA[TGL.NOTA_H],Table1[//NOTA])</f>
        <v>45376</v>
      </c>
      <c r="Z230" s="7" t="str">
        <f ca="1">INDEX([1]!NOTA[NO.NOTA_H],Table1[//NOTA])</f>
        <v>24031485</v>
      </c>
      <c r="AA230" s="3" t="str">
        <f>Table1[[#This Row],[KODE BARANG]]</f>
        <v>F.SPA-KN1</v>
      </c>
      <c r="AB230" s="3">
        <f>Table1[[#This Row],[C_3]]</f>
        <v>1</v>
      </c>
      <c r="AC230" s="4">
        <f>Table1[[#This Row],[HARGA]]</f>
        <v>59400</v>
      </c>
      <c r="AD230" s="6">
        <f>IF(Table1[[#This Row],[DISKON_1]]=0,"",Table1[[#This Row],[DISKON_1]])</f>
        <v>0.17</v>
      </c>
      <c r="AE230" s="6" t="str">
        <f>IF(Table1[[#This Row],[DISKON_2]]=0,"",Table1[[#This Row],[DISKON_2]])</f>
        <v/>
      </c>
      <c r="AF230" s="8">
        <f ca="1">Table1[[#This Row],[TGL DATANG]]</f>
        <v>45378</v>
      </c>
      <c r="AG230" s="10">
        <f ca="1">Table1[[#This Row],[TGL NOTA]]</f>
        <v>45376</v>
      </c>
      <c r="AH230" t="str">
        <f ca="1">Table1[[#This Row],[NO.NOTA]]</f>
        <v>24031485</v>
      </c>
    </row>
    <row r="231" spans="1:34" hidden="1" x14ac:dyDescent="0.25">
      <c r="A231" s="2">
        <v>425</v>
      </c>
      <c r="D231">
        <f t="shared" si="7"/>
        <v>227</v>
      </c>
      <c r="E231">
        <f t="shared" si="6"/>
        <v>425</v>
      </c>
      <c r="F231">
        <f>INDEX([1]!NOTA[//DB],A:A)</f>
        <v>1766</v>
      </c>
      <c r="G231">
        <f>MATCH(Table1[NAMA NB],Table2[NAMA NB],0)</f>
        <v>222</v>
      </c>
      <c r="H231" t="str">
        <f>INDEX([2]!db[NB PAJAK],Table1[[#This Row],[//DB]])</f>
        <v>LABEL HARGA KENKO 6001-2R (1 LINE) isi 10 rol</v>
      </c>
      <c r="I231" s="3" t="str">
        <f>INDEX(Table2[KODE BARANG],Table1[[#This Row],[//DIC]])</f>
        <v>F.LAB-KN1</v>
      </c>
      <c r="J231" s="4">
        <f>INDEX([1]!NOTA[C],Table1[[#This Row],[//NOTA]])</f>
        <v>2</v>
      </c>
      <c r="K231" s="5">
        <f>IF(Table1[[#This Row],[C_1]]=0,Table1[[#This Row],[QTY_1]]/Table1[[#This Row],[QTY_2]],0)</f>
        <v>0</v>
      </c>
      <c r="L231" s="5">
        <f>IF(Table1[[#This Row],[C_1]]=0,Table1[[#This Row],[C_2]],Table1[[#This Row],[C_1]])</f>
        <v>2</v>
      </c>
      <c r="M231" s="3">
        <f>INDEX([1]!NOTA[QTY],Table1[[#This Row],[//NOTA]])</f>
        <v>0</v>
      </c>
      <c r="N231" s="3">
        <f>INDEX([1]!NOTA[STN],Table1[[#This Row],[//NOTA]])</f>
        <v>0</v>
      </c>
      <c r="O231" s="3">
        <f>INDEX(Table2[ISI],Table1[//DIC])</f>
        <v>50</v>
      </c>
      <c r="P231" s="3" t="str">
        <f>INDEX(Table2[SATUAN],Table1[//DIC])</f>
        <v>PAK</v>
      </c>
      <c r="Q231" s="3">
        <f>IF(Table1[[#This Row],[QTY_2]]*Table1[[#This Row],[C_1]]=0,Table1[[#This Row],[QTY_1]],Table1[[#This Row],[QTY_2]]*Table1[[#This Row],[C_1]])</f>
        <v>100</v>
      </c>
      <c r="R231" s="3" t="str">
        <f>IF(Table1[[#This Row],[C_1]]="",Table1[[#This Row],[STN_1]],Table1[[#This Row],[STN_2]])</f>
        <v>PAK</v>
      </c>
      <c r="S231" s="4">
        <f>INDEX([1]!NOTA[JUMLAH],Table1[//NOTA])</f>
        <v>2100000</v>
      </c>
      <c r="T231" s="4">
        <f>Table1[[#This Row],[JUMLAH]]/Table1[[#This Row],[QTY_3]]</f>
        <v>21000</v>
      </c>
      <c r="U231" s="3" t="str">
        <f>Table1[[#This Row],[STN_3]]</f>
        <v>PAK</v>
      </c>
      <c r="V231" s="6">
        <f>INDEX([1]!NOTA[DISC 1],Table1[//NOTA])</f>
        <v>0.17</v>
      </c>
      <c r="W231" s="6">
        <f>INDEX([1]!NOTA[DISC 2],Table1[//NOTA])</f>
        <v>0</v>
      </c>
      <c r="X231" s="13">
        <f ca="1">INDEX([1]!NOTA[TGL_H],Table1[//NOTA])</f>
        <v>45378</v>
      </c>
      <c r="Y231" s="13">
        <f ca="1">INDEX([1]!NOTA[TGL.NOTA_H],Table1[//NOTA])</f>
        <v>45376</v>
      </c>
      <c r="Z231" s="7" t="str">
        <f ca="1">INDEX([1]!NOTA[NO.NOTA_H],Table1[//NOTA])</f>
        <v>24031485</v>
      </c>
      <c r="AA231" s="3" t="str">
        <f>Table1[[#This Row],[KODE BARANG]]</f>
        <v>F.LAB-KN1</v>
      </c>
      <c r="AB231" s="3">
        <f>Table1[[#This Row],[C_3]]</f>
        <v>2</v>
      </c>
      <c r="AC231" s="4">
        <f>Table1[[#This Row],[HARGA]]</f>
        <v>21000</v>
      </c>
      <c r="AD231" s="6">
        <f>IF(Table1[[#This Row],[DISKON_1]]=0,"",Table1[[#This Row],[DISKON_1]])</f>
        <v>0.17</v>
      </c>
      <c r="AE231" s="6" t="str">
        <f>IF(Table1[[#This Row],[DISKON_2]]=0,"",Table1[[#This Row],[DISKON_2]])</f>
        <v/>
      </c>
      <c r="AF231" s="8">
        <f ca="1">Table1[[#This Row],[TGL DATANG]]</f>
        <v>45378</v>
      </c>
      <c r="AG231" s="10">
        <f ca="1">Table1[[#This Row],[TGL NOTA]]</f>
        <v>45376</v>
      </c>
      <c r="AH231" t="str">
        <f ca="1">Table1[[#This Row],[NO.NOTA]]</f>
        <v>24031485</v>
      </c>
    </row>
    <row r="232" spans="1:34" hidden="1" x14ac:dyDescent="0.25">
      <c r="A232" s="2">
        <v>427</v>
      </c>
      <c r="D232">
        <f t="shared" si="7"/>
        <v>228</v>
      </c>
      <c r="E232">
        <f t="shared" si="6"/>
        <v>427</v>
      </c>
      <c r="F232">
        <f>INDEX([1]!NOTA[//DB],A:A)</f>
        <v>1767</v>
      </c>
      <c r="G232">
        <f>MATCH(Table1[NAMA NB],Table2[NAMA NB],0)</f>
        <v>283</v>
      </c>
      <c r="H232" t="str">
        <f>INDEX([2]!db[NB PAJAK],Table1[[#This Row],[//DB]])</f>
        <v>MESIN LABEL HARGA KENKO MX-5500 (8 DIGITS, 1 LINE)</v>
      </c>
      <c r="I232" s="3" t="str">
        <f>INDEX(Table2[KODE BARANG],Table1[[#This Row],[//DIC]])</f>
        <v>F.MES-KN2</v>
      </c>
      <c r="J232" s="4">
        <f>INDEX([1]!NOTA[C],Table1[[#This Row],[//NOTA]])</f>
        <v>2</v>
      </c>
      <c r="K232" s="5">
        <f>IF(Table1[[#This Row],[C_1]]=0,Table1[[#This Row],[QTY_1]]/Table1[[#This Row],[QTY_2]],0)</f>
        <v>0</v>
      </c>
      <c r="L232" s="5">
        <f>IF(Table1[[#This Row],[C_1]]=0,Table1[[#This Row],[C_2]],Table1[[#This Row],[C_1]])</f>
        <v>2</v>
      </c>
      <c r="M232" s="3">
        <f>INDEX([1]!NOTA[QTY],Table1[[#This Row],[//NOTA]])</f>
        <v>0</v>
      </c>
      <c r="N232" s="3">
        <f>INDEX([1]!NOTA[STN],Table1[[#This Row],[//NOTA]])</f>
        <v>0</v>
      </c>
      <c r="O232" s="3">
        <f>INDEX(Table2[ISI],Table1[//DIC])</f>
        <v>50</v>
      </c>
      <c r="P232" s="3" t="str">
        <f>INDEX(Table2[SATUAN],Table1[//DIC])</f>
        <v>PCS</v>
      </c>
      <c r="Q232" s="3">
        <f>IF(Table1[[#This Row],[QTY_2]]*Table1[[#This Row],[C_1]]=0,Table1[[#This Row],[QTY_1]],Table1[[#This Row],[QTY_2]]*Table1[[#This Row],[C_1]])</f>
        <v>100</v>
      </c>
      <c r="R232" s="3" t="str">
        <f>IF(Table1[[#This Row],[C_1]]="",Table1[[#This Row],[STN_1]],Table1[[#This Row],[STN_2]])</f>
        <v>PCS</v>
      </c>
      <c r="S232" s="4">
        <f>INDEX([1]!NOTA[JUMLAH],Table1[//NOTA])</f>
        <v>4500000</v>
      </c>
      <c r="T232" s="4">
        <f>Table1[[#This Row],[JUMLAH]]/Table1[[#This Row],[QTY_3]]</f>
        <v>45000</v>
      </c>
      <c r="U232" s="3" t="str">
        <f>Table1[[#This Row],[STN_3]]</f>
        <v>PCS</v>
      </c>
      <c r="V232" s="6">
        <f>INDEX([1]!NOTA[DISC 1],Table1[//NOTA])</f>
        <v>0.17</v>
      </c>
      <c r="W232" s="6">
        <f>INDEX([1]!NOTA[DISC 2],Table1[//NOTA])</f>
        <v>0</v>
      </c>
      <c r="X232" s="13">
        <f ca="1">INDEX([1]!NOTA[TGL_H],Table1[//NOTA])</f>
        <v>45379</v>
      </c>
      <c r="Y232" s="13">
        <f ca="1">INDEX([1]!NOTA[TGL.NOTA_H],Table1[//NOTA])</f>
        <v>45377</v>
      </c>
      <c r="Z232" s="7" t="str">
        <f ca="1">INDEX([1]!NOTA[NO.NOTA_H],Table1[//NOTA])</f>
        <v>24031569</v>
      </c>
      <c r="AA232" s="3" t="str">
        <f>Table1[[#This Row],[KODE BARANG]]</f>
        <v>F.MES-KN2</v>
      </c>
      <c r="AB232" s="3">
        <f>Table1[[#This Row],[C_3]]</f>
        <v>2</v>
      </c>
      <c r="AC232" s="4">
        <f>Table1[[#This Row],[HARGA]]</f>
        <v>45000</v>
      </c>
      <c r="AD232" s="6">
        <f>IF(Table1[[#This Row],[DISKON_1]]=0,"",Table1[[#This Row],[DISKON_1]])</f>
        <v>0.17</v>
      </c>
      <c r="AE232" s="6" t="str">
        <f>IF(Table1[[#This Row],[DISKON_2]]=0,"",Table1[[#This Row],[DISKON_2]])</f>
        <v/>
      </c>
      <c r="AF232" s="8">
        <f ca="1">Table1[[#This Row],[TGL DATANG]]</f>
        <v>45379</v>
      </c>
      <c r="AG232" s="10">
        <f ca="1">Table1[[#This Row],[TGL NOTA]]</f>
        <v>45377</v>
      </c>
      <c r="AH232" t="str">
        <f ca="1">Table1[[#This Row],[NO.NOTA]]</f>
        <v>24031569</v>
      </c>
    </row>
    <row r="233" spans="1:34" hidden="1" x14ac:dyDescent="0.25">
      <c r="A233" s="2">
        <v>428</v>
      </c>
      <c r="D233">
        <f t="shared" si="7"/>
        <v>229</v>
      </c>
      <c r="E233">
        <f t="shared" si="6"/>
        <v>428</v>
      </c>
      <c r="F233">
        <f>INDEX([1]!NOTA[//DB],A:A)</f>
        <v>1600</v>
      </c>
      <c r="G233">
        <f>MATCH(Table1[NAMA NB],Table2[NAMA NB],0)</f>
        <v>661</v>
      </c>
      <c r="H233" t="str">
        <f>INDEX([2]!db[NB PAJAK],Table1[[#This Row],[//DB]])</f>
        <v>CORRECTION TAPE KENKO CT-634DT (8M x 5MM)</v>
      </c>
      <c r="I233" s="3">
        <f>INDEX(Table2[KODE BARANG],Table1[[#This Row],[//DIC]])</f>
        <v>0</v>
      </c>
      <c r="J233" s="4">
        <f>INDEX([1]!NOTA[C],Table1[[#This Row],[//NOTA]])</f>
        <v>1</v>
      </c>
      <c r="K233" s="5">
        <f>IF(Table1[[#This Row],[C_1]]=0,Table1[[#This Row],[QTY_1]]/Table1[[#This Row],[QTY_2]],0)</f>
        <v>0</v>
      </c>
      <c r="L233" s="5">
        <f>IF(Table1[[#This Row],[C_1]]=0,Table1[[#This Row],[C_2]],Table1[[#This Row],[C_1]])</f>
        <v>1</v>
      </c>
      <c r="M233" s="3">
        <f>INDEX([1]!NOTA[QTY],Table1[[#This Row],[//NOTA]])</f>
        <v>0</v>
      </c>
      <c r="N233" s="3">
        <f>INDEX([1]!NOTA[STN],Table1[[#This Row],[//NOTA]])</f>
        <v>0</v>
      </c>
      <c r="O233" s="3">
        <f>INDEX(Table2[ISI],Table1[//DIC])</f>
        <v>48</v>
      </c>
      <c r="P233" s="3" t="str">
        <f>INDEX(Table2[SATUAN],Table1[//DIC])</f>
        <v>LSN</v>
      </c>
      <c r="Q233" s="3">
        <f>IF(Table1[[#This Row],[QTY_2]]*Table1[[#This Row],[C_1]]=0,Table1[[#This Row],[QTY_1]],Table1[[#This Row],[QTY_2]]*Table1[[#This Row],[C_1]])</f>
        <v>48</v>
      </c>
      <c r="R233" s="3" t="str">
        <f>IF(Table1[[#This Row],[C_1]]="",Table1[[#This Row],[STN_1]],Table1[[#This Row],[STN_2]])</f>
        <v>LSN</v>
      </c>
      <c r="S233" s="4">
        <f>INDEX([1]!NOTA[JUMLAH],Table1[//NOTA])</f>
        <v>2361600</v>
      </c>
      <c r="T233" s="4">
        <f>Table1[[#This Row],[JUMLAH]]/Table1[[#This Row],[QTY_3]]</f>
        <v>49200</v>
      </c>
      <c r="U233" s="3" t="str">
        <f>Table1[[#This Row],[STN_3]]</f>
        <v>LSN</v>
      </c>
      <c r="V233" s="6">
        <f>INDEX([1]!NOTA[DISC 1],Table1[//NOTA])</f>
        <v>0.17</v>
      </c>
      <c r="W233" s="6">
        <f>INDEX([1]!NOTA[DISC 2],Table1[//NOTA])</f>
        <v>0</v>
      </c>
      <c r="X233" s="13">
        <f ca="1">INDEX([1]!NOTA[TGL_H],Table1[//NOTA])</f>
        <v>45379</v>
      </c>
      <c r="Y233" s="13">
        <f ca="1">INDEX([1]!NOTA[TGL.NOTA_H],Table1[//NOTA])</f>
        <v>45377</v>
      </c>
      <c r="Z233" s="7" t="str">
        <f ca="1">INDEX([1]!NOTA[NO.NOTA_H],Table1[//NOTA])</f>
        <v>24031569</v>
      </c>
      <c r="AA233" s="3">
        <f>Table1[[#This Row],[KODE BARANG]]</f>
        <v>0</v>
      </c>
      <c r="AB233" s="3">
        <f>Table1[[#This Row],[C_3]]</f>
        <v>1</v>
      </c>
      <c r="AC233" s="4">
        <f>Table1[[#This Row],[HARGA]]</f>
        <v>49200</v>
      </c>
      <c r="AD233" s="6">
        <f>IF(Table1[[#This Row],[DISKON_1]]=0,"",Table1[[#This Row],[DISKON_1]])</f>
        <v>0.17</v>
      </c>
      <c r="AE233" s="6" t="str">
        <f>IF(Table1[[#This Row],[DISKON_2]]=0,"",Table1[[#This Row],[DISKON_2]])</f>
        <v/>
      </c>
      <c r="AF233" s="8">
        <f ca="1">Table1[[#This Row],[TGL DATANG]]</f>
        <v>45379</v>
      </c>
      <c r="AG233" s="10">
        <f ca="1">Table1[[#This Row],[TGL NOTA]]</f>
        <v>45377</v>
      </c>
      <c r="AH233" t="str">
        <f ca="1">Table1[[#This Row],[NO.NOTA]]</f>
        <v>24031569</v>
      </c>
    </row>
    <row r="234" spans="1:34" hidden="1" x14ac:dyDescent="0.25">
      <c r="A234" s="2">
        <v>429</v>
      </c>
      <c r="D234">
        <f t="shared" si="7"/>
        <v>230</v>
      </c>
      <c r="E234">
        <f t="shared" si="6"/>
        <v>429</v>
      </c>
      <c r="F234">
        <f>INDEX([1]!NOTA[//DB],A:A)</f>
        <v>1608</v>
      </c>
      <c r="G234">
        <f>MATCH(Table1[NAMA NB],Table2[NAMA NB],0)</f>
        <v>496</v>
      </c>
      <c r="H234" t="str">
        <f>INDEX([2]!db[NB PAJAK],Table1[[#This Row],[//DB]])</f>
        <v>CORRECTION TAPE KENKO CT-902 (12M x 5MM)</v>
      </c>
      <c r="I234" s="3" t="str">
        <f>INDEX(Table2[KODE BARANG],Table1[[#This Row],[//DIC]])</f>
        <v>F.TIP-KN47</v>
      </c>
      <c r="J234" s="4">
        <f>INDEX([1]!NOTA[C],Table1[[#This Row],[//NOTA]])</f>
        <v>2</v>
      </c>
      <c r="K234" s="5">
        <f>IF(Table1[[#This Row],[C_1]]=0,Table1[[#This Row],[QTY_1]]/Table1[[#This Row],[QTY_2]],0)</f>
        <v>0</v>
      </c>
      <c r="L234" s="5">
        <f>IF(Table1[[#This Row],[C_1]]=0,Table1[[#This Row],[C_2]],Table1[[#This Row],[C_1]])</f>
        <v>2</v>
      </c>
      <c r="M234" s="3">
        <f>INDEX([1]!NOTA[QTY],Table1[[#This Row],[//NOTA]])</f>
        <v>0</v>
      </c>
      <c r="N234" s="3">
        <f>INDEX([1]!NOTA[STN],Table1[[#This Row],[//NOTA]])</f>
        <v>0</v>
      </c>
      <c r="O234" s="3">
        <f>INDEX(Table2[ISI],Table1[//DIC])</f>
        <v>48</v>
      </c>
      <c r="P234" s="3" t="str">
        <f>INDEX(Table2[SATUAN],Table1[//DIC])</f>
        <v>LSN</v>
      </c>
      <c r="Q234" s="3">
        <f>IF(Table1[[#This Row],[QTY_2]]*Table1[[#This Row],[C_1]]=0,Table1[[#This Row],[QTY_1]],Table1[[#This Row],[QTY_2]]*Table1[[#This Row],[C_1]])</f>
        <v>96</v>
      </c>
      <c r="R234" s="3" t="str">
        <f>IF(Table1[[#This Row],[C_1]]="",Table1[[#This Row],[STN_1]],Table1[[#This Row],[STN_2]])</f>
        <v>LSN</v>
      </c>
      <c r="S234" s="4">
        <f>INDEX([1]!NOTA[JUMLAH],Table1[//NOTA])</f>
        <v>5184000</v>
      </c>
      <c r="T234" s="4">
        <f>Table1[[#This Row],[JUMLAH]]/Table1[[#This Row],[QTY_3]]</f>
        <v>54000</v>
      </c>
      <c r="U234" s="3" t="str">
        <f>Table1[[#This Row],[STN_3]]</f>
        <v>LSN</v>
      </c>
      <c r="V234" s="6">
        <f>INDEX([1]!NOTA[DISC 1],Table1[//NOTA])</f>
        <v>0.17</v>
      </c>
      <c r="W234" s="6">
        <f>INDEX([1]!NOTA[DISC 2],Table1[//NOTA])</f>
        <v>0</v>
      </c>
      <c r="X234" s="13">
        <f ca="1">INDEX([1]!NOTA[TGL_H],Table1[//NOTA])</f>
        <v>45379</v>
      </c>
      <c r="Y234" s="13">
        <f ca="1">INDEX([1]!NOTA[TGL.NOTA_H],Table1[//NOTA])</f>
        <v>45377</v>
      </c>
      <c r="Z234" s="7" t="str">
        <f ca="1">INDEX([1]!NOTA[NO.NOTA_H],Table1[//NOTA])</f>
        <v>24031569</v>
      </c>
      <c r="AA234" s="3" t="str">
        <f>Table1[[#This Row],[KODE BARANG]]</f>
        <v>F.TIP-KN47</v>
      </c>
      <c r="AB234" s="3">
        <f>Table1[[#This Row],[C_3]]</f>
        <v>2</v>
      </c>
      <c r="AC234" s="4">
        <f>Table1[[#This Row],[HARGA]]</f>
        <v>54000</v>
      </c>
      <c r="AD234" s="6">
        <f>IF(Table1[[#This Row],[DISKON_1]]=0,"",Table1[[#This Row],[DISKON_1]])</f>
        <v>0.17</v>
      </c>
      <c r="AE234" s="6" t="str">
        <f>IF(Table1[[#This Row],[DISKON_2]]=0,"",Table1[[#This Row],[DISKON_2]])</f>
        <v/>
      </c>
      <c r="AF234" s="8">
        <f ca="1">Table1[[#This Row],[TGL DATANG]]</f>
        <v>45379</v>
      </c>
      <c r="AG234" s="10">
        <f ca="1">Table1[[#This Row],[TGL NOTA]]</f>
        <v>45377</v>
      </c>
      <c r="AH234" t="str">
        <f ca="1">Table1[[#This Row],[NO.NOTA]]</f>
        <v>24031569</v>
      </c>
    </row>
    <row r="235" spans="1:34" hidden="1" x14ac:dyDescent="0.25">
      <c r="A235" s="2">
        <v>431</v>
      </c>
      <c r="D235">
        <f t="shared" si="7"/>
        <v>231</v>
      </c>
      <c r="E235">
        <f t="shared" si="6"/>
        <v>431</v>
      </c>
      <c r="F235">
        <f>INDEX([1]!NOTA[//DB],A:A)</f>
        <v>1523</v>
      </c>
      <c r="G235">
        <f>MATCH(Table1[NAMA NB],Table2[NAMA NB],0)</f>
        <v>18</v>
      </c>
      <c r="H235" t="str">
        <f>INDEX([2]!db[NB PAJAK],Table1[[#This Row],[//DB]])</f>
        <v>BINDER CLIP KENKO NO. 260</v>
      </c>
      <c r="I235" s="3" t="str">
        <f>INDEX(Table2[KODE BARANG],Table1[[#This Row],[//DIC]])</f>
        <v>F.BCL-KN16</v>
      </c>
      <c r="J235" s="4">
        <f>INDEX([1]!NOTA[C],Table1[[#This Row],[//NOTA]])</f>
        <v>1</v>
      </c>
      <c r="K235" s="5">
        <f>IF(Table1[[#This Row],[C_1]]=0,Table1[[#This Row],[QTY_1]]/Table1[[#This Row],[QTY_2]],0)</f>
        <v>0</v>
      </c>
      <c r="L235" s="5">
        <f>IF(Table1[[#This Row],[C_1]]=0,Table1[[#This Row],[C_2]],Table1[[#This Row],[C_1]])</f>
        <v>1</v>
      </c>
      <c r="M235" s="3">
        <f>INDEX([1]!NOTA[QTY],Table1[[#This Row],[//NOTA]])</f>
        <v>0</v>
      </c>
      <c r="N235" s="3">
        <f>INDEX([1]!NOTA[STN],Table1[[#This Row],[//NOTA]])</f>
        <v>0</v>
      </c>
      <c r="O235" s="3">
        <f>INDEX(Table2[ISI],Table1[//DIC])</f>
        <v>5</v>
      </c>
      <c r="P235" s="3" t="str">
        <f>INDEX(Table2[SATUAN],Table1[//DIC])</f>
        <v>GRS</v>
      </c>
      <c r="Q235" s="3">
        <f>IF(Table1[[#This Row],[QTY_2]]*Table1[[#This Row],[C_1]]=0,Table1[[#This Row],[QTY_1]],Table1[[#This Row],[QTY_2]]*Table1[[#This Row],[C_1]])</f>
        <v>5</v>
      </c>
      <c r="R235" s="3" t="str">
        <f>IF(Table1[[#This Row],[C_1]]="",Table1[[#This Row],[STN_1]],Table1[[#This Row],[STN_2]])</f>
        <v>GRS</v>
      </c>
      <c r="S235" s="4">
        <f>INDEX([1]!NOTA[JUMLAH],Table1[//NOTA])</f>
        <v>900000</v>
      </c>
      <c r="T235" s="4">
        <f>Table1[[#This Row],[JUMLAH]]/Table1[[#This Row],[QTY_3]]</f>
        <v>180000</v>
      </c>
      <c r="U235" s="3" t="str">
        <f>Table1[[#This Row],[STN_3]]</f>
        <v>GRS</v>
      </c>
      <c r="V235" s="6">
        <f>INDEX([1]!NOTA[DISC 1],Table1[//NOTA])</f>
        <v>0.17</v>
      </c>
      <c r="W235" s="6">
        <f>INDEX([1]!NOTA[DISC 2],Table1[//NOTA])</f>
        <v>0</v>
      </c>
      <c r="X235" s="13">
        <f ca="1">INDEX([1]!NOTA[TGL_H],Table1[//NOTA])</f>
        <v>45381</v>
      </c>
      <c r="Y235" s="13">
        <f ca="1">INDEX([1]!NOTA[TGL.NOTA_H],Table1[//NOTA])</f>
        <v>45378</v>
      </c>
      <c r="Z235" s="7" t="str">
        <f ca="1">INDEX([1]!NOTA[NO.NOTA_H],Table1[//NOTA])</f>
        <v>24031654</v>
      </c>
      <c r="AA235" s="3" t="str">
        <f>Table1[[#This Row],[KODE BARANG]]</f>
        <v>F.BCL-KN16</v>
      </c>
      <c r="AB235" s="3">
        <f>Table1[[#This Row],[C_3]]</f>
        <v>1</v>
      </c>
      <c r="AC235" s="4">
        <f>Table1[[#This Row],[HARGA]]</f>
        <v>180000</v>
      </c>
      <c r="AD235" s="6">
        <f>IF(Table1[[#This Row],[DISKON_1]]=0,"",Table1[[#This Row],[DISKON_1]])</f>
        <v>0.17</v>
      </c>
      <c r="AE235" s="6" t="str">
        <f>IF(Table1[[#This Row],[DISKON_2]]=0,"",Table1[[#This Row],[DISKON_2]])</f>
        <v/>
      </c>
      <c r="AF235" s="8">
        <f ca="1">Table1[[#This Row],[TGL DATANG]]</f>
        <v>45381</v>
      </c>
      <c r="AG235" s="10">
        <f ca="1">Table1[[#This Row],[TGL NOTA]]</f>
        <v>45378</v>
      </c>
      <c r="AH235" t="str">
        <f ca="1">Table1[[#This Row],[NO.NOTA]]</f>
        <v>24031654</v>
      </c>
    </row>
    <row r="236" spans="1:34" hidden="1" x14ac:dyDescent="0.25">
      <c r="A236" s="2">
        <v>432</v>
      </c>
      <c r="D236">
        <f t="shared" si="7"/>
        <v>232</v>
      </c>
      <c r="E236">
        <f t="shared" si="6"/>
        <v>432</v>
      </c>
      <c r="F236">
        <f>INDEX([1]!NOTA[//DB],A:A)</f>
        <v>1608</v>
      </c>
      <c r="G236">
        <f>MATCH(Table1[NAMA NB],Table2[NAMA NB],0)</f>
        <v>496</v>
      </c>
      <c r="H236" t="str">
        <f>INDEX([2]!db[NB PAJAK],Table1[[#This Row],[//DB]])</f>
        <v>CORRECTION TAPE KENKO CT-902 (12M x 5MM)</v>
      </c>
      <c r="I236" s="3" t="str">
        <f>INDEX(Table2[KODE BARANG],Table1[[#This Row],[//DIC]])</f>
        <v>F.TIP-KN47</v>
      </c>
      <c r="J236" s="4">
        <f>INDEX([1]!NOTA[C],Table1[[#This Row],[//NOTA]])</f>
        <v>1</v>
      </c>
      <c r="K236" s="5">
        <f>IF(Table1[[#This Row],[C_1]]=0,Table1[[#This Row],[QTY_1]]/Table1[[#This Row],[QTY_2]],0)</f>
        <v>0</v>
      </c>
      <c r="L236" s="5">
        <f>IF(Table1[[#This Row],[C_1]]=0,Table1[[#This Row],[C_2]],Table1[[#This Row],[C_1]])</f>
        <v>1</v>
      </c>
      <c r="M236" s="3">
        <f>INDEX([1]!NOTA[QTY],Table1[[#This Row],[//NOTA]])</f>
        <v>0</v>
      </c>
      <c r="N236" s="3">
        <f>INDEX([1]!NOTA[STN],Table1[[#This Row],[//NOTA]])</f>
        <v>0</v>
      </c>
      <c r="O236" s="3">
        <f>INDEX(Table2[ISI],Table1[//DIC])</f>
        <v>48</v>
      </c>
      <c r="P236" s="3" t="str">
        <f>INDEX(Table2[SATUAN],Table1[//DIC])</f>
        <v>LSN</v>
      </c>
      <c r="Q236" s="3">
        <f>IF(Table1[[#This Row],[QTY_2]]*Table1[[#This Row],[C_1]]=0,Table1[[#This Row],[QTY_1]],Table1[[#This Row],[QTY_2]]*Table1[[#This Row],[C_1]])</f>
        <v>48</v>
      </c>
      <c r="R236" s="3" t="str">
        <f>IF(Table1[[#This Row],[C_1]]="",Table1[[#This Row],[STN_1]],Table1[[#This Row],[STN_2]])</f>
        <v>LSN</v>
      </c>
      <c r="S236" s="4">
        <f>INDEX([1]!NOTA[JUMLAH],Table1[//NOTA])</f>
        <v>2592000</v>
      </c>
      <c r="T236" s="4">
        <f>Table1[[#This Row],[JUMLAH]]/Table1[[#This Row],[QTY_3]]</f>
        <v>54000</v>
      </c>
      <c r="U236" s="3" t="str">
        <f>Table1[[#This Row],[STN_3]]</f>
        <v>LSN</v>
      </c>
      <c r="V236" s="6">
        <f>INDEX([1]!NOTA[DISC 1],Table1[//NOTA])</f>
        <v>0.17</v>
      </c>
      <c r="W236" s="6">
        <f>INDEX([1]!NOTA[DISC 2],Table1[//NOTA])</f>
        <v>0</v>
      </c>
      <c r="X236" s="13">
        <f ca="1">INDEX([1]!NOTA[TGL_H],Table1[//NOTA])</f>
        <v>45381</v>
      </c>
      <c r="Y236" s="13">
        <f ca="1">INDEX([1]!NOTA[TGL.NOTA_H],Table1[//NOTA])</f>
        <v>45378</v>
      </c>
      <c r="Z236" s="7" t="str">
        <f ca="1">INDEX([1]!NOTA[NO.NOTA_H],Table1[//NOTA])</f>
        <v>24031654</v>
      </c>
      <c r="AA236" s="3" t="str">
        <f>Table1[[#This Row],[KODE BARANG]]</f>
        <v>F.TIP-KN47</v>
      </c>
      <c r="AB236" s="3">
        <f>Table1[[#This Row],[C_3]]</f>
        <v>1</v>
      </c>
      <c r="AC236" s="4">
        <f>Table1[[#This Row],[HARGA]]</f>
        <v>54000</v>
      </c>
      <c r="AD236" s="6">
        <f>IF(Table1[[#This Row],[DISKON_1]]=0,"",Table1[[#This Row],[DISKON_1]])</f>
        <v>0.17</v>
      </c>
      <c r="AE236" s="6" t="str">
        <f>IF(Table1[[#This Row],[DISKON_2]]=0,"",Table1[[#This Row],[DISKON_2]])</f>
        <v/>
      </c>
      <c r="AF236" s="8">
        <f ca="1">Table1[[#This Row],[TGL DATANG]]</f>
        <v>45381</v>
      </c>
      <c r="AG236" s="10">
        <f ca="1">Table1[[#This Row],[TGL NOTA]]</f>
        <v>45378</v>
      </c>
      <c r="AH236" t="str">
        <f ca="1">Table1[[#This Row],[NO.NOTA]]</f>
        <v>24031654</v>
      </c>
    </row>
    <row r="237" spans="1:34" hidden="1" x14ac:dyDescent="0.25">
      <c r="A237" s="2">
        <v>434</v>
      </c>
      <c r="D237">
        <f t="shared" si="7"/>
        <v>233</v>
      </c>
      <c r="E237">
        <f t="shared" si="6"/>
        <v>434</v>
      </c>
      <c r="F237">
        <f>INDEX([1]!NOTA[//DB],A:A)</f>
        <v>1780</v>
      </c>
      <c r="G237">
        <f>MATCH(Table1[NAMA NB],Table2[NAMA NB],0)</f>
        <v>173</v>
      </c>
      <c r="H237" t="str">
        <f>INDEX([2]!db[NB PAJAK],Table1[[#This Row],[//DB]])</f>
        <v>GUNTING KENKO SC-828</v>
      </c>
      <c r="I237" s="3" t="str">
        <f>INDEX(Table2[KODE BARANG],Table1[[#This Row],[//DIC]])</f>
        <v>F.GUN-KN5</v>
      </c>
      <c r="J237" s="4">
        <f>INDEX([1]!NOTA[C],Table1[[#This Row],[//NOTA]])</f>
        <v>1</v>
      </c>
      <c r="K237" s="5">
        <f>IF(Table1[[#This Row],[C_1]]=0,Table1[[#This Row],[QTY_1]]/Table1[[#This Row],[QTY_2]],0)</f>
        <v>0</v>
      </c>
      <c r="L237" s="5">
        <f>IF(Table1[[#This Row],[C_1]]=0,Table1[[#This Row],[C_2]],Table1[[#This Row],[C_1]])</f>
        <v>1</v>
      </c>
      <c r="M237" s="3">
        <f>INDEX([1]!NOTA[QTY],Table1[[#This Row],[//NOTA]])</f>
        <v>0</v>
      </c>
      <c r="N237" s="3">
        <f>INDEX([1]!NOTA[STN],Table1[[#This Row],[//NOTA]])</f>
        <v>0</v>
      </c>
      <c r="O237" s="3">
        <f>INDEX(Table2[ISI],Table1[//DIC])</f>
        <v>25</v>
      </c>
      <c r="P237" s="3" t="str">
        <f>INDEX(Table2[SATUAN],Table1[//DIC])</f>
        <v>LSN</v>
      </c>
      <c r="Q237" s="3">
        <f>IF(Table1[[#This Row],[QTY_2]]*Table1[[#This Row],[C_1]]=0,Table1[[#This Row],[QTY_1]],Table1[[#This Row],[QTY_2]]*Table1[[#This Row],[C_1]])</f>
        <v>25</v>
      </c>
      <c r="R237" s="3" t="str">
        <f>IF(Table1[[#This Row],[C_1]]="",Table1[[#This Row],[STN_1]],Table1[[#This Row],[STN_2]])</f>
        <v>LSN</v>
      </c>
      <c r="S237" s="4">
        <f>INDEX([1]!NOTA[JUMLAH],Table1[//NOTA])</f>
        <v>1410000</v>
      </c>
      <c r="T237" s="4">
        <f>Table1[[#This Row],[JUMLAH]]/Table1[[#This Row],[QTY_3]]</f>
        <v>56400</v>
      </c>
      <c r="U237" s="3" t="str">
        <f>Table1[[#This Row],[STN_3]]</f>
        <v>LSN</v>
      </c>
      <c r="V237" s="6">
        <f>INDEX([1]!NOTA[DISC 1],Table1[//NOTA])</f>
        <v>0.17</v>
      </c>
      <c r="W237" s="6">
        <f>INDEX([1]!NOTA[DISC 2],Table1[//NOTA])</f>
        <v>0</v>
      </c>
      <c r="X237" s="13">
        <f ca="1">INDEX([1]!NOTA[TGL_H],Table1[//NOTA])</f>
        <v>45381</v>
      </c>
      <c r="Y237" s="13">
        <f ca="1">INDEX([1]!NOTA[TGL.NOTA_H],Table1[//NOTA])</f>
        <v>45383</v>
      </c>
      <c r="Z237" s="7" t="str">
        <f ca="1">INDEX([1]!NOTA[NO.NOTA_H],Table1[//NOTA])</f>
        <v>24040019</v>
      </c>
      <c r="AA237" s="3" t="str">
        <f>Table1[[#This Row],[KODE BARANG]]</f>
        <v>F.GUN-KN5</v>
      </c>
      <c r="AB237" s="3">
        <f>Table1[[#This Row],[C_3]]</f>
        <v>1</v>
      </c>
      <c r="AC237" s="4">
        <f>Table1[[#This Row],[HARGA]]</f>
        <v>56400</v>
      </c>
      <c r="AD237" s="6">
        <f>IF(Table1[[#This Row],[DISKON_1]]=0,"",Table1[[#This Row],[DISKON_1]])</f>
        <v>0.17</v>
      </c>
      <c r="AE237" s="6" t="str">
        <f>IF(Table1[[#This Row],[DISKON_2]]=0,"",Table1[[#This Row],[DISKON_2]])</f>
        <v/>
      </c>
      <c r="AF237" s="8">
        <f ca="1">Table1[[#This Row],[TGL DATANG]]</f>
        <v>45381</v>
      </c>
      <c r="AG237" s="10">
        <f ca="1">Table1[[#This Row],[TGL NOTA]]</f>
        <v>45383</v>
      </c>
      <c r="AH237" t="str">
        <f ca="1">Table1[[#This Row],[NO.NOTA]]</f>
        <v>24040019</v>
      </c>
    </row>
    <row r="238" spans="1:34" hidden="1" x14ac:dyDescent="0.25">
      <c r="A238" s="2">
        <v>435</v>
      </c>
      <c r="D238">
        <f t="shared" si="7"/>
        <v>234</v>
      </c>
      <c r="E238">
        <f t="shared" si="6"/>
        <v>435</v>
      </c>
      <c r="F238">
        <f>INDEX([1]!NOTA[//DB],A:A)</f>
        <v>1781</v>
      </c>
      <c r="G238">
        <f>MATCH(Table1[NAMA NB],Table2[NAMA NB],0)</f>
        <v>175</v>
      </c>
      <c r="H238" t="str">
        <f>INDEX([2]!db[NB PAJAK],Table1[[#This Row],[//DB]])</f>
        <v>GUNTING KENKO SC-838N</v>
      </c>
      <c r="I238" s="3" t="str">
        <f>INDEX(Table2[KODE BARANG],Table1[[#This Row],[//DIC]])</f>
        <v>F.GUN-KN7</v>
      </c>
      <c r="J238" s="4">
        <f>INDEX([1]!NOTA[C],Table1[[#This Row],[//NOTA]])</f>
        <v>1</v>
      </c>
      <c r="K238" s="5">
        <f>IF(Table1[[#This Row],[C_1]]=0,Table1[[#This Row],[QTY_1]]/Table1[[#This Row],[QTY_2]],0)</f>
        <v>0</v>
      </c>
      <c r="L238" s="5">
        <f>IF(Table1[[#This Row],[C_1]]=0,Table1[[#This Row],[C_2]],Table1[[#This Row],[C_1]])</f>
        <v>1</v>
      </c>
      <c r="M238" s="3">
        <f>INDEX([1]!NOTA[QTY],Table1[[#This Row],[//NOTA]])</f>
        <v>0</v>
      </c>
      <c r="N238" s="3">
        <f>INDEX([1]!NOTA[STN],Table1[[#This Row],[//NOTA]])</f>
        <v>0</v>
      </c>
      <c r="O238" s="3">
        <f>INDEX(Table2[ISI],Table1[//DIC])</f>
        <v>25</v>
      </c>
      <c r="P238" s="3" t="str">
        <f>INDEX(Table2[SATUAN],Table1[//DIC])</f>
        <v>LSN</v>
      </c>
      <c r="Q238" s="3">
        <f>IF(Table1[[#This Row],[QTY_2]]*Table1[[#This Row],[C_1]]=0,Table1[[#This Row],[QTY_1]],Table1[[#This Row],[QTY_2]]*Table1[[#This Row],[C_1]])</f>
        <v>25</v>
      </c>
      <c r="R238" s="3" t="str">
        <f>IF(Table1[[#This Row],[C_1]]="",Table1[[#This Row],[STN_1]],Table1[[#This Row],[STN_2]])</f>
        <v>LSN</v>
      </c>
      <c r="S238" s="4">
        <f>INDEX([1]!NOTA[JUMLAH],Table1[//NOTA])</f>
        <v>1995000</v>
      </c>
      <c r="T238" s="4">
        <f>Table1[[#This Row],[JUMLAH]]/Table1[[#This Row],[QTY_3]]</f>
        <v>79800</v>
      </c>
      <c r="U238" s="3" t="str">
        <f>Table1[[#This Row],[STN_3]]</f>
        <v>LSN</v>
      </c>
      <c r="V238" s="6">
        <f>INDEX([1]!NOTA[DISC 1],Table1[//NOTA])</f>
        <v>0.17</v>
      </c>
      <c r="W238" s="6">
        <f>INDEX([1]!NOTA[DISC 2],Table1[//NOTA])</f>
        <v>0</v>
      </c>
      <c r="X238" s="13">
        <f ca="1">INDEX([1]!NOTA[TGL_H],Table1[//NOTA])</f>
        <v>45381</v>
      </c>
      <c r="Y238" s="13">
        <f ca="1">INDEX([1]!NOTA[TGL.NOTA_H],Table1[//NOTA])</f>
        <v>45383</v>
      </c>
      <c r="Z238" s="7" t="str">
        <f ca="1">INDEX([1]!NOTA[NO.NOTA_H],Table1[//NOTA])</f>
        <v>24040019</v>
      </c>
      <c r="AA238" s="3" t="str">
        <f>Table1[[#This Row],[KODE BARANG]]</f>
        <v>F.GUN-KN7</v>
      </c>
      <c r="AB238" s="3">
        <f>Table1[[#This Row],[C_3]]</f>
        <v>1</v>
      </c>
      <c r="AC238" s="4">
        <f>Table1[[#This Row],[HARGA]]</f>
        <v>79800</v>
      </c>
      <c r="AD238" s="6">
        <f>IF(Table1[[#This Row],[DISKON_1]]=0,"",Table1[[#This Row],[DISKON_1]])</f>
        <v>0.17</v>
      </c>
      <c r="AE238" s="6" t="str">
        <f>IF(Table1[[#This Row],[DISKON_2]]=0,"",Table1[[#This Row],[DISKON_2]])</f>
        <v/>
      </c>
      <c r="AF238" s="8">
        <f ca="1">Table1[[#This Row],[TGL DATANG]]</f>
        <v>45381</v>
      </c>
      <c r="AG238" s="10">
        <f ca="1">Table1[[#This Row],[TGL NOTA]]</f>
        <v>45383</v>
      </c>
      <c r="AH238" t="str">
        <f ca="1">Table1[[#This Row],[NO.NOTA]]</f>
        <v>24040019</v>
      </c>
    </row>
    <row r="239" spans="1:34" hidden="1" x14ac:dyDescent="0.25">
      <c r="A239" s="2">
        <v>436</v>
      </c>
      <c r="D239">
        <f t="shared" si="7"/>
        <v>235</v>
      </c>
      <c r="E239">
        <f t="shared" si="6"/>
        <v>436</v>
      </c>
      <c r="F239">
        <f>INDEX([1]!NOTA[//DB],A:A)</f>
        <v>1783</v>
      </c>
      <c r="G239">
        <f>MATCH(Table1[NAMA NB],Table2[NAMA NB],0)</f>
        <v>176</v>
      </c>
      <c r="H239" t="str">
        <f>INDEX([2]!db[NB PAJAK],Table1[[#This Row],[//DB]])</f>
        <v>GUNTING KENKO SC-848N</v>
      </c>
      <c r="I239" s="3" t="str">
        <f>INDEX(Table2[KODE BARANG],Table1[[#This Row],[//DIC]])</f>
        <v>F.GUN-KN9</v>
      </c>
      <c r="J239" s="4">
        <f>INDEX([1]!NOTA[C],Table1[[#This Row],[//NOTA]])</f>
        <v>2</v>
      </c>
      <c r="K239" s="5">
        <f>IF(Table1[[#This Row],[C_1]]=0,Table1[[#This Row],[QTY_1]]/Table1[[#This Row],[QTY_2]],0)</f>
        <v>0</v>
      </c>
      <c r="L239" s="5">
        <f>IF(Table1[[#This Row],[C_1]]=0,Table1[[#This Row],[C_2]],Table1[[#This Row],[C_1]])</f>
        <v>2</v>
      </c>
      <c r="M239" s="3">
        <f>INDEX([1]!NOTA[QTY],Table1[[#This Row],[//NOTA]])</f>
        <v>0</v>
      </c>
      <c r="N239" s="3">
        <f>INDEX([1]!NOTA[STN],Table1[[#This Row],[//NOTA]])</f>
        <v>0</v>
      </c>
      <c r="O239" s="3">
        <f>INDEX(Table2[ISI],Table1[//DIC])</f>
        <v>10</v>
      </c>
      <c r="P239" s="3" t="str">
        <f>INDEX(Table2[SATUAN],Table1[//DIC])</f>
        <v>LSN</v>
      </c>
      <c r="Q239" s="3">
        <f>IF(Table1[[#This Row],[QTY_2]]*Table1[[#This Row],[C_1]]=0,Table1[[#This Row],[QTY_1]],Table1[[#This Row],[QTY_2]]*Table1[[#This Row],[C_1]])</f>
        <v>20</v>
      </c>
      <c r="R239" s="3" t="str">
        <f>IF(Table1[[#This Row],[C_1]]="",Table1[[#This Row],[STN_1]],Table1[[#This Row],[STN_2]])</f>
        <v>LSN</v>
      </c>
      <c r="S239" s="4">
        <f>INDEX([1]!NOTA[JUMLAH],Table1[//NOTA])</f>
        <v>2376000</v>
      </c>
      <c r="T239" s="4">
        <f>Table1[[#This Row],[JUMLAH]]/Table1[[#This Row],[QTY_3]]</f>
        <v>118800</v>
      </c>
      <c r="U239" s="3" t="str">
        <f>Table1[[#This Row],[STN_3]]</f>
        <v>LSN</v>
      </c>
      <c r="V239" s="6">
        <f>INDEX([1]!NOTA[DISC 1],Table1[//NOTA])</f>
        <v>0.17</v>
      </c>
      <c r="W239" s="6">
        <f>INDEX([1]!NOTA[DISC 2],Table1[//NOTA])</f>
        <v>0</v>
      </c>
      <c r="X239" s="13">
        <f ca="1">INDEX([1]!NOTA[TGL_H],Table1[//NOTA])</f>
        <v>45381</v>
      </c>
      <c r="Y239" s="13">
        <f ca="1">INDEX([1]!NOTA[TGL.NOTA_H],Table1[//NOTA])</f>
        <v>45383</v>
      </c>
      <c r="Z239" s="7" t="str">
        <f ca="1">INDEX([1]!NOTA[NO.NOTA_H],Table1[//NOTA])</f>
        <v>24040019</v>
      </c>
      <c r="AA239" s="3" t="str">
        <f>Table1[[#This Row],[KODE BARANG]]</f>
        <v>F.GUN-KN9</v>
      </c>
      <c r="AB239" s="3">
        <f>Table1[[#This Row],[C_3]]</f>
        <v>2</v>
      </c>
      <c r="AC239" s="4">
        <f>Table1[[#This Row],[HARGA]]</f>
        <v>118800</v>
      </c>
      <c r="AD239" s="6">
        <f>IF(Table1[[#This Row],[DISKON_1]]=0,"",Table1[[#This Row],[DISKON_1]])</f>
        <v>0.17</v>
      </c>
      <c r="AE239" s="6" t="str">
        <f>IF(Table1[[#This Row],[DISKON_2]]=0,"",Table1[[#This Row],[DISKON_2]])</f>
        <v/>
      </c>
      <c r="AF239" s="8">
        <f ca="1">Table1[[#This Row],[TGL DATANG]]</f>
        <v>45381</v>
      </c>
      <c r="AG239" s="10">
        <f ca="1">Table1[[#This Row],[TGL NOTA]]</f>
        <v>45383</v>
      </c>
      <c r="AH239" t="str">
        <f ca="1">Table1[[#This Row],[NO.NOTA]]</f>
        <v>24040019</v>
      </c>
    </row>
    <row r="240" spans="1:34" hidden="1" x14ac:dyDescent="0.25">
      <c r="A240" s="2">
        <v>438</v>
      </c>
      <c r="D240">
        <f t="shared" si="7"/>
        <v>236</v>
      </c>
      <c r="E240">
        <f t="shared" si="6"/>
        <v>438</v>
      </c>
      <c r="F240">
        <f>INDEX([1]!NOTA[//DB],A:A)</f>
        <v>1619</v>
      </c>
      <c r="G240">
        <f>MATCH(Table1[NAMA NB],Table2[NAMA NB],0)</f>
        <v>185</v>
      </c>
      <c r="H240" t="str">
        <f>INDEX([2]!db[NB PAJAK],Table1[[#This Row],[//DB]])</f>
        <v>ISI CUTTER 18 MM KENKO L-150 (BESAR)</v>
      </c>
      <c r="I240" s="3" t="str">
        <f>INDEX(Table2[KODE BARANG],Table1[[#This Row],[//DIC]])</f>
        <v>F.ICU-KN5</v>
      </c>
      <c r="J240" s="4">
        <f>INDEX([1]!NOTA[C],Table1[[#This Row],[//NOTA]])</f>
        <v>30</v>
      </c>
      <c r="K240" s="5">
        <f>IF(Table1[[#This Row],[C_1]]=0,Table1[[#This Row],[QTY_1]]/Table1[[#This Row],[QTY_2]],0)</f>
        <v>0</v>
      </c>
      <c r="L240" s="5">
        <f>IF(Table1[[#This Row],[C_1]]=0,Table1[[#This Row],[C_2]],Table1[[#This Row],[C_1]])</f>
        <v>30</v>
      </c>
      <c r="M240" s="3">
        <f>INDEX([1]!NOTA[QTY],Table1[[#This Row],[//NOTA]])</f>
        <v>0</v>
      </c>
      <c r="N240" s="3">
        <f>INDEX([1]!NOTA[STN],Table1[[#This Row],[//NOTA]])</f>
        <v>0</v>
      </c>
      <c r="O240" s="3">
        <f>INDEX(Table2[ISI],Table1[//DIC])</f>
        <v>60</v>
      </c>
      <c r="P240" s="3" t="str">
        <f>INDEX(Table2[SATUAN],Table1[//DIC])</f>
        <v>LSN</v>
      </c>
      <c r="Q240" s="3">
        <f>IF(Table1[[#This Row],[QTY_2]]*Table1[[#This Row],[C_1]]=0,Table1[[#This Row],[QTY_1]],Table1[[#This Row],[QTY_2]]*Table1[[#This Row],[C_1]])</f>
        <v>1800</v>
      </c>
      <c r="R240" s="3" t="str">
        <f>IF(Table1[[#This Row],[C_1]]="",Table1[[#This Row],[STN_1]],Table1[[#This Row],[STN_2]])</f>
        <v>LSN</v>
      </c>
      <c r="S240" s="4">
        <f>INDEX([1]!NOTA[JUMLAH],Table1[//NOTA])</f>
        <v>116640000</v>
      </c>
      <c r="T240" s="4">
        <f>Table1[[#This Row],[JUMLAH]]/Table1[[#This Row],[QTY_3]]</f>
        <v>64800</v>
      </c>
      <c r="U240" s="3" t="str">
        <f>Table1[[#This Row],[STN_3]]</f>
        <v>LSN</v>
      </c>
      <c r="V240" s="6">
        <f>INDEX([1]!NOTA[DISC 1],Table1[//NOTA])</f>
        <v>0.17</v>
      </c>
      <c r="W240" s="6">
        <f>INDEX([1]!NOTA[DISC 2],Table1[//NOTA])</f>
        <v>0.04</v>
      </c>
      <c r="X240" s="13">
        <f ca="1">INDEX([1]!NOTA[TGL_H],Table1[//NOTA])</f>
        <v>45381</v>
      </c>
      <c r="Y240" s="13">
        <f ca="1">INDEX([1]!NOTA[TGL.NOTA_H],Table1[//NOTA])</f>
        <v>45383</v>
      </c>
      <c r="Z240" s="7" t="str">
        <f ca="1">INDEX([1]!NOTA[NO.NOTA_H],Table1[//NOTA])</f>
        <v>24040055</v>
      </c>
      <c r="AA240" s="3" t="str">
        <f>Table1[[#This Row],[KODE BARANG]]</f>
        <v>F.ICU-KN5</v>
      </c>
      <c r="AB240" s="3">
        <f>Table1[[#This Row],[C_3]]</f>
        <v>30</v>
      </c>
      <c r="AC240" s="4">
        <f>Table1[[#This Row],[HARGA]]</f>
        <v>64800</v>
      </c>
      <c r="AD240" s="6">
        <f>IF(Table1[[#This Row],[DISKON_1]]=0,"",Table1[[#This Row],[DISKON_1]])</f>
        <v>0.17</v>
      </c>
      <c r="AE240" s="6">
        <f>IF(Table1[[#This Row],[DISKON_2]]=0,"",Table1[[#This Row],[DISKON_2]])</f>
        <v>0.04</v>
      </c>
      <c r="AF240" s="8">
        <f ca="1">Table1[[#This Row],[TGL DATANG]]</f>
        <v>45381</v>
      </c>
      <c r="AG240" s="10">
        <f ca="1">Table1[[#This Row],[TGL NOTA]]</f>
        <v>45383</v>
      </c>
      <c r="AH240" t="str">
        <f ca="1">Table1[[#This Row],[NO.NOTA]]</f>
        <v>24040055</v>
      </c>
    </row>
    <row r="241" spans="1:34" hidden="1" x14ac:dyDescent="0.25">
      <c r="A241" s="2">
        <v>439</v>
      </c>
      <c r="D241">
        <f t="shared" si="7"/>
        <v>237</v>
      </c>
      <c r="E241">
        <f t="shared" si="6"/>
        <v>439</v>
      </c>
      <c r="F241">
        <f>INDEX([1]!NOTA[//DB],A:A)</f>
        <v>1687</v>
      </c>
      <c r="G241">
        <f>MATCH(Table1[NAMA NB],Table2[NAMA NB],0)</f>
        <v>234</v>
      </c>
      <c r="H241" t="str">
        <f>INDEX([2]!db[NB PAJAK],Table1[[#This Row],[//DB]])</f>
        <v>LEM STICK KENKO 8 GR (KECIL) isi 30 pc</v>
      </c>
      <c r="I241" s="3" t="str">
        <f>INDEX(Table2[KODE BARANG],Table1[[#This Row],[//DIC]])</f>
        <v>F.LEM-KN18</v>
      </c>
      <c r="J241" s="4">
        <f>INDEX([1]!NOTA[C],Table1[[#This Row],[//NOTA]])</f>
        <v>10</v>
      </c>
      <c r="K241" s="5">
        <f>IF(Table1[[#This Row],[C_1]]=0,Table1[[#This Row],[QTY_1]]/Table1[[#This Row],[QTY_2]],0)</f>
        <v>0</v>
      </c>
      <c r="L241" s="5">
        <f>IF(Table1[[#This Row],[C_1]]=0,Table1[[#This Row],[C_2]],Table1[[#This Row],[C_1]])</f>
        <v>10</v>
      </c>
      <c r="M241" s="3">
        <f>INDEX([1]!NOTA[QTY],Table1[[#This Row],[//NOTA]])</f>
        <v>0</v>
      </c>
      <c r="N241" s="3">
        <f>INDEX([1]!NOTA[STN],Table1[[#This Row],[//NOTA]])</f>
        <v>0</v>
      </c>
      <c r="O241" s="3">
        <f>INDEX(Table2[ISI],Table1[//DIC])</f>
        <v>36</v>
      </c>
      <c r="P241" s="3" t="str">
        <f>INDEX(Table2[SATUAN],Table1[//DIC])</f>
        <v>BOX</v>
      </c>
      <c r="Q241" s="3">
        <f>IF(Table1[[#This Row],[QTY_2]]*Table1[[#This Row],[C_1]]=0,Table1[[#This Row],[QTY_1]],Table1[[#This Row],[QTY_2]]*Table1[[#This Row],[C_1]])</f>
        <v>360</v>
      </c>
      <c r="R241" s="3" t="str">
        <f>IF(Table1[[#This Row],[C_1]]="",Table1[[#This Row],[STN_1]],Table1[[#This Row],[STN_2]])</f>
        <v>BOX</v>
      </c>
      <c r="S241" s="4">
        <f>INDEX([1]!NOTA[JUMLAH],Table1[//NOTA])</f>
        <v>23760000</v>
      </c>
      <c r="T241" s="4">
        <f>Table1[[#This Row],[JUMLAH]]/Table1[[#This Row],[QTY_3]]</f>
        <v>66000</v>
      </c>
      <c r="U241" s="3" t="str">
        <f>Table1[[#This Row],[STN_3]]</f>
        <v>BOX</v>
      </c>
      <c r="V241" s="6">
        <f>INDEX([1]!NOTA[DISC 1],Table1[//NOTA])</f>
        <v>0.17</v>
      </c>
      <c r="W241" s="6">
        <f>INDEX([1]!NOTA[DISC 2],Table1[//NOTA])</f>
        <v>0.04</v>
      </c>
      <c r="X241" s="13">
        <f ca="1">INDEX([1]!NOTA[TGL_H],Table1[//NOTA])</f>
        <v>45381</v>
      </c>
      <c r="Y241" s="13">
        <f ca="1">INDEX([1]!NOTA[TGL.NOTA_H],Table1[//NOTA])</f>
        <v>45383</v>
      </c>
      <c r="Z241" s="7" t="str">
        <f ca="1">INDEX([1]!NOTA[NO.NOTA_H],Table1[//NOTA])</f>
        <v>24040055</v>
      </c>
      <c r="AA241" s="3" t="str">
        <f>Table1[[#This Row],[KODE BARANG]]</f>
        <v>F.LEM-KN18</v>
      </c>
      <c r="AB241" s="3">
        <f>Table1[[#This Row],[C_3]]</f>
        <v>10</v>
      </c>
      <c r="AC241" s="4">
        <f>Table1[[#This Row],[HARGA]]</f>
        <v>66000</v>
      </c>
      <c r="AD241" s="6">
        <f>IF(Table1[[#This Row],[DISKON_1]]=0,"",Table1[[#This Row],[DISKON_1]])</f>
        <v>0.17</v>
      </c>
      <c r="AE241" s="6">
        <f>IF(Table1[[#This Row],[DISKON_2]]=0,"",Table1[[#This Row],[DISKON_2]])</f>
        <v>0.04</v>
      </c>
      <c r="AF241" s="8">
        <f ca="1">Table1[[#This Row],[TGL DATANG]]</f>
        <v>45381</v>
      </c>
      <c r="AG241" s="10">
        <f ca="1">Table1[[#This Row],[TGL NOTA]]</f>
        <v>45383</v>
      </c>
      <c r="AH241" t="str">
        <f ca="1">Table1[[#This Row],[NO.NOTA]]</f>
        <v>24040055</v>
      </c>
    </row>
    <row r="242" spans="1:34" hidden="1" x14ac:dyDescent="0.25">
      <c r="A242" s="2">
        <v>440</v>
      </c>
      <c r="D242">
        <f t="shared" si="7"/>
        <v>238</v>
      </c>
      <c r="E242">
        <f t="shared" si="6"/>
        <v>440</v>
      </c>
      <c r="F242">
        <f>INDEX([1]!NOTA[//DB],A:A)</f>
        <v>1665</v>
      </c>
      <c r="G242">
        <f>MATCH(Table1[NAMA NB],Table2[NAMA NB],0)</f>
        <v>70</v>
      </c>
      <c r="H242" t="str">
        <f>INDEX([2]!db[NB PAJAK],Table1[[#This Row],[//DB]])</f>
        <v>GEL PEN KENKO KE-100</v>
      </c>
      <c r="I242" s="3" t="str">
        <f>INDEX(Table2[KODE BARANG],Table1[[#This Row],[//DIC]])</f>
        <v>F.BOL-KN28</v>
      </c>
      <c r="J242" s="4">
        <f>INDEX([1]!NOTA[C],Table1[[#This Row],[//NOTA]])</f>
        <v>10</v>
      </c>
      <c r="K242" s="5">
        <f>IF(Table1[[#This Row],[C_1]]=0,Table1[[#This Row],[QTY_1]]/Table1[[#This Row],[QTY_2]],0)</f>
        <v>0</v>
      </c>
      <c r="L242" s="5">
        <f>IF(Table1[[#This Row],[C_1]]=0,Table1[[#This Row],[C_2]],Table1[[#This Row],[C_1]])</f>
        <v>10</v>
      </c>
      <c r="M242" s="3">
        <f>INDEX([1]!NOTA[QTY],Table1[[#This Row],[//NOTA]])</f>
        <v>0</v>
      </c>
      <c r="N242" s="3">
        <f>INDEX([1]!NOTA[STN],Table1[[#This Row],[//NOTA]])</f>
        <v>0</v>
      </c>
      <c r="O242" s="3">
        <f>INDEX(Table2[ISI],Table1[//DIC])</f>
        <v>144</v>
      </c>
      <c r="P242" s="3" t="str">
        <f>INDEX(Table2[SATUAN],Table1[//DIC])</f>
        <v>LSN</v>
      </c>
      <c r="Q242" s="3">
        <f>IF(Table1[[#This Row],[QTY_2]]*Table1[[#This Row],[C_1]]=0,Table1[[#This Row],[QTY_1]],Table1[[#This Row],[QTY_2]]*Table1[[#This Row],[C_1]])</f>
        <v>1440</v>
      </c>
      <c r="R242" s="3" t="str">
        <f>IF(Table1[[#This Row],[C_1]]="",Table1[[#This Row],[STN_1]],Table1[[#This Row],[STN_2]])</f>
        <v>LSN</v>
      </c>
      <c r="S242" s="4">
        <f>INDEX([1]!NOTA[JUMLAH],Table1[//NOTA])</f>
        <v>27648000</v>
      </c>
      <c r="T242" s="4">
        <f>Table1[[#This Row],[JUMLAH]]/Table1[[#This Row],[QTY_3]]</f>
        <v>19200</v>
      </c>
      <c r="U242" s="3" t="str">
        <f>Table1[[#This Row],[STN_3]]</f>
        <v>LSN</v>
      </c>
      <c r="V242" s="6">
        <f>INDEX([1]!NOTA[DISC 1],Table1[//NOTA])</f>
        <v>0.17</v>
      </c>
      <c r="W242" s="6">
        <f>INDEX([1]!NOTA[DISC 2],Table1[//NOTA])</f>
        <v>0.04</v>
      </c>
      <c r="X242" s="13">
        <f ca="1">INDEX([1]!NOTA[TGL_H],Table1[//NOTA])</f>
        <v>45381</v>
      </c>
      <c r="Y242" s="13">
        <f ca="1">INDEX([1]!NOTA[TGL.NOTA_H],Table1[//NOTA])</f>
        <v>45383</v>
      </c>
      <c r="Z242" s="7" t="str">
        <f ca="1">INDEX([1]!NOTA[NO.NOTA_H],Table1[//NOTA])</f>
        <v>24040055</v>
      </c>
      <c r="AA242" s="3" t="str">
        <f>Table1[[#This Row],[KODE BARANG]]</f>
        <v>F.BOL-KN28</v>
      </c>
      <c r="AB242" s="3">
        <f>Table1[[#This Row],[C_3]]</f>
        <v>10</v>
      </c>
      <c r="AC242" s="4">
        <f>Table1[[#This Row],[HARGA]]</f>
        <v>19200</v>
      </c>
      <c r="AD242" s="6">
        <f>IF(Table1[[#This Row],[DISKON_1]]=0,"",Table1[[#This Row],[DISKON_1]])</f>
        <v>0.17</v>
      </c>
      <c r="AE242" s="6">
        <f>IF(Table1[[#This Row],[DISKON_2]]=0,"",Table1[[#This Row],[DISKON_2]])</f>
        <v>0.04</v>
      </c>
      <c r="AF242" s="8">
        <f ca="1">Table1[[#This Row],[TGL DATANG]]</f>
        <v>45381</v>
      </c>
      <c r="AG242" s="10">
        <f ca="1">Table1[[#This Row],[TGL NOTA]]</f>
        <v>45383</v>
      </c>
      <c r="AH242" t="str">
        <f ca="1">Table1[[#This Row],[NO.NOTA]]</f>
        <v>24040055</v>
      </c>
    </row>
    <row r="243" spans="1:34" hidden="1" x14ac:dyDescent="0.25">
      <c r="A243" s="2">
        <v>441</v>
      </c>
      <c r="D243">
        <f t="shared" si="7"/>
        <v>239</v>
      </c>
      <c r="E243">
        <f t="shared" si="6"/>
        <v>441</v>
      </c>
      <c r="F243">
        <f>INDEX([1]!NOTA[//DB],A:A)</f>
        <v>1761</v>
      </c>
      <c r="G243">
        <f>MATCH(Table1[NAMA NB],Table2[NAMA NB],0)</f>
        <v>401</v>
      </c>
      <c r="H243" t="str">
        <f>INDEX([2]!db[NB PAJAK],Table1[[#This Row],[//DB]])</f>
        <v>SPIDOL PERMANEN KENKO PM-100 HITAM</v>
      </c>
      <c r="I243" s="3" t="str">
        <f>INDEX(Table2[KODE BARANG],Table1[[#This Row],[//DIC]])</f>
        <v>F.SPI-KN2</v>
      </c>
      <c r="J243" s="4">
        <f>INDEX([1]!NOTA[C],Table1[[#This Row],[//NOTA]])</f>
        <v>3</v>
      </c>
      <c r="K243" s="5">
        <f>IF(Table1[[#This Row],[C_1]]=0,Table1[[#This Row],[QTY_1]]/Table1[[#This Row],[QTY_2]],0)</f>
        <v>0</v>
      </c>
      <c r="L243" s="5">
        <f>IF(Table1[[#This Row],[C_1]]=0,Table1[[#This Row],[C_2]],Table1[[#This Row],[C_1]])</f>
        <v>3</v>
      </c>
      <c r="M243" s="3">
        <f>INDEX([1]!NOTA[QTY],Table1[[#This Row],[//NOTA]])</f>
        <v>0</v>
      </c>
      <c r="N243" s="3">
        <f>INDEX([1]!NOTA[STN],Table1[[#This Row],[//NOTA]])</f>
        <v>0</v>
      </c>
      <c r="O243" s="3">
        <f>INDEX(Table2[ISI],Table1[//DIC])</f>
        <v>60</v>
      </c>
      <c r="P243" s="3" t="str">
        <f>INDEX(Table2[SATUAN],Table1[//DIC])</f>
        <v>LSN</v>
      </c>
      <c r="Q243" s="3">
        <f>IF(Table1[[#This Row],[QTY_2]]*Table1[[#This Row],[C_1]]=0,Table1[[#This Row],[QTY_1]],Table1[[#This Row],[QTY_2]]*Table1[[#This Row],[C_1]])</f>
        <v>180</v>
      </c>
      <c r="R243" s="3" t="str">
        <f>IF(Table1[[#This Row],[C_1]]="",Table1[[#This Row],[STN_1]],Table1[[#This Row],[STN_2]])</f>
        <v>LSN</v>
      </c>
      <c r="S243" s="4">
        <f>INDEX([1]!NOTA[JUMLAH],Table1[//NOTA])</f>
        <v>6480000</v>
      </c>
      <c r="T243" s="4">
        <f>Table1[[#This Row],[JUMLAH]]/Table1[[#This Row],[QTY_3]]</f>
        <v>36000</v>
      </c>
      <c r="U243" s="3" t="str">
        <f>Table1[[#This Row],[STN_3]]</f>
        <v>LSN</v>
      </c>
      <c r="V243" s="6">
        <f>INDEX([1]!NOTA[DISC 1],Table1[//NOTA])</f>
        <v>0.17</v>
      </c>
      <c r="W243" s="6">
        <f>INDEX([1]!NOTA[DISC 2],Table1[//NOTA])</f>
        <v>0.04</v>
      </c>
      <c r="X243" s="13">
        <f ca="1">INDEX([1]!NOTA[TGL_H],Table1[//NOTA])</f>
        <v>45381</v>
      </c>
      <c r="Y243" s="13">
        <f ca="1">INDEX([1]!NOTA[TGL.NOTA_H],Table1[//NOTA])</f>
        <v>45383</v>
      </c>
      <c r="Z243" s="7" t="str">
        <f ca="1">INDEX([1]!NOTA[NO.NOTA_H],Table1[//NOTA])</f>
        <v>24040055</v>
      </c>
      <c r="AA243" s="3" t="str">
        <f>Table1[[#This Row],[KODE BARANG]]</f>
        <v>F.SPI-KN2</v>
      </c>
      <c r="AB243" s="3">
        <f>Table1[[#This Row],[C_3]]</f>
        <v>3</v>
      </c>
      <c r="AC243" s="4">
        <f>Table1[[#This Row],[HARGA]]</f>
        <v>36000</v>
      </c>
      <c r="AD243" s="6">
        <f>IF(Table1[[#This Row],[DISKON_1]]=0,"",Table1[[#This Row],[DISKON_1]])</f>
        <v>0.17</v>
      </c>
      <c r="AE243" s="6">
        <f>IF(Table1[[#This Row],[DISKON_2]]=0,"",Table1[[#This Row],[DISKON_2]])</f>
        <v>0.04</v>
      </c>
      <c r="AF243" s="8">
        <f ca="1">Table1[[#This Row],[TGL DATANG]]</f>
        <v>45381</v>
      </c>
      <c r="AG243" s="10">
        <f ca="1">Table1[[#This Row],[TGL NOTA]]</f>
        <v>45383</v>
      </c>
      <c r="AH243" t="str">
        <f ca="1">Table1[[#This Row],[NO.NOTA]]</f>
        <v>24040055</v>
      </c>
    </row>
    <row r="244" spans="1:34" x14ac:dyDescent="0.25">
      <c r="A244" s="2">
        <v>482</v>
      </c>
      <c r="D244">
        <f t="shared" si="7"/>
        <v>240</v>
      </c>
      <c r="E244">
        <f t="shared" si="6"/>
        <v>482</v>
      </c>
      <c r="F244">
        <f>INDEX([1]!NOTA[//DB],A:A)</f>
        <v>1783</v>
      </c>
      <c r="G244">
        <f>MATCH(Table1[NAMA NB],Table2[NAMA NB],0)</f>
        <v>176</v>
      </c>
      <c r="H244" t="str">
        <f>INDEX([2]!db[NB PAJAK],Table1[[#This Row],[//DB]])</f>
        <v>GUNTING KENKO SC-848N</v>
      </c>
      <c r="I244" s="3" t="str">
        <f>INDEX(Table2[KODE BARANG],Table1[[#This Row],[//DIC]])</f>
        <v>F.GUN-KN9</v>
      </c>
      <c r="J244" s="4">
        <f>INDEX([1]!NOTA[C],Table1[[#This Row],[//NOTA]])</f>
        <v>2</v>
      </c>
      <c r="K244" s="5">
        <f>IF(Table1[[#This Row],[C_1]]=0,Table1[[#This Row],[QTY_1]]/Table1[[#This Row],[QTY_2]],0)</f>
        <v>0</v>
      </c>
      <c r="L244" s="5">
        <f>IF(Table1[[#This Row],[C_1]]=0,Table1[[#This Row],[C_2]],Table1[[#This Row],[C_1]])</f>
        <v>2</v>
      </c>
      <c r="M244" s="3">
        <f>INDEX([1]!NOTA[QTY],Table1[[#This Row],[//NOTA]])</f>
        <v>0</v>
      </c>
      <c r="N244" s="3">
        <f>INDEX([1]!NOTA[STN],Table1[[#This Row],[//NOTA]])</f>
        <v>0</v>
      </c>
      <c r="O244" s="3">
        <f>INDEX(Table2[ISI],Table1[//DIC])</f>
        <v>10</v>
      </c>
      <c r="P244" s="3" t="str">
        <f>INDEX(Table2[SATUAN],Table1[//DIC])</f>
        <v>LSN</v>
      </c>
      <c r="Q244" s="3">
        <f>IF(Table1[[#This Row],[QTY_2]]*Table1[[#This Row],[C_1]]=0,Table1[[#This Row],[QTY_1]],Table1[[#This Row],[QTY_2]]*Table1[[#This Row],[C_1]])</f>
        <v>20</v>
      </c>
      <c r="R244" s="3" t="str">
        <f>IF(Table1[[#This Row],[C_1]]="",Table1[[#This Row],[STN_1]],Table1[[#This Row],[STN_2]])</f>
        <v>LSN</v>
      </c>
      <c r="S244" s="4">
        <f>INDEX([1]!NOTA[JUMLAH],Table1[//NOTA])</f>
        <v>2376000</v>
      </c>
      <c r="T244" s="4">
        <f>Table1[[#This Row],[JUMLAH]]/Table1[[#This Row],[QTY_3]]</f>
        <v>118800</v>
      </c>
      <c r="U244" s="3" t="str">
        <f>Table1[[#This Row],[STN_3]]</f>
        <v>LSN</v>
      </c>
      <c r="V244" s="6">
        <f>INDEX([1]!NOTA[DISC 1],Table1[//NOTA])</f>
        <v>0.17</v>
      </c>
      <c r="W244" s="6">
        <f>INDEX([1]!NOTA[DISC 2],Table1[//NOTA])</f>
        <v>0</v>
      </c>
      <c r="X244" s="13">
        <f ca="1">INDEX([1]!NOTA[TGL_H],Table1[//NOTA])</f>
        <v>45385</v>
      </c>
      <c r="Y244" s="13">
        <f ca="1">INDEX([1]!NOTA[TGL.NOTA_H],Table1[//NOTA])</f>
        <v>45383</v>
      </c>
      <c r="Z244" s="7" t="str">
        <f ca="1">INDEX([1]!NOTA[NO.NOTA_H],Table1[//NOTA])</f>
        <v>24040105</v>
      </c>
      <c r="AA244" s="3" t="str">
        <f>Table1[[#This Row],[KODE BARANG]]</f>
        <v>F.GUN-KN9</v>
      </c>
      <c r="AB244" s="3">
        <f>Table1[[#This Row],[C_3]]</f>
        <v>2</v>
      </c>
      <c r="AC244" s="4">
        <f>Table1[[#This Row],[HARGA]]</f>
        <v>118800</v>
      </c>
      <c r="AD244" s="6">
        <f>IF(Table1[[#This Row],[DISKON_1]]=0,"",Table1[[#This Row],[DISKON_1]])</f>
        <v>0.17</v>
      </c>
      <c r="AE244" s="6" t="str">
        <f>IF(Table1[[#This Row],[DISKON_2]]=0,"",Table1[[#This Row],[DISKON_2]])</f>
        <v/>
      </c>
      <c r="AF244" s="8">
        <f ca="1">Table1[[#This Row],[TGL DATANG]]</f>
        <v>45385</v>
      </c>
      <c r="AG244" s="10">
        <f ca="1">Table1[[#This Row],[TGL NOTA]]</f>
        <v>45383</v>
      </c>
      <c r="AH244" t="str">
        <f ca="1">Table1[[#This Row],[NO.NOTA]]</f>
        <v>24040105</v>
      </c>
    </row>
    <row r="245" spans="1:34" x14ac:dyDescent="0.25">
      <c r="A245" s="2">
        <v>483</v>
      </c>
      <c r="D245">
        <f t="shared" si="7"/>
        <v>241</v>
      </c>
      <c r="E245">
        <f t="shared" si="6"/>
        <v>483</v>
      </c>
      <c r="F245">
        <f>INDEX([1]!NOTA[//DB],A:A)</f>
        <v>1619</v>
      </c>
      <c r="G245">
        <f>MATCH(Table1[NAMA NB],Table2[NAMA NB],0)</f>
        <v>185</v>
      </c>
      <c r="H245" t="str">
        <f>INDEX([2]!db[NB PAJAK],Table1[[#This Row],[//DB]])</f>
        <v>ISI CUTTER 18 MM KENKO L-150 (BESAR)</v>
      </c>
      <c r="I245" s="3" t="str">
        <f>INDEX(Table2[KODE BARANG],Table1[[#This Row],[//DIC]])</f>
        <v>F.ICU-KN5</v>
      </c>
      <c r="J245" s="4">
        <f>INDEX([1]!NOTA[C],Table1[[#This Row],[//NOTA]])</f>
        <v>20</v>
      </c>
      <c r="K245" s="5">
        <f>IF(Table1[[#This Row],[C_1]]=0,Table1[[#This Row],[QTY_1]]/Table1[[#This Row],[QTY_2]],0)</f>
        <v>0</v>
      </c>
      <c r="L245" s="5">
        <f>IF(Table1[[#This Row],[C_1]]=0,Table1[[#This Row],[C_2]],Table1[[#This Row],[C_1]])</f>
        <v>20</v>
      </c>
      <c r="M245" s="3">
        <f>INDEX([1]!NOTA[QTY],Table1[[#This Row],[//NOTA]])</f>
        <v>0</v>
      </c>
      <c r="N245" s="3">
        <f>INDEX([1]!NOTA[STN],Table1[[#This Row],[//NOTA]])</f>
        <v>0</v>
      </c>
      <c r="O245" s="3">
        <f>INDEX(Table2[ISI],Table1[//DIC])</f>
        <v>60</v>
      </c>
      <c r="P245" s="3" t="str">
        <f>INDEX(Table2[SATUAN],Table1[//DIC])</f>
        <v>LSN</v>
      </c>
      <c r="Q245" s="3">
        <f>IF(Table1[[#This Row],[QTY_2]]*Table1[[#This Row],[C_1]]=0,Table1[[#This Row],[QTY_1]],Table1[[#This Row],[QTY_2]]*Table1[[#This Row],[C_1]])</f>
        <v>1200</v>
      </c>
      <c r="R245" s="3" t="str">
        <f>IF(Table1[[#This Row],[C_1]]="",Table1[[#This Row],[STN_1]],Table1[[#This Row],[STN_2]])</f>
        <v>LSN</v>
      </c>
      <c r="S245" s="4">
        <f>INDEX([1]!NOTA[JUMLAH],Table1[//NOTA])</f>
        <v>77760000</v>
      </c>
      <c r="T245" s="4">
        <f>Table1[[#This Row],[JUMLAH]]/Table1[[#This Row],[QTY_3]]</f>
        <v>64800</v>
      </c>
      <c r="U245" s="3" t="str">
        <f>Table1[[#This Row],[STN_3]]</f>
        <v>LSN</v>
      </c>
      <c r="V245" s="6">
        <f>INDEX([1]!NOTA[DISC 1],Table1[//NOTA])</f>
        <v>0.17</v>
      </c>
      <c r="W245" s="6">
        <f>INDEX([1]!NOTA[DISC 2],Table1[//NOTA])</f>
        <v>0.04</v>
      </c>
      <c r="X245" s="13">
        <f ca="1">INDEX([1]!NOTA[TGL_H],Table1[//NOTA])</f>
        <v>45385</v>
      </c>
      <c r="Y245" s="13">
        <f ca="1">INDEX([1]!NOTA[TGL.NOTA_H],Table1[//NOTA])</f>
        <v>45383</v>
      </c>
      <c r="Z245" s="7" t="str">
        <f ca="1">INDEX([1]!NOTA[NO.NOTA_H],Table1[//NOTA])</f>
        <v>24040105</v>
      </c>
      <c r="AA245" s="3" t="str">
        <f>Table1[[#This Row],[KODE BARANG]]</f>
        <v>F.ICU-KN5</v>
      </c>
      <c r="AB245" s="3">
        <f>Table1[[#This Row],[C_3]]</f>
        <v>20</v>
      </c>
      <c r="AC245" s="4">
        <f>Table1[[#This Row],[HARGA]]</f>
        <v>64800</v>
      </c>
      <c r="AD245" s="6">
        <f>IF(Table1[[#This Row],[DISKON_1]]=0,"",Table1[[#This Row],[DISKON_1]])</f>
        <v>0.17</v>
      </c>
      <c r="AE245" s="6">
        <f>IF(Table1[[#This Row],[DISKON_2]]=0,"",Table1[[#This Row],[DISKON_2]])</f>
        <v>0.04</v>
      </c>
      <c r="AF245" s="8">
        <f ca="1">Table1[[#This Row],[TGL DATANG]]</f>
        <v>45385</v>
      </c>
      <c r="AG245" s="10">
        <f ca="1">Table1[[#This Row],[TGL NOTA]]</f>
        <v>45383</v>
      </c>
      <c r="AH245" t="str">
        <f ca="1">Table1[[#This Row],[NO.NOTA]]</f>
        <v>24040105</v>
      </c>
    </row>
    <row r="246" spans="1:34" x14ac:dyDescent="0.25">
      <c r="A246" s="2">
        <v>484</v>
      </c>
      <c r="D246">
        <f t="shared" si="7"/>
        <v>242</v>
      </c>
      <c r="E246">
        <f t="shared" si="6"/>
        <v>484</v>
      </c>
      <c r="F246">
        <f>INDEX([1]!NOTA[//DB],A:A)</f>
        <v>1687</v>
      </c>
      <c r="G246">
        <f>MATCH(Table1[NAMA NB],Table2[NAMA NB],0)</f>
        <v>234</v>
      </c>
      <c r="H246" t="str">
        <f>INDEX([2]!db[NB PAJAK],Table1[[#This Row],[//DB]])</f>
        <v>LEM STICK KENKO 8 GR (KECIL) isi 30 pc</v>
      </c>
      <c r="I246" s="3" t="str">
        <f>INDEX(Table2[KODE BARANG],Table1[[#This Row],[//DIC]])</f>
        <v>F.LEM-KN18</v>
      </c>
      <c r="J246" s="4">
        <f>INDEX([1]!NOTA[C],Table1[[#This Row],[//NOTA]])</f>
        <v>5</v>
      </c>
      <c r="K246" s="5">
        <f>IF(Table1[[#This Row],[C_1]]=0,Table1[[#This Row],[QTY_1]]/Table1[[#This Row],[QTY_2]],0)</f>
        <v>0</v>
      </c>
      <c r="L246" s="5">
        <f>IF(Table1[[#This Row],[C_1]]=0,Table1[[#This Row],[C_2]],Table1[[#This Row],[C_1]])</f>
        <v>5</v>
      </c>
      <c r="M246" s="3">
        <f>INDEX([1]!NOTA[QTY],Table1[[#This Row],[//NOTA]])</f>
        <v>0</v>
      </c>
      <c r="N246" s="3">
        <f>INDEX([1]!NOTA[STN],Table1[[#This Row],[//NOTA]])</f>
        <v>0</v>
      </c>
      <c r="O246" s="3">
        <f>INDEX(Table2[ISI],Table1[//DIC])</f>
        <v>36</v>
      </c>
      <c r="P246" s="3" t="str">
        <f>INDEX(Table2[SATUAN],Table1[//DIC])</f>
        <v>BOX</v>
      </c>
      <c r="Q246" s="3">
        <f>IF(Table1[[#This Row],[QTY_2]]*Table1[[#This Row],[C_1]]=0,Table1[[#This Row],[QTY_1]],Table1[[#This Row],[QTY_2]]*Table1[[#This Row],[C_1]])</f>
        <v>180</v>
      </c>
      <c r="R246" s="3" t="str">
        <f>IF(Table1[[#This Row],[C_1]]="",Table1[[#This Row],[STN_1]],Table1[[#This Row],[STN_2]])</f>
        <v>BOX</v>
      </c>
      <c r="S246" s="4">
        <f>INDEX([1]!NOTA[JUMLAH],Table1[//NOTA])</f>
        <v>11880000</v>
      </c>
      <c r="T246" s="4">
        <f>Table1[[#This Row],[JUMLAH]]/Table1[[#This Row],[QTY_3]]</f>
        <v>66000</v>
      </c>
      <c r="U246" s="3" t="str">
        <f>Table1[[#This Row],[STN_3]]</f>
        <v>BOX</v>
      </c>
      <c r="V246" s="6">
        <f>INDEX([1]!NOTA[DISC 1],Table1[//NOTA])</f>
        <v>0.17</v>
      </c>
      <c r="W246" s="6">
        <f>INDEX([1]!NOTA[DISC 2],Table1[//NOTA])</f>
        <v>0.04</v>
      </c>
      <c r="X246" s="13">
        <f ca="1">INDEX([1]!NOTA[TGL_H],Table1[//NOTA])</f>
        <v>45385</v>
      </c>
      <c r="Y246" s="13">
        <f ca="1">INDEX([1]!NOTA[TGL.NOTA_H],Table1[//NOTA])</f>
        <v>45383</v>
      </c>
      <c r="Z246" s="7" t="str">
        <f ca="1">INDEX([1]!NOTA[NO.NOTA_H],Table1[//NOTA])</f>
        <v>24040105</v>
      </c>
      <c r="AA246" s="3" t="str">
        <f>Table1[[#This Row],[KODE BARANG]]</f>
        <v>F.LEM-KN18</v>
      </c>
      <c r="AB246" s="3">
        <f>Table1[[#This Row],[C_3]]</f>
        <v>5</v>
      </c>
      <c r="AC246" s="4">
        <f>Table1[[#This Row],[HARGA]]</f>
        <v>66000</v>
      </c>
      <c r="AD246" s="6">
        <f>IF(Table1[[#This Row],[DISKON_1]]=0,"",Table1[[#This Row],[DISKON_1]])</f>
        <v>0.17</v>
      </c>
      <c r="AE246" s="6">
        <f>IF(Table1[[#This Row],[DISKON_2]]=0,"",Table1[[#This Row],[DISKON_2]])</f>
        <v>0.04</v>
      </c>
      <c r="AF246" s="8">
        <f ca="1">Table1[[#This Row],[TGL DATANG]]</f>
        <v>45385</v>
      </c>
      <c r="AG246" s="10">
        <f ca="1">Table1[[#This Row],[TGL NOTA]]</f>
        <v>45383</v>
      </c>
      <c r="AH246" t="str">
        <f ca="1">Table1[[#This Row],[NO.NOTA]]</f>
        <v>24040105</v>
      </c>
    </row>
    <row r="247" spans="1:34" x14ac:dyDescent="0.25">
      <c r="A247" s="2">
        <v>485</v>
      </c>
      <c r="D247">
        <f t="shared" si="7"/>
        <v>243</v>
      </c>
      <c r="E247">
        <f t="shared" si="6"/>
        <v>485</v>
      </c>
      <c r="F247">
        <f>INDEX([1]!NOTA[//DB],A:A)</f>
        <v>1716</v>
      </c>
      <c r="G247" t="e">
        <f>MATCH(Table1[NAMA NB],Table2[NAMA NB],0)</f>
        <v>#N/A</v>
      </c>
      <c r="H247">
        <v>1</v>
      </c>
      <c r="I247" s="3" t="e">
        <f>INDEX(Table2[KODE BARANG],Table1[[#This Row],[//DIC]])</f>
        <v>#N/A</v>
      </c>
      <c r="J247" s="4">
        <f>INDEX([1]!NOTA[C],Table1[[#This Row],[//NOTA]])</f>
        <v>1</v>
      </c>
      <c r="K247" s="5">
        <f>IF(Table1[[#This Row],[C_1]]=0,Table1[[#This Row],[QTY_1]]/Table1[[#This Row],[QTY_2]],0)</f>
        <v>0</v>
      </c>
      <c r="L247" s="5">
        <f>IF(Table1[[#This Row],[C_1]]=0,Table1[[#This Row],[C_2]],Table1[[#This Row],[C_1]])</f>
        <v>1</v>
      </c>
      <c r="M247" s="3">
        <f>INDEX([1]!NOTA[QTY],Table1[[#This Row],[//NOTA]])</f>
        <v>0</v>
      </c>
      <c r="N247" s="3">
        <f>INDEX([1]!NOTA[STN],Table1[[#This Row],[//NOTA]])</f>
        <v>0</v>
      </c>
      <c r="O247" s="3" t="e">
        <f>INDEX(Table2[ISI],Table1[//DIC])</f>
        <v>#N/A</v>
      </c>
      <c r="P247" s="3" t="e">
        <f>INDEX(Table2[SATUAN],Table1[//DIC])</f>
        <v>#N/A</v>
      </c>
      <c r="Q247" s="3" t="e">
        <f>IF(Table1[[#This Row],[QTY_2]]*Table1[[#This Row],[C_1]]=0,Table1[[#This Row],[QTY_1]],Table1[[#This Row],[QTY_2]]*Table1[[#This Row],[C_1]])</f>
        <v>#N/A</v>
      </c>
      <c r="R247" s="3" t="e">
        <f>IF(Table1[[#This Row],[C_1]]="",Table1[[#This Row],[STN_1]],Table1[[#This Row],[STN_2]])</f>
        <v>#N/A</v>
      </c>
      <c r="S247" s="4">
        <f>INDEX([1]!NOTA[JUMLAH],Table1[//NOTA])</f>
        <v>844800</v>
      </c>
      <c r="T247" s="4" t="e">
        <f>Table1[[#This Row],[JUMLAH]]/Table1[[#This Row],[QTY_3]]</f>
        <v>#N/A</v>
      </c>
      <c r="U247" s="3" t="e">
        <f>Table1[[#This Row],[STN_3]]</f>
        <v>#N/A</v>
      </c>
      <c r="V247" s="6">
        <f>INDEX([1]!NOTA[DISC 1],Table1[//NOTA])</f>
        <v>0.17</v>
      </c>
      <c r="W247" s="6">
        <f>INDEX([1]!NOTA[DISC 2],Table1[//NOTA])</f>
        <v>0</v>
      </c>
      <c r="X247" s="13">
        <f ca="1">INDEX([1]!NOTA[TGL_H],Table1[//NOTA])</f>
        <v>45385</v>
      </c>
      <c r="Y247" s="13">
        <f ca="1">INDEX([1]!NOTA[TGL.NOTA_H],Table1[//NOTA])</f>
        <v>45383</v>
      </c>
      <c r="Z247" s="7" t="str">
        <f ca="1">INDEX([1]!NOTA[NO.NOTA_H],Table1[//NOTA])</f>
        <v>24040105</v>
      </c>
      <c r="AA247" s="3" t="e">
        <f>Table1[[#This Row],[KODE BARANG]]</f>
        <v>#N/A</v>
      </c>
      <c r="AB247" s="3">
        <f>Table1[[#This Row],[C_3]]</f>
        <v>1</v>
      </c>
      <c r="AC247" s="4" t="e">
        <f>Table1[[#This Row],[HARGA]]</f>
        <v>#N/A</v>
      </c>
      <c r="AD247" s="6">
        <f>IF(Table1[[#This Row],[DISKON_1]]=0,"",Table1[[#This Row],[DISKON_1]])</f>
        <v>0.17</v>
      </c>
      <c r="AE247" s="6" t="str">
        <f>IF(Table1[[#This Row],[DISKON_2]]=0,"",Table1[[#This Row],[DISKON_2]])</f>
        <v/>
      </c>
      <c r="AF247" s="8">
        <f ca="1">Table1[[#This Row],[TGL DATANG]]</f>
        <v>45385</v>
      </c>
      <c r="AG247" s="10">
        <f ca="1">Table1[[#This Row],[TGL NOTA]]</f>
        <v>45383</v>
      </c>
      <c r="AH247" t="str">
        <f ca="1">Table1[[#This Row],[NO.NOTA]]</f>
        <v>24040105</v>
      </c>
    </row>
    <row r="248" spans="1:34" x14ac:dyDescent="0.25">
      <c r="A248" s="2">
        <v>486</v>
      </c>
      <c r="D248">
        <f t="shared" si="7"/>
        <v>244</v>
      </c>
      <c r="E248">
        <f t="shared" si="6"/>
        <v>486</v>
      </c>
      <c r="F248">
        <f>INDEX([1]!NOTA[//DB],A:A)</f>
        <v>1718</v>
      </c>
      <c r="G248">
        <f>MATCH(Table1[NAMA NB],Table2[NAMA NB],0)</f>
        <v>560</v>
      </c>
      <c r="H248" t="str">
        <f>INDEX([2]!db[NB PAJAK],Table1[[#This Row],[//DB]])</f>
        <v>LOOSE LEAF KENKO B5-LL 50-2670</v>
      </c>
      <c r="I248" s="3">
        <f>INDEX(Table2[KODE BARANG],Table1[[#This Row],[//DIC]])</f>
        <v>0</v>
      </c>
      <c r="J248" s="4">
        <f>INDEX([1]!NOTA[C],Table1[[#This Row],[//NOTA]])</f>
        <v>1</v>
      </c>
      <c r="K248" s="5">
        <f>IF(Table1[[#This Row],[C_1]]=0,Table1[[#This Row],[QTY_1]]/Table1[[#This Row],[QTY_2]],0)</f>
        <v>0</v>
      </c>
      <c r="L248" s="5">
        <f>IF(Table1[[#This Row],[C_1]]=0,Table1[[#This Row],[C_2]],Table1[[#This Row],[C_1]])</f>
        <v>1</v>
      </c>
      <c r="M248" s="3">
        <f>INDEX([1]!NOTA[QTY],Table1[[#This Row],[//NOTA]])</f>
        <v>0</v>
      </c>
      <c r="N248" s="3">
        <f>INDEX([1]!NOTA[STN],Table1[[#This Row],[//NOTA]])</f>
        <v>0</v>
      </c>
      <c r="O248" s="3">
        <f>INDEX(Table2[ISI],Table1[//DIC])</f>
        <v>160</v>
      </c>
      <c r="P248" s="3" t="str">
        <f>INDEX(Table2[SATUAN],Table1[//DIC])</f>
        <v>PCS</v>
      </c>
      <c r="Q248" s="3">
        <f>IF(Table1[[#This Row],[QTY_2]]*Table1[[#This Row],[C_1]]=0,Table1[[#This Row],[QTY_1]],Table1[[#This Row],[QTY_2]]*Table1[[#This Row],[C_1]])</f>
        <v>160</v>
      </c>
      <c r="R248" s="3" t="str">
        <f>IF(Table1[[#This Row],[C_1]]="",Table1[[#This Row],[STN_1]],Table1[[#This Row],[STN_2]])</f>
        <v>PCS</v>
      </c>
      <c r="S248" s="4">
        <f>INDEX([1]!NOTA[JUMLAH],Table1[//NOTA])</f>
        <v>1104000</v>
      </c>
      <c r="T248" s="4">
        <f>Table1[[#This Row],[JUMLAH]]/Table1[[#This Row],[QTY_3]]</f>
        <v>6900</v>
      </c>
      <c r="U248" s="3" t="str">
        <f>Table1[[#This Row],[STN_3]]</f>
        <v>PCS</v>
      </c>
      <c r="V248" s="6">
        <f>INDEX([1]!NOTA[DISC 1],Table1[//NOTA])</f>
        <v>0.17</v>
      </c>
      <c r="W248" s="6">
        <f>INDEX([1]!NOTA[DISC 2],Table1[//NOTA])</f>
        <v>0</v>
      </c>
      <c r="X248" s="13">
        <f ca="1">INDEX([1]!NOTA[TGL_H],Table1[//NOTA])</f>
        <v>45385</v>
      </c>
      <c r="Y248" s="13">
        <f ca="1">INDEX([1]!NOTA[TGL.NOTA_H],Table1[//NOTA])</f>
        <v>45383</v>
      </c>
      <c r="Z248" s="7" t="str">
        <f ca="1">INDEX([1]!NOTA[NO.NOTA_H],Table1[//NOTA])</f>
        <v>24040105</v>
      </c>
      <c r="AA248" s="3">
        <f>Table1[[#This Row],[KODE BARANG]]</f>
        <v>0</v>
      </c>
      <c r="AB248" s="3">
        <f>Table1[[#This Row],[C_3]]</f>
        <v>1</v>
      </c>
      <c r="AC248" s="4">
        <f>Table1[[#This Row],[HARGA]]</f>
        <v>6900</v>
      </c>
      <c r="AD248" s="6">
        <f>IF(Table1[[#This Row],[DISKON_1]]=0,"",Table1[[#This Row],[DISKON_1]])</f>
        <v>0.17</v>
      </c>
      <c r="AE248" s="6" t="str">
        <f>IF(Table1[[#This Row],[DISKON_2]]=0,"",Table1[[#This Row],[DISKON_2]])</f>
        <v/>
      </c>
      <c r="AF248" s="8">
        <f ca="1">Table1[[#This Row],[TGL DATANG]]</f>
        <v>45385</v>
      </c>
      <c r="AG248" s="10">
        <f ca="1">Table1[[#This Row],[TGL NOTA]]</f>
        <v>45383</v>
      </c>
      <c r="AH248" t="str">
        <f ca="1">Table1[[#This Row],[NO.NOTA]]</f>
        <v>24040105</v>
      </c>
    </row>
    <row r="249" spans="1:34" x14ac:dyDescent="0.25">
      <c r="A249" s="2">
        <v>487</v>
      </c>
      <c r="D249">
        <f t="shared" si="7"/>
        <v>245</v>
      </c>
      <c r="E249">
        <f t="shared" ref="E249:E312" si="8">A:A</f>
        <v>487</v>
      </c>
      <c r="F249">
        <f>INDEX([1]!NOTA[//DB],A:A)</f>
        <v>1717</v>
      </c>
      <c r="G249">
        <f>MATCH(Table1[NAMA NB],Table2[NAMA NB],0)</f>
        <v>243</v>
      </c>
      <c r="H249" t="str">
        <f>INDEX([2]!db[NB PAJAK],Table1[[#This Row],[//DB]])</f>
        <v>LOOSE LEAF KENKO B5-LL 100-2670</v>
      </c>
      <c r="I249" s="3" t="str">
        <f>INDEX(Table2[KODE BARANG],Table1[[#This Row],[//DIC]])</f>
        <v>F.LOO-KN8</v>
      </c>
      <c r="J249" s="4">
        <f>INDEX([1]!NOTA[C],Table1[[#This Row],[//NOTA]])</f>
        <v>1</v>
      </c>
      <c r="K249" s="5">
        <f>IF(Table1[[#This Row],[C_1]]=0,Table1[[#This Row],[QTY_1]]/Table1[[#This Row],[QTY_2]],0)</f>
        <v>0</v>
      </c>
      <c r="L249" s="5">
        <f>IF(Table1[[#This Row],[C_1]]=0,Table1[[#This Row],[C_2]],Table1[[#This Row],[C_1]])</f>
        <v>1</v>
      </c>
      <c r="M249" s="3">
        <f>INDEX([1]!NOTA[QTY],Table1[[#This Row],[//NOTA]])</f>
        <v>0</v>
      </c>
      <c r="N249" s="3">
        <f>INDEX([1]!NOTA[STN],Table1[[#This Row],[//NOTA]])</f>
        <v>0</v>
      </c>
      <c r="O249" s="3">
        <f>INDEX(Table2[ISI],Table1[//DIC])</f>
        <v>80</v>
      </c>
      <c r="P249" s="3" t="str">
        <f>INDEX(Table2[SATUAN],Table1[//DIC])</f>
        <v>PCS</v>
      </c>
      <c r="Q249" s="3">
        <f>IF(Table1[[#This Row],[QTY_2]]*Table1[[#This Row],[C_1]]=0,Table1[[#This Row],[QTY_1]],Table1[[#This Row],[QTY_2]]*Table1[[#This Row],[C_1]])</f>
        <v>80</v>
      </c>
      <c r="R249" s="3" t="str">
        <f>IF(Table1[[#This Row],[C_1]]="",Table1[[#This Row],[STN_1]],Table1[[#This Row],[STN_2]])</f>
        <v>PCS</v>
      </c>
      <c r="S249" s="4">
        <f>INDEX([1]!NOTA[JUMLAH],Table1[//NOTA])</f>
        <v>1040000</v>
      </c>
      <c r="T249" s="4">
        <f>Table1[[#This Row],[JUMLAH]]/Table1[[#This Row],[QTY_3]]</f>
        <v>13000</v>
      </c>
      <c r="U249" s="3" t="str">
        <f>Table1[[#This Row],[STN_3]]</f>
        <v>PCS</v>
      </c>
      <c r="V249" s="6">
        <f>INDEX([1]!NOTA[DISC 1],Table1[//NOTA])</f>
        <v>0.17</v>
      </c>
      <c r="W249" s="6">
        <f>INDEX([1]!NOTA[DISC 2],Table1[//NOTA])</f>
        <v>0</v>
      </c>
      <c r="X249" s="13">
        <f ca="1">INDEX([1]!NOTA[TGL_H],Table1[//NOTA])</f>
        <v>45385</v>
      </c>
      <c r="Y249" s="13">
        <f ca="1">INDEX([1]!NOTA[TGL.NOTA_H],Table1[//NOTA])</f>
        <v>45383</v>
      </c>
      <c r="Z249" s="7" t="str">
        <f ca="1">INDEX([1]!NOTA[NO.NOTA_H],Table1[//NOTA])</f>
        <v>24040105</v>
      </c>
      <c r="AA249" s="3" t="str">
        <f>Table1[[#This Row],[KODE BARANG]]</f>
        <v>F.LOO-KN8</v>
      </c>
      <c r="AB249" s="3">
        <f>Table1[[#This Row],[C_3]]</f>
        <v>1</v>
      </c>
      <c r="AC249" s="4">
        <f>Table1[[#This Row],[HARGA]]</f>
        <v>13000</v>
      </c>
      <c r="AD249" s="6">
        <f>IF(Table1[[#This Row],[DISKON_1]]=0,"",Table1[[#This Row],[DISKON_1]])</f>
        <v>0.17</v>
      </c>
      <c r="AE249" s="6" t="str">
        <f>IF(Table1[[#This Row],[DISKON_2]]=0,"",Table1[[#This Row],[DISKON_2]])</f>
        <v/>
      </c>
      <c r="AF249" s="8">
        <f ca="1">Table1[[#This Row],[TGL DATANG]]</f>
        <v>45385</v>
      </c>
      <c r="AG249" s="10">
        <f ca="1">Table1[[#This Row],[TGL NOTA]]</f>
        <v>45383</v>
      </c>
      <c r="AH249" t="str">
        <f ca="1">Table1[[#This Row],[NO.NOTA]]</f>
        <v>24040105</v>
      </c>
    </row>
    <row r="250" spans="1:34" x14ac:dyDescent="0.25">
      <c r="A250" s="2">
        <v>489</v>
      </c>
      <c r="D250">
        <f t="shared" si="7"/>
        <v>246</v>
      </c>
      <c r="E250">
        <f t="shared" si="8"/>
        <v>489</v>
      </c>
      <c r="F250">
        <f>INDEX([1]!NOTA[//DB],A:A)</f>
        <v>1687</v>
      </c>
      <c r="G250">
        <f>MATCH(Table1[NAMA NB],Table2[NAMA NB],0)</f>
        <v>234</v>
      </c>
      <c r="H250" t="str">
        <f>INDEX([2]!db[NB PAJAK],Table1[[#This Row],[//DB]])</f>
        <v>LEM STICK KENKO 8 GR (KECIL) isi 30 pc</v>
      </c>
      <c r="I250" s="3" t="str">
        <f>INDEX(Table2[KODE BARANG],Table1[[#This Row],[//DIC]])</f>
        <v>F.LEM-KN18</v>
      </c>
      <c r="J250" s="4">
        <f>INDEX([1]!NOTA[C],Table1[[#This Row],[//NOTA]])</f>
        <v>15</v>
      </c>
      <c r="K250" s="5">
        <f>IF(Table1[[#This Row],[C_1]]=0,Table1[[#This Row],[QTY_1]]/Table1[[#This Row],[QTY_2]],0)</f>
        <v>0</v>
      </c>
      <c r="L250" s="5">
        <f>IF(Table1[[#This Row],[C_1]]=0,Table1[[#This Row],[C_2]],Table1[[#This Row],[C_1]])</f>
        <v>15</v>
      </c>
      <c r="M250" s="3">
        <f>INDEX([1]!NOTA[QTY],Table1[[#This Row],[//NOTA]])</f>
        <v>0</v>
      </c>
      <c r="N250" s="3">
        <f>INDEX([1]!NOTA[STN],Table1[[#This Row],[//NOTA]])</f>
        <v>0</v>
      </c>
      <c r="O250" s="3">
        <f>INDEX(Table2[ISI],Table1[//DIC])</f>
        <v>36</v>
      </c>
      <c r="P250" s="3" t="str">
        <f>INDEX(Table2[SATUAN],Table1[//DIC])</f>
        <v>BOX</v>
      </c>
      <c r="Q250" s="3">
        <f>IF(Table1[[#This Row],[QTY_2]]*Table1[[#This Row],[C_1]]=0,Table1[[#This Row],[QTY_1]],Table1[[#This Row],[QTY_2]]*Table1[[#This Row],[C_1]])</f>
        <v>540</v>
      </c>
      <c r="R250" s="3" t="str">
        <f>IF(Table1[[#This Row],[C_1]]="",Table1[[#This Row],[STN_1]],Table1[[#This Row],[STN_2]])</f>
        <v>BOX</v>
      </c>
      <c r="S250" s="4">
        <f>INDEX([1]!NOTA[JUMLAH],Table1[//NOTA])</f>
        <v>35640000</v>
      </c>
      <c r="T250" s="4">
        <f>Table1[[#This Row],[JUMLAH]]/Table1[[#This Row],[QTY_3]]</f>
        <v>66000</v>
      </c>
      <c r="U250" s="3" t="str">
        <f>Table1[[#This Row],[STN_3]]</f>
        <v>BOX</v>
      </c>
      <c r="V250" s="6">
        <f>INDEX([1]!NOTA[DISC 1],Table1[//NOTA])</f>
        <v>0.17</v>
      </c>
      <c r="W250" s="6">
        <f>INDEX([1]!NOTA[DISC 2],Table1[//NOTA])</f>
        <v>0.04</v>
      </c>
      <c r="X250" s="13">
        <f ca="1">INDEX([1]!NOTA[TGL_H],Table1[//NOTA])</f>
        <v>45385</v>
      </c>
      <c r="Y250" s="13">
        <f ca="1">INDEX([1]!NOTA[TGL.NOTA_H],Table1[//NOTA])</f>
        <v>45384</v>
      </c>
      <c r="Z250" s="7" t="str">
        <f ca="1">INDEX([1]!NOTA[NO.NOTA_H],Table1[//NOTA])</f>
        <v>24040131</v>
      </c>
      <c r="AA250" s="3" t="str">
        <f>Table1[[#This Row],[KODE BARANG]]</f>
        <v>F.LEM-KN18</v>
      </c>
      <c r="AB250" s="3">
        <f>Table1[[#This Row],[C_3]]</f>
        <v>15</v>
      </c>
      <c r="AC250" s="4">
        <f>Table1[[#This Row],[HARGA]]</f>
        <v>66000</v>
      </c>
      <c r="AD250" s="6">
        <f>IF(Table1[[#This Row],[DISKON_1]]=0,"",Table1[[#This Row],[DISKON_1]])</f>
        <v>0.17</v>
      </c>
      <c r="AE250" s="6">
        <f>IF(Table1[[#This Row],[DISKON_2]]=0,"",Table1[[#This Row],[DISKON_2]])</f>
        <v>0.04</v>
      </c>
      <c r="AF250" s="8">
        <f ca="1">Table1[[#This Row],[TGL DATANG]]</f>
        <v>45385</v>
      </c>
      <c r="AG250" s="10">
        <f ca="1">Table1[[#This Row],[TGL NOTA]]</f>
        <v>45384</v>
      </c>
      <c r="AH250" t="str">
        <f ca="1">Table1[[#This Row],[NO.NOTA]]</f>
        <v>24040131</v>
      </c>
    </row>
    <row r="251" spans="1:34" x14ac:dyDescent="0.25">
      <c r="A251" s="2">
        <v>490</v>
      </c>
      <c r="D251">
        <f t="shared" si="7"/>
        <v>247</v>
      </c>
      <c r="E251">
        <f t="shared" si="8"/>
        <v>490</v>
      </c>
      <c r="F251">
        <f>INDEX([1]!NOTA[//DB],A:A)</f>
        <v>1665</v>
      </c>
      <c r="G251">
        <f>MATCH(Table1[NAMA NB],Table2[NAMA NB],0)</f>
        <v>70</v>
      </c>
      <c r="H251" t="str">
        <f>INDEX([2]!db[NB PAJAK],Table1[[#This Row],[//DB]])</f>
        <v>GEL PEN KENKO KE-100</v>
      </c>
      <c r="I251" s="3" t="str">
        <f>INDEX(Table2[KODE BARANG],Table1[[#This Row],[//DIC]])</f>
        <v>F.BOL-KN28</v>
      </c>
      <c r="J251" s="4">
        <f>INDEX([1]!NOTA[C],Table1[[#This Row],[//NOTA]])</f>
        <v>5</v>
      </c>
      <c r="K251" s="5">
        <f>IF(Table1[[#This Row],[C_1]]=0,Table1[[#This Row],[QTY_1]]/Table1[[#This Row],[QTY_2]],0)</f>
        <v>0</v>
      </c>
      <c r="L251" s="5">
        <f>IF(Table1[[#This Row],[C_1]]=0,Table1[[#This Row],[C_2]],Table1[[#This Row],[C_1]])</f>
        <v>5</v>
      </c>
      <c r="M251" s="3">
        <f>INDEX([1]!NOTA[QTY],Table1[[#This Row],[//NOTA]])</f>
        <v>0</v>
      </c>
      <c r="N251" s="3">
        <f>INDEX([1]!NOTA[STN],Table1[[#This Row],[//NOTA]])</f>
        <v>0</v>
      </c>
      <c r="O251" s="3">
        <f>INDEX(Table2[ISI],Table1[//DIC])</f>
        <v>144</v>
      </c>
      <c r="P251" s="3" t="str">
        <f>INDEX(Table2[SATUAN],Table1[//DIC])</f>
        <v>LSN</v>
      </c>
      <c r="Q251" s="3">
        <f>IF(Table1[[#This Row],[QTY_2]]*Table1[[#This Row],[C_1]]=0,Table1[[#This Row],[QTY_1]],Table1[[#This Row],[QTY_2]]*Table1[[#This Row],[C_1]])</f>
        <v>720</v>
      </c>
      <c r="R251" s="3" t="str">
        <f>IF(Table1[[#This Row],[C_1]]="",Table1[[#This Row],[STN_1]],Table1[[#This Row],[STN_2]])</f>
        <v>LSN</v>
      </c>
      <c r="S251" s="4">
        <f>INDEX([1]!NOTA[JUMLAH],Table1[//NOTA])</f>
        <v>13824000</v>
      </c>
      <c r="T251" s="4">
        <f>Table1[[#This Row],[JUMLAH]]/Table1[[#This Row],[QTY_3]]</f>
        <v>19200</v>
      </c>
      <c r="U251" s="3" t="str">
        <f>Table1[[#This Row],[STN_3]]</f>
        <v>LSN</v>
      </c>
      <c r="V251" s="6">
        <f>INDEX([1]!NOTA[DISC 1],Table1[//NOTA])</f>
        <v>0.17</v>
      </c>
      <c r="W251" s="6">
        <f>INDEX([1]!NOTA[DISC 2],Table1[//NOTA])</f>
        <v>0.04</v>
      </c>
      <c r="X251" s="13">
        <f ca="1">INDEX([1]!NOTA[TGL_H],Table1[//NOTA])</f>
        <v>45385</v>
      </c>
      <c r="Y251" s="13">
        <f ca="1">INDEX([1]!NOTA[TGL.NOTA_H],Table1[//NOTA])</f>
        <v>45384</v>
      </c>
      <c r="Z251" s="7" t="str">
        <f ca="1">INDEX([1]!NOTA[NO.NOTA_H],Table1[//NOTA])</f>
        <v>24040131</v>
      </c>
      <c r="AA251" s="3" t="str">
        <f>Table1[[#This Row],[KODE BARANG]]</f>
        <v>F.BOL-KN28</v>
      </c>
      <c r="AB251" s="3">
        <f>Table1[[#This Row],[C_3]]</f>
        <v>5</v>
      </c>
      <c r="AC251" s="4">
        <f>Table1[[#This Row],[HARGA]]</f>
        <v>19200</v>
      </c>
      <c r="AD251" s="6">
        <f>IF(Table1[[#This Row],[DISKON_1]]=0,"",Table1[[#This Row],[DISKON_1]])</f>
        <v>0.17</v>
      </c>
      <c r="AE251" s="6">
        <f>IF(Table1[[#This Row],[DISKON_2]]=0,"",Table1[[#This Row],[DISKON_2]])</f>
        <v>0.04</v>
      </c>
      <c r="AF251" s="8">
        <f ca="1">Table1[[#This Row],[TGL DATANG]]</f>
        <v>45385</v>
      </c>
      <c r="AG251" s="10">
        <f ca="1">Table1[[#This Row],[TGL NOTA]]</f>
        <v>45384</v>
      </c>
      <c r="AH251" t="str">
        <f ca="1">Table1[[#This Row],[NO.NOTA]]</f>
        <v>24040131</v>
      </c>
    </row>
    <row r="252" spans="1:34" x14ac:dyDescent="0.25">
      <c r="A252" s="2">
        <v>491</v>
      </c>
      <c r="D252">
        <f t="shared" si="7"/>
        <v>248</v>
      </c>
      <c r="E252">
        <f t="shared" si="8"/>
        <v>491</v>
      </c>
      <c r="F252">
        <f>INDEX([1]!NOTA[//DB],A:A)</f>
        <v>1619</v>
      </c>
      <c r="G252">
        <f>MATCH(Table1[NAMA NB],Table2[NAMA NB],0)</f>
        <v>185</v>
      </c>
      <c r="H252" t="str">
        <f>INDEX([2]!db[NB PAJAK],Table1[[#This Row],[//DB]])</f>
        <v>ISI CUTTER 18 MM KENKO L-150 (BESAR)</v>
      </c>
      <c r="I252" s="3" t="str">
        <f>INDEX(Table2[KODE BARANG],Table1[[#This Row],[//DIC]])</f>
        <v>F.ICU-KN5</v>
      </c>
      <c r="J252" s="4">
        <f>INDEX([1]!NOTA[C],Table1[[#This Row],[//NOTA]])</f>
        <v>15</v>
      </c>
      <c r="K252" s="5">
        <f>IF(Table1[[#This Row],[C_1]]=0,Table1[[#This Row],[QTY_1]]/Table1[[#This Row],[QTY_2]],0)</f>
        <v>0</v>
      </c>
      <c r="L252" s="5">
        <f>IF(Table1[[#This Row],[C_1]]=0,Table1[[#This Row],[C_2]],Table1[[#This Row],[C_1]])</f>
        <v>15</v>
      </c>
      <c r="M252" s="3">
        <f>INDEX([1]!NOTA[QTY],Table1[[#This Row],[//NOTA]])</f>
        <v>0</v>
      </c>
      <c r="N252" s="3">
        <f>INDEX([1]!NOTA[STN],Table1[[#This Row],[//NOTA]])</f>
        <v>0</v>
      </c>
      <c r="O252" s="3">
        <f>INDEX(Table2[ISI],Table1[//DIC])</f>
        <v>60</v>
      </c>
      <c r="P252" s="3" t="str">
        <f>INDEX(Table2[SATUAN],Table1[//DIC])</f>
        <v>LSN</v>
      </c>
      <c r="Q252" s="3">
        <f>IF(Table1[[#This Row],[QTY_2]]*Table1[[#This Row],[C_1]]=0,Table1[[#This Row],[QTY_1]],Table1[[#This Row],[QTY_2]]*Table1[[#This Row],[C_1]])</f>
        <v>900</v>
      </c>
      <c r="R252" s="3" t="str">
        <f>IF(Table1[[#This Row],[C_1]]="",Table1[[#This Row],[STN_1]],Table1[[#This Row],[STN_2]])</f>
        <v>LSN</v>
      </c>
      <c r="S252" s="4">
        <f>INDEX([1]!NOTA[JUMLAH],Table1[//NOTA])</f>
        <v>58320000</v>
      </c>
      <c r="T252" s="4">
        <f>Table1[[#This Row],[JUMLAH]]/Table1[[#This Row],[QTY_3]]</f>
        <v>64800</v>
      </c>
      <c r="U252" s="3" t="str">
        <f>Table1[[#This Row],[STN_3]]</f>
        <v>LSN</v>
      </c>
      <c r="V252" s="6">
        <f>INDEX([1]!NOTA[DISC 1],Table1[//NOTA])</f>
        <v>0.17</v>
      </c>
      <c r="W252" s="6">
        <f>INDEX([1]!NOTA[DISC 2],Table1[//NOTA])</f>
        <v>0.04</v>
      </c>
      <c r="X252" s="13">
        <f ca="1">INDEX([1]!NOTA[TGL_H],Table1[//NOTA])</f>
        <v>45385</v>
      </c>
      <c r="Y252" s="13">
        <f ca="1">INDEX([1]!NOTA[TGL.NOTA_H],Table1[//NOTA])</f>
        <v>45384</v>
      </c>
      <c r="Z252" s="7" t="str">
        <f ca="1">INDEX([1]!NOTA[NO.NOTA_H],Table1[//NOTA])</f>
        <v>24040131</v>
      </c>
      <c r="AA252" s="3" t="str">
        <f>Table1[[#This Row],[KODE BARANG]]</f>
        <v>F.ICU-KN5</v>
      </c>
      <c r="AB252" s="3">
        <f>Table1[[#This Row],[C_3]]</f>
        <v>15</v>
      </c>
      <c r="AC252" s="4">
        <f>Table1[[#This Row],[HARGA]]</f>
        <v>64800</v>
      </c>
      <c r="AD252" s="6">
        <f>IF(Table1[[#This Row],[DISKON_1]]=0,"",Table1[[#This Row],[DISKON_1]])</f>
        <v>0.17</v>
      </c>
      <c r="AE252" s="6">
        <f>IF(Table1[[#This Row],[DISKON_2]]=0,"",Table1[[#This Row],[DISKON_2]])</f>
        <v>0.04</v>
      </c>
      <c r="AF252" s="8">
        <f ca="1">Table1[[#This Row],[TGL DATANG]]</f>
        <v>45385</v>
      </c>
      <c r="AG252" s="10">
        <f ca="1">Table1[[#This Row],[TGL NOTA]]</f>
        <v>45384</v>
      </c>
      <c r="AH252" t="str">
        <f ca="1">Table1[[#This Row],[NO.NOTA]]</f>
        <v>24040131</v>
      </c>
    </row>
    <row r="253" spans="1:34" x14ac:dyDescent="0.25">
      <c r="A253" s="2">
        <v>492</v>
      </c>
      <c r="D253">
        <f t="shared" si="7"/>
        <v>249</v>
      </c>
      <c r="E253">
        <f t="shared" si="8"/>
        <v>492</v>
      </c>
      <c r="F253">
        <f>INDEX([1]!NOTA[//DB],A:A)</f>
        <v>1656</v>
      </c>
      <c r="G253">
        <f>MATCH(Table1[NAMA NB],Table2[NAMA NB],0)</f>
        <v>67</v>
      </c>
      <c r="H253" t="str">
        <f>INDEX([2]!db[NB PAJAK],Table1[[#This Row],[//DB]])</f>
        <v>GEL PEN KENKO K-1 HITAM</v>
      </c>
      <c r="I253" s="3" t="str">
        <f>INDEX(Table2[KODE BARANG],Table1[[#This Row],[//DIC]])</f>
        <v>F.BOL-KN25</v>
      </c>
      <c r="J253" s="4">
        <f>INDEX([1]!NOTA[C],Table1[[#This Row],[//NOTA]])</f>
        <v>3</v>
      </c>
      <c r="K253" s="5">
        <f>IF(Table1[[#This Row],[C_1]]=0,Table1[[#This Row],[QTY_1]]/Table1[[#This Row],[QTY_2]],0)</f>
        <v>0</v>
      </c>
      <c r="L253" s="5">
        <f>IF(Table1[[#This Row],[C_1]]=0,Table1[[#This Row],[C_2]],Table1[[#This Row],[C_1]])</f>
        <v>3</v>
      </c>
      <c r="M253" s="3">
        <f>INDEX([1]!NOTA[QTY],Table1[[#This Row],[//NOTA]])</f>
        <v>0</v>
      </c>
      <c r="N253" s="3">
        <f>INDEX([1]!NOTA[STN],Table1[[#This Row],[//NOTA]])</f>
        <v>0</v>
      </c>
      <c r="O253" s="3">
        <f>INDEX(Table2[ISI],Table1[//DIC])</f>
        <v>144</v>
      </c>
      <c r="P253" s="3" t="str">
        <f>INDEX(Table2[SATUAN],Table1[//DIC])</f>
        <v>LSN</v>
      </c>
      <c r="Q253" s="3">
        <f>IF(Table1[[#This Row],[QTY_2]]*Table1[[#This Row],[C_1]]=0,Table1[[#This Row],[QTY_1]],Table1[[#This Row],[QTY_2]]*Table1[[#This Row],[C_1]])</f>
        <v>432</v>
      </c>
      <c r="R253" s="3" t="str">
        <f>IF(Table1[[#This Row],[C_1]]="",Table1[[#This Row],[STN_1]],Table1[[#This Row],[STN_2]])</f>
        <v>LSN</v>
      </c>
      <c r="S253" s="4">
        <f>INDEX([1]!NOTA[JUMLAH],Table1[//NOTA])</f>
        <v>17107200</v>
      </c>
      <c r="T253" s="4">
        <f>Table1[[#This Row],[JUMLAH]]/Table1[[#This Row],[QTY_3]]</f>
        <v>39600</v>
      </c>
      <c r="U253" s="3" t="str">
        <f>Table1[[#This Row],[STN_3]]</f>
        <v>LSN</v>
      </c>
      <c r="V253" s="6">
        <f>INDEX([1]!NOTA[DISC 1],Table1[//NOTA])</f>
        <v>0.17</v>
      </c>
      <c r="W253" s="6">
        <f>INDEX([1]!NOTA[DISC 2],Table1[//NOTA])</f>
        <v>7.4999999999999997E-2</v>
      </c>
      <c r="X253" s="13">
        <f ca="1">INDEX([1]!NOTA[TGL_H],Table1[//NOTA])</f>
        <v>45385</v>
      </c>
      <c r="Y253" s="13">
        <f ca="1">INDEX([1]!NOTA[TGL.NOTA_H],Table1[//NOTA])</f>
        <v>45384</v>
      </c>
      <c r="Z253" s="7" t="str">
        <f ca="1">INDEX([1]!NOTA[NO.NOTA_H],Table1[//NOTA])</f>
        <v>24040131</v>
      </c>
      <c r="AA253" s="3" t="str">
        <f>Table1[[#This Row],[KODE BARANG]]</f>
        <v>F.BOL-KN25</v>
      </c>
      <c r="AB253" s="3">
        <f>Table1[[#This Row],[C_3]]</f>
        <v>3</v>
      </c>
      <c r="AC253" s="4">
        <f>Table1[[#This Row],[HARGA]]</f>
        <v>39600</v>
      </c>
      <c r="AD253" s="6">
        <f>IF(Table1[[#This Row],[DISKON_1]]=0,"",Table1[[#This Row],[DISKON_1]])</f>
        <v>0.17</v>
      </c>
      <c r="AE253" s="6">
        <f>IF(Table1[[#This Row],[DISKON_2]]=0,"",Table1[[#This Row],[DISKON_2]])</f>
        <v>7.4999999999999997E-2</v>
      </c>
      <c r="AF253" s="8">
        <f ca="1">Table1[[#This Row],[TGL DATANG]]</f>
        <v>45385</v>
      </c>
      <c r="AG253" s="10">
        <f ca="1">Table1[[#This Row],[TGL NOTA]]</f>
        <v>45384</v>
      </c>
      <c r="AH253" t="str">
        <f ca="1">Table1[[#This Row],[NO.NOTA]]</f>
        <v>24040131</v>
      </c>
    </row>
    <row r="254" spans="1:34" x14ac:dyDescent="0.25">
      <c r="A254" s="2">
        <v>493</v>
      </c>
      <c r="D254">
        <f t="shared" si="7"/>
        <v>250</v>
      </c>
      <c r="E254">
        <f t="shared" si="8"/>
        <v>493</v>
      </c>
      <c r="F254">
        <f>INDEX([1]!NOTA[//DB],A:A)</f>
        <v>1657</v>
      </c>
      <c r="G254">
        <f>MATCH(Table1[NAMA NB],Table2[NAMA NB],0)</f>
        <v>94</v>
      </c>
      <c r="H254" t="str">
        <f>INDEX([2]!db[NB PAJAK],Table1[[#This Row],[//DB]])</f>
        <v>GEL PEN KENKO K-1 ECO HITAM</v>
      </c>
      <c r="I254" s="3" t="str">
        <f>INDEX(Table2[KODE BARANG],Table1[[#This Row],[//DIC]])</f>
        <v>F.BOL-KN56</v>
      </c>
      <c r="J254" s="4">
        <f>INDEX([1]!NOTA[C],Table1[[#This Row],[//NOTA]])</f>
        <v>1</v>
      </c>
      <c r="K254" s="5">
        <f>IF(Table1[[#This Row],[C_1]]=0,Table1[[#This Row],[QTY_1]]/Table1[[#This Row],[QTY_2]],0)</f>
        <v>0</v>
      </c>
      <c r="L254" s="5">
        <f>IF(Table1[[#This Row],[C_1]]=0,Table1[[#This Row],[C_2]],Table1[[#This Row],[C_1]])</f>
        <v>1</v>
      </c>
      <c r="M254" s="3">
        <f>INDEX([1]!NOTA[QTY],Table1[[#This Row],[//NOTA]])</f>
        <v>0</v>
      </c>
      <c r="N254" s="3">
        <f>INDEX([1]!NOTA[STN],Table1[[#This Row],[//NOTA]])</f>
        <v>0</v>
      </c>
      <c r="O254" s="3">
        <f>INDEX(Table2[ISI],Table1[//DIC])</f>
        <v>144</v>
      </c>
      <c r="P254" s="3" t="str">
        <f>INDEX(Table2[SATUAN],Table1[//DIC])</f>
        <v>LSN</v>
      </c>
      <c r="Q254" s="3">
        <f>IF(Table1[[#This Row],[QTY_2]]*Table1[[#This Row],[C_1]]=0,Table1[[#This Row],[QTY_1]],Table1[[#This Row],[QTY_2]]*Table1[[#This Row],[C_1]])</f>
        <v>144</v>
      </c>
      <c r="R254" s="3" t="str">
        <f>IF(Table1[[#This Row],[C_1]]="",Table1[[#This Row],[STN_1]],Table1[[#This Row],[STN_2]])</f>
        <v>LSN</v>
      </c>
      <c r="S254" s="4">
        <f>INDEX([1]!NOTA[JUMLAH],Table1[//NOTA])</f>
        <v>3888000</v>
      </c>
      <c r="T254" s="4">
        <f>Table1[[#This Row],[JUMLAH]]/Table1[[#This Row],[QTY_3]]</f>
        <v>27000</v>
      </c>
      <c r="U254" s="3" t="str">
        <f>Table1[[#This Row],[STN_3]]</f>
        <v>LSN</v>
      </c>
      <c r="V254" s="6">
        <f>INDEX([1]!NOTA[DISC 1],Table1[//NOTA])</f>
        <v>0.17</v>
      </c>
      <c r="W254" s="6">
        <f>INDEX([1]!NOTA[DISC 2],Table1[//NOTA])</f>
        <v>7.4999999999999997E-2</v>
      </c>
      <c r="X254" s="13">
        <f ca="1">INDEX([1]!NOTA[TGL_H],Table1[//NOTA])</f>
        <v>45385</v>
      </c>
      <c r="Y254" s="13">
        <f ca="1">INDEX([1]!NOTA[TGL.NOTA_H],Table1[//NOTA])</f>
        <v>45384</v>
      </c>
      <c r="Z254" s="7" t="str">
        <f ca="1">INDEX([1]!NOTA[NO.NOTA_H],Table1[//NOTA])</f>
        <v>24040131</v>
      </c>
      <c r="AA254" s="3" t="str">
        <f>Table1[[#This Row],[KODE BARANG]]</f>
        <v>F.BOL-KN56</v>
      </c>
      <c r="AB254" s="3">
        <f>Table1[[#This Row],[C_3]]</f>
        <v>1</v>
      </c>
      <c r="AC254" s="4">
        <f>Table1[[#This Row],[HARGA]]</f>
        <v>27000</v>
      </c>
      <c r="AD254" s="6">
        <f>IF(Table1[[#This Row],[DISKON_1]]=0,"",Table1[[#This Row],[DISKON_1]])</f>
        <v>0.17</v>
      </c>
      <c r="AE254" s="6">
        <f>IF(Table1[[#This Row],[DISKON_2]]=0,"",Table1[[#This Row],[DISKON_2]])</f>
        <v>7.4999999999999997E-2</v>
      </c>
      <c r="AF254" s="8">
        <f ca="1">Table1[[#This Row],[TGL DATANG]]</f>
        <v>45385</v>
      </c>
      <c r="AG254" s="10">
        <f ca="1">Table1[[#This Row],[TGL NOTA]]</f>
        <v>45384</v>
      </c>
      <c r="AH254" t="str">
        <f ca="1">Table1[[#This Row],[NO.NOTA]]</f>
        <v>24040131</v>
      </c>
    </row>
    <row r="255" spans="1:34" x14ac:dyDescent="0.25">
      <c r="A255" s="2">
        <v>494</v>
      </c>
      <c r="D255">
        <f t="shared" si="7"/>
        <v>251</v>
      </c>
      <c r="E255">
        <f t="shared" si="8"/>
        <v>494</v>
      </c>
      <c r="F255">
        <f>INDEX([1]!NOTA[//DB],A:A)</f>
        <v>1658</v>
      </c>
      <c r="G255" t="e">
        <f>MATCH(Table1[NAMA NB],Table2[NAMA NB],0)</f>
        <v>#N/A</v>
      </c>
      <c r="H255" t="str">
        <f>INDEX([2]!db[NB PAJAK],Table1[[#This Row],[//DB]])</f>
        <v>GEL PEN KENKO K-1 ECO BIRU</v>
      </c>
      <c r="I255" s="3" t="e">
        <f>INDEX(Table2[KODE BARANG],Table1[[#This Row],[//DIC]])</f>
        <v>#N/A</v>
      </c>
      <c r="J255" s="4">
        <f>INDEX([1]!NOTA[C],Table1[[#This Row],[//NOTA]])</f>
        <v>1</v>
      </c>
      <c r="K255" s="5">
        <f>IF(Table1[[#This Row],[C_1]]=0,Table1[[#This Row],[QTY_1]]/Table1[[#This Row],[QTY_2]],0)</f>
        <v>0</v>
      </c>
      <c r="L255" s="5">
        <f>IF(Table1[[#This Row],[C_1]]=0,Table1[[#This Row],[C_2]],Table1[[#This Row],[C_1]])</f>
        <v>1</v>
      </c>
      <c r="M255" s="3">
        <f>INDEX([1]!NOTA[QTY],Table1[[#This Row],[//NOTA]])</f>
        <v>0</v>
      </c>
      <c r="N255" s="3">
        <f>INDEX([1]!NOTA[STN],Table1[[#This Row],[//NOTA]])</f>
        <v>0</v>
      </c>
      <c r="O255" s="3" t="e">
        <f>INDEX(Table2[ISI],Table1[//DIC])</f>
        <v>#N/A</v>
      </c>
      <c r="P255" s="3" t="e">
        <f>INDEX(Table2[SATUAN],Table1[//DIC])</f>
        <v>#N/A</v>
      </c>
      <c r="Q255" s="3" t="e">
        <f>IF(Table1[[#This Row],[QTY_2]]*Table1[[#This Row],[C_1]]=0,Table1[[#This Row],[QTY_1]],Table1[[#This Row],[QTY_2]]*Table1[[#This Row],[C_1]])</f>
        <v>#N/A</v>
      </c>
      <c r="R255" s="3" t="e">
        <f>IF(Table1[[#This Row],[C_1]]="",Table1[[#This Row],[STN_1]],Table1[[#This Row],[STN_2]])</f>
        <v>#N/A</v>
      </c>
      <c r="S255" s="4">
        <f>INDEX([1]!NOTA[JUMLAH],Table1[//NOTA])</f>
        <v>3888000</v>
      </c>
      <c r="T255" s="4" t="e">
        <f>Table1[[#This Row],[JUMLAH]]/Table1[[#This Row],[QTY_3]]</f>
        <v>#N/A</v>
      </c>
      <c r="U255" s="3" t="e">
        <f>Table1[[#This Row],[STN_3]]</f>
        <v>#N/A</v>
      </c>
      <c r="V255" s="6">
        <f>INDEX([1]!NOTA[DISC 1],Table1[//NOTA])</f>
        <v>0.17</v>
      </c>
      <c r="W255" s="6">
        <f>INDEX([1]!NOTA[DISC 2],Table1[//NOTA])</f>
        <v>7.4999999999999997E-2</v>
      </c>
      <c r="X255" s="13">
        <f ca="1">INDEX([1]!NOTA[TGL_H],Table1[//NOTA])</f>
        <v>45385</v>
      </c>
      <c r="Y255" s="13">
        <f ca="1">INDEX([1]!NOTA[TGL.NOTA_H],Table1[//NOTA])</f>
        <v>45384</v>
      </c>
      <c r="Z255" s="7" t="str">
        <f ca="1">INDEX([1]!NOTA[NO.NOTA_H],Table1[//NOTA])</f>
        <v>24040131</v>
      </c>
      <c r="AA255" s="3" t="e">
        <f>Table1[[#This Row],[KODE BARANG]]</f>
        <v>#N/A</v>
      </c>
      <c r="AB255" s="3">
        <f>Table1[[#This Row],[C_3]]</f>
        <v>1</v>
      </c>
      <c r="AC255" s="4" t="e">
        <f>Table1[[#This Row],[HARGA]]</f>
        <v>#N/A</v>
      </c>
      <c r="AD255" s="6">
        <f>IF(Table1[[#This Row],[DISKON_1]]=0,"",Table1[[#This Row],[DISKON_1]])</f>
        <v>0.17</v>
      </c>
      <c r="AE255" s="6">
        <f>IF(Table1[[#This Row],[DISKON_2]]=0,"",Table1[[#This Row],[DISKON_2]])</f>
        <v>7.4999999999999997E-2</v>
      </c>
      <c r="AF255" s="8">
        <f ca="1">Table1[[#This Row],[TGL DATANG]]</f>
        <v>45385</v>
      </c>
      <c r="AG255" s="10">
        <f ca="1">Table1[[#This Row],[TGL NOTA]]</f>
        <v>45384</v>
      </c>
      <c r="AH255" t="str">
        <f ca="1">Table1[[#This Row],[NO.NOTA]]</f>
        <v>24040131</v>
      </c>
    </row>
    <row r="256" spans="1:34" x14ac:dyDescent="0.25">
      <c r="A256" s="2">
        <v>495</v>
      </c>
      <c r="D256">
        <f t="shared" si="7"/>
        <v>252</v>
      </c>
      <c r="E256">
        <f t="shared" si="8"/>
        <v>495</v>
      </c>
      <c r="F256">
        <f>INDEX([1]!NOTA[//DB],A:A)</f>
        <v>1659</v>
      </c>
      <c r="G256" t="e">
        <f>MATCH(Table1[NAMA NB],Table2[NAMA NB],0)</f>
        <v>#N/A</v>
      </c>
      <c r="H256" t="str">
        <f>INDEX([2]!db[NB PAJAK],Table1[[#This Row],[//DB]])</f>
        <v>GEL PEN KENKO K-1 ECO RED</v>
      </c>
      <c r="I256" s="3" t="e">
        <f>INDEX(Table2[KODE BARANG],Table1[[#This Row],[//DIC]])</f>
        <v>#N/A</v>
      </c>
      <c r="J256" s="4">
        <f>INDEX([1]!NOTA[C],Table1[[#This Row],[//NOTA]])</f>
        <v>1</v>
      </c>
      <c r="K256" s="5">
        <f>IF(Table1[[#This Row],[C_1]]=0,Table1[[#This Row],[QTY_1]]/Table1[[#This Row],[QTY_2]],0)</f>
        <v>0</v>
      </c>
      <c r="L256" s="5">
        <f>IF(Table1[[#This Row],[C_1]]=0,Table1[[#This Row],[C_2]],Table1[[#This Row],[C_1]])</f>
        <v>1</v>
      </c>
      <c r="M256" s="3">
        <f>INDEX([1]!NOTA[QTY],Table1[[#This Row],[//NOTA]])</f>
        <v>0</v>
      </c>
      <c r="N256" s="3">
        <f>INDEX([1]!NOTA[STN],Table1[[#This Row],[//NOTA]])</f>
        <v>0</v>
      </c>
      <c r="O256" s="3" t="e">
        <f>INDEX(Table2[ISI],Table1[//DIC])</f>
        <v>#N/A</v>
      </c>
      <c r="P256" s="3" t="e">
        <f>INDEX(Table2[SATUAN],Table1[//DIC])</f>
        <v>#N/A</v>
      </c>
      <c r="Q256" s="3" t="e">
        <f>IF(Table1[[#This Row],[QTY_2]]*Table1[[#This Row],[C_1]]=0,Table1[[#This Row],[QTY_1]],Table1[[#This Row],[QTY_2]]*Table1[[#This Row],[C_1]])</f>
        <v>#N/A</v>
      </c>
      <c r="R256" s="3" t="e">
        <f>IF(Table1[[#This Row],[C_1]]="",Table1[[#This Row],[STN_1]],Table1[[#This Row],[STN_2]])</f>
        <v>#N/A</v>
      </c>
      <c r="S256" s="4">
        <f>INDEX([1]!NOTA[JUMLAH],Table1[//NOTA])</f>
        <v>3888000</v>
      </c>
      <c r="T256" s="4" t="e">
        <f>Table1[[#This Row],[JUMLAH]]/Table1[[#This Row],[QTY_3]]</f>
        <v>#N/A</v>
      </c>
      <c r="U256" s="3" t="e">
        <f>Table1[[#This Row],[STN_3]]</f>
        <v>#N/A</v>
      </c>
      <c r="V256" s="6">
        <f>INDEX([1]!NOTA[DISC 1],Table1[//NOTA])</f>
        <v>0.17</v>
      </c>
      <c r="W256" s="6">
        <f>INDEX([1]!NOTA[DISC 2],Table1[//NOTA])</f>
        <v>7.4999999999999997E-2</v>
      </c>
      <c r="X256" s="13">
        <f ca="1">INDEX([1]!NOTA[TGL_H],Table1[//NOTA])</f>
        <v>45385</v>
      </c>
      <c r="Y256" s="13">
        <f ca="1">INDEX([1]!NOTA[TGL.NOTA_H],Table1[//NOTA])</f>
        <v>45384</v>
      </c>
      <c r="Z256" s="7" t="str">
        <f ca="1">INDEX([1]!NOTA[NO.NOTA_H],Table1[//NOTA])</f>
        <v>24040131</v>
      </c>
      <c r="AA256" s="3" t="e">
        <f>Table1[[#This Row],[KODE BARANG]]</f>
        <v>#N/A</v>
      </c>
      <c r="AB256" s="3">
        <f>Table1[[#This Row],[C_3]]</f>
        <v>1</v>
      </c>
      <c r="AC256" s="4" t="e">
        <f>Table1[[#This Row],[HARGA]]</f>
        <v>#N/A</v>
      </c>
      <c r="AD256" s="6">
        <f>IF(Table1[[#This Row],[DISKON_1]]=0,"",Table1[[#This Row],[DISKON_1]])</f>
        <v>0.17</v>
      </c>
      <c r="AE256" s="6">
        <f>IF(Table1[[#This Row],[DISKON_2]]=0,"",Table1[[#This Row],[DISKON_2]])</f>
        <v>7.4999999999999997E-2</v>
      </c>
      <c r="AF256" s="8">
        <f ca="1">Table1[[#This Row],[TGL DATANG]]</f>
        <v>45385</v>
      </c>
      <c r="AG256" s="10">
        <f ca="1">Table1[[#This Row],[TGL NOTA]]</f>
        <v>45384</v>
      </c>
      <c r="AH256" t="str">
        <f ca="1">Table1[[#This Row],[NO.NOTA]]</f>
        <v>24040131</v>
      </c>
    </row>
    <row r="257" spans="1:34" hidden="1" x14ac:dyDescent="0.25">
      <c r="A257" s="2" t="s">
        <v>1070</v>
      </c>
      <c r="D257">
        <f t="shared" si="7"/>
        <v>253</v>
      </c>
      <c r="E257" t="str">
        <f t="shared" si="8"/>
        <v>#N/A</v>
      </c>
      <c r="F257" t="e">
        <f>INDEX([1]!NOTA[//DB],A:A)</f>
        <v>#VALUE!</v>
      </c>
      <c r="G257" t="e">
        <f>MATCH(Table1[NAMA NB],Table2[NAMA NB],0)</f>
        <v>#VALUE!</v>
      </c>
      <c r="H257" t="e">
        <f>INDEX([2]!db[NB PAJAK],Table1[[#This Row],[//DB]])</f>
        <v>#VALUE!</v>
      </c>
      <c r="I257" s="3" t="e">
        <f>INDEX(Table2[KODE BARANG],Table1[[#This Row],[//DIC]])</f>
        <v>#VALUE!</v>
      </c>
      <c r="J257" s="4" t="e">
        <f>INDEX([1]!NOTA[C],Table1[[#This Row],[//NOTA]])</f>
        <v>#VALUE!</v>
      </c>
      <c r="K257" s="5" t="e">
        <f>IF(Table1[[#This Row],[C_1]]=0,Table1[[#This Row],[QTY_1]]/Table1[[#This Row],[QTY_2]],0)</f>
        <v>#VALUE!</v>
      </c>
      <c r="L257" s="5" t="e">
        <f>IF(Table1[[#This Row],[C_1]]=0,Table1[[#This Row],[C_2]],Table1[[#This Row],[C_1]])</f>
        <v>#VALUE!</v>
      </c>
      <c r="M257" s="3" t="e">
        <f>INDEX([1]!NOTA[QTY],Table1[[#This Row],[//NOTA]])</f>
        <v>#VALUE!</v>
      </c>
      <c r="N257" s="3" t="e">
        <f>INDEX([1]!NOTA[STN],Table1[[#This Row],[//NOTA]])</f>
        <v>#VALUE!</v>
      </c>
      <c r="O257" s="3" t="e">
        <f>INDEX(Table2[ISI],Table1[//DIC])</f>
        <v>#VALUE!</v>
      </c>
      <c r="P257" s="3" t="e">
        <f>INDEX(Table2[SATUAN],Table1[//DIC])</f>
        <v>#VALUE!</v>
      </c>
      <c r="Q257" s="3" t="e">
        <f>IF(Table1[[#This Row],[QTY_2]]*Table1[[#This Row],[C_1]]=0,Table1[[#This Row],[QTY_1]],Table1[[#This Row],[QTY_2]]*Table1[[#This Row],[C_1]])</f>
        <v>#VALUE!</v>
      </c>
      <c r="R257" s="3" t="e">
        <f>IF(Table1[[#This Row],[C_1]]="",Table1[[#This Row],[STN_1]],Table1[[#This Row],[STN_2]])</f>
        <v>#VALUE!</v>
      </c>
      <c r="S257" s="4" t="e">
        <f>INDEX([1]!NOTA[JUMLAH],Table1[//NOTA])</f>
        <v>#VALUE!</v>
      </c>
      <c r="T257" s="4" t="e">
        <f>Table1[[#This Row],[JUMLAH]]/Table1[[#This Row],[QTY_3]]</f>
        <v>#VALUE!</v>
      </c>
      <c r="U257" s="3" t="e">
        <f>Table1[[#This Row],[STN_3]]</f>
        <v>#VALUE!</v>
      </c>
      <c r="V257" s="6" t="e">
        <f>INDEX([1]!NOTA[DISC 1],Table1[//NOTA])</f>
        <v>#VALUE!</v>
      </c>
      <c r="W257" s="6" t="e">
        <f>INDEX([1]!NOTA[DISC 2],Table1[//NOTA])</f>
        <v>#VALUE!</v>
      </c>
      <c r="X257" s="13" t="e">
        <f>INDEX([1]!NOTA[TGL_H],Table1[//NOTA])</f>
        <v>#VALUE!</v>
      </c>
      <c r="Y257" s="13" t="e">
        <f>INDEX([1]!NOTA[TGL.NOTA_H],Table1[//NOTA])</f>
        <v>#VALUE!</v>
      </c>
      <c r="Z257" s="7" t="e">
        <f>INDEX([1]!NOTA[NO.NOTA_H],Table1[//NOTA])</f>
        <v>#VALUE!</v>
      </c>
      <c r="AA257" s="3" t="e">
        <f>Table1[[#This Row],[KODE BARANG]]</f>
        <v>#VALUE!</v>
      </c>
      <c r="AB257" s="3" t="e">
        <f>Table1[[#This Row],[C_3]]</f>
        <v>#VALUE!</v>
      </c>
      <c r="AC257" s="4" t="e">
        <f>Table1[[#This Row],[HARGA]]</f>
        <v>#VALUE!</v>
      </c>
      <c r="AD257" s="6" t="e">
        <f>IF(Table1[[#This Row],[DISKON_1]]=0,"",Table1[[#This Row],[DISKON_1]])</f>
        <v>#VALUE!</v>
      </c>
      <c r="AE257" s="6" t="e">
        <f>IF(Table1[[#This Row],[DISKON_2]]=0,"",Table1[[#This Row],[DISKON_2]])</f>
        <v>#VALUE!</v>
      </c>
      <c r="AF257" s="8" t="e">
        <f>Table1[[#This Row],[TGL DATANG]]</f>
        <v>#VALUE!</v>
      </c>
      <c r="AG257" s="10" t="e">
        <f>Table1[[#This Row],[TGL NOTA]]</f>
        <v>#VALUE!</v>
      </c>
      <c r="AH257" t="e">
        <f>Table1[[#This Row],[NO.NOTA]]</f>
        <v>#VALUE!</v>
      </c>
    </row>
    <row r="258" spans="1:34" hidden="1" x14ac:dyDescent="0.25">
      <c r="A258" s="2" t="s">
        <v>1</v>
      </c>
      <c r="D258">
        <f t="shared" si="7"/>
        <v>254</v>
      </c>
      <c r="E258" t="str">
        <f t="shared" si="8"/>
        <v>Grand Total</v>
      </c>
      <c r="F258" t="e">
        <f>INDEX([1]!NOTA[//DB],A:A)</f>
        <v>#VALUE!</v>
      </c>
      <c r="G258" t="e">
        <f>MATCH(Table1[NAMA NB],Table2[NAMA NB],0)</f>
        <v>#VALUE!</v>
      </c>
      <c r="H258" t="e">
        <f>INDEX([2]!db[NB PAJAK],Table1[[#This Row],[//DB]])</f>
        <v>#VALUE!</v>
      </c>
      <c r="I258" s="3" t="e">
        <f>INDEX(Table2[KODE BARANG],Table1[[#This Row],[//DIC]])</f>
        <v>#VALUE!</v>
      </c>
      <c r="J258" s="4" t="e">
        <f>INDEX([1]!NOTA[C],Table1[[#This Row],[//NOTA]])</f>
        <v>#VALUE!</v>
      </c>
      <c r="K258" s="5" t="e">
        <f>IF(Table1[[#This Row],[C_1]]=0,Table1[[#This Row],[QTY_1]]/Table1[[#This Row],[QTY_2]],0)</f>
        <v>#VALUE!</v>
      </c>
      <c r="L258" s="5" t="e">
        <f>IF(Table1[[#This Row],[C_1]]=0,Table1[[#This Row],[C_2]],Table1[[#This Row],[C_1]])</f>
        <v>#VALUE!</v>
      </c>
      <c r="M258" s="3" t="e">
        <f>INDEX([1]!NOTA[QTY],Table1[[#This Row],[//NOTA]])</f>
        <v>#VALUE!</v>
      </c>
      <c r="N258" s="3" t="e">
        <f>INDEX([1]!NOTA[STN],Table1[[#This Row],[//NOTA]])</f>
        <v>#VALUE!</v>
      </c>
      <c r="O258" s="3" t="e">
        <f>INDEX(Table2[ISI],Table1[//DIC])</f>
        <v>#VALUE!</v>
      </c>
      <c r="P258" s="3" t="e">
        <f>INDEX(Table2[SATUAN],Table1[//DIC])</f>
        <v>#VALUE!</v>
      </c>
      <c r="Q258" s="3" t="e">
        <f>IF(Table1[[#This Row],[QTY_2]]*Table1[[#This Row],[C_1]]=0,Table1[[#This Row],[QTY_1]],Table1[[#This Row],[QTY_2]]*Table1[[#This Row],[C_1]])</f>
        <v>#VALUE!</v>
      </c>
      <c r="R258" s="3" t="e">
        <f>IF(Table1[[#This Row],[C_1]]="",Table1[[#This Row],[STN_1]],Table1[[#This Row],[STN_2]])</f>
        <v>#VALUE!</v>
      </c>
      <c r="S258" s="4" t="e">
        <f>INDEX([1]!NOTA[JUMLAH],Table1[//NOTA])</f>
        <v>#VALUE!</v>
      </c>
      <c r="T258" s="4" t="e">
        <f>Table1[[#This Row],[JUMLAH]]/Table1[[#This Row],[QTY_3]]</f>
        <v>#VALUE!</v>
      </c>
      <c r="U258" s="3" t="e">
        <f>Table1[[#This Row],[STN_3]]</f>
        <v>#VALUE!</v>
      </c>
      <c r="V258" s="6" t="e">
        <f>INDEX([1]!NOTA[DISC 1],Table1[//NOTA])</f>
        <v>#VALUE!</v>
      </c>
      <c r="W258" s="6" t="e">
        <f>INDEX([1]!NOTA[DISC 2],Table1[//NOTA])</f>
        <v>#VALUE!</v>
      </c>
      <c r="X258" s="13" t="e">
        <f>INDEX([1]!NOTA[TGL_H],Table1[//NOTA])</f>
        <v>#VALUE!</v>
      </c>
      <c r="Y258" s="13" t="e">
        <f>INDEX([1]!NOTA[TGL.NOTA_H],Table1[//NOTA])</f>
        <v>#VALUE!</v>
      </c>
      <c r="Z258" s="7" t="e">
        <f>INDEX([1]!NOTA[NO.NOTA_H],Table1[//NOTA])</f>
        <v>#VALUE!</v>
      </c>
      <c r="AA258" s="3" t="e">
        <f>Table1[[#This Row],[KODE BARANG]]</f>
        <v>#VALUE!</v>
      </c>
      <c r="AB258" s="3" t="e">
        <f>Table1[[#This Row],[C_3]]</f>
        <v>#VALUE!</v>
      </c>
      <c r="AC258" s="4" t="e">
        <f>Table1[[#This Row],[HARGA]]</f>
        <v>#VALUE!</v>
      </c>
      <c r="AD258" s="6" t="e">
        <f>IF(Table1[[#This Row],[DISKON_1]]=0,"",Table1[[#This Row],[DISKON_1]])</f>
        <v>#VALUE!</v>
      </c>
      <c r="AE258" s="6" t="e">
        <f>IF(Table1[[#This Row],[DISKON_2]]=0,"",Table1[[#This Row],[DISKON_2]])</f>
        <v>#VALUE!</v>
      </c>
      <c r="AF258" s="8" t="e">
        <f>Table1[[#This Row],[TGL DATANG]]</f>
        <v>#VALUE!</v>
      </c>
      <c r="AG258" s="10" t="e">
        <f>Table1[[#This Row],[TGL NOTA]]</f>
        <v>#VALUE!</v>
      </c>
      <c r="AH258" t="e">
        <f>Table1[[#This Row],[NO.NOTA]]</f>
        <v>#VALUE!</v>
      </c>
    </row>
    <row r="259" spans="1:34" hidden="1" x14ac:dyDescent="0.25">
      <c r="D259" t="str">
        <f t="shared" si="7"/>
        <v/>
      </c>
      <c r="E259">
        <f t="shared" si="8"/>
        <v>0</v>
      </c>
      <c r="F259" t="e">
        <f>INDEX([1]!NOTA[//DB],A:A)</f>
        <v>#N/A</v>
      </c>
      <c r="G259" t="e">
        <f>MATCH(Table1[NAMA NB],Table2[NAMA NB],0)</f>
        <v>#N/A</v>
      </c>
      <c r="H259" t="e">
        <f>INDEX([2]!db[NB PAJAK],Table1[[#This Row],[//DB]])</f>
        <v>#N/A</v>
      </c>
      <c r="I259" s="3" t="e">
        <f>INDEX(Table2[KODE BARANG],Table1[[#This Row],[//DIC]])</f>
        <v>#N/A</v>
      </c>
      <c r="J259" s="4">
        <f>INDEX([1]!NOTA[C],Table1[[#This Row],[//NOTA]])</f>
        <v>1</v>
      </c>
      <c r="K259" s="5">
        <f>IF(Table1[[#This Row],[C_1]]=0,Table1[[#This Row],[QTY_1]]/Table1[[#This Row],[QTY_2]],0)</f>
        <v>0</v>
      </c>
      <c r="L259" s="5">
        <f>IF(Table1[[#This Row],[C_1]]=0,Table1[[#This Row],[C_2]],Table1[[#This Row],[C_1]])</f>
        <v>1</v>
      </c>
      <c r="M259" s="3">
        <f>INDEX([1]!NOTA[QTY],Table1[[#This Row],[//NOTA]])</f>
        <v>30</v>
      </c>
      <c r="N259" s="3" t="str">
        <f>INDEX([1]!NOTA[STN],Table1[[#This Row],[//NOTA]])</f>
        <v>LSN</v>
      </c>
      <c r="O259" s="3" t="e">
        <f>INDEX(Table2[ISI],Table1[//DIC])</f>
        <v>#N/A</v>
      </c>
      <c r="P259" s="3" t="e">
        <f>INDEX(Table2[SATUAN],Table1[//DIC])</f>
        <v>#N/A</v>
      </c>
      <c r="Q259" s="3" t="e">
        <f>IF(Table1[[#This Row],[QTY_2]]*Table1[[#This Row],[C_1]]=0,Table1[[#This Row],[QTY_1]],Table1[[#This Row],[QTY_2]]*Table1[[#This Row],[C_1]])</f>
        <v>#N/A</v>
      </c>
      <c r="R259" s="3" t="e">
        <f>IF(Table1[[#This Row],[C_1]]="",Table1[[#This Row],[STN_1]],Table1[[#This Row],[STN_2]])</f>
        <v>#N/A</v>
      </c>
      <c r="S259" s="4">
        <f>INDEX([1]!NOTA[JUMLAH],Table1[//NOTA])</f>
        <v>1110000</v>
      </c>
      <c r="T259" s="4" t="e">
        <f>Table1[[#This Row],[JUMLAH]]/Table1[[#This Row],[QTY_3]]</f>
        <v>#N/A</v>
      </c>
      <c r="U259" s="3" t="e">
        <f>Table1[[#This Row],[STN_3]]</f>
        <v>#N/A</v>
      </c>
      <c r="V259" s="6">
        <f>INDEX([1]!NOTA[DISC 1],Table1[//NOTA])</f>
        <v>0</v>
      </c>
      <c r="W259" s="6">
        <f>INDEX([1]!NOTA[DISC 2],Table1[//NOTA])</f>
        <v>0</v>
      </c>
      <c r="X259" s="13">
        <f ca="1">INDEX([1]!NOTA[TGL_H],Table1[//NOTA])</f>
        <v>45370</v>
      </c>
      <c r="Y259" s="13">
        <f ca="1">INDEX([1]!NOTA[TGL.NOTA_H],Table1[//NOTA])</f>
        <v>45359</v>
      </c>
      <c r="Z259" s="7" t="str">
        <f ca="1">INDEX([1]!NOTA[NO.NOTA_H],Table1[//NOTA])</f>
        <v>SO2024030084637</v>
      </c>
      <c r="AA259" s="3" t="e">
        <f>Table1[[#This Row],[KODE BARANG]]</f>
        <v>#N/A</v>
      </c>
      <c r="AB259" s="3">
        <f>Table1[[#This Row],[C_3]]</f>
        <v>1</v>
      </c>
      <c r="AC259" s="4" t="e">
        <f>Table1[[#This Row],[HARGA]]</f>
        <v>#N/A</v>
      </c>
      <c r="AD259" s="6" t="str">
        <f>IF(Table1[[#This Row],[DISKON_1]]=0,"",Table1[[#This Row],[DISKON_1]])</f>
        <v/>
      </c>
      <c r="AE259" s="6" t="str">
        <f>IF(Table1[[#This Row],[DISKON_2]]=0,"",Table1[[#This Row],[DISKON_2]])</f>
        <v/>
      </c>
      <c r="AF259" s="8">
        <f ca="1">Table1[[#This Row],[TGL DATANG]]</f>
        <v>45370</v>
      </c>
      <c r="AG259" s="10">
        <f ca="1">Table1[[#This Row],[TGL NOTA]]</f>
        <v>45359</v>
      </c>
      <c r="AH259" t="str">
        <f ca="1">Table1[[#This Row],[NO.NOTA]]</f>
        <v>SO2024030084637</v>
      </c>
    </row>
    <row r="260" spans="1:34" hidden="1" x14ac:dyDescent="0.25">
      <c r="D260" t="str">
        <f t="shared" si="7"/>
        <v/>
      </c>
      <c r="E260">
        <f t="shared" si="8"/>
        <v>0</v>
      </c>
      <c r="F260" t="e">
        <f>INDEX([1]!NOTA[//DB],A:A)</f>
        <v>#N/A</v>
      </c>
      <c r="G260" t="e">
        <f>MATCH(Table1[NAMA NB],Table2[NAMA NB],0)</f>
        <v>#N/A</v>
      </c>
      <c r="H260" t="e">
        <f>INDEX([2]!db[NB PAJAK],Table1[[#This Row],[//DB]])</f>
        <v>#N/A</v>
      </c>
      <c r="I260" s="3" t="e">
        <f>INDEX(Table2[KODE BARANG],Table1[[#This Row],[//DIC]])</f>
        <v>#N/A</v>
      </c>
      <c r="J260" s="4">
        <f>INDEX([1]!NOTA[C],Table1[[#This Row],[//NOTA]])</f>
        <v>1</v>
      </c>
      <c r="K260" s="5">
        <f>IF(Table1[[#This Row],[C_1]]=0,Table1[[#This Row],[QTY_1]]/Table1[[#This Row],[QTY_2]],0)</f>
        <v>0</v>
      </c>
      <c r="L260" s="5">
        <f>IF(Table1[[#This Row],[C_1]]=0,Table1[[#This Row],[C_2]],Table1[[#This Row],[C_1]])</f>
        <v>1</v>
      </c>
      <c r="M260" s="3">
        <f>INDEX([1]!NOTA[QTY],Table1[[#This Row],[//NOTA]])</f>
        <v>30</v>
      </c>
      <c r="N260" s="3" t="str">
        <f>INDEX([1]!NOTA[STN],Table1[[#This Row],[//NOTA]])</f>
        <v>LSN</v>
      </c>
      <c r="O260" s="3" t="e">
        <f>INDEX(Table2[ISI],Table1[//DIC])</f>
        <v>#N/A</v>
      </c>
      <c r="P260" s="3" t="e">
        <f>INDEX(Table2[SATUAN],Table1[//DIC])</f>
        <v>#N/A</v>
      </c>
      <c r="Q260" s="3" t="e">
        <f>IF(Table1[[#This Row],[QTY_2]]*Table1[[#This Row],[C_1]]=0,Table1[[#This Row],[QTY_1]],Table1[[#This Row],[QTY_2]]*Table1[[#This Row],[C_1]])</f>
        <v>#N/A</v>
      </c>
      <c r="R260" s="3" t="e">
        <f>IF(Table1[[#This Row],[C_1]]="",Table1[[#This Row],[STN_1]],Table1[[#This Row],[STN_2]])</f>
        <v>#N/A</v>
      </c>
      <c r="S260" s="4">
        <f>INDEX([1]!NOTA[JUMLAH],Table1[//NOTA])</f>
        <v>1110000</v>
      </c>
      <c r="T260" s="4" t="e">
        <f>Table1[[#This Row],[JUMLAH]]/Table1[[#This Row],[QTY_3]]</f>
        <v>#N/A</v>
      </c>
      <c r="U260" s="3" t="e">
        <f>Table1[[#This Row],[STN_3]]</f>
        <v>#N/A</v>
      </c>
      <c r="V260" s="6">
        <f>INDEX([1]!NOTA[DISC 1],Table1[//NOTA])</f>
        <v>0</v>
      </c>
      <c r="W260" s="6">
        <f>INDEX([1]!NOTA[DISC 2],Table1[//NOTA])</f>
        <v>0</v>
      </c>
      <c r="X260" s="13">
        <f ca="1">INDEX([1]!NOTA[TGL_H],Table1[//NOTA])</f>
        <v>45370</v>
      </c>
      <c r="Y260" s="13">
        <f ca="1">INDEX([1]!NOTA[TGL.NOTA_H],Table1[//NOTA])</f>
        <v>45359</v>
      </c>
      <c r="Z260" s="7" t="str">
        <f ca="1">INDEX([1]!NOTA[NO.NOTA_H],Table1[//NOTA])</f>
        <v>SO2024030084637</v>
      </c>
      <c r="AA260" s="3" t="e">
        <f>Table1[[#This Row],[KODE BARANG]]</f>
        <v>#N/A</v>
      </c>
      <c r="AB260" s="3">
        <f>Table1[[#This Row],[C_3]]</f>
        <v>1</v>
      </c>
      <c r="AC260" s="4" t="e">
        <f>Table1[[#This Row],[HARGA]]</f>
        <v>#N/A</v>
      </c>
      <c r="AD260" s="6" t="str">
        <f>IF(Table1[[#This Row],[DISKON_1]]=0,"",Table1[[#This Row],[DISKON_1]])</f>
        <v/>
      </c>
      <c r="AE260" s="6" t="str">
        <f>IF(Table1[[#This Row],[DISKON_2]]=0,"",Table1[[#This Row],[DISKON_2]])</f>
        <v/>
      </c>
      <c r="AF260" s="8">
        <f ca="1">Table1[[#This Row],[TGL DATANG]]</f>
        <v>45370</v>
      </c>
      <c r="AG260" s="10">
        <f ca="1">Table1[[#This Row],[TGL NOTA]]</f>
        <v>45359</v>
      </c>
      <c r="AH260" t="str">
        <f ca="1">Table1[[#This Row],[NO.NOTA]]</f>
        <v>SO2024030084637</v>
      </c>
    </row>
    <row r="261" spans="1:34" hidden="1" x14ac:dyDescent="0.25">
      <c r="D261" t="str">
        <f t="shared" ref="D261:D328" si="9">IF(A261="","",ROW()-4)</f>
        <v/>
      </c>
      <c r="E261">
        <f t="shared" si="8"/>
        <v>0</v>
      </c>
      <c r="F261">
        <f>INDEX([1]!NOTA[//DB],A:A)</f>
        <v>3092</v>
      </c>
      <c r="G261" t="e">
        <f>MATCH(Table1[NAMA NB],Table2[NAMA NB],0)</f>
        <v>#N/A</v>
      </c>
      <c r="H261">
        <f>INDEX([2]!db[NB PAJAK],Table1[[#This Row],[//DB]])</f>
        <v>0</v>
      </c>
      <c r="I261" s="3" t="e">
        <f>INDEX(Table2[KODE BARANG],Table1[[#This Row],[//DIC]])</f>
        <v>#N/A</v>
      </c>
      <c r="J261" s="4">
        <f>INDEX([1]!NOTA[C],Table1[[#This Row],[//NOTA]])</f>
        <v>1</v>
      </c>
      <c r="K261" s="5">
        <f>IF(Table1[[#This Row],[C_1]]=0,Table1[[#This Row],[QTY_1]]/Table1[[#This Row],[QTY_2]],0)</f>
        <v>0</v>
      </c>
      <c r="L261" s="5">
        <f>IF(Table1[[#This Row],[C_1]]=0,Table1[[#This Row],[C_2]],Table1[[#This Row],[C_1]])</f>
        <v>1</v>
      </c>
      <c r="M261" s="3">
        <f>INDEX([1]!NOTA[QTY],Table1[[#This Row],[//NOTA]])</f>
        <v>48</v>
      </c>
      <c r="N261" s="3" t="str">
        <f>INDEX([1]!NOTA[STN],Table1[[#This Row],[//NOTA]])</f>
        <v>LSN</v>
      </c>
      <c r="O261" s="3" t="e">
        <f>INDEX(Table2[ISI],Table1[//DIC])</f>
        <v>#N/A</v>
      </c>
      <c r="P261" s="3" t="e">
        <f>INDEX(Table2[SATUAN],Table1[//DIC])</f>
        <v>#N/A</v>
      </c>
      <c r="Q261" s="3" t="e">
        <f>IF(Table1[[#This Row],[QTY_2]]*Table1[[#This Row],[C_1]]=0,Table1[[#This Row],[QTY_1]],Table1[[#This Row],[QTY_2]]*Table1[[#This Row],[C_1]])</f>
        <v>#N/A</v>
      </c>
      <c r="R261" s="3" t="e">
        <f>IF(Table1[[#This Row],[C_1]]="",Table1[[#This Row],[STN_1]],Table1[[#This Row],[STN_2]])</f>
        <v>#N/A</v>
      </c>
      <c r="S261" s="4">
        <f>INDEX([1]!NOTA[JUMLAH],Table1[//NOTA])</f>
        <v>12000000</v>
      </c>
      <c r="T261" s="4" t="e">
        <f>Table1[[#This Row],[JUMLAH]]/Table1[[#This Row],[QTY_3]]</f>
        <v>#N/A</v>
      </c>
      <c r="U261" s="3" t="e">
        <f>Table1[[#This Row],[STN_3]]</f>
        <v>#N/A</v>
      </c>
      <c r="V261" s="6">
        <f>INDEX([1]!NOTA[DISC 1],Table1[//NOTA])</f>
        <v>0.15</v>
      </c>
      <c r="W261" s="6">
        <f>INDEX([1]!NOTA[DISC 2],Table1[//NOTA])</f>
        <v>0</v>
      </c>
      <c r="X261" s="13">
        <f ca="1">INDEX([1]!NOTA[TGL_H],Table1[//NOTA])</f>
        <v>45370</v>
      </c>
      <c r="Y261" s="13">
        <f ca="1">INDEX([1]!NOTA[TGL.NOTA_H],Table1[//NOTA])</f>
        <v>45359</v>
      </c>
      <c r="Z261" s="7" t="str">
        <f ca="1">INDEX([1]!NOTA[NO.NOTA_H],Table1[//NOTA])</f>
        <v>SO2024030084637</v>
      </c>
      <c r="AA261" s="3" t="e">
        <f>Table1[[#This Row],[KODE BARANG]]</f>
        <v>#N/A</v>
      </c>
      <c r="AB261" s="3">
        <f>Table1[[#This Row],[C_3]]</f>
        <v>1</v>
      </c>
      <c r="AC261" s="4" t="e">
        <f>Table1[[#This Row],[HARGA]]</f>
        <v>#N/A</v>
      </c>
      <c r="AD261" s="6">
        <f>IF(Table1[[#This Row],[DISKON_1]]=0,"",Table1[[#This Row],[DISKON_1]])</f>
        <v>0.15</v>
      </c>
      <c r="AE261" s="6" t="str">
        <f>IF(Table1[[#This Row],[DISKON_2]]=0,"",Table1[[#This Row],[DISKON_2]])</f>
        <v/>
      </c>
      <c r="AF261" s="8">
        <f ca="1">Table1[[#This Row],[TGL DATANG]]</f>
        <v>45370</v>
      </c>
      <c r="AG261" s="10">
        <f ca="1">Table1[[#This Row],[TGL NOTA]]</f>
        <v>45359</v>
      </c>
      <c r="AH261" t="str">
        <f ca="1">Table1[[#This Row],[NO.NOTA]]</f>
        <v>SO2024030084637</v>
      </c>
    </row>
    <row r="262" spans="1:34" hidden="1" x14ac:dyDescent="0.25">
      <c r="D262" t="str">
        <f t="shared" si="9"/>
        <v/>
      </c>
      <c r="E262">
        <f t="shared" si="8"/>
        <v>0</v>
      </c>
      <c r="F262" t="str">
        <f>INDEX([1]!NOTA[//DB],A:A)</f>
        <v/>
      </c>
      <c r="G262" t="e">
        <f>MATCH(Table1[NAMA NB],Table2[NAMA NB],0)</f>
        <v>#VALUE!</v>
      </c>
      <c r="H262" t="e">
        <f>INDEX([2]!db[NB PAJAK],Table1[[#This Row],[//DB]])</f>
        <v>#VALUE!</v>
      </c>
      <c r="I262" s="3" t="e">
        <f>INDEX(Table2[KODE BARANG],Table1[[#This Row],[//DIC]])</f>
        <v>#VALUE!</v>
      </c>
      <c r="J262" s="4">
        <f>INDEX([1]!NOTA[C],Table1[[#This Row],[//NOTA]])</f>
        <v>0</v>
      </c>
      <c r="K262" s="5" t="e">
        <f>IF(Table1[[#This Row],[C_1]]=0,Table1[[#This Row],[QTY_1]]/Table1[[#This Row],[QTY_2]],0)</f>
        <v>#VALUE!</v>
      </c>
      <c r="L262" s="5" t="e">
        <f>IF(Table1[[#This Row],[C_1]]=0,Table1[[#This Row],[C_2]],Table1[[#This Row],[C_1]])</f>
        <v>#VALUE!</v>
      </c>
      <c r="M262" s="3">
        <f>INDEX([1]!NOTA[QTY],Table1[[#This Row],[//NOTA]])</f>
        <v>0</v>
      </c>
      <c r="N262" s="3">
        <f>INDEX([1]!NOTA[STN],Table1[[#This Row],[//NOTA]])</f>
        <v>0</v>
      </c>
      <c r="O262" s="3" t="e">
        <f>INDEX(Table2[ISI],Table1[//DIC])</f>
        <v>#VALUE!</v>
      </c>
      <c r="P262" s="3" t="e">
        <f>INDEX(Table2[SATUAN],Table1[//DIC])</f>
        <v>#VALUE!</v>
      </c>
      <c r="Q262" s="3" t="e">
        <f>IF(Table1[[#This Row],[QTY_2]]*Table1[[#This Row],[C_1]]=0,Table1[[#This Row],[QTY_1]],Table1[[#This Row],[QTY_2]]*Table1[[#This Row],[C_1]])</f>
        <v>#VALUE!</v>
      </c>
      <c r="R262" s="3" t="e">
        <f>IF(Table1[[#This Row],[C_1]]="",Table1[[#This Row],[STN_1]],Table1[[#This Row],[STN_2]])</f>
        <v>#VALUE!</v>
      </c>
      <c r="S262" s="4" t="str">
        <f>INDEX([1]!NOTA[JUMLAH],Table1[//NOTA])</f>
        <v/>
      </c>
      <c r="T262" s="4" t="e">
        <f>Table1[[#This Row],[JUMLAH]]/Table1[[#This Row],[QTY_3]]</f>
        <v>#VALUE!</v>
      </c>
      <c r="U262" s="3" t="e">
        <f>Table1[[#This Row],[STN_3]]</f>
        <v>#VALUE!</v>
      </c>
      <c r="V262" s="6">
        <f>INDEX([1]!NOTA[DISC 1],Table1[//NOTA])</f>
        <v>0</v>
      </c>
      <c r="W262" s="6">
        <f>INDEX([1]!NOTA[DISC 2],Table1[//NOTA])</f>
        <v>0</v>
      </c>
      <c r="X262" s="13" t="str">
        <f ca="1">INDEX([1]!NOTA[TGL_H],Table1[//NOTA])</f>
        <v/>
      </c>
      <c r="Y262" s="13" t="str">
        <f ca="1">INDEX([1]!NOTA[TGL.NOTA_H],Table1[//NOTA])</f>
        <v/>
      </c>
      <c r="Z262" s="7" t="str">
        <f ca="1">INDEX([1]!NOTA[NO.NOTA_H],Table1[//NOTA])</f>
        <v/>
      </c>
      <c r="AA262" s="3" t="e">
        <f>Table1[[#This Row],[KODE BARANG]]</f>
        <v>#VALUE!</v>
      </c>
      <c r="AB262" s="3" t="e">
        <f>Table1[[#This Row],[C_3]]</f>
        <v>#VALUE!</v>
      </c>
      <c r="AC262" s="4" t="e">
        <f>Table1[[#This Row],[HARGA]]</f>
        <v>#VALUE!</v>
      </c>
      <c r="AD262" s="6" t="str">
        <f>IF(Table1[[#This Row],[DISKON_1]]=0,"",Table1[[#This Row],[DISKON_1]])</f>
        <v/>
      </c>
      <c r="AE262" s="6" t="str">
        <f>IF(Table1[[#This Row],[DISKON_2]]=0,"",Table1[[#This Row],[DISKON_2]])</f>
        <v/>
      </c>
      <c r="AF262" s="8" t="str">
        <f ca="1">Table1[[#This Row],[TGL DATANG]]</f>
        <v/>
      </c>
      <c r="AG262" s="10" t="str">
        <f ca="1">Table1[[#This Row],[TGL NOTA]]</f>
        <v/>
      </c>
      <c r="AH262" t="str">
        <f ca="1">Table1[[#This Row],[NO.NOTA]]</f>
        <v/>
      </c>
    </row>
    <row r="263" spans="1:34" hidden="1" x14ac:dyDescent="0.25">
      <c r="D263" t="str">
        <f t="shared" si="9"/>
        <v/>
      </c>
      <c r="E263">
        <f t="shared" si="8"/>
        <v>0</v>
      </c>
      <c r="F263" t="e">
        <f>INDEX([1]!NOTA[//DB],A:A)</f>
        <v>#N/A</v>
      </c>
      <c r="G263" t="e">
        <f>MATCH(Table1[NAMA NB],Table2[NAMA NB],0)</f>
        <v>#N/A</v>
      </c>
      <c r="H263" t="e">
        <f>INDEX([2]!db[NB PAJAK],Table1[[#This Row],[//DB]])</f>
        <v>#N/A</v>
      </c>
      <c r="I263" s="3" t="e">
        <f>INDEX(Table2[KODE BARANG],Table1[[#This Row],[//DIC]])</f>
        <v>#N/A</v>
      </c>
      <c r="J263" s="4">
        <f>INDEX([1]!NOTA[C],Table1[[#This Row],[//NOTA]])</f>
        <v>1</v>
      </c>
      <c r="K263" s="5">
        <f>IF(Table1[[#This Row],[C_1]]=0,Table1[[#This Row],[QTY_1]]/Table1[[#This Row],[QTY_2]],0)</f>
        <v>0</v>
      </c>
      <c r="L263" s="5">
        <f>IF(Table1[[#This Row],[C_1]]=0,Table1[[#This Row],[C_2]],Table1[[#This Row],[C_1]])</f>
        <v>1</v>
      </c>
      <c r="M263" s="3">
        <f>INDEX([1]!NOTA[QTY],Table1[[#This Row],[//NOTA]])</f>
        <v>40</v>
      </c>
      <c r="N263" s="3" t="str">
        <f>INDEX([1]!NOTA[STN],Table1[[#This Row],[//NOTA]])</f>
        <v>LSN</v>
      </c>
      <c r="O263" s="3" t="e">
        <f>INDEX(Table2[ISI],Table1[//DIC])</f>
        <v>#N/A</v>
      </c>
      <c r="P263" s="3" t="e">
        <f>INDEX(Table2[SATUAN],Table1[//DIC])</f>
        <v>#N/A</v>
      </c>
      <c r="Q263" s="3" t="e">
        <f>IF(Table1[[#This Row],[QTY_2]]*Table1[[#This Row],[C_1]]=0,Table1[[#This Row],[QTY_1]],Table1[[#This Row],[QTY_2]]*Table1[[#This Row],[C_1]])</f>
        <v>#N/A</v>
      </c>
      <c r="R263" s="3" t="e">
        <f>IF(Table1[[#This Row],[C_1]]="",Table1[[#This Row],[STN_1]],Table1[[#This Row],[STN_2]])</f>
        <v>#N/A</v>
      </c>
      <c r="S263" s="4">
        <f>INDEX([1]!NOTA[JUMLAH],Table1[//NOTA])</f>
        <v>1360000</v>
      </c>
      <c r="T263" s="4" t="e">
        <f>Table1[[#This Row],[JUMLAH]]/Table1[[#This Row],[QTY_3]]</f>
        <v>#N/A</v>
      </c>
      <c r="U263" s="3" t="e">
        <f>Table1[[#This Row],[STN_3]]</f>
        <v>#N/A</v>
      </c>
      <c r="V263" s="6">
        <f>INDEX([1]!NOTA[DISC 1],Table1[//NOTA])</f>
        <v>0</v>
      </c>
      <c r="W263" s="6">
        <f>INDEX([1]!NOTA[DISC 2],Table1[//NOTA])</f>
        <v>0</v>
      </c>
      <c r="X263" s="13">
        <f ca="1">INDEX([1]!NOTA[TGL_H],Table1[//NOTA])</f>
        <v>45370</v>
      </c>
      <c r="Y263" s="13">
        <f ca="1">INDEX([1]!NOTA[TGL.NOTA_H],Table1[//NOTA])</f>
        <v>45365</v>
      </c>
      <c r="Z263" s="7" t="str">
        <f ca="1">INDEX([1]!NOTA[NO.NOTA_H],Table1[//NOTA])</f>
        <v>SO2024030084699</v>
      </c>
      <c r="AA263" s="3" t="e">
        <f>Table1[[#This Row],[KODE BARANG]]</f>
        <v>#N/A</v>
      </c>
      <c r="AB263" s="3">
        <f>Table1[[#This Row],[C_3]]</f>
        <v>1</v>
      </c>
      <c r="AC263" s="4" t="e">
        <f>Table1[[#This Row],[HARGA]]</f>
        <v>#N/A</v>
      </c>
      <c r="AD263" s="6" t="str">
        <f>IF(Table1[[#This Row],[DISKON_1]]=0,"",Table1[[#This Row],[DISKON_1]])</f>
        <v/>
      </c>
      <c r="AE263" s="6" t="str">
        <f>IF(Table1[[#This Row],[DISKON_2]]=0,"",Table1[[#This Row],[DISKON_2]])</f>
        <v/>
      </c>
      <c r="AF263" s="8">
        <f ca="1">Table1[[#This Row],[TGL DATANG]]</f>
        <v>45370</v>
      </c>
      <c r="AG263" s="10">
        <f ca="1">Table1[[#This Row],[TGL NOTA]]</f>
        <v>45365</v>
      </c>
      <c r="AH263" t="str">
        <f ca="1">Table1[[#This Row],[NO.NOTA]]</f>
        <v>SO2024030084699</v>
      </c>
    </row>
    <row r="264" spans="1:34" hidden="1" x14ac:dyDescent="0.25">
      <c r="D264" t="str">
        <f t="shared" si="9"/>
        <v/>
      </c>
      <c r="E264">
        <f t="shared" si="8"/>
        <v>0</v>
      </c>
      <c r="F264" t="e">
        <f>INDEX([1]!NOTA[//DB],A:A)</f>
        <v>#N/A</v>
      </c>
      <c r="G264" t="e">
        <f>MATCH(Table1[NAMA NB],Table2[NAMA NB],0)</f>
        <v>#N/A</v>
      </c>
      <c r="H264" t="e">
        <f>INDEX([2]!db[NB PAJAK],Table1[[#This Row],[//DB]])</f>
        <v>#N/A</v>
      </c>
      <c r="I264" s="3" t="e">
        <f>INDEX(Table2[KODE BARANG],Table1[[#This Row],[//DIC]])</f>
        <v>#N/A</v>
      </c>
      <c r="J264" s="4">
        <f>INDEX([1]!NOTA[C],Table1[[#This Row],[//NOTA]])</f>
        <v>1</v>
      </c>
      <c r="K264" s="5">
        <f>IF(Table1[[#This Row],[C_1]]=0,Table1[[#This Row],[QTY_1]]/Table1[[#This Row],[QTY_2]],0)</f>
        <v>0</v>
      </c>
      <c r="L264" s="5">
        <f>IF(Table1[[#This Row],[C_1]]=0,Table1[[#This Row],[C_2]],Table1[[#This Row],[C_1]])</f>
        <v>1</v>
      </c>
      <c r="M264" s="3">
        <f>INDEX([1]!NOTA[QTY],Table1[[#This Row],[//NOTA]])</f>
        <v>40</v>
      </c>
      <c r="N264" s="3" t="str">
        <f>INDEX([1]!NOTA[STN],Table1[[#This Row],[//NOTA]])</f>
        <v>LSN</v>
      </c>
      <c r="O264" s="3" t="e">
        <f>INDEX(Table2[ISI],Table1[//DIC])</f>
        <v>#N/A</v>
      </c>
      <c r="P264" s="3" t="e">
        <f>INDEX(Table2[SATUAN],Table1[//DIC])</f>
        <v>#N/A</v>
      </c>
      <c r="Q264" s="3" t="e">
        <f>IF(Table1[[#This Row],[QTY_2]]*Table1[[#This Row],[C_1]]=0,Table1[[#This Row],[QTY_1]],Table1[[#This Row],[QTY_2]]*Table1[[#This Row],[C_1]])</f>
        <v>#N/A</v>
      </c>
      <c r="R264" s="3" t="e">
        <f>IF(Table1[[#This Row],[C_1]]="",Table1[[#This Row],[STN_1]],Table1[[#This Row],[STN_2]])</f>
        <v>#N/A</v>
      </c>
      <c r="S264" s="4">
        <f>INDEX([1]!NOTA[JUMLAH],Table1[//NOTA])</f>
        <v>1360000</v>
      </c>
      <c r="T264" s="4" t="e">
        <f>Table1[[#This Row],[JUMLAH]]/Table1[[#This Row],[QTY_3]]</f>
        <v>#N/A</v>
      </c>
      <c r="U264" s="3" t="e">
        <f>Table1[[#This Row],[STN_3]]</f>
        <v>#N/A</v>
      </c>
      <c r="V264" s="6">
        <f>INDEX([1]!NOTA[DISC 1],Table1[//NOTA])</f>
        <v>0</v>
      </c>
      <c r="W264" s="6">
        <f>INDEX([1]!NOTA[DISC 2],Table1[//NOTA])</f>
        <v>0</v>
      </c>
      <c r="X264" s="13">
        <f ca="1">INDEX([1]!NOTA[TGL_H],Table1[//NOTA])</f>
        <v>45370</v>
      </c>
      <c r="Y264" s="13">
        <f ca="1">INDEX([1]!NOTA[TGL.NOTA_H],Table1[//NOTA])</f>
        <v>45365</v>
      </c>
      <c r="Z264" s="7" t="str">
        <f ca="1">INDEX([1]!NOTA[NO.NOTA_H],Table1[//NOTA])</f>
        <v>SO2024030084699</v>
      </c>
      <c r="AA264" s="3" t="e">
        <f>Table1[[#This Row],[KODE BARANG]]</f>
        <v>#N/A</v>
      </c>
      <c r="AB264" s="3">
        <f>Table1[[#This Row],[C_3]]</f>
        <v>1</v>
      </c>
      <c r="AC264" s="4" t="e">
        <f>Table1[[#This Row],[HARGA]]</f>
        <v>#N/A</v>
      </c>
      <c r="AD264" s="6" t="str">
        <f>IF(Table1[[#This Row],[DISKON_1]]=0,"",Table1[[#This Row],[DISKON_1]])</f>
        <v/>
      </c>
      <c r="AE264" s="6" t="str">
        <f>IF(Table1[[#This Row],[DISKON_2]]=0,"",Table1[[#This Row],[DISKON_2]])</f>
        <v/>
      </c>
      <c r="AF264" s="8">
        <f ca="1">Table1[[#This Row],[TGL DATANG]]</f>
        <v>45370</v>
      </c>
      <c r="AG264" s="10">
        <f ca="1">Table1[[#This Row],[TGL NOTA]]</f>
        <v>45365</v>
      </c>
      <c r="AH264" t="str">
        <f ca="1">Table1[[#This Row],[NO.NOTA]]</f>
        <v>SO2024030084699</v>
      </c>
    </row>
    <row r="265" spans="1:34" hidden="1" x14ac:dyDescent="0.25">
      <c r="D265" t="str">
        <f t="shared" si="9"/>
        <v/>
      </c>
      <c r="E265">
        <f t="shared" si="8"/>
        <v>0</v>
      </c>
      <c r="F265" t="e">
        <f>INDEX([1]!NOTA[//DB],A:A)</f>
        <v>#N/A</v>
      </c>
      <c r="G265" t="e">
        <f>MATCH(Table1[NAMA NB],Table2[NAMA NB],0)</f>
        <v>#N/A</v>
      </c>
      <c r="H265" t="e">
        <f>INDEX([2]!db[NB PAJAK],Table1[[#This Row],[//DB]])</f>
        <v>#N/A</v>
      </c>
      <c r="I265" s="3" t="e">
        <f>INDEX(Table2[KODE BARANG],Table1[[#This Row],[//DIC]])</f>
        <v>#N/A</v>
      </c>
      <c r="J265" s="4">
        <f>INDEX([1]!NOTA[C],Table1[[#This Row],[//NOTA]])</f>
        <v>1</v>
      </c>
      <c r="K265" s="5">
        <f>IF(Table1[[#This Row],[C_1]]=0,Table1[[#This Row],[QTY_1]]/Table1[[#This Row],[QTY_2]],0)</f>
        <v>0</v>
      </c>
      <c r="L265" s="5">
        <f>IF(Table1[[#This Row],[C_1]]=0,Table1[[#This Row],[C_2]],Table1[[#This Row],[C_1]])</f>
        <v>1</v>
      </c>
      <c r="M265" s="3">
        <f>INDEX([1]!NOTA[QTY],Table1[[#This Row],[//NOTA]])</f>
        <v>40</v>
      </c>
      <c r="N265" s="3" t="str">
        <f>INDEX([1]!NOTA[STN],Table1[[#This Row],[//NOTA]])</f>
        <v>LSN</v>
      </c>
      <c r="O265" s="3" t="e">
        <f>INDEX(Table2[ISI],Table1[//DIC])</f>
        <v>#N/A</v>
      </c>
      <c r="P265" s="3" t="e">
        <f>INDEX(Table2[SATUAN],Table1[//DIC])</f>
        <v>#N/A</v>
      </c>
      <c r="Q265" s="3" t="e">
        <f>IF(Table1[[#This Row],[QTY_2]]*Table1[[#This Row],[C_1]]=0,Table1[[#This Row],[QTY_1]],Table1[[#This Row],[QTY_2]]*Table1[[#This Row],[C_1]])</f>
        <v>#N/A</v>
      </c>
      <c r="R265" s="3" t="e">
        <f>IF(Table1[[#This Row],[C_1]]="",Table1[[#This Row],[STN_1]],Table1[[#This Row],[STN_2]])</f>
        <v>#N/A</v>
      </c>
      <c r="S265" s="4">
        <f>INDEX([1]!NOTA[JUMLAH],Table1[//NOTA])</f>
        <v>1360000</v>
      </c>
      <c r="T265" s="4" t="e">
        <f>Table1[[#This Row],[JUMLAH]]/Table1[[#This Row],[QTY_3]]</f>
        <v>#N/A</v>
      </c>
      <c r="U265" s="3" t="e">
        <f>Table1[[#This Row],[STN_3]]</f>
        <v>#N/A</v>
      </c>
      <c r="V265" s="6">
        <f>INDEX([1]!NOTA[DISC 1],Table1[//NOTA])</f>
        <v>0</v>
      </c>
      <c r="W265" s="6">
        <f>INDEX([1]!NOTA[DISC 2],Table1[//NOTA])</f>
        <v>0</v>
      </c>
      <c r="X265" s="13">
        <f ca="1">INDEX([1]!NOTA[TGL_H],Table1[//NOTA])</f>
        <v>45370</v>
      </c>
      <c r="Y265" s="13">
        <f ca="1">INDEX([1]!NOTA[TGL.NOTA_H],Table1[//NOTA])</f>
        <v>45365</v>
      </c>
      <c r="Z265" s="7" t="str">
        <f ca="1">INDEX([1]!NOTA[NO.NOTA_H],Table1[//NOTA])</f>
        <v>SO2024030084699</v>
      </c>
      <c r="AA265" s="3" t="e">
        <f>Table1[[#This Row],[KODE BARANG]]</f>
        <v>#N/A</v>
      </c>
      <c r="AB265" s="3">
        <f>Table1[[#This Row],[C_3]]</f>
        <v>1</v>
      </c>
      <c r="AC265" s="4" t="e">
        <f>Table1[[#This Row],[HARGA]]</f>
        <v>#N/A</v>
      </c>
      <c r="AD265" s="6" t="str">
        <f>IF(Table1[[#This Row],[DISKON_1]]=0,"",Table1[[#This Row],[DISKON_1]])</f>
        <v/>
      </c>
      <c r="AE265" s="6" t="str">
        <f>IF(Table1[[#This Row],[DISKON_2]]=0,"",Table1[[#This Row],[DISKON_2]])</f>
        <v/>
      </c>
      <c r="AF265" s="8">
        <f ca="1">Table1[[#This Row],[TGL DATANG]]</f>
        <v>45370</v>
      </c>
      <c r="AG265" s="10">
        <f ca="1">Table1[[#This Row],[TGL NOTA]]</f>
        <v>45365</v>
      </c>
      <c r="AH265" t="str">
        <f ca="1">Table1[[#This Row],[NO.NOTA]]</f>
        <v>SO2024030084699</v>
      </c>
    </row>
    <row r="266" spans="1:34" hidden="1" x14ac:dyDescent="0.25">
      <c r="D266" t="str">
        <f t="shared" si="9"/>
        <v/>
      </c>
      <c r="E266">
        <f t="shared" si="8"/>
        <v>0</v>
      </c>
      <c r="F266" t="str">
        <f>INDEX([1]!NOTA[//DB],A:A)</f>
        <v/>
      </c>
      <c r="G266" t="e">
        <f>MATCH(Table1[NAMA NB],Table2[NAMA NB],0)</f>
        <v>#VALUE!</v>
      </c>
      <c r="H266" t="e">
        <f>INDEX([2]!db[NB PAJAK],Table1[[#This Row],[//DB]])</f>
        <v>#VALUE!</v>
      </c>
      <c r="I266" s="3" t="e">
        <f>INDEX(Table2[KODE BARANG],Table1[[#This Row],[//DIC]])</f>
        <v>#VALUE!</v>
      </c>
      <c r="J266" s="4">
        <f>INDEX([1]!NOTA[C],Table1[[#This Row],[//NOTA]])</f>
        <v>0</v>
      </c>
      <c r="K266" s="5" t="e">
        <f>IF(Table1[[#This Row],[C_1]]=0,Table1[[#This Row],[QTY_1]]/Table1[[#This Row],[QTY_2]],0)</f>
        <v>#VALUE!</v>
      </c>
      <c r="L266" s="5" t="e">
        <f>IF(Table1[[#This Row],[C_1]]=0,Table1[[#This Row],[C_2]],Table1[[#This Row],[C_1]])</f>
        <v>#VALUE!</v>
      </c>
      <c r="M266" s="3">
        <f>INDEX([1]!NOTA[QTY],Table1[[#This Row],[//NOTA]])</f>
        <v>0</v>
      </c>
      <c r="N266" s="3">
        <f>INDEX([1]!NOTA[STN],Table1[[#This Row],[//NOTA]])</f>
        <v>0</v>
      </c>
      <c r="O266" s="3" t="e">
        <f>INDEX(Table2[ISI],Table1[//DIC])</f>
        <v>#VALUE!</v>
      </c>
      <c r="P266" s="3" t="e">
        <f>INDEX(Table2[SATUAN],Table1[//DIC])</f>
        <v>#VALUE!</v>
      </c>
      <c r="Q266" s="3" t="e">
        <f>IF(Table1[[#This Row],[QTY_2]]*Table1[[#This Row],[C_1]]=0,Table1[[#This Row],[QTY_1]],Table1[[#This Row],[QTY_2]]*Table1[[#This Row],[C_1]])</f>
        <v>#VALUE!</v>
      </c>
      <c r="R266" s="3" t="e">
        <f>IF(Table1[[#This Row],[C_1]]="",Table1[[#This Row],[STN_1]],Table1[[#This Row],[STN_2]])</f>
        <v>#VALUE!</v>
      </c>
      <c r="S266" s="4" t="str">
        <f>INDEX([1]!NOTA[JUMLAH],Table1[//NOTA])</f>
        <v/>
      </c>
      <c r="T266" s="4" t="e">
        <f>Table1[[#This Row],[JUMLAH]]/Table1[[#This Row],[QTY_3]]</f>
        <v>#VALUE!</v>
      </c>
      <c r="U266" s="3" t="e">
        <f>Table1[[#This Row],[STN_3]]</f>
        <v>#VALUE!</v>
      </c>
      <c r="V266" s="6">
        <f>INDEX([1]!NOTA[DISC 1],Table1[//NOTA])</f>
        <v>0</v>
      </c>
      <c r="W266" s="6">
        <f>INDEX([1]!NOTA[DISC 2],Table1[//NOTA])</f>
        <v>0</v>
      </c>
      <c r="X266" s="13" t="str">
        <f ca="1">INDEX([1]!NOTA[TGL_H],Table1[//NOTA])</f>
        <v/>
      </c>
      <c r="Y266" s="13" t="str">
        <f ca="1">INDEX([1]!NOTA[TGL.NOTA_H],Table1[//NOTA])</f>
        <v/>
      </c>
      <c r="Z266" s="7" t="str">
        <f ca="1">INDEX([1]!NOTA[NO.NOTA_H],Table1[//NOTA])</f>
        <v/>
      </c>
      <c r="AA266" s="3" t="e">
        <f>Table1[[#This Row],[KODE BARANG]]</f>
        <v>#VALUE!</v>
      </c>
      <c r="AB266" s="3" t="e">
        <f>Table1[[#This Row],[C_3]]</f>
        <v>#VALUE!</v>
      </c>
      <c r="AC266" s="4" t="e">
        <f>Table1[[#This Row],[HARGA]]</f>
        <v>#VALUE!</v>
      </c>
      <c r="AD266" s="6" t="str">
        <f>IF(Table1[[#This Row],[DISKON_1]]=0,"",Table1[[#This Row],[DISKON_1]])</f>
        <v/>
      </c>
      <c r="AE266" s="6" t="str">
        <f>IF(Table1[[#This Row],[DISKON_2]]=0,"",Table1[[#This Row],[DISKON_2]])</f>
        <v/>
      </c>
      <c r="AF266" s="8" t="str">
        <f ca="1">Table1[[#This Row],[TGL DATANG]]</f>
        <v/>
      </c>
      <c r="AG266" s="10" t="str">
        <f ca="1">Table1[[#This Row],[TGL NOTA]]</f>
        <v/>
      </c>
      <c r="AH266" t="str">
        <f ca="1">Table1[[#This Row],[NO.NOTA]]</f>
        <v/>
      </c>
    </row>
    <row r="267" spans="1:34" hidden="1" x14ac:dyDescent="0.25">
      <c r="D267" t="str">
        <f t="shared" si="9"/>
        <v/>
      </c>
      <c r="E267">
        <f t="shared" si="8"/>
        <v>0</v>
      </c>
      <c r="F267">
        <f>INDEX([1]!NOTA[//DB],A:A)</f>
        <v>692</v>
      </c>
      <c r="G267" t="e">
        <f>MATCH(Table1[NAMA NB],Table2[NAMA NB],0)</f>
        <v>#N/A</v>
      </c>
      <c r="H267" t="str">
        <f>INDEX([2]!db[NB PAJAK],Table1[[#This Row],[//DB]])</f>
        <v>PENSIL WARNA JOYKO CP-103 (12W)</v>
      </c>
      <c r="I267" s="3" t="e">
        <f>INDEX(Table2[KODE BARANG],Table1[[#This Row],[//DIC]])</f>
        <v>#N/A</v>
      </c>
      <c r="J267" s="4">
        <f>INDEX([1]!NOTA[C],Table1[[#This Row],[//NOTA]])</f>
        <v>3</v>
      </c>
      <c r="K267" s="5">
        <f>IF(Table1[[#This Row],[C_1]]=0,Table1[[#This Row],[QTY_1]]/Table1[[#This Row],[QTY_2]],0)</f>
        <v>0</v>
      </c>
      <c r="L267" s="5">
        <f>IF(Table1[[#This Row],[C_1]]=0,Table1[[#This Row],[C_2]],Table1[[#This Row],[C_1]])</f>
        <v>3</v>
      </c>
      <c r="M267" s="3">
        <f>INDEX([1]!NOTA[QTY],Table1[[#This Row],[//NOTA]])</f>
        <v>432</v>
      </c>
      <c r="N267" s="3" t="str">
        <f>INDEX([1]!NOTA[STN],Table1[[#This Row],[//NOTA]])</f>
        <v>SET</v>
      </c>
      <c r="O267" s="3" t="e">
        <f>INDEX(Table2[ISI],Table1[//DIC])</f>
        <v>#N/A</v>
      </c>
      <c r="P267" s="3" t="e">
        <f>INDEX(Table2[SATUAN],Table1[//DIC])</f>
        <v>#N/A</v>
      </c>
      <c r="Q267" s="3" t="e">
        <f>IF(Table1[[#This Row],[QTY_2]]*Table1[[#This Row],[C_1]]=0,Table1[[#This Row],[QTY_1]],Table1[[#This Row],[QTY_2]]*Table1[[#This Row],[C_1]])</f>
        <v>#N/A</v>
      </c>
      <c r="R267" s="3" t="e">
        <f>IF(Table1[[#This Row],[C_1]]="",Table1[[#This Row],[STN_1]],Table1[[#This Row],[STN_2]])</f>
        <v>#N/A</v>
      </c>
      <c r="S267" s="4">
        <f>INDEX([1]!NOTA[JUMLAH],Table1[//NOTA])</f>
        <v>3628800</v>
      </c>
      <c r="T267" s="4" t="e">
        <f>Table1[[#This Row],[JUMLAH]]/Table1[[#This Row],[QTY_3]]</f>
        <v>#N/A</v>
      </c>
      <c r="U267" s="3" t="e">
        <f>Table1[[#This Row],[STN_3]]</f>
        <v>#N/A</v>
      </c>
      <c r="V267" s="6">
        <f>INDEX([1]!NOTA[DISC 1],Table1[//NOTA])</f>
        <v>0.125</v>
      </c>
      <c r="W267" s="6">
        <f>INDEX([1]!NOTA[DISC 2],Table1[//NOTA])</f>
        <v>0.1</v>
      </c>
      <c r="X267" s="13">
        <f ca="1">INDEX([1]!NOTA[TGL_H],Table1[//NOTA])</f>
        <v>45371</v>
      </c>
      <c r="Y267" s="13">
        <f ca="1">INDEX([1]!NOTA[TGL.NOTA_H],Table1[//NOTA])</f>
        <v>45366</v>
      </c>
      <c r="Z267" s="7" t="str">
        <f ca="1">INDEX([1]!NOTA[NO.NOTA_H],Table1[//NOTA])</f>
        <v>SA240304713</v>
      </c>
      <c r="AA267" s="3" t="e">
        <f>Table1[[#This Row],[KODE BARANG]]</f>
        <v>#N/A</v>
      </c>
      <c r="AB267" s="3">
        <f>Table1[[#This Row],[C_3]]</f>
        <v>3</v>
      </c>
      <c r="AC267" s="4" t="e">
        <f>Table1[[#This Row],[HARGA]]</f>
        <v>#N/A</v>
      </c>
      <c r="AD267" s="6">
        <f>IF(Table1[[#This Row],[DISKON_1]]=0,"",Table1[[#This Row],[DISKON_1]])</f>
        <v>0.125</v>
      </c>
      <c r="AE267" s="6">
        <f>IF(Table1[[#This Row],[DISKON_2]]=0,"",Table1[[#This Row],[DISKON_2]])</f>
        <v>0.1</v>
      </c>
      <c r="AF267" s="8">
        <f ca="1">Table1[[#This Row],[TGL DATANG]]</f>
        <v>45371</v>
      </c>
      <c r="AG267" s="10">
        <f ca="1">Table1[[#This Row],[TGL NOTA]]</f>
        <v>45366</v>
      </c>
      <c r="AH267" t="str">
        <f ca="1">Table1[[#This Row],[NO.NOTA]]</f>
        <v>SA240304713</v>
      </c>
    </row>
    <row r="268" spans="1:34" hidden="1" x14ac:dyDescent="0.25">
      <c r="D268" t="str">
        <f t="shared" si="9"/>
        <v/>
      </c>
      <c r="E268">
        <f t="shared" si="8"/>
        <v>0</v>
      </c>
      <c r="F268">
        <f>INDEX([1]!NOTA[//DB],A:A)</f>
        <v>693</v>
      </c>
      <c r="G268" t="e">
        <f>MATCH(Table1[NAMA NB],Table2[NAMA NB],0)</f>
        <v>#N/A</v>
      </c>
      <c r="H268" t="str">
        <f>INDEX([2]!db[NB PAJAK],Table1[[#This Row],[//DB]])</f>
        <v>PENSIL WARNA JOYKO CP-104 (24W)</v>
      </c>
      <c r="I268" s="3" t="e">
        <f>INDEX(Table2[KODE BARANG],Table1[[#This Row],[//DIC]])</f>
        <v>#N/A</v>
      </c>
      <c r="J268" s="4">
        <f>INDEX([1]!NOTA[C],Table1[[#This Row],[//NOTA]])</f>
        <v>3</v>
      </c>
      <c r="K268" s="5">
        <f>IF(Table1[[#This Row],[C_1]]=0,Table1[[#This Row],[QTY_1]]/Table1[[#This Row],[QTY_2]],0)</f>
        <v>0</v>
      </c>
      <c r="L268" s="5">
        <f>IF(Table1[[#This Row],[C_1]]=0,Table1[[#This Row],[C_2]],Table1[[#This Row],[C_1]])</f>
        <v>3</v>
      </c>
      <c r="M268" s="3">
        <f>INDEX([1]!NOTA[QTY],Table1[[#This Row],[//NOTA]])</f>
        <v>216</v>
      </c>
      <c r="N268" s="3" t="str">
        <f>INDEX([1]!NOTA[STN],Table1[[#This Row],[//NOTA]])</f>
        <v>SET</v>
      </c>
      <c r="O268" s="3" t="e">
        <f>INDEX(Table2[ISI],Table1[//DIC])</f>
        <v>#N/A</v>
      </c>
      <c r="P268" s="3" t="e">
        <f>INDEX(Table2[SATUAN],Table1[//DIC])</f>
        <v>#N/A</v>
      </c>
      <c r="Q268" s="3" t="e">
        <f>IF(Table1[[#This Row],[QTY_2]]*Table1[[#This Row],[C_1]]=0,Table1[[#This Row],[QTY_1]],Table1[[#This Row],[QTY_2]]*Table1[[#This Row],[C_1]])</f>
        <v>#N/A</v>
      </c>
      <c r="R268" s="3" t="e">
        <f>IF(Table1[[#This Row],[C_1]]="",Table1[[#This Row],[STN_1]],Table1[[#This Row],[STN_2]])</f>
        <v>#N/A</v>
      </c>
      <c r="S268" s="4">
        <f>INDEX([1]!NOTA[JUMLAH],Table1[//NOTA])</f>
        <v>3628800</v>
      </c>
      <c r="T268" s="4" t="e">
        <f>Table1[[#This Row],[JUMLAH]]/Table1[[#This Row],[QTY_3]]</f>
        <v>#N/A</v>
      </c>
      <c r="U268" s="3" t="e">
        <f>Table1[[#This Row],[STN_3]]</f>
        <v>#N/A</v>
      </c>
      <c r="V268" s="6">
        <f>INDEX([1]!NOTA[DISC 1],Table1[//NOTA])</f>
        <v>0.125</v>
      </c>
      <c r="W268" s="6">
        <f>INDEX([1]!NOTA[DISC 2],Table1[//NOTA])</f>
        <v>0.1</v>
      </c>
      <c r="X268" s="13">
        <f ca="1">INDEX([1]!NOTA[TGL_H],Table1[//NOTA])</f>
        <v>45371</v>
      </c>
      <c r="Y268" s="13">
        <f ca="1">INDEX([1]!NOTA[TGL.NOTA_H],Table1[//NOTA])</f>
        <v>45366</v>
      </c>
      <c r="Z268" s="7" t="str">
        <f ca="1">INDEX([1]!NOTA[NO.NOTA_H],Table1[//NOTA])</f>
        <v>SA240304713</v>
      </c>
      <c r="AA268" s="3" t="e">
        <f>Table1[[#This Row],[KODE BARANG]]</f>
        <v>#N/A</v>
      </c>
      <c r="AB268" s="3">
        <f>Table1[[#This Row],[C_3]]</f>
        <v>3</v>
      </c>
      <c r="AC268" s="4" t="e">
        <f>Table1[[#This Row],[HARGA]]</f>
        <v>#N/A</v>
      </c>
      <c r="AD268" s="6">
        <f>IF(Table1[[#This Row],[DISKON_1]]=0,"",Table1[[#This Row],[DISKON_1]])</f>
        <v>0.125</v>
      </c>
      <c r="AE268" s="6">
        <f>IF(Table1[[#This Row],[DISKON_2]]=0,"",Table1[[#This Row],[DISKON_2]])</f>
        <v>0.1</v>
      </c>
      <c r="AF268" s="8">
        <f ca="1">Table1[[#This Row],[TGL DATANG]]</f>
        <v>45371</v>
      </c>
      <c r="AG268" s="10">
        <f ca="1">Table1[[#This Row],[TGL NOTA]]</f>
        <v>45366</v>
      </c>
      <c r="AH268" t="str">
        <f ca="1">Table1[[#This Row],[NO.NOTA]]</f>
        <v>SA240304713</v>
      </c>
    </row>
    <row r="269" spans="1:34" hidden="1" x14ac:dyDescent="0.25">
      <c r="D269" t="str">
        <f t="shared" si="9"/>
        <v/>
      </c>
      <c r="E269">
        <f t="shared" si="8"/>
        <v>0</v>
      </c>
      <c r="F269">
        <f>INDEX([1]!NOTA[//DB],A:A)</f>
        <v>694</v>
      </c>
      <c r="G269" t="e">
        <f>MATCH(Table1[NAMA NB],Table2[NAMA NB],0)</f>
        <v>#N/A</v>
      </c>
      <c r="H269" t="str">
        <f>INDEX([2]!db[NB PAJAK],Table1[[#This Row],[//DB]])</f>
        <v>PENSIL WARNA JOYKO CP-107 (12W)</v>
      </c>
      <c r="I269" s="3" t="e">
        <f>INDEX(Table2[KODE BARANG],Table1[[#This Row],[//DIC]])</f>
        <v>#N/A</v>
      </c>
      <c r="J269" s="4">
        <f>INDEX([1]!NOTA[C],Table1[[#This Row],[//NOTA]])</f>
        <v>3</v>
      </c>
      <c r="K269" s="5">
        <f>IF(Table1[[#This Row],[C_1]]=0,Table1[[#This Row],[QTY_1]]/Table1[[#This Row],[QTY_2]],0)</f>
        <v>0</v>
      </c>
      <c r="L269" s="5">
        <f>IF(Table1[[#This Row],[C_1]]=0,Table1[[#This Row],[C_2]],Table1[[#This Row],[C_1]])</f>
        <v>3</v>
      </c>
      <c r="M269" s="3">
        <f>INDEX([1]!NOTA[QTY],Table1[[#This Row],[//NOTA]])</f>
        <v>864</v>
      </c>
      <c r="N269" s="3" t="str">
        <f>INDEX([1]!NOTA[STN],Table1[[#This Row],[//NOTA]])</f>
        <v>SET</v>
      </c>
      <c r="O269" s="3" t="e">
        <f>INDEX(Table2[ISI],Table1[//DIC])</f>
        <v>#N/A</v>
      </c>
      <c r="P269" s="3" t="e">
        <f>INDEX(Table2[SATUAN],Table1[//DIC])</f>
        <v>#N/A</v>
      </c>
      <c r="Q269" s="3" t="e">
        <f>IF(Table1[[#This Row],[QTY_2]]*Table1[[#This Row],[C_1]]=0,Table1[[#This Row],[QTY_1]],Table1[[#This Row],[QTY_2]]*Table1[[#This Row],[C_1]])</f>
        <v>#N/A</v>
      </c>
      <c r="R269" s="3" t="e">
        <f>IF(Table1[[#This Row],[C_1]]="",Table1[[#This Row],[STN_1]],Table1[[#This Row],[STN_2]])</f>
        <v>#N/A</v>
      </c>
      <c r="S269" s="4">
        <f>INDEX([1]!NOTA[JUMLAH],Table1[//NOTA])</f>
        <v>4665600</v>
      </c>
      <c r="T269" s="4" t="e">
        <f>Table1[[#This Row],[JUMLAH]]/Table1[[#This Row],[QTY_3]]</f>
        <v>#N/A</v>
      </c>
      <c r="U269" s="3" t="e">
        <f>Table1[[#This Row],[STN_3]]</f>
        <v>#N/A</v>
      </c>
      <c r="V269" s="6">
        <f>INDEX([1]!NOTA[DISC 1],Table1[//NOTA])</f>
        <v>0.125</v>
      </c>
      <c r="W269" s="6">
        <f>INDEX([1]!NOTA[DISC 2],Table1[//NOTA])</f>
        <v>0.1</v>
      </c>
      <c r="X269" s="13">
        <f ca="1">INDEX([1]!NOTA[TGL_H],Table1[//NOTA])</f>
        <v>45371</v>
      </c>
      <c r="Y269" s="13">
        <f ca="1">INDEX([1]!NOTA[TGL.NOTA_H],Table1[//NOTA])</f>
        <v>45366</v>
      </c>
      <c r="Z269" s="7" t="str">
        <f ca="1">INDEX([1]!NOTA[NO.NOTA_H],Table1[//NOTA])</f>
        <v>SA240304713</v>
      </c>
      <c r="AA269" s="3" t="e">
        <f>Table1[[#This Row],[KODE BARANG]]</f>
        <v>#N/A</v>
      </c>
      <c r="AB269" s="3">
        <f>Table1[[#This Row],[C_3]]</f>
        <v>3</v>
      </c>
      <c r="AC269" s="4" t="e">
        <f>Table1[[#This Row],[HARGA]]</f>
        <v>#N/A</v>
      </c>
      <c r="AD269" s="6">
        <f>IF(Table1[[#This Row],[DISKON_1]]=0,"",Table1[[#This Row],[DISKON_1]])</f>
        <v>0.125</v>
      </c>
      <c r="AE269" s="6">
        <f>IF(Table1[[#This Row],[DISKON_2]]=0,"",Table1[[#This Row],[DISKON_2]])</f>
        <v>0.1</v>
      </c>
      <c r="AF269" s="8">
        <f ca="1">Table1[[#This Row],[TGL DATANG]]</f>
        <v>45371</v>
      </c>
      <c r="AG269" s="10">
        <f ca="1">Table1[[#This Row],[TGL NOTA]]</f>
        <v>45366</v>
      </c>
      <c r="AH269" t="str">
        <f ca="1">Table1[[#This Row],[NO.NOTA]]</f>
        <v>SA240304713</v>
      </c>
    </row>
    <row r="270" spans="1:34" hidden="1" x14ac:dyDescent="0.25">
      <c r="D270" t="str">
        <f t="shared" si="9"/>
        <v/>
      </c>
      <c r="E270">
        <f t="shared" si="8"/>
        <v>0</v>
      </c>
      <c r="F270">
        <f>INDEX([1]!NOTA[//DB],A:A)</f>
        <v>695</v>
      </c>
      <c r="G270" t="e">
        <f>MATCH(Table1[NAMA NB],Table2[NAMA NB],0)</f>
        <v>#N/A</v>
      </c>
      <c r="H270" t="str">
        <f>INDEX([2]!db[NB PAJAK],Table1[[#This Row],[//DB]])</f>
        <v>PENSIL WARNA JOYKO CP-12PB (PANJANG)</v>
      </c>
      <c r="I270" s="3" t="e">
        <f>INDEX(Table2[KODE BARANG],Table1[[#This Row],[//DIC]])</f>
        <v>#N/A</v>
      </c>
      <c r="J270" s="4">
        <f>INDEX([1]!NOTA[C],Table1[[#This Row],[//NOTA]])</f>
        <v>15</v>
      </c>
      <c r="K270" s="5">
        <f>IF(Table1[[#This Row],[C_1]]=0,Table1[[#This Row],[QTY_1]]/Table1[[#This Row],[QTY_2]],0)</f>
        <v>0</v>
      </c>
      <c r="L270" s="5">
        <f>IF(Table1[[#This Row],[C_1]]=0,Table1[[#This Row],[C_2]],Table1[[#This Row],[C_1]])</f>
        <v>15</v>
      </c>
      <c r="M270" s="3">
        <f>INDEX([1]!NOTA[QTY],Table1[[#This Row],[//NOTA]])</f>
        <v>2160</v>
      </c>
      <c r="N270" s="3" t="str">
        <f>INDEX([1]!NOTA[STN],Table1[[#This Row],[//NOTA]])</f>
        <v>SET</v>
      </c>
      <c r="O270" s="3" t="e">
        <f>INDEX(Table2[ISI],Table1[//DIC])</f>
        <v>#N/A</v>
      </c>
      <c r="P270" s="3" t="e">
        <f>INDEX(Table2[SATUAN],Table1[//DIC])</f>
        <v>#N/A</v>
      </c>
      <c r="Q270" s="3" t="e">
        <f>IF(Table1[[#This Row],[QTY_2]]*Table1[[#This Row],[C_1]]=0,Table1[[#This Row],[QTY_1]],Table1[[#This Row],[QTY_2]]*Table1[[#This Row],[C_1]])</f>
        <v>#N/A</v>
      </c>
      <c r="R270" s="3" t="e">
        <f>IF(Table1[[#This Row],[C_1]]="",Table1[[#This Row],[STN_1]],Table1[[#This Row],[STN_2]])</f>
        <v>#N/A</v>
      </c>
      <c r="S270" s="4">
        <f>INDEX([1]!NOTA[JUMLAH],Table1[//NOTA])</f>
        <v>22032000</v>
      </c>
      <c r="T270" s="4" t="e">
        <f>Table1[[#This Row],[JUMLAH]]/Table1[[#This Row],[QTY_3]]</f>
        <v>#N/A</v>
      </c>
      <c r="U270" s="3" t="e">
        <f>Table1[[#This Row],[STN_3]]</f>
        <v>#N/A</v>
      </c>
      <c r="V270" s="6">
        <f>INDEX([1]!NOTA[DISC 1],Table1[//NOTA])</f>
        <v>0.125</v>
      </c>
      <c r="W270" s="6">
        <f>INDEX([1]!NOTA[DISC 2],Table1[//NOTA])</f>
        <v>0.1</v>
      </c>
      <c r="X270" s="13">
        <f ca="1">INDEX([1]!NOTA[TGL_H],Table1[//NOTA])</f>
        <v>45371</v>
      </c>
      <c r="Y270" s="13">
        <f ca="1">INDEX([1]!NOTA[TGL.NOTA_H],Table1[//NOTA])</f>
        <v>45366</v>
      </c>
      <c r="Z270" s="7" t="str">
        <f ca="1">INDEX([1]!NOTA[NO.NOTA_H],Table1[//NOTA])</f>
        <v>SA240304713</v>
      </c>
      <c r="AA270" s="3" t="e">
        <f>Table1[[#This Row],[KODE BARANG]]</f>
        <v>#N/A</v>
      </c>
      <c r="AB270" s="3">
        <f>Table1[[#This Row],[C_3]]</f>
        <v>15</v>
      </c>
      <c r="AC270" s="4" t="e">
        <f>Table1[[#This Row],[HARGA]]</f>
        <v>#N/A</v>
      </c>
      <c r="AD270" s="6">
        <f>IF(Table1[[#This Row],[DISKON_1]]=0,"",Table1[[#This Row],[DISKON_1]])</f>
        <v>0.125</v>
      </c>
      <c r="AE270" s="6">
        <f>IF(Table1[[#This Row],[DISKON_2]]=0,"",Table1[[#This Row],[DISKON_2]])</f>
        <v>0.1</v>
      </c>
      <c r="AF270" s="8">
        <f ca="1">Table1[[#This Row],[TGL DATANG]]</f>
        <v>45371</v>
      </c>
      <c r="AG270" s="10">
        <f ca="1">Table1[[#This Row],[TGL NOTA]]</f>
        <v>45366</v>
      </c>
      <c r="AH270" t="str">
        <f ca="1">Table1[[#This Row],[NO.NOTA]]</f>
        <v>SA240304713</v>
      </c>
    </row>
    <row r="271" spans="1:34" hidden="1" x14ac:dyDescent="0.25">
      <c r="D271" t="str">
        <f t="shared" si="9"/>
        <v/>
      </c>
      <c r="E271">
        <f t="shared" si="8"/>
        <v>0</v>
      </c>
      <c r="F271">
        <f>INDEX([1]!NOTA[//DB],A:A)</f>
        <v>697</v>
      </c>
      <c r="G271" t="e">
        <f>MATCH(Table1[NAMA NB],Table2[NAMA NB],0)</f>
        <v>#N/A</v>
      </c>
      <c r="H271" t="str">
        <f>INDEX([2]!db[NB PAJAK],Table1[[#This Row],[//DB]])</f>
        <v>PENSIL WARNA JOYKO CP-24PB (PANJANG)</v>
      </c>
      <c r="I271" s="3" t="e">
        <f>INDEX(Table2[KODE BARANG],Table1[[#This Row],[//DIC]])</f>
        <v>#N/A</v>
      </c>
      <c r="J271" s="4">
        <f>INDEX([1]!NOTA[C],Table1[[#This Row],[//NOTA]])</f>
        <v>5</v>
      </c>
      <c r="K271" s="5">
        <f>IF(Table1[[#This Row],[C_1]]=0,Table1[[#This Row],[QTY_1]]/Table1[[#This Row],[QTY_2]],0)</f>
        <v>0</v>
      </c>
      <c r="L271" s="5">
        <f>IF(Table1[[#This Row],[C_1]]=0,Table1[[#This Row],[C_2]],Table1[[#This Row],[C_1]])</f>
        <v>5</v>
      </c>
      <c r="M271" s="3">
        <f>INDEX([1]!NOTA[QTY],Table1[[#This Row],[//NOTA]])</f>
        <v>360</v>
      </c>
      <c r="N271" s="3" t="str">
        <f>INDEX([1]!NOTA[STN],Table1[[#This Row],[//NOTA]])</f>
        <v>SET</v>
      </c>
      <c r="O271" s="3" t="e">
        <f>INDEX(Table2[ISI],Table1[//DIC])</f>
        <v>#N/A</v>
      </c>
      <c r="P271" s="3" t="e">
        <f>INDEX(Table2[SATUAN],Table1[//DIC])</f>
        <v>#N/A</v>
      </c>
      <c r="Q271" s="3" t="e">
        <f>IF(Table1[[#This Row],[QTY_2]]*Table1[[#This Row],[C_1]]=0,Table1[[#This Row],[QTY_1]],Table1[[#This Row],[QTY_2]]*Table1[[#This Row],[C_1]])</f>
        <v>#N/A</v>
      </c>
      <c r="R271" s="3" t="e">
        <f>IF(Table1[[#This Row],[C_1]]="",Table1[[#This Row],[STN_1]],Table1[[#This Row],[STN_2]])</f>
        <v>#N/A</v>
      </c>
      <c r="S271" s="4">
        <f>INDEX([1]!NOTA[JUMLAH],Table1[//NOTA])</f>
        <v>7344000</v>
      </c>
      <c r="T271" s="4" t="e">
        <f>Table1[[#This Row],[JUMLAH]]/Table1[[#This Row],[QTY_3]]</f>
        <v>#N/A</v>
      </c>
      <c r="U271" s="3" t="e">
        <f>Table1[[#This Row],[STN_3]]</f>
        <v>#N/A</v>
      </c>
      <c r="V271" s="6">
        <f>INDEX([1]!NOTA[DISC 1],Table1[//NOTA])</f>
        <v>0.125</v>
      </c>
      <c r="W271" s="6">
        <f>INDEX([1]!NOTA[DISC 2],Table1[//NOTA])</f>
        <v>0.1</v>
      </c>
      <c r="X271" s="13">
        <f ca="1">INDEX([1]!NOTA[TGL_H],Table1[//NOTA])</f>
        <v>45371</v>
      </c>
      <c r="Y271" s="13">
        <f ca="1">INDEX([1]!NOTA[TGL.NOTA_H],Table1[//NOTA])</f>
        <v>45366</v>
      </c>
      <c r="Z271" s="7" t="str">
        <f ca="1">INDEX([1]!NOTA[NO.NOTA_H],Table1[//NOTA])</f>
        <v>SA240304713</v>
      </c>
      <c r="AA271" s="3" t="e">
        <f>Table1[[#This Row],[KODE BARANG]]</f>
        <v>#N/A</v>
      </c>
      <c r="AB271" s="3">
        <f>Table1[[#This Row],[C_3]]</f>
        <v>5</v>
      </c>
      <c r="AC271" s="4" t="e">
        <f>Table1[[#This Row],[HARGA]]</f>
        <v>#N/A</v>
      </c>
      <c r="AD271" s="6">
        <f>IF(Table1[[#This Row],[DISKON_1]]=0,"",Table1[[#This Row],[DISKON_1]])</f>
        <v>0.125</v>
      </c>
      <c r="AE271" s="6">
        <f>IF(Table1[[#This Row],[DISKON_2]]=0,"",Table1[[#This Row],[DISKON_2]])</f>
        <v>0.1</v>
      </c>
      <c r="AF271" s="8">
        <f ca="1">Table1[[#This Row],[TGL DATANG]]</f>
        <v>45371</v>
      </c>
      <c r="AG271" s="10">
        <f ca="1">Table1[[#This Row],[TGL NOTA]]</f>
        <v>45366</v>
      </c>
      <c r="AH271" t="str">
        <f ca="1">Table1[[#This Row],[NO.NOTA]]</f>
        <v>SA240304713</v>
      </c>
    </row>
    <row r="272" spans="1:34" hidden="1" x14ac:dyDescent="0.25">
      <c r="D272" t="str">
        <f t="shared" si="9"/>
        <v/>
      </c>
      <c r="E272">
        <f t="shared" si="8"/>
        <v>0</v>
      </c>
      <c r="F272">
        <f>INDEX([1]!NOTA[//DB],A:A)</f>
        <v>2876</v>
      </c>
      <c r="G272" t="e">
        <f>MATCH(Table1[NAMA NB],Table2[NAMA NB],0)</f>
        <v>#N/A</v>
      </c>
      <c r="H272" t="str">
        <f>INDEX([2]!db[NB PAJAK],Table1[[#This Row],[//DB]])</f>
        <v>STAPLER JOYKO HD-10CL</v>
      </c>
      <c r="I272" s="3" t="e">
        <f>INDEX(Table2[KODE BARANG],Table1[[#This Row],[//DIC]])</f>
        <v>#N/A</v>
      </c>
      <c r="J272" s="4">
        <f>INDEX([1]!NOTA[C],Table1[[#This Row],[//NOTA]])</f>
        <v>10</v>
      </c>
      <c r="K272" s="5">
        <f>IF(Table1[[#This Row],[C_1]]=0,Table1[[#This Row],[QTY_1]]/Table1[[#This Row],[QTY_2]],0)</f>
        <v>0</v>
      </c>
      <c r="L272" s="5">
        <f>IF(Table1[[#This Row],[C_1]]=0,Table1[[#This Row],[C_2]],Table1[[#This Row],[C_1]])</f>
        <v>10</v>
      </c>
      <c r="M272" s="3">
        <f>INDEX([1]!NOTA[QTY],Table1[[#This Row],[//NOTA]])</f>
        <v>2400</v>
      </c>
      <c r="N272" s="3" t="str">
        <f>INDEX([1]!NOTA[STN],Table1[[#This Row],[//NOTA]])</f>
        <v>SET</v>
      </c>
      <c r="O272" s="3" t="e">
        <f>INDEX(Table2[ISI],Table1[//DIC])</f>
        <v>#N/A</v>
      </c>
      <c r="P272" s="3" t="e">
        <f>INDEX(Table2[SATUAN],Table1[//DIC])</f>
        <v>#N/A</v>
      </c>
      <c r="Q272" s="3" t="e">
        <f>IF(Table1[[#This Row],[QTY_2]]*Table1[[#This Row],[C_1]]=0,Table1[[#This Row],[QTY_1]],Table1[[#This Row],[QTY_2]]*Table1[[#This Row],[C_1]])</f>
        <v>#N/A</v>
      </c>
      <c r="R272" s="3" t="e">
        <f>IF(Table1[[#This Row],[C_1]]="",Table1[[#This Row],[STN_1]],Table1[[#This Row],[STN_2]])</f>
        <v>#N/A</v>
      </c>
      <c r="S272" s="4">
        <f>INDEX([1]!NOTA[JUMLAH],Table1[//NOTA])</f>
        <v>16800000</v>
      </c>
      <c r="T272" s="4" t="e">
        <f>Table1[[#This Row],[JUMLAH]]/Table1[[#This Row],[QTY_3]]</f>
        <v>#N/A</v>
      </c>
      <c r="U272" s="3" t="e">
        <f>Table1[[#This Row],[STN_3]]</f>
        <v>#N/A</v>
      </c>
      <c r="V272" s="6">
        <f>INDEX([1]!NOTA[DISC 1],Table1[//NOTA])</f>
        <v>0.125</v>
      </c>
      <c r="W272" s="6">
        <f>INDEX([1]!NOTA[DISC 2],Table1[//NOTA])</f>
        <v>0.1</v>
      </c>
      <c r="X272" s="13">
        <f ca="1">INDEX([1]!NOTA[TGL_H],Table1[//NOTA])</f>
        <v>45371</v>
      </c>
      <c r="Y272" s="13">
        <f ca="1">INDEX([1]!NOTA[TGL.NOTA_H],Table1[//NOTA])</f>
        <v>45366</v>
      </c>
      <c r="Z272" s="7" t="str">
        <f ca="1">INDEX([1]!NOTA[NO.NOTA_H],Table1[//NOTA])</f>
        <v>SA240304713</v>
      </c>
      <c r="AA272" s="3" t="e">
        <f>Table1[[#This Row],[KODE BARANG]]</f>
        <v>#N/A</v>
      </c>
      <c r="AB272" s="3">
        <f>Table1[[#This Row],[C_3]]</f>
        <v>10</v>
      </c>
      <c r="AC272" s="4" t="e">
        <f>Table1[[#This Row],[HARGA]]</f>
        <v>#N/A</v>
      </c>
      <c r="AD272" s="6">
        <f>IF(Table1[[#This Row],[DISKON_1]]=0,"",Table1[[#This Row],[DISKON_1]])</f>
        <v>0.125</v>
      </c>
      <c r="AE272" s="6">
        <f>IF(Table1[[#This Row],[DISKON_2]]=0,"",Table1[[#This Row],[DISKON_2]])</f>
        <v>0.1</v>
      </c>
      <c r="AF272" s="8">
        <f ca="1">Table1[[#This Row],[TGL DATANG]]</f>
        <v>45371</v>
      </c>
      <c r="AG272" s="10">
        <f ca="1">Table1[[#This Row],[TGL NOTA]]</f>
        <v>45366</v>
      </c>
      <c r="AH272" t="str">
        <f ca="1">Table1[[#This Row],[NO.NOTA]]</f>
        <v>SA240304713</v>
      </c>
    </row>
    <row r="273" spans="4:34" hidden="1" x14ac:dyDescent="0.25">
      <c r="D273" t="str">
        <f t="shared" si="9"/>
        <v/>
      </c>
      <c r="E273">
        <f t="shared" si="8"/>
        <v>0</v>
      </c>
      <c r="F273">
        <f>INDEX([1]!NOTA[//DB],A:A)</f>
        <v>2880</v>
      </c>
      <c r="G273" t="e">
        <f>MATCH(Table1[NAMA NB],Table2[NAMA NB],0)</f>
        <v>#N/A</v>
      </c>
      <c r="H273" t="str">
        <f>INDEX([2]!db[NB PAJAK],Table1[[#This Row],[//DB]])</f>
        <v>STAPLER JOYKO HD-50CL</v>
      </c>
      <c r="I273" s="3" t="e">
        <f>INDEX(Table2[KODE BARANG],Table1[[#This Row],[//DIC]])</f>
        <v>#N/A</v>
      </c>
      <c r="J273" s="4">
        <f>INDEX([1]!NOTA[C],Table1[[#This Row],[//NOTA]])</f>
        <v>5</v>
      </c>
      <c r="K273" s="5">
        <f>IF(Table1[[#This Row],[C_1]]=0,Table1[[#This Row],[QTY_1]]/Table1[[#This Row],[QTY_2]],0)</f>
        <v>0</v>
      </c>
      <c r="L273" s="5">
        <f>IF(Table1[[#This Row],[C_1]]=0,Table1[[#This Row],[C_2]],Table1[[#This Row],[C_1]])</f>
        <v>5</v>
      </c>
      <c r="M273" s="3">
        <f>INDEX([1]!NOTA[QTY],Table1[[#This Row],[//NOTA]])</f>
        <v>600</v>
      </c>
      <c r="N273" s="3" t="str">
        <f>INDEX([1]!NOTA[STN],Table1[[#This Row],[//NOTA]])</f>
        <v>SET</v>
      </c>
      <c r="O273" s="3" t="e">
        <f>INDEX(Table2[ISI],Table1[//DIC])</f>
        <v>#N/A</v>
      </c>
      <c r="P273" s="3" t="e">
        <f>INDEX(Table2[SATUAN],Table1[//DIC])</f>
        <v>#N/A</v>
      </c>
      <c r="Q273" s="3" t="e">
        <f>IF(Table1[[#This Row],[QTY_2]]*Table1[[#This Row],[C_1]]=0,Table1[[#This Row],[QTY_1]],Table1[[#This Row],[QTY_2]]*Table1[[#This Row],[C_1]])</f>
        <v>#N/A</v>
      </c>
      <c r="R273" s="3" t="e">
        <f>IF(Table1[[#This Row],[C_1]]="",Table1[[#This Row],[STN_1]],Table1[[#This Row],[STN_2]])</f>
        <v>#N/A</v>
      </c>
      <c r="S273" s="4">
        <f>INDEX([1]!NOTA[JUMLAH],Table1[//NOTA])</f>
        <v>10800000</v>
      </c>
      <c r="T273" s="4" t="e">
        <f>Table1[[#This Row],[JUMLAH]]/Table1[[#This Row],[QTY_3]]</f>
        <v>#N/A</v>
      </c>
      <c r="U273" s="3" t="e">
        <f>Table1[[#This Row],[STN_3]]</f>
        <v>#N/A</v>
      </c>
      <c r="V273" s="6">
        <f>INDEX([1]!NOTA[DISC 1],Table1[//NOTA])</f>
        <v>0.125</v>
      </c>
      <c r="W273" s="6">
        <f>INDEX([1]!NOTA[DISC 2],Table1[//NOTA])</f>
        <v>0.1</v>
      </c>
      <c r="X273" s="13">
        <f ca="1">INDEX([1]!NOTA[TGL_H],Table1[//NOTA])</f>
        <v>45371</v>
      </c>
      <c r="Y273" s="13">
        <f ca="1">INDEX([1]!NOTA[TGL.NOTA_H],Table1[//NOTA])</f>
        <v>45366</v>
      </c>
      <c r="Z273" s="7" t="str">
        <f ca="1">INDEX([1]!NOTA[NO.NOTA_H],Table1[//NOTA])</f>
        <v>SA240304713</v>
      </c>
      <c r="AA273" s="3" t="e">
        <f>Table1[[#This Row],[KODE BARANG]]</f>
        <v>#N/A</v>
      </c>
      <c r="AB273" s="3">
        <f>Table1[[#This Row],[C_3]]</f>
        <v>5</v>
      </c>
      <c r="AC273" s="4" t="e">
        <f>Table1[[#This Row],[HARGA]]</f>
        <v>#N/A</v>
      </c>
      <c r="AD273" s="6">
        <f>IF(Table1[[#This Row],[DISKON_1]]=0,"",Table1[[#This Row],[DISKON_1]])</f>
        <v>0.125</v>
      </c>
      <c r="AE273" s="6">
        <f>IF(Table1[[#This Row],[DISKON_2]]=0,"",Table1[[#This Row],[DISKON_2]])</f>
        <v>0.1</v>
      </c>
      <c r="AF273" s="8">
        <f ca="1">Table1[[#This Row],[TGL DATANG]]</f>
        <v>45371</v>
      </c>
      <c r="AG273" s="10">
        <f ca="1">Table1[[#This Row],[TGL NOTA]]</f>
        <v>45366</v>
      </c>
      <c r="AH273" t="str">
        <f ca="1">Table1[[#This Row],[NO.NOTA]]</f>
        <v>SA240304713</v>
      </c>
    </row>
    <row r="274" spans="4:34" hidden="1" x14ac:dyDescent="0.25">
      <c r="D274" t="str">
        <f t="shared" si="9"/>
        <v/>
      </c>
      <c r="E274">
        <f t="shared" si="8"/>
        <v>0</v>
      </c>
      <c r="F274">
        <f>INDEX([1]!NOTA[//DB],A:A)</f>
        <v>127</v>
      </c>
      <c r="G274" t="e">
        <f>MATCH(Table1[NAMA NB],Table2[NAMA NB],0)</f>
        <v>#N/A</v>
      </c>
      <c r="H274" t="str">
        <f>INDEX([2]!db[NB PAJAK],Table1[[#This Row],[//DB]])</f>
        <v>BALLPEN JOYKO BP-338 VOCUS HITAM</v>
      </c>
      <c r="I274" s="3" t="e">
        <f>INDEX(Table2[KODE BARANG],Table1[[#This Row],[//DIC]])</f>
        <v>#N/A</v>
      </c>
      <c r="J274" s="4">
        <f>INDEX([1]!NOTA[C],Table1[[#This Row],[//NOTA]])</f>
        <v>6</v>
      </c>
      <c r="K274" s="5">
        <f>IF(Table1[[#This Row],[C_1]]=0,Table1[[#This Row],[QTY_1]]/Table1[[#This Row],[QTY_2]],0)</f>
        <v>0</v>
      </c>
      <c r="L274" s="5">
        <f>IF(Table1[[#This Row],[C_1]]=0,Table1[[#This Row],[C_2]],Table1[[#This Row],[C_1]])</f>
        <v>6</v>
      </c>
      <c r="M274" s="3">
        <f>INDEX([1]!NOTA[QTY],Table1[[#This Row],[//NOTA]])</f>
        <v>720</v>
      </c>
      <c r="N274" s="3" t="str">
        <f>INDEX([1]!NOTA[STN],Table1[[#This Row],[//NOTA]])</f>
        <v>LSN</v>
      </c>
      <c r="O274" s="3" t="e">
        <f>INDEX(Table2[ISI],Table1[//DIC])</f>
        <v>#N/A</v>
      </c>
      <c r="P274" s="3" t="e">
        <f>INDEX(Table2[SATUAN],Table1[//DIC])</f>
        <v>#N/A</v>
      </c>
      <c r="Q274" s="3" t="e">
        <f>IF(Table1[[#This Row],[QTY_2]]*Table1[[#This Row],[C_1]]=0,Table1[[#This Row],[QTY_1]],Table1[[#This Row],[QTY_2]]*Table1[[#This Row],[C_1]])</f>
        <v>#N/A</v>
      </c>
      <c r="R274" s="3" t="e">
        <f>IF(Table1[[#This Row],[C_1]]="",Table1[[#This Row],[STN_1]],Table1[[#This Row],[STN_2]])</f>
        <v>#N/A</v>
      </c>
      <c r="S274" s="4">
        <f>INDEX([1]!NOTA[JUMLAH],Table1[//NOTA])</f>
        <v>9072000</v>
      </c>
      <c r="T274" s="4" t="e">
        <f>Table1[[#This Row],[JUMLAH]]/Table1[[#This Row],[QTY_3]]</f>
        <v>#N/A</v>
      </c>
      <c r="U274" s="3" t="e">
        <f>Table1[[#This Row],[STN_3]]</f>
        <v>#N/A</v>
      </c>
      <c r="V274" s="6">
        <f>INDEX([1]!NOTA[DISC 1],Table1[//NOTA])</f>
        <v>0.125</v>
      </c>
      <c r="W274" s="6">
        <f>INDEX([1]!NOTA[DISC 2],Table1[//NOTA])</f>
        <v>0.1</v>
      </c>
      <c r="X274" s="13">
        <f ca="1">INDEX([1]!NOTA[TGL_H],Table1[//NOTA])</f>
        <v>45371</v>
      </c>
      <c r="Y274" s="13">
        <f ca="1">INDEX([1]!NOTA[TGL.NOTA_H],Table1[//NOTA])</f>
        <v>45366</v>
      </c>
      <c r="Z274" s="7" t="str">
        <f ca="1">INDEX([1]!NOTA[NO.NOTA_H],Table1[//NOTA])</f>
        <v>SA240304713</v>
      </c>
      <c r="AA274" s="3" t="e">
        <f>Table1[[#This Row],[KODE BARANG]]</f>
        <v>#N/A</v>
      </c>
      <c r="AB274" s="3">
        <f>Table1[[#This Row],[C_3]]</f>
        <v>6</v>
      </c>
      <c r="AC274" s="4" t="e">
        <f>Table1[[#This Row],[HARGA]]</f>
        <v>#N/A</v>
      </c>
      <c r="AD274" s="6">
        <f>IF(Table1[[#This Row],[DISKON_1]]=0,"",Table1[[#This Row],[DISKON_1]])</f>
        <v>0.125</v>
      </c>
      <c r="AE274" s="6">
        <f>IF(Table1[[#This Row],[DISKON_2]]=0,"",Table1[[#This Row],[DISKON_2]])</f>
        <v>0.1</v>
      </c>
      <c r="AF274" s="8">
        <f ca="1">Table1[[#This Row],[TGL DATANG]]</f>
        <v>45371</v>
      </c>
      <c r="AG274" s="10">
        <f ca="1">Table1[[#This Row],[TGL NOTA]]</f>
        <v>45366</v>
      </c>
      <c r="AH274" t="str">
        <f ca="1">Table1[[#This Row],[NO.NOTA]]</f>
        <v>SA240304713</v>
      </c>
    </row>
    <row r="275" spans="4:34" hidden="1" x14ac:dyDescent="0.25">
      <c r="D275" t="str">
        <f t="shared" si="9"/>
        <v/>
      </c>
      <c r="E275">
        <f t="shared" si="8"/>
        <v>0</v>
      </c>
      <c r="F275">
        <f>INDEX([1]!NOTA[//DB],A:A)</f>
        <v>785</v>
      </c>
      <c r="G275" t="e">
        <f>MATCH(Table1[NAMA NB],Table2[NAMA NB],0)</f>
        <v>#N/A</v>
      </c>
      <c r="H275" t="str">
        <f>INDEX([2]!db[NB PAJAK],Table1[[#This Row],[//DB]])</f>
        <v>CUTTER 9 MM JOYKO A-300A AUTOLOCK (KECIL)</v>
      </c>
      <c r="I275" s="3" t="e">
        <f>INDEX(Table2[KODE BARANG],Table1[[#This Row],[//DIC]])</f>
        <v>#N/A</v>
      </c>
      <c r="J275" s="4">
        <f>INDEX([1]!NOTA[C],Table1[[#This Row],[//NOTA]])</f>
        <v>3</v>
      </c>
      <c r="K275" s="5">
        <f>IF(Table1[[#This Row],[C_1]]=0,Table1[[#This Row],[QTY_1]]/Table1[[#This Row],[QTY_2]],0)</f>
        <v>0</v>
      </c>
      <c r="L275" s="5">
        <f>IF(Table1[[#This Row],[C_1]]=0,Table1[[#This Row],[C_2]],Table1[[#This Row],[C_1]])</f>
        <v>3</v>
      </c>
      <c r="M275" s="3">
        <f>INDEX([1]!NOTA[QTY],Table1[[#This Row],[//NOTA]])</f>
        <v>144</v>
      </c>
      <c r="N275" s="3" t="str">
        <f>INDEX([1]!NOTA[STN],Table1[[#This Row],[//NOTA]])</f>
        <v>LSN</v>
      </c>
      <c r="O275" s="3" t="e">
        <f>INDEX(Table2[ISI],Table1[//DIC])</f>
        <v>#N/A</v>
      </c>
      <c r="P275" s="3" t="e">
        <f>INDEX(Table2[SATUAN],Table1[//DIC])</f>
        <v>#N/A</v>
      </c>
      <c r="Q275" s="3" t="e">
        <f>IF(Table1[[#This Row],[QTY_2]]*Table1[[#This Row],[C_1]]=0,Table1[[#This Row],[QTY_1]],Table1[[#This Row],[QTY_2]]*Table1[[#This Row],[C_1]])</f>
        <v>#N/A</v>
      </c>
      <c r="R275" s="3" t="e">
        <f>IF(Table1[[#This Row],[C_1]]="",Table1[[#This Row],[STN_1]],Table1[[#This Row],[STN_2]])</f>
        <v>#N/A</v>
      </c>
      <c r="S275" s="4">
        <f>INDEX([1]!NOTA[JUMLAH],Table1[//NOTA])</f>
        <v>8035200</v>
      </c>
      <c r="T275" s="4" t="e">
        <f>Table1[[#This Row],[JUMLAH]]/Table1[[#This Row],[QTY_3]]</f>
        <v>#N/A</v>
      </c>
      <c r="U275" s="3" t="e">
        <f>Table1[[#This Row],[STN_3]]</f>
        <v>#N/A</v>
      </c>
      <c r="V275" s="6">
        <f>INDEX([1]!NOTA[DISC 1],Table1[//NOTA])</f>
        <v>0.125</v>
      </c>
      <c r="W275" s="6">
        <f>INDEX([1]!NOTA[DISC 2],Table1[//NOTA])</f>
        <v>0.1</v>
      </c>
      <c r="X275" s="13">
        <f ca="1">INDEX([1]!NOTA[TGL_H],Table1[//NOTA])</f>
        <v>45371</v>
      </c>
      <c r="Y275" s="13">
        <f ca="1">INDEX([1]!NOTA[TGL.NOTA_H],Table1[//NOTA])</f>
        <v>45366</v>
      </c>
      <c r="Z275" s="7" t="str">
        <f ca="1">INDEX([1]!NOTA[NO.NOTA_H],Table1[//NOTA])</f>
        <v>SA240304713</v>
      </c>
      <c r="AA275" s="3" t="e">
        <f>Table1[[#This Row],[KODE BARANG]]</f>
        <v>#N/A</v>
      </c>
      <c r="AB275" s="3">
        <f>Table1[[#This Row],[C_3]]</f>
        <v>3</v>
      </c>
      <c r="AC275" s="4" t="e">
        <f>Table1[[#This Row],[HARGA]]</f>
        <v>#N/A</v>
      </c>
      <c r="AD275" s="6">
        <f>IF(Table1[[#This Row],[DISKON_1]]=0,"",Table1[[#This Row],[DISKON_1]])</f>
        <v>0.125</v>
      </c>
      <c r="AE275" s="6">
        <f>IF(Table1[[#This Row],[DISKON_2]]=0,"",Table1[[#This Row],[DISKON_2]])</f>
        <v>0.1</v>
      </c>
      <c r="AF275" s="8">
        <f ca="1">Table1[[#This Row],[TGL DATANG]]</f>
        <v>45371</v>
      </c>
      <c r="AG275" s="10">
        <f ca="1">Table1[[#This Row],[TGL NOTA]]</f>
        <v>45366</v>
      </c>
      <c r="AH275" t="str">
        <f ca="1">Table1[[#This Row],[NO.NOTA]]</f>
        <v>SA240304713</v>
      </c>
    </row>
    <row r="276" spans="4:34" hidden="1" x14ac:dyDescent="0.25">
      <c r="D276" t="str">
        <f t="shared" si="9"/>
        <v/>
      </c>
      <c r="E276">
        <f t="shared" si="8"/>
        <v>0</v>
      </c>
      <c r="F276" t="str">
        <f>INDEX([1]!NOTA[//DB],A:A)</f>
        <v/>
      </c>
      <c r="G276" t="e">
        <f>MATCH(Table1[NAMA NB],Table2[NAMA NB],0)</f>
        <v>#VALUE!</v>
      </c>
      <c r="H276" t="e">
        <f>INDEX([2]!db[NB PAJAK],Table1[[#This Row],[//DB]])</f>
        <v>#VALUE!</v>
      </c>
      <c r="I276" s="3" t="e">
        <f>INDEX(Table2[KODE BARANG],Table1[[#This Row],[//DIC]])</f>
        <v>#VALUE!</v>
      </c>
      <c r="J276" s="4">
        <f>INDEX([1]!NOTA[C],Table1[[#This Row],[//NOTA]])</f>
        <v>0</v>
      </c>
      <c r="K276" s="5" t="e">
        <f>IF(Table1[[#This Row],[C_1]]=0,Table1[[#This Row],[QTY_1]]/Table1[[#This Row],[QTY_2]],0)</f>
        <v>#VALUE!</v>
      </c>
      <c r="L276" s="5" t="e">
        <f>IF(Table1[[#This Row],[C_1]]=0,Table1[[#This Row],[C_2]],Table1[[#This Row],[C_1]])</f>
        <v>#VALUE!</v>
      </c>
      <c r="M276" s="3">
        <f>INDEX([1]!NOTA[QTY],Table1[[#This Row],[//NOTA]])</f>
        <v>0</v>
      </c>
      <c r="N276" s="3">
        <f>INDEX([1]!NOTA[STN],Table1[[#This Row],[//NOTA]])</f>
        <v>0</v>
      </c>
      <c r="O276" s="3" t="e">
        <f>INDEX(Table2[ISI],Table1[//DIC])</f>
        <v>#VALUE!</v>
      </c>
      <c r="P276" s="3" t="e">
        <f>INDEX(Table2[SATUAN],Table1[//DIC])</f>
        <v>#VALUE!</v>
      </c>
      <c r="Q276" s="3" t="e">
        <f>IF(Table1[[#This Row],[QTY_2]]*Table1[[#This Row],[C_1]]=0,Table1[[#This Row],[QTY_1]],Table1[[#This Row],[QTY_2]]*Table1[[#This Row],[C_1]])</f>
        <v>#VALUE!</v>
      </c>
      <c r="R276" s="3" t="e">
        <f>IF(Table1[[#This Row],[C_1]]="",Table1[[#This Row],[STN_1]],Table1[[#This Row],[STN_2]])</f>
        <v>#VALUE!</v>
      </c>
      <c r="S276" s="4" t="str">
        <f>INDEX([1]!NOTA[JUMLAH],Table1[//NOTA])</f>
        <v/>
      </c>
      <c r="T276" s="4" t="e">
        <f>Table1[[#This Row],[JUMLAH]]/Table1[[#This Row],[QTY_3]]</f>
        <v>#VALUE!</v>
      </c>
      <c r="U276" s="3" t="e">
        <f>Table1[[#This Row],[STN_3]]</f>
        <v>#VALUE!</v>
      </c>
      <c r="V276" s="6">
        <f>INDEX([1]!NOTA[DISC 1],Table1[//NOTA])</f>
        <v>0</v>
      </c>
      <c r="W276" s="6">
        <f>INDEX([1]!NOTA[DISC 2],Table1[//NOTA])</f>
        <v>0</v>
      </c>
      <c r="X276" s="13" t="str">
        <f ca="1">INDEX([1]!NOTA[TGL_H],Table1[//NOTA])</f>
        <v/>
      </c>
      <c r="Y276" s="13" t="str">
        <f ca="1">INDEX([1]!NOTA[TGL.NOTA_H],Table1[//NOTA])</f>
        <v/>
      </c>
      <c r="Z276" s="7" t="str">
        <f ca="1">INDEX([1]!NOTA[NO.NOTA_H],Table1[//NOTA])</f>
        <v/>
      </c>
      <c r="AA276" s="3" t="e">
        <f>Table1[[#This Row],[KODE BARANG]]</f>
        <v>#VALUE!</v>
      </c>
      <c r="AB276" s="3" t="e">
        <f>Table1[[#This Row],[C_3]]</f>
        <v>#VALUE!</v>
      </c>
      <c r="AC276" s="4" t="e">
        <f>Table1[[#This Row],[HARGA]]</f>
        <v>#VALUE!</v>
      </c>
      <c r="AD276" s="6" t="str">
        <f>IF(Table1[[#This Row],[DISKON_1]]=0,"",Table1[[#This Row],[DISKON_1]])</f>
        <v/>
      </c>
      <c r="AE276" s="6" t="str">
        <f>IF(Table1[[#This Row],[DISKON_2]]=0,"",Table1[[#This Row],[DISKON_2]])</f>
        <v/>
      </c>
      <c r="AF276" s="8" t="str">
        <f ca="1">Table1[[#This Row],[TGL DATANG]]</f>
        <v/>
      </c>
      <c r="AG276" s="10" t="str">
        <f ca="1">Table1[[#This Row],[TGL NOTA]]</f>
        <v/>
      </c>
      <c r="AH276" t="str">
        <f ca="1">Table1[[#This Row],[NO.NOTA]]</f>
        <v/>
      </c>
    </row>
    <row r="277" spans="4:34" hidden="1" x14ac:dyDescent="0.25">
      <c r="D277" t="str">
        <f t="shared" si="9"/>
        <v/>
      </c>
      <c r="E277">
        <f t="shared" si="8"/>
        <v>0</v>
      </c>
      <c r="F277">
        <f>INDEX([1]!NOTA[//DB],A:A)</f>
        <v>791</v>
      </c>
      <c r="G277" t="e">
        <f>MATCH(Table1[NAMA NB],Table2[NAMA NB],0)</f>
        <v>#N/A</v>
      </c>
      <c r="H277" t="str">
        <f>INDEX([2]!db[NB PAJAK],Table1[[#This Row],[//DB]])</f>
        <v>ISI CUTTER 18 MM JOYKO L-150 MH (BESAR)</v>
      </c>
      <c r="I277" s="3" t="e">
        <f>INDEX(Table2[KODE BARANG],Table1[[#This Row],[//DIC]])</f>
        <v>#N/A</v>
      </c>
      <c r="J277" s="4">
        <f>INDEX([1]!NOTA[C],Table1[[#This Row],[//NOTA]])</f>
        <v>10</v>
      </c>
      <c r="K277" s="5">
        <f>IF(Table1[[#This Row],[C_1]]=0,Table1[[#This Row],[QTY_1]]/Table1[[#This Row],[QTY_2]],0)</f>
        <v>0</v>
      </c>
      <c r="L277" s="5">
        <f>IF(Table1[[#This Row],[C_1]]=0,Table1[[#This Row],[C_2]],Table1[[#This Row],[C_1]])</f>
        <v>10</v>
      </c>
      <c r="M277" s="3">
        <f>INDEX([1]!NOTA[QTY],Table1[[#This Row],[//NOTA]])</f>
        <v>400</v>
      </c>
      <c r="N277" s="3" t="str">
        <f>INDEX([1]!NOTA[STN],Table1[[#This Row],[//NOTA]])</f>
        <v>LSN</v>
      </c>
      <c r="O277" s="3" t="e">
        <f>INDEX(Table2[ISI],Table1[//DIC])</f>
        <v>#N/A</v>
      </c>
      <c r="P277" s="3" t="e">
        <f>INDEX(Table2[SATUAN],Table1[//DIC])</f>
        <v>#N/A</v>
      </c>
      <c r="Q277" s="3" t="e">
        <f>IF(Table1[[#This Row],[QTY_2]]*Table1[[#This Row],[C_1]]=0,Table1[[#This Row],[QTY_1]],Table1[[#This Row],[QTY_2]]*Table1[[#This Row],[C_1]])</f>
        <v>#N/A</v>
      </c>
      <c r="R277" s="3" t="e">
        <f>IF(Table1[[#This Row],[C_1]]="",Table1[[#This Row],[STN_1]],Table1[[#This Row],[STN_2]])</f>
        <v>#N/A</v>
      </c>
      <c r="S277" s="4">
        <f>INDEX([1]!NOTA[JUMLAH],Table1[//NOTA])</f>
        <v>19680000</v>
      </c>
      <c r="T277" s="4" t="e">
        <f>Table1[[#This Row],[JUMLAH]]/Table1[[#This Row],[QTY_3]]</f>
        <v>#N/A</v>
      </c>
      <c r="U277" s="3" t="e">
        <f>Table1[[#This Row],[STN_3]]</f>
        <v>#N/A</v>
      </c>
      <c r="V277" s="6">
        <f>INDEX([1]!NOTA[DISC 1],Table1[//NOTA])</f>
        <v>0.125</v>
      </c>
      <c r="W277" s="6">
        <f>INDEX([1]!NOTA[DISC 2],Table1[//NOTA])</f>
        <v>0.1</v>
      </c>
      <c r="X277" s="13">
        <f ca="1">INDEX([1]!NOTA[TGL_H],Table1[//NOTA])</f>
        <v>45371</v>
      </c>
      <c r="Y277" s="13">
        <f ca="1">INDEX([1]!NOTA[TGL.NOTA_H],Table1[//NOTA])</f>
        <v>45366</v>
      </c>
      <c r="Z277" s="7" t="str">
        <f ca="1">INDEX([1]!NOTA[NO.NOTA_H],Table1[//NOTA])</f>
        <v>SA240304714</v>
      </c>
      <c r="AA277" s="3" t="e">
        <f>Table1[[#This Row],[KODE BARANG]]</f>
        <v>#N/A</v>
      </c>
      <c r="AB277" s="3">
        <f>Table1[[#This Row],[C_3]]</f>
        <v>10</v>
      </c>
      <c r="AC277" s="4" t="e">
        <f>Table1[[#This Row],[HARGA]]</f>
        <v>#N/A</v>
      </c>
      <c r="AD277" s="6">
        <f>IF(Table1[[#This Row],[DISKON_1]]=0,"",Table1[[#This Row],[DISKON_1]])</f>
        <v>0.125</v>
      </c>
      <c r="AE277" s="6">
        <f>IF(Table1[[#This Row],[DISKON_2]]=0,"",Table1[[#This Row],[DISKON_2]])</f>
        <v>0.1</v>
      </c>
      <c r="AF277" s="8">
        <f ca="1">Table1[[#This Row],[TGL DATANG]]</f>
        <v>45371</v>
      </c>
      <c r="AG277" s="10">
        <f ca="1">Table1[[#This Row],[TGL NOTA]]</f>
        <v>45366</v>
      </c>
      <c r="AH277" t="str">
        <f ca="1">Table1[[#This Row],[NO.NOTA]]</f>
        <v>SA240304714</v>
      </c>
    </row>
    <row r="278" spans="4:34" hidden="1" x14ac:dyDescent="0.25">
      <c r="D278" t="str">
        <f t="shared" si="9"/>
        <v/>
      </c>
      <c r="E278">
        <f t="shared" si="8"/>
        <v>0</v>
      </c>
      <c r="F278">
        <f>INDEX([1]!NOTA[//DB],A:A)</f>
        <v>788</v>
      </c>
      <c r="G278" t="e">
        <f>MATCH(Table1[NAMA NB],Table2[NAMA NB],0)</f>
        <v>#N/A</v>
      </c>
      <c r="H278" t="str">
        <f>INDEX([2]!db[NB PAJAK],Table1[[#This Row],[//DB]])</f>
        <v>ISI CUTTER 18 MM JOYKO A-100 M (MH) (KECIL)</v>
      </c>
      <c r="I278" s="3" t="e">
        <f>INDEX(Table2[KODE BARANG],Table1[[#This Row],[//DIC]])</f>
        <v>#N/A</v>
      </c>
      <c r="J278" s="4">
        <f>INDEX([1]!NOTA[C],Table1[[#This Row],[//NOTA]])</f>
        <v>3</v>
      </c>
      <c r="K278" s="5">
        <f>IF(Table1[[#This Row],[C_1]]=0,Table1[[#This Row],[QTY_1]]/Table1[[#This Row],[QTY_2]],0)</f>
        <v>0</v>
      </c>
      <c r="L278" s="5">
        <f>IF(Table1[[#This Row],[C_1]]=0,Table1[[#This Row],[C_2]],Table1[[#This Row],[C_1]])</f>
        <v>3</v>
      </c>
      <c r="M278" s="3">
        <f>INDEX([1]!NOTA[QTY],Table1[[#This Row],[//NOTA]])</f>
        <v>360</v>
      </c>
      <c r="N278" s="3" t="str">
        <f>INDEX([1]!NOTA[STN],Table1[[#This Row],[//NOTA]])</f>
        <v>LSN</v>
      </c>
      <c r="O278" s="3" t="e">
        <f>INDEX(Table2[ISI],Table1[//DIC])</f>
        <v>#N/A</v>
      </c>
      <c r="P278" s="3" t="e">
        <f>INDEX(Table2[SATUAN],Table1[//DIC])</f>
        <v>#N/A</v>
      </c>
      <c r="Q278" s="3" t="e">
        <f>IF(Table1[[#This Row],[QTY_2]]*Table1[[#This Row],[C_1]]=0,Table1[[#This Row],[QTY_1]],Table1[[#This Row],[QTY_2]]*Table1[[#This Row],[C_1]])</f>
        <v>#N/A</v>
      </c>
      <c r="R278" s="3" t="e">
        <f>IF(Table1[[#This Row],[C_1]]="",Table1[[#This Row],[STN_1]],Table1[[#This Row],[STN_2]])</f>
        <v>#N/A</v>
      </c>
      <c r="S278" s="4">
        <f>INDEX([1]!NOTA[JUMLAH],Table1[//NOTA])</f>
        <v>8856000</v>
      </c>
      <c r="T278" s="4" t="e">
        <f>Table1[[#This Row],[JUMLAH]]/Table1[[#This Row],[QTY_3]]</f>
        <v>#N/A</v>
      </c>
      <c r="U278" s="3" t="e">
        <f>Table1[[#This Row],[STN_3]]</f>
        <v>#N/A</v>
      </c>
      <c r="V278" s="6">
        <f>INDEX([1]!NOTA[DISC 1],Table1[//NOTA])</f>
        <v>0.125</v>
      </c>
      <c r="W278" s="6">
        <f>INDEX([1]!NOTA[DISC 2],Table1[//NOTA])</f>
        <v>0.1</v>
      </c>
      <c r="X278" s="13">
        <f ca="1">INDEX([1]!NOTA[TGL_H],Table1[//NOTA])</f>
        <v>45371</v>
      </c>
      <c r="Y278" s="13">
        <f ca="1">INDEX([1]!NOTA[TGL.NOTA_H],Table1[//NOTA])</f>
        <v>45366</v>
      </c>
      <c r="Z278" s="7" t="str">
        <f ca="1">INDEX([1]!NOTA[NO.NOTA_H],Table1[//NOTA])</f>
        <v>SA240304714</v>
      </c>
      <c r="AA278" s="3" t="e">
        <f>Table1[[#This Row],[KODE BARANG]]</f>
        <v>#N/A</v>
      </c>
      <c r="AB278" s="3">
        <f>Table1[[#This Row],[C_3]]</f>
        <v>3</v>
      </c>
      <c r="AC278" s="4" t="e">
        <f>Table1[[#This Row],[HARGA]]</f>
        <v>#N/A</v>
      </c>
      <c r="AD278" s="6">
        <f>IF(Table1[[#This Row],[DISKON_1]]=0,"",Table1[[#This Row],[DISKON_1]])</f>
        <v>0.125</v>
      </c>
      <c r="AE278" s="6">
        <f>IF(Table1[[#This Row],[DISKON_2]]=0,"",Table1[[#This Row],[DISKON_2]])</f>
        <v>0.1</v>
      </c>
      <c r="AF278" s="8">
        <f ca="1">Table1[[#This Row],[TGL DATANG]]</f>
        <v>45371</v>
      </c>
      <c r="AG278" s="10">
        <f ca="1">Table1[[#This Row],[TGL NOTA]]</f>
        <v>45366</v>
      </c>
      <c r="AH278" t="str">
        <f ca="1">Table1[[#This Row],[NO.NOTA]]</f>
        <v>SA240304714</v>
      </c>
    </row>
    <row r="279" spans="4:34" hidden="1" x14ac:dyDescent="0.25">
      <c r="D279" t="str">
        <f t="shared" si="9"/>
        <v/>
      </c>
      <c r="E279">
        <f t="shared" si="8"/>
        <v>0</v>
      </c>
      <c r="F279">
        <f>INDEX([1]!NOTA[//DB],A:A)</f>
        <v>2639</v>
      </c>
      <c r="G279" t="e">
        <f>MATCH(Table1[NAMA NB],Table2[NAMA NB],0)</f>
        <v>#N/A</v>
      </c>
      <c r="H279" t="str">
        <f>INDEX([2]!db[NB PAJAK],Table1[[#This Row],[//DB]])</f>
        <v>SPIDOL PERMANENT JOYKO PM-34 (bonus)</v>
      </c>
      <c r="I279" s="3" t="e">
        <f>INDEX(Table2[KODE BARANG],Table1[[#This Row],[//DIC]])</f>
        <v>#N/A</v>
      </c>
      <c r="J279" s="4">
        <f>INDEX([1]!NOTA[C],Table1[[#This Row],[//NOTA]])</f>
        <v>0</v>
      </c>
      <c r="K279" s="5" t="e">
        <f>IF(Table1[[#This Row],[C_1]]=0,Table1[[#This Row],[QTY_1]]/Table1[[#This Row],[QTY_2]],0)</f>
        <v>#N/A</v>
      </c>
      <c r="L279" s="5" t="e">
        <f>IF(Table1[[#This Row],[C_1]]=0,Table1[[#This Row],[C_2]],Table1[[#This Row],[C_1]])</f>
        <v>#N/A</v>
      </c>
      <c r="M279" s="3">
        <f>INDEX([1]!NOTA[QTY],Table1[[#This Row],[//NOTA]])</f>
        <v>312</v>
      </c>
      <c r="N279" s="3" t="str">
        <f>INDEX([1]!NOTA[STN],Table1[[#This Row],[//NOTA]])</f>
        <v>PCS</v>
      </c>
      <c r="O279" s="3" t="e">
        <f>INDEX(Table2[ISI],Table1[//DIC])</f>
        <v>#N/A</v>
      </c>
      <c r="P279" s="3" t="e">
        <f>INDEX(Table2[SATUAN],Table1[//DIC])</f>
        <v>#N/A</v>
      </c>
      <c r="Q279" s="3" t="e">
        <f>IF(Table1[[#This Row],[QTY_2]]*Table1[[#This Row],[C_1]]=0,Table1[[#This Row],[QTY_1]],Table1[[#This Row],[QTY_2]]*Table1[[#This Row],[C_1]])</f>
        <v>#N/A</v>
      </c>
      <c r="R279" s="3" t="e">
        <f>IF(Table1[[#This Row],[C_1]]="",Table1[[#This Row],[STN_1]],Table1[[#This Row],[STN_2]])</f>
        <v>#N/A</v>
      </c>
      <c r="S279" s="4">
        <f>INDEX([1]!NOTA[JUMLAH],Table1[//NOTA])</f>
        <v>733200</v>
      </c>
      <c r="T279" s="4" t="e">
        <f>Table1[[#This Row],[JUMLAH]]/Table1[[#This Row],[QTY_3]]</f>
        <v>#N/A</v>
      </c>
      <c r="U279" s="3" t="e">
        <f>Table1[[#This Row],[STN_3]]</f>
        <v>#N/A</v>
      </c>
      <c r="V279" s="6">
        <f>INDEX([1]!NOTA[DISC 1],Table1[//NOTA])</f>
        <v>0.125</v>
      </c>
      <c r="W279" s="6">
        <f>INDEX([1]!NOTA[DISC 2],Table1[//NOTA])</f>
        <v>0.05</v>
      </c>
      <c r="X279" s="13">
        <f ca="1">INDEX([1]!NOTA[TGL_H],Table1[//NOTA])</f>
        <v>45371</v>
      </c>
      <c r="Y279" s="13">
        <f ca="1">INDEX([1]!NOTA[TGL.NOTA_H],Table1[//NOTA])</f>
        <v>45366</v>
      </c>
      <c r="Z279" s="7" t="str">
        <f ca="1">INDEX([1]!NOTA[NO.NOTA_H],Table1[//NOTA])</f>
        <v>SA240304714</v>
      </c>
      <c r="AA279" s="3" t="e">
        <f>Table1[[#This Row],[KODE BARANG]]</f>
        <v>#N/A</v>
      </c>
      <c r="AB279" s="3" t="e">
        <f>Table1[[#This Row],[C_3]]</f>
        <v>#N/A</v>
      </c>
      <c r="AC279" s="4" t="e">
        <f>Table1[[#This Row],[HARGA]]</f>
        <v>#N/A</v>
      </c>
      <c r="AD279" s="6">
        <f>IF(Table1[[#This Row],[DISKON_1]]=0,"",Table1[[#This Row],[DISKON_1]])</f>
        <v>0.125</v>
      </c>
      <c r="AE279" s="6">
        <f>IF(Table1[[#This Row],[DISKON_2]]=0,"",Table1[[#This Row],[DISKON_2]])</f>
        <v>0.05</v>
      </c>
      <c r="AF279" s="8">
        <f ca="1">Table1[[#This Row],[TGL DATANG]]</f>
        <v>45371</v>
      </c>
      <c r="AG279" s="10">
        <f ca="1">Table1[[#This Row],[TGL NOTA]]</f>
        <v>45366</v>
      </c>
      <c r="AH279" t="str">
        <f ca="1">Table1[[#This Row],[NO.NOTA]]</f>
        <v>SA240304714</v>
      </c>
    </row>
    <row r="280" spans="4:34" hidden="1" x14ac:dyDescent="0.25">
      <c r="D280" t="str">
        <f t="shared" si="9"/>
        <v/>
      </c>
      <c r="E280">
        <f t="shared" si="8"/>
        <v>0</v>
      </c>
      <c r="F280">
        <f>INDEX([1]!NOTA[//DB],A:A)</f>
        <v>798</v>
      </c>
      <c r="G280" t="e">
        <f>MATCH(Table1[NAMA NB],Table2[NAMA NB],0)</f>
        <v>#N/A</v>
      </c>
      <c r="H280" t="str">
        <f>INDEX([2]!db[NB PAJAK],Table1[[#This Row],[//DB]])</f>
        <v>CUTTER 18 MM JOYKO L-500 + ISI (BESAR)</v>
      </c>
      <c r="I280" s="3" t="e">
        <f>INDEX(Table2[KODE BARANG],Table1[[#This Row],[//DIC]])</f>
        <v>#N/A</v>
      </c>
      <c r="J280" s="4">
        <f>INDEX([1]!NOTA[C],Table1[[#This Row],[//NOTA]])</f>
        <v>5</v>
      </c>
      <c r="K280" s="5">
        <f>IF(Table1[[#This Row],[C_1]]=0,Table1[[#This Row],[QTY_1]]/Table1[[#This Row],[QTY_2]],0)</f>
        <v>0</v>
      </c>
      <c r="L280" s="5">
        <f>IF(Table1[[#This Row],[C_1]]=0,Table1[[#This Row],[C_2]],Table1[[#This Row],[C_1]])</f>
        <v>5</v>
      </c>
      <c r="M280" s="3">
        <f>INDEX([1]!NOTA[QTY],Table1[[#This Row],[//NOTA]])</f>
        <v>120</v>
      </c>
      <c r="N280" s="3" t="str">
        <f>INDEX([1]!NOTA[STN],Table1[[#This Row],[//NOTA]])</f>
        <v>LSN</v>
      </c>
      <c r="O280" s="3" t="e">
        <f>INDEX(Table2[ISI],Table1[//DIC])</f>
        <v>#N/A</v>
      </c>
      <c r="P280" s="3" t="e">
        <f>INDEX(Table2[SATUAN],Table1[//DIC])</f>
        <v>#N/A</v>
      </c>
      <c r="Q280" s="3" t="e">
        <f>IF(Table1[[#This Row],[QTY_2]]*Table1[[#This Row],[C_1]]=0,Table1[[#This Row],[QTY_1]],Table1[[#This Row],[QTY_2]]*Table1[[#This Row],[C_1]])</f>
        <v>#N/A</v>
      </c>
      <c r="R280" s="3" t="e">
        <f>IF(Table1[[#This Row],[C_1]]="",Table1[[#This Row],[STN_1]],Table1[[#This Row],[STN_2]])</f>
        <v>#N/A</v>
      </c>
      <c r="S280" s="4">
        <f>INDEX([1]!NOTA[JUMLAH],Table1[//NOTA])</f>
        <v>19440000</v>
      </c>
      <c r="T280" s="4" t="e">
        <f>Table1[[#This Row],[JUMLAH]]/Table1[[#This Row],[QTY_3]]</f>
        <v>#N/A</v>
      </c>
      <c r="U280" s="3" t="e">
        <f>Table1[[#This Row],[STN_3]]</f>
        <v>#N/A</v>
      </c>
      <c r="V280" s="6">
        <f>INDEX([1]!NOTA[DISC 1],Table1[//NOTA])</f>
        <v>0.125</v>
      </c>
      <c r="W280" s="6">
        <f>INDEX([1]!NOTA[DISC 2],Table1[//NOTA])</f>
        <v>0.1</v>
      </c>
      <c r="X280" s="13">
        <f ca="1">INDEX([1]!NOTA[TGL_H],Table1[//NOTA])</f>
        <v>45371</v>
      </c>
      <c r="Y280" s="13">
        <f ca="1">INDEX([1]!NOTA[TGL.NOTA_H],Table1[//NOTA])</f>
        <v>45366</v>
      </c>
      <c r="Z280" s="7" t="str">
        <f ca="1">INDEX([1]!NOTA[NO.NOTA_H],Table1[//NOTA])</f>
        <v>SA240304714</v>
      </c>
      <c r="AA280" s="3" t="e">
        <f>Table1[[#This Row],[KODE BARANG]]</f>
        <v>#N/A</v>
      </c>
      <c r="AB280" s="3">
        <f>Table1[[#This Row],[C_3]]</f>
        <v>5</v>
      </c>
      <c r="AC280" s="4" t="e">
        <f>Table1[[#This Row],[HARGA]]</f>
        <v>#N/A</v>
      </c>
      <c r="AD280" s="6">
        <f>IF(Table1[[#This Row],[DISKON_1]]=0,"",Table1[[#This Row],[DISKON_1]])</f>
        <v>0.125</v>
      </c>
      <c r="AE280" s="6">
        <f>IF(Table1[[#This Row],[DISKON_2]]=0,"",Table1[[#This Row],[DISKON_2]])</f>
        <v>0.1</v>
      </c>
      <c r="AF280" s="8">
        <f ca="1">Table1[[#This Row],[TGL DATANG]]</f>
        <v>45371</v>
      </c>
      <c r="AG280" s="10">
        <f ca="1">Table1[[#This Row],[TGL NOTA]]</f>
        <v>45366</v>
      </c>
      <c r="AH280" t="str">
        <f ca="1">Table1[[#This Row],[NO.NOTA]]</f>
        <v>SA240304714</v>
      </c>
    </row>
    <row r="281" spans="4:34" hidden="1" x14ac:dyDescent="0.25">
      <c r="D281" t="str">
        <f t="shared" si="9"/>
        <v/>
      </c>
      <c r="E281">
        <f t="shared" si="8"/>
        <v>0</v>
      </c>
      <c r="F281">
        <f>INDEX([1]!NOTA[//DB],A:A)</f>
        <v>792</v>
      </c>
      <c r="G281" t="e">
        <f>MATCH(Table1[NAMA NB],Table2[NAMA NB],0)</f>
        <v>#N/A</v>
      </c>
      <c r="H281" t="str">
        <f>INDEX([2]!db[NB PAJAK],Table1[[#This Row],[//DB]])</f>
        <v>ISI CUTTER 18 MM JOYKO L-150 MH (BESAR) (BONUS)</v>
      </c>
      <c r="I281" s="3" t="e">
        <f>INDEX(Table2[KODE BARANG],Table1[[#This Row],[//DIC]])</f>
        <v>#N/A</v>
      </c>
      <c r="J281" s="4">
        <f>INDEX([1]!NOTA[C],Table1[[#This Row],[//NOTA]])</f>
        <v>3</v>
      </c>
      <c r="K281" s="5">
        <f>IF(Table1[[#This Row],[C_1]]=0,Table1[[#This Row],[QTY_1]]/Table1[[#This Row],[QTY_2]],0)</f>
        <v>0</v>
      </c>
      <c r="L281" s="5">
        <f>IF(Table1[[#This Row],[C_1]]=0,Table1[[#This Row],[C_2]],Table1[[#This Row],[C_1]])</f>
        <v>3</v>
      </c>
      <c r="M281" s="3">
        <f>INDEX([1]!NOTA[QTY],Table1[[#This Row],[//NOTA]])</f>
        <v>120</v>
      </c>
      <c r="N281" s="3" t="str">
        <f>INDEX([1]!NOTA[STN],Table1[[#This Row],[//NOTA]])</f>
        <v>LSN</v>
      </c>
      <c r="O281" s="3" t="e">
        <f>INDEX(Table2[ISI],Table1[//DIC])</f>
        <v>#N/A</v>
      </c>
      <c r="P281" s="3" t="e">
        <f>INDEX(Table2[SATUAN],Table1[//DIC])</f>
        <v>#N/A</v>
      </c>
      <c r="Q281" s="3" t="e">
        <f>IF(Table1[[#This Row],[QTY_2]]*Table1[[#This Row],[C_1]]=0,Table1[[#This Row],[QTY_1]],Table1[[#This Row],[QTY_2]]*Table1[[#This Row],[C_1]])</f>
        <v>#N/A</v>
      </c>
      <c r="R281" s="3" t="e">
        <f>IF(Table1[[#This Row],[C_1]]="",Table1[[#This Row],[STN_1]],Table1[[#This Row],[STN_2]])</f>
        <v>#N/A</v>
      </c>
      <c r="S281" s="4" t="str">
        <f>INDEX([1]!NOTA[JUMLAH],Table1[//NOTA])</f>
        <v/>
      </c>
      <c r="T281" s="4" t="e">
        <f>Table1[[#This Row],[JUMLAH]]/Table1[[#This Row],[QTY_3]]</f>
        <v>#VALUE!</v>
      </c>
      <c r="U281" s="3" t="e">
        <f>Table1[[#This Row],[STN_3]]</f>
        <v>#N/A</v>
      </c>
      <c r="V281" s="6">
        <f>INDEX([1]!NOTA[DISC 1],Table1[//NOTA])</f>
        <v>0</v>
      </c>
      <c r="W281" s="6">
        <f>INDEX([1]!NOTA[DISC 2],Table1[//NOTA])</f>
        <v>0</v>
      </c>
      <c r="X281" s="13">
        <f ca="1">INDEX([1]!NOTA[TGL_H],Table1[//NOTA])</f>
        <v>45371</v>
      </c>
      <c r="Y281" s="13">
        <f ca="1">INDEX([1]!NOTA[TGL.NOTA_H],Table1[//NOTA])</f>
        <v>45366</v>
      </c>
      <c r="Z281" s="7" t="str">
        <f ca="1">INDEX([1]!NOTA[NO.NOTA_H],Table1[//NOTA])</f>
        <v>SA240304714</v>
      </c>
      <c r="AA281" s="3" t="e">
        <f>Table1[[#This Row],[KODE BARANG]]</f>
        <v>#N/A</v>
      </c>
      <c r="AB281" s="3">
        <f>Table1[[#This Row],[C_3]]</f>
        <v>3</v>
      </c>
      <c r="AC281" s="4" t="e">
        <f>Table1[[#This Row],[HARGA]]</f>
        <v>#VALUE!</v>
      </c>
      <c r="AD281" s="6" t="str">
        <f>IF(Table1[[#This Row],[DISKON_1]]=0,"",Table1[[#This Row],[DISKON_1]])</f>
        <v/>
      </c>
      <c r="AE281" s="6" t="str">
        <f>IF(Table1[[#This Row],[DISKON_2]]=0,"",Table1[[#This Row],[DISKON_2]])</f>
        <v/>
      </c>
      <c r="AF281" s="8">
        <f ca="1">Table1[[#This Row],[TGL DATANG]]</f>
        <v>45371</v>
      </c>
      <c r="AG281" s="10">
        <f ca="1">Table1[[#This Row],[TGL NOTA]]</f>
        <v>45366</v>
      </c>
      <c r="AH281" t="str">
        <f ca="1">Table1[[#This Row],[NO.NOTA]]</f>
        <v>SA240304714</v>
      </c>
    </row>
    <row r="282" spans="4:34" hidden="1" x14ac:dyDescent="0.25">
      <c r="D282" t="str">
        <f t="shared" si="9"/>
        <v/>
      </c>
      <c r="E282">
        <f t="shared" si="8"/>
        <v>0</v>
      </c>
      <c r="F282">
        <f>INDEX([1]!NOTA[//DB],A:A)</f>
        <v>2774</v>
      </c>
      <c r="G282" t="e">
        <f>MATCH(Table1[NAMA NB],Table2[NAMA NB],0)</f>
        <v>#N/A</v>
      </c>
      <c r="H282" t="str">
        <f>INDEX([2]!db[NB PAJAK],Table1[[#This Row],[//DB]])</f>
        <v>GUNTING JOYKO SC-828</v>
      </c>
      <c r="I282" s="3" t="e">
        <f>INDEX(Table2[KODE BARANG],Table1[[#This Row],[//DIC]])</f>
        <v>#N/A</v>
      </c>
      <c r="J282" s="4">
        <f>INDEX([1]!NOTA[C],Table1[[#This Row],[//NOTA]])</f>
        <v>1</v>
      </c>
      <c r="K282" s="5">
        <f>IF(Table1[[#This Row],[C_1]]=0,Table1[[#This Row],[QTY_1]]/Table1[[#This Row],[QTY_2]],0)</f>
        <v>0</v>
      </c>
      <c r="L282" s="5">
        <f>IF(Table1[[#This Row],[C_1]]=0,Table1[[#This Row],[C_2]],Table1[[#This Row],[C_1]])</f>
        <v>1</v>
      </c>
      <c r="M282" s="3">
        <f>INDEX([1]!NOTA[QTY],Table1[[#This Row],[//NOTA]])</f>
        <v>144</v>
      </c>
      <c r="N282" s="3" t="str">
        <f>INDEX([1]!NOTA[STN],Table1[[#This Row],[//NOTA]])</f>
        <v>PCS</v>
      </c>
      <c r="O282" s="3" t="e">
        <f>INDEX(Table2[ISI],Table1[//DIC])</f>
        <v>#N/A</v>
      </c>
      <c r="P282" s="3" t="e">
        <f>INDEX(Table2[SATUAN],Table1[//DIC])</f>
        <v>#N/A</v>
      </c>
      <c r="Q282" s="3" t="e">
        <f>IF(Table1[[#This Row],[QTY_2]]*Table1[[#This Row],[C_1]]=0,Table1[[#This Row],[QTY_1]],Table1[[#This Row],[QTY_2]]*Table1[[#This Row],[C_1]])</f>
        <v>#N/A</v>
      </c>
      <c r="R282" s="3" t="e">
        <f>IF(Table1[[#This Row],[C_1]]="",Table1[[#This Row],[STN_1]],Table1[[#This Row],[STN_2]])</f>
        <v>#N/A</v>
      </c>
      <c r="S282" s="4">
        <f>INDEX([1]!NOTA[JUMLAH],Table1[//NOTA])</f>
        <v>626400</v>
      </c>
      <c r="T282" s="4" t="e">
        <f>Table1[[#This Row],[JUMLAH]]/Table1[[#This Row],[QTY_3]]</f>
        <v>#N/A</v>
      </c>
      <c r="U282" s="3" t="e">
        <f>Table1[[#This Row],[STN_3]]</f>
        <v>#N/A</v>
      </c>
      <c r="V282" s="6">
        <f>INDEX([1]!NOTA[DISC 1],Table1[//NOTA])</f>
        <v>0.125</v>
      </c>
      <c r="W282" s="6">
        <f>INDEX([1]!NOTA[DISC 2],Table1[//NOTA])</f>
        <v>0.05</v>
      </c>
      <c r="X282" s="13">
        <f ca="1">INDEX([1]!NOTA[TGL_H],Table1[//NOTA])</f>
        <v>45371</v>
      </c>
      <c r="Y282" s="13">
        <f ca="1">INDEX([1]!NOTA[TGL.NOTA_H],Table1[//NOTA])</f>
        <v>45366</v>
      </c>
      <c r="Z282" s="7" t="str">
        <f ca="1">INDEX([1]!NOTA[NO.NOTA_H],Table1[//NOTA])</f>
        <v>SA240304714</v>
      </c>
      <c r="AA282" s="3" t="e">
        <f>Table1[[#This Row],[KODE BARANG]]</f>
        <v>#N/A</v>
      </c>
      <c r="AB282" s="3">
        <f>Table1[[#This Row],[C_3]]</f>
        <v>1</v>
      </c>
      <c r="AC282" s="4" t="e">
        <f>Table1[[#This Row],[HARGA]]</f>
        <v>#N/A</v>
      </c>
      <c r="AD282" s="6">
        <f>IF(Table1[[#This Row],[DISKON_1]]=0,"",Table1[[#This Row],[DISKON_1]])</f>
        <v>0.125</v>
      </c>
      <c r="AE282" s="6">
        <f>IF(Table1[[#This Row],[DISKON_2]]=0,"",Table1[[#This Row],[DISKON_2]])</f>
        <v>0.05</v>
      </c>
      <c r="AF282" s="8">
        <f ca="1">Table1[[#This Row],[TGL DATANG]]</f>
        <v>45371</v>
      </c>
      <c r="AG282" s="10">
        <f ca="1">Table1[[#This Row],[TGL NOTA]]</f>
        <v>45366</v>
      </c>
      <c r="AH282" t="str">
        <f ca="1">Table1[[#This Row],[NO.NOTA]]</f>
        <v>SA240304714</v>
      </c>
    </row>
    <row r="283" spans="4:34" hidden="1" x14ac:dyDescent="0.25">
      <c r="D283" t="str">
        <f t="shared" si="9"/>
        <v/>
      </c>
      <c r="E283">
        <f t="shared" si="8"/>
        <v>0</v>
      </c>
      <c r="F283" t="str">
        <f>INDEX([1]!NOTA[//DB],A:A)</f>
        <v/>
      </c>
      <c r="G283" t="e">
        <f>MATCH(Table1[NAMA NB],Table2[NAMA NB],0)</f>
        <v>#VALUE!</v>
      </c>
      <c r="H283" t="e">
        <f>INDEX([2]!db[NB PAJAK],Table1[[#This Row],[//DB]])</f>
        <v>#VALUE!</v>
      </c>
      <c r="I283" s="3" t="e">
        <f>INDEX(Table2[KODE BARANG],Table1[[#This Row],[//DIC]])</f>
        <v>#VALUE!</v>
      </c>
      <c r="J283" s="4">
        <f>INDEX([1]!NOTA[C],Table1[[#This Row],[//NOTA]])</f>
        <v>0</v>
      </c>
      <c r="K283" s="5" t="e">
        <f>IF(Table1[[#This Row],[C_1]]=0,Table1[[#This Row],[QTY_1]]/Table1[[#This Row],[QTY_2]],0)</f>
        <v>#VALUE!</v>
      </c>
      <c r="L283" s="5" t="e">
        <f>IF(Table1[[#This Row],[C_1]]=0,Table1[[#This Row],[C_2]],Table1[[#This Row],[C_1]])</f>
        <v>#VALUE!</v>
      </c>
      <c r="M283" s="3">
        <f>INDEX([1]!NOTA[QTY],Table1[[#This Row],[//NOTA]])</f>
        <v>0</v>
      </c>
      <c r="N283" s="3">
        <f>INDEX([1]!NOTA[STN],Table1[[#This Row],[//NOTA]])</f>
        <v>0</v>
      </c>
      <c r="O283" s="3" t="e">
        <f>INDEX(Table2[ISI],Table1[//DIC])</f>
        <v>#VALUE!</v>
      </c>
      <c r="P283" s="3" t="e">
        <f>INDEX(Table2[SATUAN],Table1[//DIC])</f>
        <v>#VALUE!</v>
      </c>
      <c r="Q283" s="3" t="e">
        <f>IF(Table1[[#This Row],[QTY_2]]*Table1[[#This Row],[C_1]]=0,Table1[[#This Row],[QTY_1]],Table1[[#This Row],[QTY_2]]*Table1[[#This Row],[C_1]])</f>
        <v>#VALUE!</v>
      </c>
      <c r="R283" s="3" t="e">
        <f>IF(Table1[[#This Row],[C_1]]="",Table1[[#This Row],[STN_1]],Table1[[#This Row],[STN_2]])</f>
        <v>#VALUE!</v>
      </c>
      <c r="S283" s="4" t="str">
        <f>INDEX([1]!NOTA[JUMLAH],Table1[//NOTA])</f>
        <v/>
      </c>
      <c r="T283" s="4" t="e">
        <f>Table1[[#This Row],[JUMLAH]]/Table1[[#This Row],[QTY_3]]</f>
        <v>#VALUE!</v>
      </c>
      <c r="U283" s="3" t="e">
        <f>Table1[[#This Row],[STN_3]]</f>
        <v>#VALUE!</v>
      </c>
      <c r="V283" s="6">
        <f>INDEX([1]!NOTA[DISC 1],Table1[//NOTA])</f>
        <v>0</v>
      </c>
      <c r="W283" s="6">
        <f>INDEX([1]!NOTA[DISC 2],Table1[//NOTA])</f>
        <v>0</v>
      </c>
      <c r="X283" s="13" t="str">
        <f ca="1">INDEX([1]!NOTA[TGL_H],Table1[//NOTA])</f>
        <v/>
      </c>
      <c r="Y283" s="13" t="str">
        <f ca="1">INDEX([1]!NOTA[TGL.NOTA_H],Table1[//NOTA])</f>
        <v/>
      </c>
      <c r="Z283" s="7" t="str">
        <f ca="1">INDEX([1]!NOTA[NO.NOTA_H],Table1[//NOTA])</f>
        <v/>
      </c>
      <c r="AA283" s="3" t="e">
        <f>Table1[[#This Row],[KODE BARANG]]</f>
        <v>#VALUE!</v>
      </c>
      <c r="AB283" s="3" t="e">
        <f>Table1[[#This Row],[C_3]]</f>
        <v>#VALUE!</v>
      </c>
      <c r="AC283" s="4" t="e">
        <f>Table1[[#This Row],[HARGA]]</f>
        <v>#VALUE!</v>
      </c>
      <c r="AD283" s="6" t="str">
        <f>IF(Table1[[#This Row],[DISKON_1]]=0,"",Table1[[#This Row],[DISKON_1]])</f>
        <v/>
      </c>
      <c r="AE283" s="6" t="str">
        <f>IF(Table1[[#This Row],[DISKON_2]]=0,"",Table1[[#This Row],[DISKON_2]])</f>
        <v/>
      </c>
      <c r="AF283" s="8" t="str">
        <f ca="1">Table1[[#This Row],[TGL DATANG]]</f>
        <v/>
      </c>
      <c r="AG283" s="10" t="str">
        <f ca="1">Table1[[#This Row],[TGL NOTA]]</f>
        <v/>
      </c>
      <c r="AH283" t="str">
        <f ca="1">Table1[[#This Row],[NO.NOTA]]</f>
        <v/>
      </c>
    </row>
    <row r="284" spans="4:34" hidden="1" x14ac:dyDescent="0.25">
      <c r="D284" t="str">
        <f t="shared" si="9"/>
        <v/>
      </c>
      <c r="E284">
        <f t="shared" si="8"/>
        <v>0</v>
      </c>
      <c r="F284" t="str">
        <f>INDEX([1]!NOTA[//DB],A:A)</f>
        <v/>
      </c>
      <c r="G284" t="e">
        <f>MATCH(Table1[NAMA NB],Table2[NAMA NB],0)</f>
        <v>#VALUE!</v>
      </c>
      <c r="H284" t="e">
        <f>INDEX([2]!db[NB PAJAK],Table1[[#This Row],[//DB]])</f>
        <v>#VALUE!</v>
      </c>
      <c r="I284" s="3" t="e">
        <f>INDEX(Table2[KODE BARANG],Table1[[#This Row],[//DIC]])</f>
        <v>#VALUE!</v>
      </c>
      <c r="J284" s="4">
        <f>INDEX([1]!NOTA[C],Table1[[#This Row],[//NOTA]])</f>
        <v>0</v>
      </c>
      <c r="K284" s="5" t="e">
        <f>IF(Table1[[#This Row],[C_1]]=0,Table1[[#This Row],[QTY_1]]/Table1[[#This Row],[QTY_2]],0)</f>
        <v>#VALUE!</v>
      </c>
      <c r="L284" s="5" t="e">
        <f>IF(Table1[[#This Row],[C_1]]=0,Table1[[#This Row],[C_2]],Table1[[#This Row],[C_1]])</f>
        <v>#VALUE!</v>
      </c>
      <c r="M284" s="3">
        <f>INDEX([1]!NOTA[QTY],Table1[[#This Row],[//NOTA]])</f>
        <v>0</v>
      </c>
      <c r="N284" s="3">
        <f>INDEX([1]!NOTA[STN],Table1[[#This Row],[//NOTA]])</f>
        <v>0</v>
      </c>
      <c r="O284" s="3" t="e">
        <f>INDEX(Table2[ISI],Table1[//DIC])</f>
        <v>#VALUE!</v>
      </c>
      <c r="P284" s="3" t="e">
        <f>INDEX(Table2[SATUAN],Table1[//DIC])</f>
        <v>#VALUE!</v>
      </c>
      <c r="Q284" s="3" t="e">
        <f>IF(Table1[[#This Row],[QTY_2]]*Table1[[#This Row],[C_1]]=0,Table1[[#This Row],[QTY_1]],Table1[[#This Row],[QTY_2]]*Table1[[#This Row],[C_1]])</f>
        <v>#VALUE!</v>
      </c>
      <c r="R284" s="3" t="e">
        <f>IF(Table1[[#This Row],[C_1]]="",Table1[[#This Row],[STN_1]],Table1[[#This Row],[STN_2]])</f>
        <v>#VALUE!</v>
      </c>
      <c r="S284" s="4" t="str">
        <f>INDEX([1]!NOTA[JUMLAH],Table1[//NOTA])</f>
        <v/>
      </c>
      <c r="T284" s="4" t="e">
        <f>Table1[[#This Row],[JUMLAH]]/Table1[[#This Row],[QTY_3]]</f>
        <v>#VALUE!</v>
      </c>
      <c r="U284" s="3" t="e">
        <f>Table1[[#This Row],[STN_3]]</f>
        <v>#VALUE!</v>
      </c>
      <c r="V284" s="6">
        <f>INDEX([1]!NOTA[DISC 1],Table1[//NOTA])</f>
        <v>0</v>
      </c>
      <c r="W284" s="6">
        <f>INDEX([1]!NOTA[DISC 2],Table1[//NOTA])</f>
        <v>0</v>
      </c>
      <c r="X284" s="13" t="str">
        <f ca="1">INDEX([1]!NOTA[TGL_H],Table1[//NOTA])</f>
        <v/>
      </c>
      <c r="Y284" s="13" t="str">
        <f ca="1">INDEX([1]!NOTA[TGL.NOTA_H],Table1[//NOTA])</f>
        <v/>
      </c>
      <c r="Z284" s="7" t="str">
        <f ca="1">INDEX([1]!NOTA[NO.NOTA_H],Table1[//NOTA])</f>
        <v/>
      </c>
      <c r="AA284" s="3" t="e">
        <f>Table1[[#This Row],[KODE BARANG]]</f>
        <v>#VALUE!</v>
      </c>
      <c r="AB284" s="3" t="e">
        <f>Table1[[#This Row],[C_3]]</f>
        <v>#VALUE!</v>
      </c>
      <c r="AC284" s="4" t="e">
        <f>Table1[[#This Row],[HARGA]]</f>
        <v>#VALUE!</v>
      </c>
      <c r="AD284" s="6" t="str">
        <f>IF(Table1[[#This Row],[DISKON_1]]=0,"",Table1[[#This Row],[DISKON_1]])</f>
        <v/>
      </c>
      <c r="AE284" s="6" t="str">
        <f>IF(Table1[[#This Row],[DISKON_2]]=0,"",Table1[[#This Row],[DISKON_2]])</f>
        <v/>
      </c>
      <c r="AF284" s="8" t="str">
        <f ca="1">Table1[[#This Row],[TGL DATANG]]</f>
        <v/>
      </c>
      <c r="AG284" s="10" t="str">
        <f ca="1">Table1[[#This Row],[TGL NOTA]]</f>
        <v/>
      </c>
      <c r="AH284" t="str">
        <f ca="1">Table1[[#This Row],[NO.NOTA]]</f>
        <v/>
      </c>
    </row>
    <row r="285" spans="4:34" hidden="1" x14ac:dyDescent="0.25">
      <c r="D285" t="str">
        <f t="shared" si="9"/>
        <v/>
      </c>
      <c r="E285">
        <f t="shared" si="8"/>
        <v>0</v>
      </c>
      <c r="F285">
        <f>INDEX([1]!NOTA[//DB],A:A)</f>
        <v>1065</v>
      </c>
      <c r="G285" t="e">
        <f>MATCH(Table1[NAMA NB],Table2[NAMA NB],0)</f>
        <v>#N/A</v>
      </c>
      <c r="H285" t="str">
        <f>INDEX([2]!db[NB PAJAK],Table1[[#This Row],[//DB]])</f>
        <v>GEL PEN JOYKO GP-265 Q-GEL HITAM</v>
      </c>
      <c r="I285" s="3" t="e">
        <f>INDEX(Table2[KODE BARANG],Table1[[#This Row],[//DIC]])</f>
        <v>#N/A</v>
      </c>
      <c r="J285" s="4">
        <f>INDEX([1]!NOTA[C],Table1[[#This Row],[//NOTA]])</f>
        <v>5</v>
      </c>
      <c r="K285" s="5">
        <f>IF(Table1[[#This Row],[C_1]]=0,Table1[[#This Row],[QTY_1]]/Table1[[#This Row],[QTY_2]],0)</f>
        <v>0</v>
      </c>
      <c r="L285" s="5">
        <f>IF(Table1[[#This Row],[C_1]]=0,Table1[[#This Row],[C_2]],Table1[[#This Row],[C_1]])</f>
        <v>5</v>
      </c>
      <c r="M285" s="3">
        <f>INDEX([1]!NOTA[QTY],Table1[[#This Row],[//NOTA]])</f>
        <v>720</v>
      </c>
      <c r="N285" s="3" t="str">
        <f>INDEX([1]!NOTA[STN],Table1[[#This Row],[//NOTA]])</f>
        <v>LSN</v>
      </c>
      <c r="O285" s="3" t="e">
        <f>INDEX(Table2[ISI],Table1[//DIC])</f>
        <v>#N/A</v>
      </c>
      <c r="P285" s="3" t="e">
        <f>INDEX(Table2[SATUAN],Table1[//DIC])</f>
        <v>#N/A</v>
      </c>
      <c r="Q285" s="3" t="e">
        <f>IF(Table1[[#This Row],[QTY_2]]*Table1[[#This Row],[C_1]]=0,Table1[[#This Row],[QTY_1]],Table1[[#This Row],[QTY_2]]*Table1[[#This Row],[C_1]])</f>
        <v>#N/A</v>
      </c>
      <c r="R285" s="3" t="e">
        <f>IF(Table1[[#This Row],[C_1]]="",Table1[[#This Row],[STN_1]],Table1[[#This Row],[STN_2]])</f>
        <v>#N/A</v>
      </c>
      <c r="S285" s="4">
        <f>INDEX([1]!NOTA[JUMLAH],Table1[//NOTA])</f>
        <v>19008000</v>
      </c>
      <c r="T285" s="4" t="e">
        <f>Table1[[#This Row],[JUMLAH]]/Table1[[#This Row],[QTY_3]]</f>
        <v>#N/A</v>
      </c>
      <c r="U285" s="3" t="e">
        <f>Table1[[#This Row],[STN_3]]</f>
        <v>#N/A</v>
      </c>
      <c r="V285" s="6">
        <f>INDEX([1]!NOTA[DISC 1],Table1[//NOTA])</f>
        <v>0.125</v>
      </c>
      <c r="W285" s="6">
        <f>INDEX([1]!NOTA[DISC 2],Table1[//NOTA])</f>
        <v>0.1</v>
      </c>
      <c r="X285" s="13">
        <f ca="1">INDEX([1]!NOTA[TGL_H],Table1[//NOTA])</f>
        <v>45371</v>
      </c>
      <c r="Y285" s="13">
        <f ca="1">INDEX([1]!NOTA[TGL.NOTA_H],Table1[//NOTA])</f>
        <v>45366</v>
      </c>
      <c r="Z285" s="7" t="str">
        <f ca="1">INDEX([1]!NOTA[NO.NOTA_H],Table1[//NOTA])</f>
        <v>SA240304715</v>
      </c>
      <c r="AA285" s="3" t="e">
        <f>Table1[[#This Row],[KODE BARANG]]</f>
        <v>#N/A</v>
      </c>
      <c r="AB285" s="3">
        <f>Table1[[#This Row],[C_3]]</f>
        <v>5</v>
      </c>
      <c r="AC285" s="4" t="e">
        <f>Table1[[#This Row],[HARGA]]</f>
        <v>#N/A</v>
      </c>
      <c r="AD285" s="6">
        <f>IF(Table1[[#This Row],[DISKON_1]]=0,"",Table1[[#This Row],[DISKON_1]])</f>
        <v>0.125</v>
      </c>
      <c r="AE285" s="6">
        <f>IF(Table1[[#This Row],[DISKON_2]]=0,"",Table1[[#This Row],[DISKON_2]])</f>
        <v>0.1</v>
      </c>
      <c r="AF285" s="8">
        <f ca="1">Table1[[#This Row],[TGL DATANG]]</f>
        <v>45371</v>
      </c>
      <c r="AG285" s="10">
        <f ca="1">Table1[[#This Row],[TGL NOTA]]</f>
        <v>45366</v>
      </c>
      <c r="AH285" t="str">
        <f ca="1">Table1[[#This Row],[NO.NOTA]]</f>
        <v>SA240304715</v>
      </c>
    </row>
    <row r="286" spans="4:34" hidden="1" x14ac:dyDescent="0.25">
      <c r="D286" t="str">
        <f t="shared" si="9"/>
        <v/>
      </c>
      <c r="E286">
        <f t="shared" si="8"/>
        <v>0</v>
      </c>
      <c r="F286">
        <f>INDEX([1]!NOTA[//DB],A:A)</f>
        <v>1066</v>
      </c>
      <c r="G286" t="e">
        <f>MATCH(Table1[NAMA NB],Table2[NAMA NB],0)</f>
        <v>#N/A</v>
      </c>
      <c r="H286" t="str">
        <f>INDEX([2]!db[NB PAJAK],Table1[[#This Row],[//DB]])</f>
        <v>GEL PEN JOYKO GP-265 Q-GEL  BIRU</v>
      </c>
      <c r="I286" s="3" t="e">
        <f>INDEX(Table2[KODE BARANG],Table1[[#This Row],[//DIC]])</f>
        <v>#N/A</v>
      </c>
      <c r="J286" s="4">
        <f>INDEX([1]!NOTA[C],Table1[[#This Row],[//NOTA]])</f>
        <v>1</v>
      </c>
      <c r="K286" s="5">
        <f>IF(Table1[[#This Row],[C_1]]=0,Table1[[#This Row],[QTY_1]]/Table1[[#This Row],[QTY_2]],0)</f>
        <v>0</v>
      </c>
      <c r="L286" s="5">
        <f>IF(Table1[[#This Row],[C_1]]=0,Table1[[#This Row],[C_2]],Table1[[#This Row],[C_1]])</f>
        <v>1</v>
      </c>
      <c r="M286" s="3">
        <f>INDEX([1]!NOTA[QTY],Table1[[#This Row],[//NOTA]])</f>
        <v>144</v>
      </c>
      <c r="N286" s="3" t="str">
        <f>INDEX([1]!NOTA[STN],Table1[[#This Row],[//NOTA]])</f>
        <v>LSN</v>
      </c>
      <c r="O286" s="3" t="e">
        <f>INDEX(Table2[ISI],Table1[//DIC])</f>
        <v>#N/A</v>
      </c>
      <c r="P286" s="3" t="e">
        <f>INDEX(Table2[SATUAN],Table1[//DIC])</f>
        <v>#N/A</v>
      </c>
      <c r="Q286" s="3" t="e">
        <f>IF(Table1[[#This Row],[QTY_2]]*Table1[[#This Row],[C_1]]=0,Table1[[#This Row],[QTY_1]],Table1[[#This Row],[QTY_2]]*Table1[[#This Row],[C_1]])</f>
        <v>#N/A</v>
      </c>
      <c r="R286" s="3" t="e">
        <f>IF(Table1[[#This Row],[C_1]]="",Table1[[#This Row],[STN_1]],Table1[[#This Row],[STN_2]])</f>
        <v>#N/A</v>
      </c>
      <c r="S286" s="4">
        <f>INDEX([1]!NOTA[JUMLAH],Table1[//NOTA])</f>
        <v>3801600</v>
      </c>
      <c r="T286" s="4" t="e">
        <f>Table1[[#This Row],[JUMLAH]]/Table1[[#This Row],[QTY_3]]</f>
        <v>#N/A</v>
      </c>
      <c r="U286" s="3" t="e">
        <f>Table1[[#This Row],[STN_3]]</f>
        <v>#N/A</v>
      </c>
      <c r="V286" s="6">
        <f>INDEX([1]!NOTA[DISC 1],Table1[//NOTA])</f>
        <v>0.125</v>
      </c>
      <c r="W286" s="6">
        <f>INDEX([1]!NOTA[DISC 2],Table1[//NOTA])</f>
        <v>0.1</v>
      </c>
      <c r="X286" s="13">
        <f ca="1">INDEX([1]!NOTA[TGL_H],Table1[//NOTA])</f>
        <v>45371</v>
      </c>
      <c r="Y286" s="13">
        <f ca="1">INDEX([1]!NOTA[TGL.NOTA_H],Table1[//NOTA])</f>
        <v>45366</v>
      </c>
      <c r="Z286" s="7" t="str">
        <f ca="1">INDEX([1]!NOTA[NO.NOTA_H],Table1[//NOTA])</f>
        <v>SA240304715</v>
      </c>
      <c r="AA286" s="3" t="e">
        <f>Table1[[#This Row],[KODE BARANG]]</f>
        <v>#N/A</v>
      </c>
      <c r="AB286" s="3">
        <f>Table1[[#This Row],[C_3]]</f>
        <v>1</v>
      </c>
      <c r="AC286" s="4" t="e">
        <f>Table1[[#This Row],[HARGA]]</f>
        <v>#N/A</v>
      </c>
      <c r="AD286" s="6">
        <f>IF(Table1[[#This Row],[DISKON_1]]=0,"",Table1[[#This Row],[DISKON_1]])</f>
        <v>0.125</v>
      </c>
      <c r="AE286" s="6">
        <f>IF(Table1[[#This Row],[DISKON_2]]=0,"",Table1[[#This Row],[DISKON_2]])</f>
        <v>0.1</v>
      </c>
      <c r="AF286" s="8">
        <f ca="1">Table1[[#This Row],[TGL DATANG]]</f>
        <v>45371</v>
      </c>
      <c r="AG286" s="10">
        <f ca="1">Table1[[#This Row],[TGL NOTA]]</f>
        <v>45366</v>
      </c>
      <c r="AH286" t="str">
        <f ca="1">Table1[[#This Row],[NO.NOTA]]</f>
        <v>SA240304715</v>
      </c>
    </row>
    <row r="287" spans="4:34" hidden="1" x14ac:dyDescent="0.25">
      <c r="D287" t="str">
        <f t="shared" si="9"/>
        <v/>
      </c>
      <c r="E287">
        <f t="shared" si="8"/>
        <v>0</v>
      </c>
      <c r="F287">
        <f>INDEX([1]!NOTA[//DB],A:A)</f>
        <v>1072</v>
      </c>
      <c r="G287" t="e">
        <f>MATCH(Table1[NAMA NB],Table2[NAMA NB],0)</f>
        <v>#N/A</v>
      </c>
      <c r="H287" t="str">
        <f>INDEX([2]!db[NB PAJAK],Table1[[#This Row],[//DB]])</f>
        <v>GEL PEN JOYKO GP-330 HITAM</v>
      </c>
      <c r="I287" s="3" t="e">
        <f>INDEX(Table2[KODE BARANG],Table1[[#This Row],[//DIC]])</f>
        <v>#N/A</v>
      </c>
      <c r="J287" s="4">
        <f>INDEX([1]!NOTA[C],Table1[[#This Row],[//NOTA]])</f>
        <v>5</v>
      </c>
      <c r="K287" s="5">
        <f>IF(Table1[[#This Row],[C_1]]=0,Table1[[#This Row],[QTY_1]]/Table1[[#This Row],[QTY_2]],0)</f>
        <v>0</v>
      </c>
      <c r="L287" s="5">
        <f>IF(Table1[[#This Row],[C_1]]=0,Table1[[#This Row],[C_2]],Table1[[#This Row],[C_1]])</f>
        <v>5</v>
      </c>
      <c r="M287" s="3">
        <f>INDEX([1]!NOTA[QTY],Table1[[#This Row],[//NOTA]])</f>
        <v>720</v>
      </c>
      <c r="N287" s="3" t="str">
        <f>INDEX([1]!NOTA[STN],Table1[[#This Row],[//NOTA]])</f>
        <v>LSN</v>
      </c>
      <c r="O287" s="3" t="e">
        <f>INDEX(Table2[ISI],Table1[//DIC])</f>
        <v>#N/A</v>
      </c>
      <c r="P287" s="3" t="e">
        <f>INDEX(Table2[SATUAN],Table1[//DIC])</f>
        <v>#N/A</v>
      </c>
      <c r="Q287" s="3" t="e">
        <f>IF(Table1[[#This Row],[QTY_2]]*Table1[[#This Row],[C_1]]=0,Table1[[#This Row],[QTY_1]],Table1[[#This Row],[QTY_2]]*Table1[[#This Row],[C_1]])</f>
        <v>#N/A</v>
      </c>
      <c r="R287" s="3" t="e">
        <f>IF(Table1[[#This Row],[C_1]]="",Table1[[#This Row],[STN_1]],Table1[[#This Row],[STN_2]])</f>
        <v>#N/A</v>
      </c>
      <c r="S287" s="4">
        <f>INDEX([1]!NOTA[JUMLAH],Table1[//NOTA])</f>
        <v>10152000</v>
      </c>
      <c r="T287" s="4" t="e">
        <f>Table1[[#This Row],[JUMLAH]]/Table1[[#This Row],[QTY_3]]</f>
        <v>#N/A</v>
      </c>
      <c r="U287" s="3" t="e">
        <f>Table1[[#This Row],[STN_3]]</f>
        <v>#N/A</v>
      </c>
      <c r="V287" s="6">
        <f>INDEX([1]!NOTA[DISC 1],Table1[//NOTA])</f>
        <v>0.125</v>
      </c>
      <c r="W287" s="6">
        <f>INDEX([1]!NOTA[DISC 2],Table1[//NOTA])</f>
        <v>0.1</v>
      </c>
      <c r="X287" s="13">
        <f ca="1">INDEX([1]!NOTA[TGL_H],Table1[//NOTA])</f>
        <v>45371</v>
      </c>
      <c r="Y287" s="13">
        <f ca="1">INDEX([1]!NOTA[TGL.NOTA_H],Table1[//NOTA])</f>
        <v>45366</v>
      </c>
      <c r="Z287" s="7" t="str">
        <f ca="1">INDEX([1]!NOTA[NO.NOTA_H],Table1[//NOTA])</f>
        <v>SA240304715</v>
      </c>
      <c r="AA287" s="3" t="e">
        <f>Table1[[#This Row],[KODE BARANG]]</f>
        <v>#N/A</v>
      </c>
      <c r="AB287" s="3">
        <f>Table1[[#This Row],[C_3]]</f>
        <v>5</v>
      </c>
      <c r="AC287" s="4" t="e">
        <f>Table1[[#This Row],[HARGA]]</f>
        <v>#N/A</v>
      </c>
      <c r="AD287" s="6">
        <f>IF(Table1[[#This Row],[DISKON_1]]=0,"",Table1[[#This Row],[DISKON_1]])</f>
        <v>0.125</v>
      </c>
      <c r="AE287" s="6">
        <f>IF(Table1[[#This Row],[DISKON_2]]=0,"",Table1[[#This Row],[DISKON_2]])</f>
        <v>0.1</v>
      </c>
      <c r="AF287" s="8">
        <f ca="1">Table1[[#This Row],[TGL DATANG]]</f>
        <v>45371</v>
      </c>
      <c r="AG287" s="10">
        <f ca="1">Table1[[#This Row],[TGL NOTA]]</f>
        <v>45366</v>
      </c>
      <c r="AH287" t="str">
        <f ca="1">Table1[[#This Row],[NO.NOTA]]</f>
        <v>SA240304715</v>
      </c>
    </row>
    <row r="288" spans="4:34" hidden="1" x14ac:dyDescent="0.25">
      <c r="D288" t="str">
        <f t="shared" si="9"/>
        <v/>
      </c>
      <c r="E288">
        <f t="shared" si="8"/>
        <v>0</v>
      </c>
      <c r="F288">
        <f>INDEX([1]!NOTA[//DB],A:A)</f>
        <v>2510</v>
      </c>
      <c r="G288" t="e">
        <f>MATCH(Table1[NAMA NB],Table2[NAMA NB],0)</f>
        <v>#N/A</v>
      </c>
      <c r="H288" t="str">
        <f>INDEX([2]!db[NB PAJAK],Table1[[#This Row],[//DB]])</f>
        <v>PENSIL JOYKO 2B P-88</v>
      </c>
      <c r="I288" s="3" t="e">
        <f>INDEX(Table2[KODE BARANG],Table1[[#This Row],[//DIC]])</f>
        <v>#N/A</v>
      </c>
      <c r="J288" s="4">
        <f>INDEX([1]!NOTA[C],Table1[[#This Row],[//NOTA]])</f>
        <v>10</v>
      </c>
      <c r="K288" s="5">
        <f>IF(Table1[[#This Row],[C_1]]=0,Table1[[#This Row],[QTY_1]]/Table1[[#This Row],[QTY_2]],0)</f>
        <v>0</v>
      </c>
      <c r="L288" s="5">
        <f>IF(Table1[[#This Row],[C_1]]=0,Table1[[#This Row],[C_2]],Table1[[#This Row],[C_1]])</f>
        <v>10</v>
      </c>
      <c r="M288" s="3">
        <f>INDEX([1]!NOTA[QTY],Table1[[#This Row],[//NOTA]])</f>
        <v>300</v>
      </c>
      <c r="N288" s="3" t="str">
        <f>INDEX([1]!NOTA[STN],Table1[[#This Row],[//NOTA]])</f>
        <v>GRS</v>
      </c>
      <c r="O288" s="3" t="e">
        <f>INDEX(Table2[ISI],Table1[//DIC])</f>
        <v>#N/A</v>
      </c>
      <c r="P288" s="3" t="e">
        <f>INDEX(Table2[SATUAN],Table1[//DIC])</f>
        <v>#N/A</v>
      </c>
      <c r="Q288" s="3" t="e">
        <f>IF(Table1[[#This Row],[QTY_2]]*Table1[[#This Row],[C_1]]=0,Table1[[#This Row],[QTY_1]],Table1[[#This Row],[QTY_2]]*Table1[[#This Row],[C_1]])</f>
        <v>#N/A</v>
      </c>
      <c r="R288" s="3" t="e">
        <f>IF(Table1[[#This Row],[C_1]]="",Table1[[#This Row],[STN_1]],Table1[[#This Row],[STN_2]])</f>
        <v>#N/A</v>
      </c>
      <c r="S288" s="4">
        <f>INDEX([1]!NOTA[JUMLAH],Table1[//NOTA])</f>
        <v>31320000</v>
      </c>
      <c r="T288" s="4" t="e">
        <f>Table1[[#This Row],[JUMLAH]]/Table1[[#This Row],[QTY_3]]</f>
        <v>#N/A</v>
      </c>
      <c r="U288" s="3" t="e">
        <f>Table1[[#This Row],[STN_3]]</f>
        <v>#N/A</v>
      </c>
      <c r="V288" s="6">
        <f>INDEX([1]!NOTA[DISC 1],Table1[//NOTA])</f>
        <v>0.125</v>
      </c>
      <c r="W288" s="6">
        <f>INDEX([1]!NOTA[DISC 2],Table1[//NOTA])</f>
        <v>0.1</v>
      </c>
      <c r="X288" s="13">
        <f ca="1">INDEX([1]!NOTA[TGL_H],Table1[//NOTA])</f>
        <v>45371</v>
      </c>
      <c r="Y288" s="13">
        <f ca="1">INDEX([1]!NOTA[TGL.NOTA_H],Table1[//NOTA])</f>
        <v>45366</v>
      </c>
      <c r="Z288" s="7" t="str">
        <f ca="1">INDEX([1]!NOTA[NO.NOTA_H],Table1[//NOTA])</f>
        <v>SA240304715</v>
      </c>
      <c r="AA288" s="3" t="e">
        <f>Table1[[#This Row],[KODE BARANG]]</f>
        <v>#N/A</v>
      </c>
      <c r="AB288" s="3">
        <f>Table1[[#This Row],[C_3]]</f>
        <v>10</v>
      </c>
      <c r="AC288" s="4" t="e">
        <f>Table1[[#This Row],[HARGA]]</f>
        <v>#N/A</v>
      </c>
      <c r="AD288" s="6">
        <f>IF(Table1[[#This Row],[DISKON_1]]=0,"",Table1[[#This Row],[DISKON_1]])</f>
        <v>0.125</v>
      </c>
      <c r="AE288" s="6">
        <f>IF(Table1[[#This Row],[DISKON_2]]=0,"",Table1[[#This Row],[DISKON_2]])</f>
        <v>0.1</v>
      </c>
      <c r="AF288" s="8">
        <f ca="1">Table1[[#This Row],[TGL DATANG]]</f>
        <v>45371</v>
      </c>
      <c r="AG288" s="10">
        <f ca="1">Table1[[#This Row],[TGL NOTA]]</f>
        <v>45366</v>
      </c>
      <c r="AH288" t="str">
        <f ca="1">Table1[[#This Row],[NO.NOTA]]</f>
        <v>SA240304715</v>
      </c>
    </row>
    <row r="289" spans="4:34" hidden="1" x14ac:dyDescent="0.25">
      <c r="D289" t="str">
        <f t="shared" si="9"/>
        <v/>
      </c>
      <c r="E289">
        <f t="shared" si="8"/>
        <v>0</v>
      </c>
      <c r="F289" t="str">
        <f>INDEX([1]!NOTA[//DB],A:A)</f>
        <v/>
      </c>
      <c r="G289" t="e">
        <f>MATCH(Table1[NAMA NB],Table2[NAMA NB],0)</f>
        <v>#VALUE!</v>
      </c>
      <c r="H289" t="e">
        <f>INDEX([2]!db[NB PAJAK],Table1[[#This Row],[//DB]])</f>
        <v>#VALUE!</v>
      </c>
      <c r="I289" s="3" t="e">
        <f>INDEX(Table2[KODE BARANG],Table1[[#This Row],[//DIC]])</f>
        <v>#VALUE!</v>
      </c>
      <c r="J289" s="4">
        <f>INDEX([1]!NOTA[C],Table1[[#This Row],[//NOTA]])</f>
        <v>0</v>
      </c>
      <c r="K289" s="5" t="e">
        <f>IF(Table1[[#This Row],[C_1]]=0,Table1[[#This Row],[QTY_1]]/Table1[[#This Row],[QTY_2]],0)</f>
        <v>#VALUE!</v>
      </c>
      <c r="L289" s="5" t="e">
        <f>IF(Table1[[#This Row],[C_1]]=0,Table1[[#This Row],[C_2]],Table1[[#This Row],[C_1]])</f>
        <v>#VALUE!</v>
      </c>
      <c r="M289" s="3">
        <f>INDEX([1]!NOTA[QTY],Table1[[#This Row],[//NOTA]])</f>
        <v>0</v>
      </c>
      <c r="N289" s="3">
        <f>INDEX([1]!NOTA[STN],Table1[[#This Row],[//NOTA]])</f>
        <v>0</v>
      </c>
      <c r="O289" s="3" t="e">
        <f>INDEX(Table2[ISI],Table1[//DIC])</f>
        <v>#VALUE!</v>
      </c>
      <c r="P289" s="3" t="e">
        <f>INDEX(Table2[SATUAN],Table1[//DIC])</f>
        <v>#VALUE!</v>
      </c>
      <c r="Q289" s="3" t="e">
        <f>IF(Table1[[#This Row],[QTY_2]]*Table1[[#This Row],[C_1]]=0,Table1[[#This Row],[QTY_1]],Table1[[#This Row],[QTY_2]]*Table1[[#This Row],[C_1]])</f>
        <v>#VALUE!</v>
      </c>
      <c r="R289" s="3" t="e">
        <f>IF(Table1[[#This Row],[C_1]]="",Table1[[#This Row],[STN_1]],Table1[[#This Row],[STN_2]])</f>
        <v>#VALUE!</v>
      </c>
      <c r="S289" s="4" t="str">
        <f>INDEX([1]!NOTA[JUMLAH],Table1[//NOTA])</f>
        <v/>
      </c>
      <c r="T289" s="4" t="e">
        <f>Table1[[#This Row],[JUMLAH]]/Table1[[#This Row],[QTY_3]]</f>
        <v>#VALUE!</v>
      </c>
      <c r="U289" s="3" t="e">
        <f>Table1[[#This Row],[STN_3]]</f>
        <v>#VALUE!</v>
      </c>
      <c r="V289" s="6">
        <f>INDEX([1]!NOTA[DISC 1],Table1[//NOTA])</f>
        <v>0</v>
      </c>
      <c r="W289" s="6">
        <f>INDEX([1]!NOTA[DISC 2],Table1[//NOTA])</f>
        <v>0</v>
      </c>
      <c r="X289" s="13" t="str">
        <f ca="1">INDEX([1]!NOTA[TGL_H],Table1[//NOTA])</f>
        <v/>
      </c>
      <c r="Y289" s="13" t="str">
        <f ca="1">INDEX([1]!NOTA[TGL.NOTA_H],Table1[//NOTA])</f>
        <v/>
      </c>
      <c r="Z289" s="7" t="str">
        <f ca="1">INDEX([1]!NOTA[NO.NOTA_H],Table1[//NOTA])</f>
        <v/>
      </c>
      <c r="AA289" s="3" t="e">
        <f>Table1[[#This Row],[KODE BARANG]]</f>
        <v>#VALUE!</v>
      </c>
      <c r="AB289" s="3" t="e">
        <f>Table1[[#This Row],[C_3]]</f>
        <v>#VALUE!</v>
      </c>
      <c r="AC289" s="4" t="e">
        <f>Table1[[#This Row],[HARGA]]</f>
        <v>#VALUE!</v>
      </c>
      <c r="AD289" s="6" t="str">
        <f>IF(Table1[[#This Row],[DISKON_1]]=0,"",Table1[[#This Row],[DISKON_1]])</f>
        <v/>
      </c>
      <c r="AE289" s="6" t="str">
        <f>IF(Table1[[#This Row],[DISKON_2]]=0,"",Table1[[#This Row],[DISKON_2]])</f>
        <v/>
      </c>
      <c r="AF289" s="8" t="str">
        <f ca="1">Table1[[#This Row],[TGL DATANG]]</f>
        <v/>
      </c>
      <c r="AG289" s="10" t="str">
        <f ca="1">Table1[[#This Row],[TGL NOTA]]</f>
        <v/>
      </c>
      <c r="AH289" t="str">
        <f ca="1">Table1[[#This Row],[NO.NOTA]]</f>
        <v/>
      </c>
    </row>
    <row r="290" spans="4:34" hidden="1" x14ac:dyDescent="0.25">
      <c r="D290" t="str">
        <f t="shared" si="9"/>
        <v/>
      </c>
      <c r="E290">
        <f t="shared" si="8"/>
        <v>0</v>
      </c>
      <c r="F290">
        <f>INDEX([1]!NOTA[//DB],A:A)</f>
        <v>1765</v>
      </c>
      <c r="G290" t="e">
        <f>MATCH(Table1[NAMA NB],Table2[NAMA NB],0)</f>
        <v>#N/A</v>
      </c>
      <c r="H290" t="str">
        <f>INDEX([2]!db[NB PAJAK],Table1[[#This Row],[//DB]])</f>
        <v>LABEL HARGA KENKO 5002-2R (2 LINE) isi 10 rol</v>
      </c>
      <c r="I290" s="3" t="e">
        <f>INDEX(Table2[KODE BARANG],Table1[[#This Row],[//DIC]])</f>
        <v>#N/A</v>
      </c>
      <c r="J290" s="4">
        <f>INDEX([1]!NOTA[C],Table1[[#This Row],[//NOTA]])</f>
        <v>1</v>
      </c>
      <c r="K290" s="5">
        <f>IF(Table1[[#This Row],[C_1]]=0,Table1[[#This Row],[QTY_1]]/Table1[[#This Row],[QTY_2]],0)</f>
        <v>0</v>
      </c>
      <c r="L290" s="5">
        <f>IF(Table1[[#This Row],[C_1]]=0,Table1[[#This Row],[C_2]],Table1[[#This Row],[C_1]])</f>
        <v>1</v>
      </c>
      <c r="M290" s="3">
        <f>INDEX([1]!NOTA[QTY],Table1[[#This Row],[//NOTA]])</f>
        <v>0</v>
      </c>
      <c r="N290" s="3">
        <f>INDEX([1]!NOTA[STN],Table1[[#This Row],[//NOTA]])</f>
        <v>0</v>
      </c>
      <c r="O290" s="3" t="e">
        <f>INDEX(Table2[ISI],Table1[//DIC])</f>
        <v>#N/A</v>
      </c>
      <c r="P290" s="3" t="e">
        <f>INDEX(Table2[SATUAN],Table1[//DIC])</f>
        <v>#N/A</v>
      </c>
      <c r="Q290" s="3" t="e">
        <f>IF(Table1[[#This Row],[QTY_2]]*Table1[[#This Row],[C_1]]=0,Table1[[#This Row],[QTY_1]],Table1[[#This Row],[QTY_2]]*Table1[[#This Row],[C_1]])</f>
        <v>#N/A</v>
      </c>
      <c r="R290" s="3" t="e">
        <f>IF(Table1[[#This Row],[C_1]]="",Table1[[#This Row],[STN_1]],Table1[[#This Row],[STN_2]])</f>
        <v>#N/A</v>
      </c>
      <c r="S290" s="4">
        <f>INDEX([1]!NOTA[JUMLAH],Table1[//NOTA])</f>
        <v>1350000</v>
      </c>
      <c r="T290" s="4" t="e">
        <f>Table1[[#This Row],[JUMLAH]]/Table1[[#This Row],[QTY_3]]</f>
        <v>#N/A</v>
      </c>
      <c r="U290" s="3" t="e">
        <f>Table1[[#This Row],[STN_3]]</f>
        <v>#N/A</v>
      </c>
      <c r="V290" s="6">
        <f>INDEX([1]!NOTA[DISC 1],Table1[//NOTA])</f>
        <v>0.17</v>
      </c>
      <c r="W290" s="6">
        <f>INDEX([1]!NOTA[DISC 2],Table1[//NOTA])</f>
        <v>0</v>
      </c>
      <c r="X290" s="13">
        <f ca="1">INDEX([1]!NOTA[TGL_H],Table1[//NOTA])</f>
        <v>45371</v>
      </c>
      <c r="Y290" s="13">
        <f ca="1">INDEX([1]!NOTA[TGL.NOTA_H],Table1[//NOTA])</f>
        <v>45366</v>
      </c>
      <c r="Z290" s="7" t="str">
        <f ca="1">INDEX([1]!NOTA[NO.NOTA_H],Table1[//NOTA])</f>
        <v>24030900</v>
      </c>
      <c r="AA290" s="3" t="e">
        <f>Table1[[#This Row],[KODE BARANG]]</f>
        <v>#N/A</v>
      </c>
      <c r="AB290" s="3">
        <f>Table1[[#This Row],[C_3]]</f>
        <v>1</v>
      </c>
      <c r="AC290" s="4" t="e">
        <f>Table1[[#This Row],[HARGA]]</f>
        <v>#N/A</v>
      </c>
      <c r="AD290" s="6">
        <f>IF(Table1[[#This Row],[DISKON_1]]=0,"",Table1[[#This Row],[DISKON_1]])</f>
        <v>0.17</v>
      </c>
      <c r="AE290" s="6" t="str">
        <f>IF(Table1[[#This Row],[DISKON_2]]=0,"",Table1[[#This Row],[DISKON_2]])</f>
        <v/>
      </c>
      <c r="AF290" s="8">
        <f ca="1">Table1[[#This Row],[TGL DATANG]]</f>
        <v>45371</v>
      </c>
      <c r="AG290" s="10">
        <f ca="1">Table1[[#This Row],[TGL NOTA]]</f>
        <v>45366</v>
      </c>
      <c r="AH290" t="str">
        <f ca="1">Table1[[#This Row],[NO.NOTA]]</f>
        <v>24030900</v>
      </c>
    </row>
    <row r="291" spans="4:34" hidden="1" x14ac:dyDescent="0.25">
      <c r="D291" t="str">
        <f t="shared" si="9"/>
        <v/>
      </c>
      <c r="E291">
        <f t="shared" si="8"/>
        <v>0</v>
      </c>
      <c r="F291" t="str">
        <f>INDEX([1]!NOTA[//DB],A:A)</f>
        <v/>
      </c>
      <c r="G291" t="e">
        <f>MATCH(Table1[NAMA NB],Table2[NAMA NB],0)</f>
        <v>#VALUE!</v>
      </c>
      <c r="H291" t="e">
        <f>INDEX([2]!db[NB PAJAK],Table1[[#This Row],[//DB]])</f>
        <v>#VALUE!</v>
      </c>
      <c r="I291" s="3" t="e">
        <f>INDEX(Table2[KODE BARANG],Table1[[#This Row],[//DIC]])</f>
        <v>#VALUE!</v>
      </c>
      <c r="J291" s="4">
        <f>INDEX([1]!NOTA[C],Table1[[#This Row],[//NOTA]])</f>
        <v>0</v>
      </c>
      <c r="K291" s="5" t="e">
        <f>IF(Table1[[#This Row],[C_1]]=0,Table1[[#This Row],[QTY_1]]/Table1[[#This Row],[QTY_2]],0)</f>
        <v>#VALUE!</v>
      </c>
      <c r="L291" s="5" t="e">
        <f>IF(Table1[[#This Row],[C_1]]=0,Table1[[#This Row],[C_2]],Table1[[#This Row],[C_1]])</f>
        <v>#VALUE!</v>
      </c>
      <c r="M291" s="3">
        <f>INDEX([1]!NOTA[QTY],Table1[[#This Row],[//NOTA]])</f>
        <v>0</v>
      </c>
      <c r="N291" s="3">
        <f>INDEX([1]!NOTA[STN],Table1[[#This Row],[//NOTA]])</f>
        <v>0</v>
      </c>
      <c r="O291" s="3" t="e">
        <f>INDEX(Table2[ISI],Table1[//DIC])</f>
        <v>#VALUE!</v>
      </c>
      <c r="P291" s="3" t="e">
        <f>INDEX(Table2[SATUAN],Table1[//DIC])</f>
        <v>#VALUE!</v>
      </c>
      <c r="Q291" s="3" t="e">
        <f>IF(Table1[[#This Row],[QTY_2]]*Table1[[#This Row],[C_1]]=0,Table1[[#This Row],[QTY_1]],Table1[[#This Row],[QTY_2]]*Table1[[#This Row],[C_1]])</f>
        <v>#VALUE!</v>
      </c>
      <c r="R291" s="3" t="e">
        <f>IF(Table1[[#This Row],[C_1]]="",Table1[[#This Row],[STN_1]],Table1[[#This Row],[STN_2]])</f>
        <v>#VALUE!</v>
      </c>
      <c r="S291" s="4" t="str">
        <f>INDEX([1]!NOTA[JUMLAH],Table1[//NOTA])</f>
        <v/>
      </c>
      <c r="T291" s="4" t="e">
        <f>Table1[[#This Row],[JUMLAH]]/Table1[[#This Row],[QTY_3]]</f>
        <v>#VALUE!</v>
      </c>
      <c r="U291" s="3" t="e">
        <f>Table1[[#This Row],[STN_3]]</f>
        <v>#VALUE!</v>
      </c>
      <c r="V291" s="6">
        <f>INDEX([1]!NOTA[DISC 1],Table1[//NOTA])</f>
        <v>0</v>
      </c>
      <c r="W291" s="6">
        <f>INDEX([1]!NOTA[DISC 2],Table1[//NOTA])</f>
        <v>0</v>
      </c>
      <c r="X291" s="13" t="str">
        <f ca="1">INDEX([1]!NOTA[TGL_H],Table1[//NOTA])</f>
        <v/>
      </c>
      <c r="Y291" s="13" t="str">
        <f ca="1">INDEX([1]!NOTA[TGL.NOTA_H],Table1[//NOTA])</f>
        <v/>
      </c>
      <c r="Z291" s="7" t="str">
        <f ca="1">INDEX([1]!NOTA[NO.NOTA_H],Table1[//NOTA])</f>
        <v/>
      </c>
      <c r="AA291" s="3" t="e">
        <f>Table1[[#This Row],[KODE BARANG]]</f>
        <v>#VALUE!</v>
      </c>
      <c r="AB291" s="3" t="e">
        <f>Table1[[#This Row],[C_3]]</f>
        <v>#VALUE!</v>
      </c>
      <c r="AC291" s="4" t="e">
        <f>Table1[[#This Row],[HARGA]]</f>
        <v>#VALUE!</v>
      </c>
      <c r="AD291" s="6" t="str">
        <f>IF(Table1[[#This Row],[DISKON_1]]=0,"",Table1[[#This Row],[DISKON_1]])</f>
        <v/>
      </c>
      <c r="AE291" s="6" t="str">
        <f>IF(Table1[[#This Row],[DISKON_2]]=0,"",Table1[[#This Row],[DISKON_2]])</f>
        <v/>
      </c>
      <c r="AF291" s="8" t="str">
        <f ca="1">Table1[[#This Row],[TGL DATANG]]</f>
        <v/>
      </c>
      <c r="AG291" s="10" t="str">
        <f ca="1">Table1[[#This Row],[TGL NOTA]]</f>
        <v/>
      </c>
      <c r="AH291" t="str">
        <f ca="1">Table1[[#This Row],[NO.NOTA]]</f>
        <v/>
      </c>
    </row>
    <row r="292" spans="4:34" hidden="1" x14ac:dyDescent="0.25">
      <c r="D292" t="str">
        <f t="shared" si="9"/>
        <v/>
      </c>
      <c r="E292">
        <f t="shared" si="8"/>
        <v>0</v>
      </c>
      <c r="F292">
        <f>INDEX([1]!NOTA[//DB],A:A)</f>
        <v>1047</v>
      </c>
      <c r="G292" t="e">
        <f>MATCH(Table1[NAMA NB],Table2[NAMA NB],0)</f>
        <v>#N/A</v>
      </c>
      <c r="H292">
        <f>INDEX([2]!db[NB PAJAK],Table1[[#This Row],[//DB]])</f>
        <v>0</v>
      </c>
      <c r="I292" s="3" t="e">
        <f>INDEX(Table2[KODE BARANG],Table1[[#This Row],[//DIC]])</f>
        <v>#N/A</v>
      </c>
      <c r="J292" s="4">
        <f>INDEX([1]!NOTA[C],Table1[[#This Row],[//NOTA]])</f>
        <v>2</v>
      </c>
      <c r="K292" s="5">
        <f>IF(Table1[[#This Row],[C_1]]=0,Table1[[#This Row],[QTY_1]]/Table1[[#This Row],[QTY_2]],0)</f>
        <v>0</v>
      </c>
      <c r="L292" s="5">
        <f>IF(Table1[[#This Row],[C_1]]=0,Table1[[#This Row],[C_2]],Table1[[#This Row],[C_1]])</f>
        <v>2</v>
      </c>
      <c r="M292" s="3">
        <f>INDEX([1]!NOTA[QTY],Table1[[#This Row],[//NOTA]])</f>
        <v>240</v>
      </c>
      <c r="N292" s="3" t="str">
        <f>INDEX([1]!NOTA[STN],Table1[[#This Row],[//NOTA]])</f>
        <v>LSN</v>
      </c>
      <c r="O292" s="3" t="e">
        <f>INDEX(Table2[ISI],Table1[//DIC])</f>
        <v>#N/A</v>
      </c>
      <c r="P292" s="3" t="e">
        <f>INDEX(Table2[SATUAN],Table1[//DIC])</f>
        <v>#N/A</v>
      </c>
      <c r="Q292" s="3" t="e">
        <f>IF(Table1[[#This Row],[QTY_2]]*Table1[[#This Row],[C_1]]=0,Table1[[#This Row],[QTY_1]],Table1[[#This Row],[QTY_2]]*Table1[[#This Row],[C_1]])</f>
        <v>#N/A</v>
      </c>
      <c r="R292" s="3" t="e">
        <f>IF(Table1[[#This Row],[C_1]]="",Table1[[#This Row],[STN_1]],Table1[[#This Row],[STN_2]])</f>
        <v>#N/A</v>
      </c>
      <c r="S292" s="4">
        <f>INDEX([1]!NOTA[JUMLAH],Table1[//NOTA])</f>
        <v>4920000</v>
      </c>
      <c r="T292" s="4" t="e">
        <f>Table1[[#This Row],[JUMLAH]]/Table1[[#This Row],[QTY_3]]</f>
        <v>#N/A</v>
      </c>
      <c r="U292" s="3" t="e">
        <f>Table1[[#This Row],[STN_3]]</f>
        <v>#N/A</v>
      </c>
      <c r="V292" s="6">
        <f>INDEX([1]!NOTA[DISC 1],Table1[//NOTA])</f>
        <v>0</v>
      </c>
      <c r="W292" s="6">
        <f>INDEX([1]!NOTA[DISC 2],Table1[//NOTA])</f>
        <v>0</v>
      </c>
      <c r="X292" s="13">
        <f ca="1">INDEX([1]!NOTA[TGL_H],Table1[//NOTA])</f>
        <v>45371</v>
      </c>
      <c r="Y292" s="13">
        <f ca="1">INDEX([1]!NOTA[TGL.NOTA_H],Table1[//NOTA])</f>
        <v>45366</v>
      </c>
      <c r="Z292" s="7" t="str">
        <f ca="1">INDEX([1]!NOTA[NO.NOTA_H],Table1[//NOTA])</f>
        <v>JUC207//24</v>
      </c>
      <c r="AA292" s="3" t="e">
        <f>Table1[[#This Row],[KODE BARANG]]</f>
        <v>#N/A</v>
      </c>
      <c r="AB292" s="3">
        <f>Table1[[#This Row],[C_3]]</f>
        <v>2</v>
      </c>
      <c r="AC292" s="4" t="e">
        <f>Table1[[#This Row],[HARGA]]</f>
        <v>#N/A</v>
      </c>
      <c r="AD292" s="6" t="str">
        <f>IF(Table1[[#This Row],[DISKON_1]]=0,"",Table1[[#This Row],[DISKON_1]])</f>
        <v/>
      </c>
      <c r="AE292" s="6" t="str">
        <f>IF(Table1[[#This Row],[DISKON_2]]=0,"",Table1[[#This Row],[DISKON_2]])</f>
        <v/>
      </c>
      <c r="AF292" s="8">
        <f ca="1">Table1[[#This Row],[TGL DATANG]]</f>
        <v>45371</v>
      </c>
      <c r="AG292" s="10">
        <f ca="1">Table1[[#This Row],[TGL NOTA]]</f>
        <v>45366</v>
      </c>
      <c r="AH292" t="str">
        <f ca="1">Table1[[#This Row],[NO.NOTA]]</f>
        <v>JUC207//24</v>
      </c>
    </row>
    <row r="293" spans="4:34" hidden="1" x14ac:dyDescent="0.25">
      <c r="D293" t="str">
        <f t="shared" si="9"/>
        <v/>
      </c>
      <c r="E293">
        <f t="shared" si="8"/>
        <v>0</v>
      </c>
      <c r="F293" t="e">
        <f>INDEX([1]!NOTA[//DB],A:A)</f>
        <v>#N/A</v>
      </c>
      <c r="G293" t="e">
        <f>MATCH(Table1[NAMA NB],Table2[NAMA NB],0)</f>
        <v>#N/A</v>
      </c>
      <c r="H293" t="e">
        <f>INDEX([2]!db[NB PAJAK],Table1[[#This Row],[//DB]])</f>
        <v>#N/A</v>
      </c>
      <c r="I293" s="3" t="e">
        <f>INDEX(Table2[KODE BARANG],Table1[[#This Row],[//DIC]])</f>
        <v>#N/A</v>
      </c>
      <c r="J293" s="4">
        <f>INDEX([1]!NOTA[C],Table1[[#This Row],[//NOTA]])</f>
        <v>2</v>
      </c>
      <c r="K293" s="5">
        <f>IF(Table1[[#This Row],[C_1]]=0,Table1[[#This Row],[QTY_1]]/Table1[[#This Row],[QTY_2]],0)</f>
        <v>0</v>
      </c>
      <c r="L293" s="5">
        <f>IF(Table1[[#This Row],[C_1]]=0,Table1[[#This Row],[C_2]],Table1[[#This Row],[C_1]])</f>
        <v>2</v>
      </c>
      <c r="M293" s="3">
        <f>INDEX([1]!NOTA[QTY],Table1[[#This Row],[//NOTA]])</f>
        <v>240</v>
      </c>
      <c r="N293" s="3" t="str">
        <f>INDEX([1]!NOTA[STN],Table1[[#This Row],[//NOTA]])</f>
        <v>LSN</v>
      </c>
      <c r="O293" s="3" t="e">
        <f>INDEX(Table2[ISI],Table1[//DIC])</f>
        <v>#N/A</v>
      </c>
      <c r="P293" s="3" t="e">
        <f>INDEX(Table2[SATUAN],Table1[//DIC])</f>
        <v>#N/A</v>
      </c>
      <c r="Q293" s="3" t="e">
        <f>IF(Table1[[#This Row],[QTY_2]]*Table1[[#This Row],[C_1]]=0,Table1[[#This Row],[QTY_1]],Table1[[#This Row],[QTY_2]]*Table1[[#This Row],[C_1]])</f>
        <v>#N/A</v>
      </c>
      <c r="R293" s="3" t="e">
        <f>IF(Table1[[#This Row],[C_1]]="",Table1[[#This Row],[STN_1]],Table1[[#This Row],[STN_2]])</f>
        <v>#N/A</v>
      </c>
      <c r="S293" s="4">
        <f>INDEX([1]!NOTA[JUMLAH],Table1[//NOTA])</f>
        <v>4560000</v>
      </c>
      <c r="T293" s="4" t="e">
        <f>Table1[[#This Row],[JUMLAH]]/Table1[[#This Row],[QTY_3]]</f>
        <v>#N/A</v>
      </c>
      <c r="U293" s="3" t="e">
        <f>Table1[[#This Row],[STN_3]]</f>
        <v>#N/A</v>
      </c>
      <c r="V293" s="6">
        <f>INDEX([1]!NOTA[DISC 1],Table1[//NOTA])</f>
        <v>0</v>
      </c>
      <c r="W293" s="6">
        <f>INDEX([1]!NOTA[DISC 2],Table1[//NOTA])</f>
        <v>0</v>
      </c>
      <c r="X293" s="13">
        <f ca="1">INDEX([1]!NOTA[TGL_H],Table1[//NOTA])</f>
        <v>45371</v>
      </c>
      <c r="Y293" s="13">
        <f ca="1">INDEX([1]!NOTA[TGL.NOTA_H],Table1[//NOTA])</f>
        <v>45366</v>
      </c>
      <c r="Z293" s="7" t="str">
        <f ca="1">INDEX([1]!NOTA[NO.NOTA_H],Table1[//NOTA])</f>
        <v>JUC207//24</v>
      </c>
      <c r="AA293" s="3" t="e">
        <f>Table1[[#This Row],[KODE BARANG]]</f>
        <v>#N/A</v>
      </c>
      <c r="AB293" s="3">
        <f>Table1[[#This Row],[C_3]]</f>
        <v>2</v>
      </c>
      <c r="AC293" s="4" t="e">
        <f>Table1[[#This Row],[HARGA]]</f>
        <v>#N/A</v>
      </c>
      <c r="AD293" s="6" t="str">
        <f>IF(Table1[[#This Row],[DISKON_1]]=0,"",Table1[[#This Row],[DISKON_1]])</f>
        <v/>
      </c>
      <c r="AE293" s="6" t="str">
        <f>IF(Table1[[#This Row],[DISKON_2]]=0,"",Table1[[#This Row],[DISKON_2]])</f>
        <v/>
      </c>
      <c r="AF293" s="8">
        <f ca="1">Table1[[#This Row],[TGL DATANG]]</f>
        <v>45371</v>
      </c>
      <c r="AG293" s="10">
        <f ca="1">Table1[[#This Row],[TGL NOTA]]</f>
        <v>45366</v>
      </c>
      <c r="AH293" t="str">
        <f ca="1">Table1[[#This Row],[NO.NOTA]]</f>
        <v>JUC207//24</v>
      </c>
    </row>
    <row r="294" spans="4:34" hidden="1" x14ac:dyDescent="0.25">
      <c r="D294" t="str">
        <f t="shared" si="9"/>
        <v/>
      </c>
      <c r="E294">
        <f t="shared" si="8"/>
        <v>0</v>
      </c>
      <c r="F294">
        <f>INDEX([1]!NOTA[//DB],A:A)</f>
        <v>2144</v>
      </c>
      <c r="G294" t="e">
        <f>MATCH(Table1[NAMA NB],Table2[NAMA NB],0)</f>
        <v>#N/A</v>
      </c>
      <c r="H294">
        <f>INDEX([2]!db[NB PAJAK],Table1[[#This Row],[//DB]])</f>
        <v>0</v>
      </c>
      <c r="I294" s="3" t="e">
        <f>INDEX(Table2[KODE BARANG],Table1[[#This Row],[//DIC]])</f>
        <v>#N/A</v>
      </c>
      <c r="J294" s="4">
        <f>INDEX([1]!NOTA[C],Table1[[#This Row],[//NOTA]])</f>
        <v>2</v>
      </c>
      <c r="K294" s="5">
        <f>IF(Table1[[#This Row],[C_1]]=0,Table1[[#This Row],[QTY_1]]/Table1[[#This Row],[QTY_2]],0)</f>
        <v>0</v>
      </c>
      <c r="L294" s="5">
        <f>IF(Table1[[#This Row],[C_1]]=0,Table1[[#This Row],[C_2]],Table1[[#This Row],[C_1]])</f>
        <v>2</v>
      </c>
      <c r="M294" s="3">
        <f>INDEX([1]!NOTA[QTY],Table1[[#This Row],[//NOTA]])</f>
        <v>288</v>
      </c>
      <c r="N294" s="3" t="str">
        <f>INDEX([1]!NOTA[STN],Table1[[#This Row],[//NOTA]])</f>
        <v>LSN</v>
      </c>
      <c r="O294" s="3" t="e">
        <f>INDEX(Table2[ISI],Table1[//DIC])</f>
        <v>#N/A</v>
      </c>
      <c r="P294" s="3" t="e">
        <f>INDEX(Table2[SATUAN],Table1[//DIC])</f>
        <v>#N/A</v>
      </c>
      <c r="Q294" s="3" t="e">
        <f>IF(Table1[[#This Row],[QTY_2]]*Table1[[#This Row],[C_1]]=0,Table1[[#This Row],[QTY_1]],Table1[[#This Row],[QTY_2]]*Table1[[#This Row],[C_1]])</f>
        <v>#N/A</v>
      </c>
      <c r="R294" s="3" t="e">
        <f>IF(Table1[[#This Row],[C_1]]="",Table1[[#This Row],[STN_1]],Table1[[#This Row],[STN_2]])</f>
        <v>#N/A</v>
      </c>
      <c r="S294" s="4">
        <f>INDEX([1]!NOTA[JUMLAH],Table1[//NOTA])</f>
        <v>3888000</v>
      </c>
      <c r="T294" s="4" t="e">
        <f>Table1[[#This Row],[JUMLAH]]/Table1[[#This Row],[QTY_3]]</f>
        <v>#N/A</v>
      </c>
      <c r="U294" s="3" t="e">
        <f>Table1[[#This Row],[STN_3]]</f>
        <v>#N/A</v>
      </c>
      <c r="V294" s="6">
        <f>INDEX([1]!NOTA[DISC 1],Table1[//NOTA])</f>
        <v>0</v>
      </c>
      <c r="W294" s="6">
        <f>INDEX([1]!NOTA[DISC 2],Table1[//NOTA])</f>
        <v>0</v>
      </c>
      <c r="X294" s="13">
        <f ca="1">INDEX([1]!NOTA[TGL_H],Table1[//NOTA])</f>
        <v>45371</v>
      </c>
      <c r="Y294" s="13">
        <f ca="1">INDEX([1]!NOTA[TGL.NOTA_H],Table1[//NOTA])</f>
        <v>45366</v>
      </c>
      <c r="Z294" s="7" t="str">
        <f ca="1">INDEX([1]!NOTA[NO.NOTA_H],Table1[//NOTA])</f>
        <v>JUC207//24</v>
      </c>
      <c r="AA294" s="3" t="e">
        <f>Table1[[#This Row],[KODE BARANG]]</f>
        <v>#N/A</v>
      </c>
      <c r="AB294" s="3">
        <f>Table1[[#This Row],[C_3]]</f>
        <v>2</v>
      </c>
      <c r="AC294" s="4" t="e">
        <f>Table1[[#This Row],[HARGA]]</f>
        <v>#N/A</v>
      </c>
      <c r="AD294" s="6" t="str">
        <f>IF(Table1[[#This Row],[DISKON_1]]=0,"",Table1[[#This Row],[DISKON_1]])</f>
        <v/>
      </c>
      <c r="AE294" s="6" t="str">
        <f>IF(Table1[[#This Row],[DISKON_2]]=0,"",Table1[[#This Row],[DISKON_2]])</f>
        <v/>
      </c>
      <c r="AF294" s="8">
        <f ca="1">Table1[[#This Row],[TGL DATANG]]</f>
        <v>45371</v>
      </c>
      <c r="AG294" s="10">
        <f ca="1">Table1[[#This Row],[TGL NOTA]]</f>
        <v>45366</v>
      </c>
      <c r="AH294" t="str">
        <f ca="1">Table1[[#This Row],[NO.NOTA]]</f>
        <v>JUC207//24</v>
      </c>
    </row>
    <row r="295" spans="4:34" hidden="1" x14ac:dyDescent="0.25">
      <c r="D295" t="str">
        <f t="shared" si="9"/>
        <v/>
      </c>
      <c r="E295">
        <f t="shared" si="8"/>
        <v>0</v>
      </c>
      <c r="F295" t="e">
        <f>INDEX([1]!NOTA[//DB],A:A)</f>
        <v>#N/A</v>
      </c>
      <c r="G295" t="e">
        <f>MATCH(Table1[NAMA NB],Table2[NAMA NB],0)</f>
        <v>#N/A</v>
      </c>
      <c r="H295" t="e">
        <f>INDEX([2]!db[NB PAJAK],Table1[[#This Row],[//DB]])</f>
        <v>#N/A</v>
      </c>
      <c r="I295" s="3" t="e">
        <f>INDEX(Table2[KODE BARANG],Table1[[#This Row],[//DIC]])</f>
        <v>#N/A</v>
      </c>
      <c r="J295" s="4">
        <f>INDEX([1]!NOTA[C],Table1[[#This Row],[//NOTA]])</f>
        <v>2</v>
      </c>
      <c r="K295" s="5">
        <f>IF(Table1[[#This Row],[C_1]]=0,Table1[[#This Row],[QTY_1]]/Table1[[#This Row],[QTY_2]],0)</f>
        <v>0</v>
      </c>
      <c r="L295" s="5">
        <f>IF(Table1[[#This Row],[C_1]]=0,Table1[[#This Row],[C_2]],Table1[[#This Row],[C_1]])</f>
        <v>2</v>
      </c>
      <c r="M295" s="3">
        <f>INDEX([1]!NOTA[QTY],Table1[[#This Row],[//NOTA]])</f>
        <v>48</v>
      </c>
      <c r="N295" s="3" t="str">
        <f>INDEX([1]!NOTA[STN],Table1[[#This Row],[//NOTA]])</f>
        <v>PCS</v>
      </c>
      <c r="O295" s="3" t="e">
        <f>INDEX(Table2[ISI],Table1[//DIC])</f>
        <v>#N/A</v>
      </c>
      <c r="P295" s="3" t="e">
        <f>INDEX(Table2[SATUAN],Table1[//DIC])</f>
        <v>#N/A</v>
      </c>
      <c r="Q295" s="3" t="e">
        <f>IF(Table1[[#This Row],[QTY_2]]*Table1[[#This Row],[C_1]]=0,Table1[[#This Row],[QTY_1]],Table1[[#This Row],[QTY_2]]*Table1[[#This Row],[C_1]])</f>
        <v>#N/A</v>
      </c>
      <c r="R295" s="3" t="e">
        <f>IF(Table1[[#This Row],[C_1]]="",Table1[[#This Row],[STN_1]],Table1[[#This Row],[STN_2]])</f>
        <v>#N/A</v>
      </c>
      <c r="S295" s="4">
        <f>INDEX([1]!NOTA[JUMLAH],Table1[//NOTA])</f>
        <v>5088000</v>
      </c>
      <c r="T295" s="4" t="e">
        <f>Table1[[#This Row],[JUMLAH]]/Table1[[#This Row],[QTY_3]]</f>
        <v>#N/A</v>
      </c>
      <c r="U295" s="3" t="e">
        <f>Table1[[#This Row],[STN_3]]</f>
        <v>#N/A</v>
      </c>
      <c r="V295" s="6">
        <f>INDEX([1]!NOTA[DISC 1],Table1[//NOTA])</f>
        <v>0</v>
      </c>
      <c r="W295" s="6">
        <f>INDEX([1]!NOTA[DISC 2],Table1[//NOTA])</f>
        <v>0</v>
      </c>
      <c r="X295" s="13">
        <f ca="1">INDEX([1]!NOTA[TGL_H],Table1[//NOTA])</f>
        <v>45371</v>
      </c>
      <c r="Y295" s="13">
        <f ca="1">INDEX([1]!NOTA[TGL.NOTA_H],Table1[//NOTA])</f>
        <v>45366</v>
      </c>
      <c r="Z295" s="7" t="str">
        <f ca="1">INDEX([1]!NOTA[NO.NOTA_H],Table1[//NOTA])</f>
        <v>JUC207//24</v>
      </c>
      <c r="AA295" s="3" t="e">
        <f>Table1[[#This Row],[KODE BARANG]]</f>
        <v>#N/A</v>
      </c>
      <c r="AB295" s="3">
        <f>Table1[[#This Row],[C_3]]</f>
        <v>2</v>
      </c>
      <c r="AC295" s="4" t="e">
        <f>Table1[[#This Row],[HARGA]]</f>
        <v>#N/A</v>
      </c>
      <c r="AD295" s="6" t="str">
        <f>IF(Table1[[#This Row],[DISKON_1]]=0,"",Table1[[#This Row],[DISKON_1]])</f>
        <v/>
      </c>
      <c r="AE295" s="6" t="str">
        <f>IF(Table1[[#This Row],[DISKON_2]]=0,"",Table1[[#This Row],[DISKON_2]])</f>
        <v/>
      </c>
      <c r="AF295" s="8">
        <f ca="1">Table1[[#This Row],[TGL DATANG]]</f>
        <v>45371</v>
      </c>
      <c r="AG295" s="10">
        <f ca="1">Table1[[#This Row],[TGL NOTA]]</f>
        <v>45366</v>
      </c>
      <c r="AH295" t="str">
        <f ca="1">Table1[[#This Row],[NO.NOTA]]</f>
        <v>JUC207//24</v>
      </c>
    </row>
    <row r="296" spans="4:34" hidden="1" x14ac:dyDescent="0.25">
      <c r="D296" t="str">
        <f t="shared" si="9"/>
        <v/>
      </c>
      <c r="E296">
        <f t="shared" si="8"/>
        <v>0</v>
      </c>
      <c r="F296">
        <f>INDEX([1]!NOTA[//DB],A:A)</f>
        <v>2114</v>
      </c>
      <c r="G296" t="e">
        <f>MATCH(Table1[NAMA NB],Table2[NAMA NB],0)</f>
        <v>#N/A</v>
      </c>
      <c r="H296">
        <f>INDEX([2]!db[NB PAJAK],Table1[[#This Row],[//DB]])</f>
        <v>0</v>
      </c>
      <c r="I296" s="3" t="e">
        <f>INDEX(Table2[KODE BARANG],Table1[[#This Row],[//DIC]])</f>
        <v>#N/A</v>
      </c>
      <c r="J296" s="4">
        <f>INDEX([1]!NOTA[C],Table1[[#This Row],[//NOTA]])</f>
        <v>1</v>
      </c>
      <c r="K296" s="5">
        <f>IF(Table1[[#This Row],[C_1]]=0,Table1[[#This Row],[QTY_1]]/Table1[[#This Row],[QTY_2]],0)</f>
        <v>0</v>
      </c>
      <c r="L296" s="5">
        <f>IF(Table1[[#This Row],[C_1]]=0,Table1[[#This Row],[C_2]],Table1[[#This Row],[C_1]])</f>
        <v>1</v>
      </c>
      <c r="M296" s="3">
        <f>INDEX([1]!NOTA[QTY],Table1[[#This Row],[//NOTA]])</f>
        <v>144</v>
      </c>
      <c r="N296" s="3" t="str">
        <f>INDEX([1]!NOTA[STN],Table1[[#This Row],[//NOTA]])</f>
        <v>LSN</v>
      </c>
      <c r="O296" s="3" t="e">
        <f>INDEX(Table2[ISI],Table1[//DIC])</f>
        <v>#N/A</v>
      </c>
      <c r="P296" s="3" t="e">
        <f>INDEX(Table2[SATUAN],Table1[//DIC])</f>
        <v>#N/A</v>
      </c>
      <c r="Q296" s="3" t="e">
        <f>IF(Table1[[#This Row],[QTY_2]]*Table1[[#This Row],[C_1]]=0,Table1[[#This Row],[QTY_1]],Table1[[#This Row],[QTY_2]]*Table1[[#This Row],[C_1]])</f>
        <v>#N/A</v>
      </c>
      <c r="R296" s="3" t="e">
        <f>IF(Table1[[#This Row],[C_1]]="",Table1[[#This Row],[STN_1]],Table1[[#This Row],[STN_2]])</f>
        <v>#N/A</v>
      </c>
      <c r="S296" s="4">
        <f>INDEX([1]!NOTA[JUMLAH],Table1[//NOTA])</f>
        <v>1908000</v>
      </c>
      <c r="T296" s="4" t="e">
        <f>Table1[[#This Row],[JUMLAH]]/Table1[[#This Row],[QTY_3]]</f>
        <v>#N/A</v>
      </c>
      <c r="U296" s="3" t="e">
        <f>Table1[[#This Row],[STN_3]]</f>
        <v>#N/A</v>
      </c>
      <c r="V296" s="6">
        <f>INDEX([1]!NOTA[DISC 1],Table1[//NOTA])</f>
        <v>0</v>
      </c>
      <c r="W296" s="6">
        <f>INDEX([1]!NOTA[DISC 2],Table1[//NOTA])</f>
        <v>0</v>
      </c>
      <c r="X296" s="13">
        <f ca="1">INDEX([1]!NOTA[TGL_H],Table1[//NOTA])</f>
        <v>45371</v>
      </c>
      <c r="Y296" s="13">
        <f ca="1">INDEX([1]!NOTA[TGL.NOTA_H],Table1[//NOTA])</f>
        <v>45366</v>
      </c>
      <c r="Z296" s="7" t="str">
        <f ca="1">INDEX([1]!NOTA[NO.NOTA_H],Table1[//NOTA])</f>
        <v>JUC207//24</v>
      </c>
      <c r="AA296" s="3" t="e">
        <f>Table1[[#This Row],[KODE BARANG]]</f>
        <v>#N/A</v>
      </c>
      <c r="AB296" s="3">
        <f>Table1[[#This Row],[C_3]]</f>
        <v>1</v>
      </c>
      <c r="AC296" s="4" t="e">
        <f>Table1[[#This Row],[HARGA]]</f>
        <v>#N/A</v>
      </c>
      <c r="AD296" s="6" t="str">
        <f>IF(Table1[[#This Row],[DISKON_1]]=0,"",Table1[[#This Row],[DISKON_1]])</f>
        <v/>
      </c>
      <c r="AE296" s="6" t="str">
        <f>IF(Table1[[#This Row],[DISKON_2]]=0,"",Table1[[#This Row],[DISKON_2]])</f>
        <v/>
      </c>
      <c r="AF296" s="8">
        <f ca="1">Table1[[#This Row],[TGL DATANG]]</f>
        <v>45371</v>
      </c>
      <c r="AG296" s="10">
        <f ca="1">Table1[[#This Row],[TGL NOTA]]</f>
        <v>45366</v>
      </c>
      <c r="AH296" t="str">
        <f ca="1">Table1[[#This Row],[NO.NOTA]]</f>
        <v>JUC207//24</v>
      </c>
    </row>
    <row r="297" spans="4:34" hidden="1" x14ac:dyDescent="0.25">
      <c r="D297" t="str">
        <f t="shared" si="9"/>
        <v/>
      </c>
      <c r="E297">
        <f t="shared" si="8"/>
        <v>0</v>
      </c>
      <c r="F297">
        <f>INDEX([1]!NOTA[//DB],A:A)</f>
        <v>2115</v>
      </c>
      <c r="G297" t="e">
        <f>MATCH(Table1[NAMA NB],Table2[NAMA NB],0)</f>
        <v>#N/A</v>
      </c>
      <c r="H297">
        <f>INDEX([2]!db[NB PAJAK],Table1[[#This Row],[//DB]])</f>
        <v>0</v>
      </c>
      <c r="I297" s="3" t="e">
        <f>INDEX(Table2[KODE BARANG],Table1[[#This Row],[//DIC]])</f>
        <v>#N/A</v>
      </c>
      <c r="J297" s="4">
        <f>INDEX([1]!NOTA[C],Table1[[#This Row],[//NOTA]])</f>
        <v>1</v>
      </c>
      <c r="K297" s="5">
        <f>IF(Table1[[#This Row],[C_1]]=0,Table1[[#This Row],[QTY_1]]/Table1[[#This Row],[QTY_2]],0)</f>
        <v>0</v>
      </c>
      <c r="L297" s="5">
        <f>IF(Table1[[#This Row],[C_1]]=0,Table1[[#This Row],[C_2]],Table1[[#This Row],[C_1]])</f>
        <v>1</v>
      </c>
      <c r="M297" s="3">
        <f>INDEX([1]!NOTA[QTY],Table1[[#This Row],[//NOTA]])</f>
        <v>144</v>
      </c>
      <c r="N297" s="3" t="str">
        <f>INDEX([1]!NOTA[STN],Table1[[#This Row],[//NOTA]])</f>
        <v>LSN</v>
      </c>
      <c r="O297" s="3" t="e">
        <f>INDEX(Table2[ISI],Table1[//DIC])</f>
        <v>#N/A</v>
      </c>
      <c r="P297" s="3" t="e">
        <f>INDEX(Table2[SATUAN],Table1[//DIC])</f>
        <v>#N/A</v>
      </c>
      <c r="Q297" s="3" t="e">
        <f>IF(Table1[[#This Row],[QTY_2]]*Table1[[#This Row],[C_1]]=0,Table1[[#This Row],[QTY_1]],Table1[[#This Row],[QTY_2]]*Table1[[#This Row],[C_1]])</f>
        <v>#N/A</v>
      </c>
      <c r="R297" s="3" t="e">
        <f>IF(Table1[[#This Row],[C_1]]="",Table1[[#This Row],[STN_1]],Table1[[#This Row],[STN_2]])</f>
        <v>#N/A</v>
      </c>
      <c r="S297" s="4">
        <f>INDEX([1]!NOTA[JUMLAH],Table1[//NOTA])</f>
        <v>1908000</v>
      </c>
      <c r="T297" s="4" t="e">
        <f>Table1[[#This Row],[JUMLAH]]/Table1[[#This Row],[QTY_3]]</f>
        <v>#N/A</v>
      </c>
      <c r="U297" s="3" t="e">
        <f>Table1[[#This Row],[STN_3]]</f>
        <v>#N/A</v>
      </c>
      <c r="V297" s="6">
        <f>INDEX([1]!NOTA[DISC 1],Table1[//NOTA])</f>
        <v>0</v>
      </c>
      <c r="W297" s="6">
        <f>INDEX([1]!NOTA[DISC 2],Table1[//NOTA])</f>
        <v>0</v>
      </c>
      <c r="X297" s="13">
        <f ca="1">INDEX([1]!NOTA[TGL_H],Table1[//NOTA])</f>
        <v>45371</v>
      </c>
      <c r="Y297" s="13">
        <f ca="1">INDEX([1]!NOTA[TGL.NOTA_H],Table1[//NOTA])</f>
        <v>45366</v>
      </c>
      <c r="Z297" s="7" t="str">
        <f ca="1">INDEX([1]!NOTA[NO.NOTA_H],Table1[//NOTA])</f>
        <v>JUC207//24</v>
      </c>
      <c r="AA297" s="3" t="e">
        <f>Table1[[#This Row],[KODE BARANG]]</f>
        <v>#N/A</v>
      </c>
      <c r="AB297" s="3">
        <f>Table1[[#This Row],[C_3]]</f>
        <v>1</v>
      </c>
      <c r="AC297" s="4" t="e">
        <f>Table1[[#This Row],[HARGA]]</f>
        <v>#N/A</v>
      </c>
      <c r="AD297" s="6" t="str">
        <f>IF(Table1[[#This Row],[DISKON_1]]=0,"",Table1[[#This Row],[DISKON_1]])</f>
        <v/>
      </c>
      <c r="AE297" s="6" t="str">
        <f>IF(Table1[[#This Row],[DISKON_2]]=0,"",Table1[[#This Row],[DISKON_2]])</f>
        <v/>
      </c>
      <c r="AF297" s="8">
        <f ca="1">Table1[[#This Row],[TGL DATANG]]</f>
        <v>45371</v>
      </c>
      <c r="AG297" s="10">
        <f ca="1">Table1[[#This Row],[TGL NOTA]]</f>
        <v>45366</v>
      </c>
      <c r="AH297" t="str">
        <f ca="1">Table1[[#This Row],[NO.NOTA]]</f>
        <v>JUC207//24</v>
      </c>
    </row>
    <row r="298" spans="4:34" hidden="1" x14ac:dyDescent="0.25">
      <c r="D298" t="str">
        <f t="shared" si="9"/>
        <v/>
      </c>
      <c r="E298">
        <f t="shared" si="8"/>
        <v>0</v>
      </c>
      <c r="F298" t="e">
        <f>INDEX([1]!NOTA[//DB],A:A)</f>
        <v>#N/A</v>
      </c>
      <c r="G298" t="e">
        <f>MATCH(Table1[NAMA NB],Table2[NAMA NB],0)</f>
        <v>#N/A</v>
      </c>
      <c r="H298" t="e">
        <f>INDEX([2]!db[NB PAJAK],Table1[[#This Row],[//DB]])</f>
        <v>#N/A</v>
      </c>
      <c r="I298" s="3" t="e">
        <f>INDEX(Table2[KODE BARANG],Table1[[#This Row],[//DIC]])</f>
        <v>#N/A</v>
      </c>
      <c r="J298" s="4">
        <f>INDEX([1]!NOTA[C],Table1[[#This Row],[//NOTA]])</f>
        <v>1</v>
      </c>
      <c r="K298" s="5">
        <f>IF(Table1[[#This Row],[C_1]]=0,Table1[[#This Row],[QTY_1]]/Table1[[#This Row],[QTY_2]],0)</f>
        <v>0</v>
      </c>
      <c r="L298" s="5">
        <f>IF(Table1[[#This Row],[C_1]]=0,Table1[[#This Row],[C_2]],Table1[[#This Row],[C_1]])</f>
        <v>1</v>
      </c>
      <c r="M298" s="3">
        <f>INDEX([1]!NOTA[QTY],Table1[[#This Row],[//NOTA]])</f>
        <v>144</v>
      </c>
      <c r="N298" s="3" t="str">
        <f>INDEX([1]!NOTA[STN],Table1[[#This Row],[//NOTA]])</f>
        <v>LSN</v>
      </c>
      <c r="O298" s="3" t="e">
        <f>INDEX(Table2[ISI],Table1[//DIC])</f>
        <v>#N/A</v>
      </c>
      <c r="P298" s="3" t="e">
        <f>INDEX(Table2[SATUAN],Table1[//DIC])</f>
        <v>#N/A</v>
      </c>
      <c r="Q298" s="3" t="e">
        <f>IF(Table1[[#This Row],[QTY_2]]*Table1[[#This Row],[C_1]]=0,Table1[[#This Row],[QTY_1]],Table1[[#This Row],[QTY_2]]*Table1[[#This Row],[C_1]])</f>
        <v>#N/A</v>
      </c>
      <c r="R298" s="3" t="e">
        <f>IF(Table1[[#This Row],[C_1]]="",Table1[[#This Row],[STN_1]],Table1[[#This Row],[STN_2]])</f>
        <v>#N/A</v>
      </c>
      <c r="S298" s="4">
        <f>INDEX([1]!NOTA[JUMLAH],Table1[//NOTA])</f>
        <v>1908000</v>
      </c>
      <c r="T298" s="4" t="e">
        <f>Table1[[#This Row],[JUMLAH]]/Table1[[#This Row],[QTY_3]]</f>
        <v>#N/A</v>
      </c>
      <c r="U298" s="3" t="e">
        <f>Table1[[#This Row],[STN_3]]</f>
        <v>#N/A</v>
      </c>
      <c r="V298" s="6">
        <f>INDEX([1]!NOTA[DISC 1],Table1[//NOTA])</f>
        <v>0</v>
      </c>
      <c r="W298" s="6">
        <f>INDEX([1]!NOTA[DISC 2],Table1[//NOTA])</f>
        <v>0</v>
      </c>
      <c r="X298" s="13">
        <f ca="1">INDEX([1]!NOTA[TGL_H],Table1[//NOTA])</f>
        <v>45371</v>
      </c>
      <c r="Y298" s="13">
        <f ca="1">INDEX([1]!NOTA[TGL.NOTA_H],Table1[//NOTA])</f>
        <v>45366</v>
      </c>
      <c r="Z298" s="7" t="str">
        <f ca="1">INDEX([1]!NOTA[NO.NOTA_H],Table1[//NOTA])</f>
        <v>JUC207//24</v>
      </c>
      <c r="AA298" s="3" t="e">
        <f>Table1[[#This Row],[KODE BARANG]]</f>
        <v>#N/A</v>
      </c>
      <c r="AB298" s="3">
        <f>Table1[[#This Row],[C_3]]</f>
        <v>1</v>
      </c>
      <c r="AC298" s="4" t="e">
        <f>Table1[[#This Row],[HARGA]]</f>
        <v>#N/A</v>
      </c>
      <c r="AD298" s="6" t="str">
        <f>IF(Table1[[#This Row],[DISKON_1]]=0,"",Table1[[#This Row],[DISKON_1]])</f>
        <v/>
      </c>
      <c r="AE298" s="6" t="str">
        <f>IF(Table1[[#This Row],[DISKON_2]]=0,"",Table1[[#This Row],[DISKON_2]])</f>
        <v/>
      </c>
      <c r="AF298" s="8">
        <f ca="1">Table1[[#This Row],[TGL DATANG]]</f>
        <v>45371</v>
      </c>
      <c r="AG298" s="10">
        <f ca="1">Table1[[#This Row],[TGL NOTA]]</f>
        <v>45366</v>
      </c>
      <c r="AH298" t="str">
        <f ca="1">Table1[[#This Row],[NO.NOTA]]</f>
        <v>JUC207//24</v>
      </c>
    </row>
    <row r="299" spans="4:34" hidden="1" x14ac:dyDescent="0.25">
      <c r="D299" t="str">
        <f t="shared" si="9"/>
        <v/>
      </c>
      <c r="E299">
        <f t="shared" si="8"/>
        <v>0</v>
      </c>
      <c r="F299" t="e">
        <f>INDEX([1]!NOTA[//DB],A:A)</f>
        <v>#N/A</v>
      </c>
      <c r="G299" t="e">
        <f>MATCH(Table1[NAMA NB],Table2[NAMA NB],0)</f>
        <v>#N/A</v>
      </c>
      <c r="H299" t="e">
        <f>INDEX([2]!db[NB PAJAK],Table1[[#This Row],[//DB]])</f>
        <v>#N/A</v>
      </c>
      <c r="I299" s="3" t="e">
        <f>INDEX(Table2[KODE BARANG],Table1[[#This Row],[//DIC]])</f>
        <v>#N/A</v>
      </c>
      <c r="J299" s="4">
        <f>INDEX([1]!NOTA[C],Table1[[#This Row],[//NOTA]])</f>
        <v>1</v>
      </c>
      <c r="K299" s="5">
        <f>IF(Table1[[#This Row],[C_1]]=0,Table1[[#This Row],[QTY_1]]/Table1[[#This Row],[QTY_2]],0)</f>
        <v>0</v>
      </c>
      <c r="L299" s="5">
        <f>IF(Table1[[#This Row],[C_1]]=0,Table1[[#This Row],[C_2]],Table1[[#This Row],[C_1]])</f>
        <v>1</v>
      </c>
      <c r="M299" s="3">
        <f>INDEX([1]!NOTA[QTY],Table1[[#This Row],[//NOTA]])</f>
        <v>144</v>
      </c>
      <c r="N299" s="3" t="str">
        <f>INDEX([1]!NOTA[STN],Table1[[#This Row],[//NOTA]])</f>
        <v>LSN</v>
      </c>
      <c r="O299" s="3" t="e">
        <f>INDEX(Table2[ISI],Table1[//DIC])</f>
        <v>#N/A</v>
      </c>
      <c r="P299" s="3" t="e">
        <f>INDEX(Table2[SATUAN],Table1[//DIC])</f>
        <v>#N/A</v>
      </c>
      <c r="Q299" s="3" t="e">
        <f>IF(Table1[[#This Row],[QTY_2]]*Table1[[#This Row],[C_1]]=0,Table1[[#This Row],[QTY_1]],Table1[[#This Row],[QTY_2]]*Table1[[#This Row],[C_1]])</f>
        <v>#N/A</v>
      </c>
      <c r="R299" s="3" t="e">
        <f>IF(Table1[[#This Row],[C_1]]="",Table1[[#This Row],[STN_1]],Table1[[#This Row],[STN_2]])</f>
        <v>#N/A</v>
      </c>
      <c r="S299" s="4">
        <f>INDEX([1]!NOTA[JUMLAH],Table1[//NOTA])</f>
        <v>1908000</v>
      </c>
      <c r="T299" s="4" t="e">
        <f>Table1[[#This Row],[JUMLAH]]/Table1[[#This Row],[QTY_3]]</f>
        <v>#N/A</v>
      </c>
      <c r="U299" s="3" t="e">
        <f>Table1[[#This Row],[STN_3]]</f>
        <v>#N/A</v>
      </c>
      <c r="V299" s="6">
        <f>INDEX([1]!NOTA[DISC 1],Table1[//NOTA])</f>
        <v>0</v>
      </c>
      <c r="W299" s="6">
        <f>INDEX([1]!NOTA[DISC 2],Table1[//NOTA])</f>
        <v>0</v>
      </c>
      <c r="X299" s="13">
        <f ca="1">INDEX([1]!NOTA[TGL_H],Table1[//NOTA])</f>
        <v>45371</v>
      </c>
      <c r="Y299" s="13">
        <f ca="1">INDEX([1]!NOTA[TGL.NOTA_H],Table1[//NOTA])</f>
        <v>45366</v>
      </c>
      <c r="Z299" s="7" t="str">
        <f ca="1">INDEX([1]!NOTA[NO.NOTA_H],Table1[//NOTA])</f>
        <v>JUC207//24</v>
      </c>
      <c r="AA299" s="3" t="e">
        <f>Table1[[#This Row],[KODE BARANG]]</f>
        <v>#N/A</v>
      </c>
      <c r="AB299" s="3">
        <f>Table1[[#This Row],[C_3]]</f>
        <v>1</v>
      </c>
      <c r="AC299" s="4" t="e">
        <f>Table1[[#This Row],[HARGA]]</f>
        <v>#N/A</v>
      </c>
      <c r="AD299" s="6" t="str">
        <f>IF(Table1[[#This Row],[DISKON_1]]=0,"",Table1[[#This Row],[DISKON_1]])</f>
        <v/>
      </c>
      <c r="AE299" s="6" t="str">
        <f>IF(Table1[[#This Row],[DISKON_2]]=0,"",Table1[[#This Row],[DISKON_2]])</f>
        <v/>
      </c>
      <c r="AF299" s="8">
        <f ca="1">Table1[[#This Row],[TGL DATANG]]</f>
        <v>45371</v>
      </c>
      <c r="AG299" s="10">
        <f ca="1">Table1[[#This Row],[TGL NOTA]]</f>
        <v>45366</v>
      </c>
      <c r="AH299" t="str">
        <f ca="1">Table1[[#This Row],[NO.NOTA]]</f>
        <v>JUC207//24</v>
      </c>
    </row>
    <row r="300" spans="4:34" hidden="1" x14ac:dyDescent="0.25">
      <c r="D300" t="str">
        <f t="shared" si="9"/>
        <v/>
      </c>
      <c r="E300">
        <f t="shared" si="8"/>
        <v>0</v>
      </c>
      <c r="F300" t="e">
        <f>INDEX([1]!NOTA[//DB],A:A)</f>
        <v>#N/A</v>
      </c>
      <c r="G300" t="e">
        <f>MATCH(Table1[NAMA NB],Table2[NAMA NB],0)</f>
        <v>#N/A</v>
      </c>
      <c r="H300" t="e">
        <f>INDEX([2]!db[NB PAJAK],Table1[[#This Row],[//DB]])</f>
        <v>#N/A</v>
      </c>
      <c r="I300" s="3" t="e">
        <f>INDEX(Table2[KODE BARANG],Table1[[#This Row],[//DIC]])</f>
        <v>#N/A</v>
      </c>
      <c r="J300" s="4">
        <f>INDEX([1]!NOTA[C],Table1[[#This Row],[//NOTA]])</f>
        <v>1</v>
      </c>
      <c r="K300" s="5">
        <f>IF(Table1[[#This Row],[C_1]]=0,Table1[[#This Row],[QTY_1]]/Table1[[#This Row],[QTY_2]],0)</f>
        <v>0</v>
      </c>
      <c r="L300" s="5">
        <f>IF(Table1[[#This Row],[C_1]]=0,Table1[[#This Row],[C_2]],Table1[[#This Row],[C_1]])</f>
        <v>1</v>
      </c>
      <c r="M300" s="3">
        <f>INDEX([1]!NOTA[QTY],Table1[[#This Row],[//NOTA]])</f>
        <v>144</v>
      </c>
      <c r="N300" s="3" t="str">
        <f>INDEX([1]!NOTA[STN],Table1[[#This Row],[//NOTA]])</f>
        <v>LSN</v>
      </c>
      <c r="O300" s="3" t="e">
        <f>INDEX(Table2[ISI],Table1[//DIC])</f>
        <v>#N/A</v>
      </c>
      <c r="P300" s="3" t="e">
        <f>INDEX(Table2[SATUAN],Table1[//DIC])</f>
        <v>#N/A</v>
      </c>
      <c r="Q300" s="3" t="e">
        <f>IF(Table1[[#This Row],[QTY_2]]*Table1[[#This Row],[C_1]]=0,Table1[[#This Row],[QTY_1]],Table1[[#This Row],[QTY_2]]*Table1[[#This Row],[C_1]])</f>
        <v>#N/A</v>
      </c>
      <c r="R300" s="3" t="e">
        <f>IF(Table1[[#This Row],[C_1]]="",Table1[[#This Row],[STN_1]],Table1[[#This Row],[STN_2]])</f>
        <v>#N/A</v>
      </c>
      <c r="S300" s="4">
        <f>INDEX([1]!NOTA[JUMLAH],Table1[//NOTA])</f>
        <v>1908000</v>
      </c>
      <c r="T300" s="4" t="e">
        <f>Table1[[#This Row],[JUMLAH]]/Table1[[#This Row],[QTY_3]]</f>
        <v>#N/A</v>
      </c>
      <c r="U300" s="3" t="e">
        <f>Table1[[#This Row],[STN_3]]</f>
        <v>#N/A</v>
      </c>
      <c r="V300" s="6">
        <f>INDEX([1]!NOTA[DISC 1],Table1[//NOTA])</f>
        <v>0</v>
      </c>
      <c r="W300" s="6">
        <f>INDEX([1]!NOTA[DISC 2],Table1[//NOTA])</f>
        <v>0</v>
      </c>
      <c r="X300" s="13">
        <f ca="1">INDEX([1]!NOTA[TGL_H],Table1[//NOTA])</f>
        <v>45371</v>
      </c>
      <c r="Y300" s="13">
        <f ca="1">INDEX([1]!NOTA[TGL.NOTA_H],Table1[//NOTA])</f>
        <v>45366</v>
      </c>
      <c r="Z300" s="7" t="str">
        <f ca="1">INDEX([1]!NOTA[NO.NOTA_H],Table1[//NOTA])</f>
        <v>JUC207//24</v>
      </c>
      <c r="AA300" s="3" t="e">
        <f>Table1[[#This Row],[KODE BARANG]]</f>
        <v>#N/A</v>
      </c>
      <c r="AB300" s="3">
        <f>Table1[[#This Row],[C_3]]</f>
        <v>1</v>
      </c>
      <c r="AC300" s="4" t="e">
        <f>Table1[[#This Row],[HARGA]]</f>
        <v>#N/A</v>
      </c>
      <c r="AD300" s="6" t="str">
        <f>IF(Table1[[#This Row],[DISKON_1]]=0,"",Table1[[#This Row],[DISKON_1]])</f>
        <v/>
      </c>
      <c r="AE300" s="6" t="str">
        <f>IF(Table1[[#This Row],[DISKON_2]]=0,"",Table1[[#This Row],[DISKON_2]])</f>
        <v/>
      </c>
      <c r="AF300" s="8">
        <f ca="1">Table1[[#This Row],[TGL DATANG]]</f>
        <v>45371</v>
      </c>
      <c r="AG300" s="10">
        <f ca="1">Table1[[#This Row],[TGL NOTA]]</f>
        <v>45366</v>
      </c>
      <c r="AH300" t="str">
        <f ca="1">Table1[[#This Row],[NO.NOTA]]</f>
        <v>JUC207//24</v>
      </c>
    </row>
    <row r="301" spans="4:34" hidden="1" x14ac:dyDescent="0.25">
      <c r="D301" t="str">
        <f t="shared" si="9"/>
        <v/>
      </c>
      <c r="E301">
        <f t="shared" si="8"/>
        <v>0</v>
      </c>
      <c r="F301" t="e">
        <f>INDEX([1]!NOTA[//DB],A:A)</f>
        <v>#N/A</v>
      </c>
      <c r="G301" t="e">
        <f>MATCH(Table1[NAMA NB],Table2[NAMA NB],0)</f>
        <v>#N/A</v>
      </c>
      <c r="H301" t="e">
        <f>INDEX([2]!db[NB PAJAK],Table1[[#This Row],[//DB]])</f>
        <v>#N/A</v>
      </c>
      <c r="I301" s="3" t="e">
        <f>INDEX(Table2[KODE BARANG],Table1[[#This Row],[//DIC]])</f>
        <v>#N/A</v>
      </c>
      <c r="J301" s="4">
        <f>INDEX([1]!NOTA[C],Table1[[#This Row],[//NOTA]])</f>
        <v>1</v>
      </c>
      <c r="K301" s="5">
        <f>IF(Table1[[#This Row],[C_1]]=0,Table1[[#This Row],[QTY_1]]/Table1[[#This Row],[QTY_2]],0)</f>
        <v>0</v>
      </c>
      <c r="L301" s="5">
        <f>IF(Table1[[#This Row],[C_1]]=0,Table1[[#This Row],[C_2]],Table1[[#This Row],[C_1]])</f>
        <v>1</v>
      </c>
      <c r="M301" s="3">
        <f>INDEX([1]!NOTA[QTY],Table1[[#This Row],[//NOTA]])</f>
        <v>144</v>
      </c>
      <c r="N301" s="3" t="str">
        <f>INDEX([1]!NOTA[STN],Table1[[#This Row],[//NOTA]])</f>
        <v>LSN</v>
      </c>
      <c r="O301" s="3" t="e">
        <f>INDEX(Table2[ISI],Table1[//DIC])</f>
        <v>#N/A</v>
      </c>
      <c r="P301" s="3" t="e">
        <f>INDEX(Table2[SATUAN],Table1[//DIC])</f>
        <v>#N/A</v>
      </c>
      <c r="Q301" s="3" t="e">
        <f>IF(Table1[[#This Row],[QTY_2]]*Table1[[#This Row],[C_1]]=0,Table1[[#This Row],[QTY_1]],Table1[[#This Row],[QTY_2]]*Table1[[#This Row],[C_1]])</f>
        <v>#N/A</v>
      </c>
      <c r="R301" s="3" t="e">
        <f>IF(Table1[[#This Row],[C_1]]="",Table1[[#This Row],[STN_1]],Table1[[#This Row],[STN_2]])</f>
        <v>#N/A</v>
      </c>
      <c r="S301" s="4">
        <f>INDEX([1]!NOTA[JUMLAH],Table1[//NOTA])</f>
        <v>1908000</v>
      </c>
      <c r="T301" s="4" t="e">
        <f>Table1[[#This Row],[JUMLAH]]/Table1[[#This Row],[QTY_3]]</f>
        <v>#N/A</v>
      </c>
      <c r="U301" s="3" t="e">
        <f>Table1[[#This Row],[STN_3]]</f>
        <v>#N/A</v>
      </c>
      <c r="V301" s="6">
        <f>INDEX([1]!NOTA[DISC 1],Table1[//NOTA])</f>
        <v>0</v>
      </c>
      <c r="W301" s="6">
        <f>INDEX([1]!NOTA[DISC 2],Table1[//NOTA])</f>
        <v>0</v>
      </c>
      <c r="X301" s="13">
        <f ca="1">INDEX([1]!NOTA[TGL_H],Table1[//NOTA])</f>
        <v>45371</v>
      </c>
      <c r="Y301" s="13">
        <f ca="1">INDEX([1]!NOTA[TGL.NOTA_H],Table1[//NOTA])</f>
        <v>45366</v>
      </c>
      <c r="Z301" s="7" t="str">
        <f ca="1">INDEX([1]!NOTA[NO.NOTA_H],Table1[//NOTA])</f>
        <v>JUC207//24</v>
      </c>
      <c r="AA301" s="3" t="e">
        <f>Table1[[#This Row],[KODE BARANG]]</f>
        <v>#N/A</v>
      </c>
      <c r="AB301" s="3">
        <f>Table1[[#This Row],[C_3]]</f>
        <v>1</v>
      </c>
      <c r="AC301" s="4" t="e">
        <f>Table1[[#This Row],[HARGA]]</f>
        <v>#N/A</v>
      </c>
      <c r="AD301" s="6" t="str">
        <f>IF(Table1[[#This Row],[DISKON_1]]=0,"",Table1[[#This Row],[DISKON_1]])</f>
        <v/>
      </c>
      <c r="AE301" s="6" t="str">
        <f>IF(Table1[[#This Row],[DISKON_2]]=0,"",Table1[[#This Row],[DISKON_2]])</f>
        <v/>
      </c>
      <c r="AF301" s="8">
        <f ca="1">Table1[[#This Row],[TGL DATANG]]</f>
        <v>45371</v>
      </c>
      <c r="AG301" s="10">
        <f ca="1">Table1[[#This Row],[TGL NOTA]]</f>
        <v>45366</v>
      </c>
      <c r="AH301" t="str">
        <f ca="1">Table1[[#This Row],[NO.NOTA]]</f>
        <v>JUC207//24</v>
      </c>
    </row>
    <row r="302" spans="4:34" hidden="1" x14ac:dyDescent="0.25">
      <c r="D302" t="str">
        <f t="shared" si="9"/>
        <v/>
      </c>
      <c r="E302">
        <f t="shared" si="8"/>
        <v>0</v>
      </c>
      <c r="F302" t="e">
        <f>INDEX([1]!NOTA[//DB],A:A)</f>
        <v>#N/A</v>
      </c>
      <c r="G302" t="e">
        <f>MATCH(Table1[NAMA NB],Table2[NAMA NB],0)</f>
        <v>#N/A</v>
      </c>
      <c r="H302" t="e">
        <f>INDEX([2]!db[NB PAJAK],Table1[[#This Row],[//DB]])</f>
        <v>#N/A</v>
      </c>
      <c r="I302" s="3" t="e">
        <f>INDEX(Table2[KODE BARANG],Table1[[#This Row],[//DIC]])</f>
        <v>#N/A</v>
      </c>
      <c r="J302" s="4">
        <f>INDEX([1]!NOTA[C],Table1[[#This Row],[//NOTA]])</f>
        <v>1</v>
      </c>
      <c r="K302" s="5">
        <f>IF(Table1[[#This Row],[C_1]]=0,Table1[[#This Row],[QTY_1]]/Table1[[#This Row],[QTY_2]],0)</f>
        <v>0</v>
      </c>
      <c r="L302" s="5">
        <f>IF(Table1[[#This Row],[C_1]]=0,Table1[[#This Row],[C_2]],Table1[[#This Row],[C_1]])</f>
        <v>1</v>
      </c>
      <c r="M302" s="3">
        <f>INDEX([1]!NOTA[QTY],Table1[[#This Row],[//NOTA]])</f>
        <v>144</v>
      </c>
      <c r="N302" s="3" t="str">
        <f>INDEX([1]!NOTA[STN],Table1[[#This Row],[//NOTA]])</f>
        <v>LSN</v>
      </c>
      <c r="O302" s="3" t="e">
        <f>INDEX(Table2[ISI],Table1[//DIC])</f>
        <v>#N/A</v>
      </c>
      <c r="P302" s="3" t="e">
        <f>INDEX(Table2[SATUAN],Table1[//DIC])</f>
        <v>#N/A</v>
      </c>
      <c r="Q302" s="3" t="e">
        <f>IF(Table1[[#This Row],[QTY_2]]*Table1[[#This Row],[C_1]]=0,Table1[[#This Row],[QTY_1]],Table1[[#This Row],[QTY_2]]*Table1[[#This Row],[C_1]])</f>
        <v>#N/A</v>
      </c>
      <c r="R302" s="3" t="e">
        <f>IF(Table1[[#This Row],[C_1]]="",Table1[[#This Row],[STN_1]],Table1[[#This Row],[STN_2]])</f>
        <v>#N/A</v>
      </c>
      <c r="S302" s="4">
        <f>INDEX([1]!NOTA[JUMLAH],Table1[//NOTA])</f>
        <v>1908000</v>
      </c>
      <c r="T302" s="4" t="e">
        <f>Table1[[#This Row],[JUMLAH]]/Table1[[#This Row],[QTY_3]]</f>
        <v>#N/A</v>
      </c>
      <c r="U302" s="3" t="e">
        <f>Table1[[#This Row],[STN_3]]</f>
        <v>#N/A</v>
      </c>
      <c r="V302" s="6">
        <f>INDEX([1]!NOTA[DISC 1],Table1[//NOTA])</f>
        <v>0</v>
      </c>
      <c r="W302" s="6">
        <f>INDEX([1]!NOTA[DISC 2],Table1[//NOTA])</f>
        <v>0</v>
      </c>
      <c r="X302" s="13">
        <f ca="1">INDEX([1]!NOTA[TGL_H],Table1[//NOTA])</f>
        <v>45371</v>
      </c>
      <c r="Y302" s="13">
        <f ca="1">INDEX([1]!NOTA[TGL.NOTA_H],Table1[//NOTA])</f>
        <v>45366</v>
      </c>
      <c r="Z302" s="7" t="str">
        <f ca="1">INDEX([1]!NOTA[NO.NOTA_H],Table1[//NOTA])</f>
        <v>JUC207//24</v>
      </c>
      <c r="AA302" s="3" t="e">
        <f>Table1[[#This Row],[KODE BARANG]]</f>
        <v>#N/A</v>
      </c>
      <c r="AB302" s="3">
        <f>Table1[[#This Row],[C_3]]</f>
        <v>1</v>
      </c>
      <c r="AC302" s="4" t="e">
        <f>Table1[[#This Row],[HARGA]]</f>
        <v>#N/A</v>
      </c>
      <c r="AD302" s="6" t="str">
        <f>IF(Table1[[#This Row],[DISKON_1]]=0,"",Table1[[#This Row],[DISKON_1]])</f>
        <v/>
      </c>
      <c r="AE302" s="6" t="str">
        <f>IF(Table1[[#This Row],[DISKON_2]]=0,"",Table1[[#This Row],[DISKON_2]])</f>
        <v/>
      </c>
      <c r="AF302" s="8">
        <f ca="1">Table1[[#This Row],[TGL DATANG]]</f>
        <v>45371</v>
      </c>
      <c r="AG302" s="10">
        <f ca="1">Table1[[#This Row],[TGL NOTA]]</f>
        <v>45366</v>
      </c>
      <c r="AH302" t="str">
        <f ca="1">Table1[[#This Row],[NO.NOTA]]</f>
        <v>JUC207//24</v>
      </c>
    </row>
    <row r="303" spans="4:34" hidden="1" x14ac:dyDescent="0.25">
      <c r="D303" t="str">
        <f t="shared" si="9"/>
        <v/>
      </c>
      <c r="E303">
        <f t="shared" si="8"/>
        <v>0</v>
      </c>
      <c r="F303">
        <f>INDEX([1]!NOTA[//DB],A:A)</f>
        <v>2142</v>
      </c>
      <c r="G303" t="e">
        <f>MATCH(Table1[NAMA NB],Table2[NAMA NB],0)</f>
        <v>#N/A</v>
      </c>
      <c r="H303">
        <f>INDEX([2]!db[NB PAJAK],Table1[[#This Row],[//DB]])</f>
        <v>0</v>
      </c>
      <c r="I303" s="3" t="e">
        <f>INDEX(Table2[KODE BARANG],Table1[[#This Row],[//DIC]])</f>
        <v>#N/A</v>
      </c>
      <c r="J303" s="4">
        <f>INDEX([1]!NOTA[C],Table1[[#This Row],[//NOTA]])</f>
        <v>1</v>
      </c>
      <c r="K303" s="5">
        <f>IF(Table1[[#This Row],[C_1]]=0,Table1[[#This Row],[QTY_1]]/Table1[[#This Row],[QTY_2]],0)</f>
        <v>0</v>
      </c>
      <c r="L303" s="5">
        <f>IF(Table1[[#This Row],[C_1]]=0,Table1[[#This Row],[C_2]],Table1[[#This Row],[C_1]])</f>
        <v>1</v>
      </c>
      <c r="M303" s="3">
        <f>INDEX([1]!NOTA[QTY],Table1[[#This Row],[//NOTA]])</f>
        <v>96</v>
      </c>
      <c r="N303" s="3" t="str">
        <f>INDEX([1]!NOTA[STN],Table1[[#This Row],[//NOTA]])</f>
        <v>LSN</v>
      </c>
      <c r="O303" s="3" t="e">
        <f>INDEX(Table2[ISI],Table1[//DIC])</f>
        <v>#N/A</v>
      </c>
      <c r="P303" s="3" t="e">
        <f>INDEX(Table2[SATUAN],Table1[//DIC])</f>
        <v>#N/A</v>
      </c>
      <c r="Q303" s="3" t="e">
        <f>IF(Table1[[#This Row],[QTY_2]]*Table1[[#This Row],[C_1]]=0,Table1[[#This Row],[QTY_1]],Table1[[#This Row],[QTY_2]]*Table1[[#This Row],[C_1]])</f>
        <v>#N/A</v>
      </c>
      <c r="R303" s="3" t="e">
        <f>IF(Table1[[#This Row],[C_1]]="",Table1[[#This Row],[STN_1]],Table1[[#This Row],[STN_2]])</f>
        <v>#N/A</v>
      </c>
      <c r="S303" s="4">
        <f>INDEX([1]!NOTA[JUMLAH],Table1[//NOTA])</f>
        <v>2784000</v>
      </c>
      <c r="T303" s="4" t="e">
        <f>Table1[[#This Row],[JUMLAH]]/Table1[[#This Row],[QTY_3]]</f>
        <v>#N/A</v>
      </c>
      <c r="U303" s="3" t="e">
        <f>Table1[[#This Row],[STN_3]]</f>
        <v>#N/A</v>
      </c>
      <c r="V303" s="6">
        <f>INDEX([1]!NOTA[DISC 1],Table1[//NOTA])</f>
        <v>0</v>
      </c>
      <c r="W303" s="6">
        <f>INDEX([1]!NOTA[DISC 2],Table1[//NOTA])</f>
        <v>0</v>
      </c>
      <c r="X303" s="13">
        <f ca="1">INDEX([1]!NOTA[TGL_H],Table1[//NOTA])</f>
        <v>45371</v>
      </c>
      <c r="Y303" s="13">
        <f ca="1">INDEX([1]!NOTA[TGL.NOTA_H],Table1[//NOTA])</f>
        <v>45366</v>
      </c>
      <c r="Z303" s="7" t="str">
        <f ca="1">INDEX([1]!NOTA[NO.NOTA_H],Table1[//NOTA])</f>
        <v>JUC207//24</v>
      </c>
      <c r="AA303" s="3" t="e">
        <f>Table1[[#This Row],[KODE BARANG]]</f>
        <v>#N/A</v>
      </c>
      <c r="AB303" s="3">
        <f>Table1[[#This Row],[C_3]]</f>
        <v>1</v>
      </c>
      <c r="AC303" s="4" t="e">
        <f>Table1[[#This Row],[HARGA]]</f>
        <v>#N/A</v>
      </c>
      <c r="AD303" s="6" t="str">
        <f>IF(Table1[[#This Row],[DISKON_1]]=0,"",Table1[[#This Row],[DISKON_1]])</f>
        <v/>
      </c>
      <c r="AE303" s="6" t="str">
        <f>IF(Table1[[#This Row],[DISKON_2]]=0,"",Table1[[#This Row],[DISKON_2]])</f>
        <v/>
      </c>
      <c r="AF303" s="8">
        <f ca="1">Table1[[#This Row],[TGL DATANG]]</f>
        <v>45371</v>
      </c>
      <c r="AG303" s="10">
        <f ca="1">Table1[[#This Row],[TGL NOTA]]</f>
        <v>45366</v>
      </c>
      <c r="AH303" t="str">
        <f ca="1">Table1[[#This Row],[NO.NOTA]]</f>
        <v>JUC207//24</v>
      </c>
    </row>
    <row r="304" spans="4:34" hidden="1" x14ac:dyDescent="0.25">
      <c r="D304" t="str">
        <f t="shared" si="9"/>
        <v/>
      </c>
      <c r="E304">
        <f t="shared" si="8"/>
        <v>0</v>
      </c>
      <c r="F304" t="str">
        <f>INDEX([1]!NOTA[//DB],A:A)</f>
        <v/>
      </c>
      <c r="G304" t="e">
        <f>MATCH(Table1[NAMA NB],Table2[NAMA NB],0)</f>
        <v>#VALUE!</v>
      </c>
      <c r="H304" t="e">
        <f>INDEX([2]!db[NB PAJAK],Table1[[#This Row],[//DB]])</f>
        <v>#VALUE!</v>
      </c>
      <c r="I304" s="3" t="e">
        <f>INDEX(Table2[KODE BARANG],Table1[[#This Row],[//DIC]])</f>
        <v>#VALUE!</v>
      </c>
      <c r="J304" s="4">
        <f>INDEX([1]!NOTA[C],Table1[[#This Row],[//NOTA]])</f>
        <v>0</v>
      </c>
      <c r="K304" s="5" t="e">
        <f>IF(Table1[[#This Row],[C_1]]=0,Table1[[#This Row],[QTY_1]]/Table1[[#This Row],[QTY_2]],0)</f>
        <v>#VALUE!</v>
      </c>
      <c r="L304" s="5" t="e">
        <f>IF(Table1[[#This Row],[C_1]]=0,Table1[[#This Row],[C_2]],Table1[[#This Row],[C_1]])</f>
        <v>#VALUE!</v>
      </c>
      <c r="M304" s="3">
        <f>INDEX([1]!NOTA[QTY],Table1[[#This Row],[//NOTA]])</f>
        <v>0</v>
      </c>
      <c r="N304" s="3">
        <f>INDEX([1]!NOTA[STN],Table1[[#This Row],[//NOTA]])</f>
        <v>0</v>
      </c>
      <c r="O304" s="3" t="e">
        <f>INDEX(Table2[ISI],Table1[//DIC])</f>
        <v>#VALUE!</v>
      </c>
      <c r="P304" s="3" t="e">
        <f>INDEX(Table2[SATUAN],Table1[//DIC])</f>
        <v>#VALUE!</v>
      </c>
      <c r="Q304" s="3" t="e">
        <f>IF(Table1[[#This Row],[QTY_2]]*Table1[[#This Row],[C_1]]=0,Table1[[#This Row],[QTY_1]],Table1[[#This Row],[QTY_2]]*Table1[[#This Row],[C_1]])</f>
        <v>#VALUE!</v>
      </c>
      <c r="R304" s="3" t="e">
        <f>IF(Table1[[#This Row],[C_1]]="",Table1[[#This Row],[STN_1]],Table1[[#This Row],[STN_2]])</f>
        <v>#VALUE!</v>
      </c>
      <c r="S304" s="4" t="str">
        <f>INDEX([1]!NOTA[JUMLAH],Table1[//NOTA])</f>
        <v/>
      </c>
      <c r="T304" s="4" t="e">
        <f>Table1[[#This Row],[JUMLAH]]/Table1[[#This Row],[QTY_3]]</f>
        <v>#VALUE!</v>
      </c>
      <c r="U304" s="3" t="e">
        <f>Table1[[#This Row],[STN_3]]</f>
        <v>#VALUE!</v>
      </c>
      <c r="V304" s="6">
        <f>INDEX([1]!NOTA[DISC 1],Table1[//NOTA])</f>
        <v>0</v>
      </c>
      <c r="W304" s="6">
        <f>INDEX([1]!NOTA[DISC 2],Table1[//NOTA])</f>
        <v>0</v>
      </c>
      <c r="X304" s="13" t="str">
        <f ca="1">INDEX([1]!NOTA[TGL_H],Table1[//NOTA])</f>
        <v/>
      </c>
      <c r="Y304" s="13" t="str">
        <f ca="1">INDEX([1]!NOTA[TGL.NOTA_H],Table1[//NOTA])</f>
        <v/>
      </c>
      <c r="Z304" s="7" t="str">
        <f ca="1">INDEX([1]!NOTA[NO.NOTA_H],Table1[//NOTA])</f>
        <v/>
      </c>
      <c r="AA304" s="3" t="e">
        <f>Table1[[#This Row],[KODE BARANG]]</f>
        <v>#VALUE!</v>
      </c>
      <c r="AB304" s="3" t="e">
        <f>Table1[[#This Row],[C_3]]</f>
        <v>#VALUE!</v>
      </c>
      <c r="AC304" s="4" t="e">
        <f>Table1[[#This Row],[HARGA]]</f>
        <v>#VALUE!</v>
      </c>
      <c r="AD304" s="6" t="str">
        <f>IF(Table1[[#This Row],[DISKON_1]]=0,"",Table1[[#This Row],[DISKON_1]])</f>
        <v/>
      </c>
      <c r="AE304" s="6" t="str">
        <f>IF(Table1[[#This Row],[DISKON_2]]=0,"",Table1[[#This Row],[DISKON_2]])</f>
        <v/>
      </c>
      <c r="AF304" s="8" t="str">
        <f ca="1">Table1[[#This Row],[TGL DATANG]]</f>
        <v/>
      </c>
      <c r="AG304" s="10" t="str">
        <f ca="1">Table1[[#This Row],[TGL NOTA]]</f>
        <v/>
      </c>
      <c r="AH304" t="str">
        <f ca="1">Table1[[#This Row],[NO.NOTA]]</f>
        <v/>
      </c>
    </row>
    <row r="305" spans="4:34" hidden="1" x14ac:dyDescent="0.25">
      <c r="D305" t="str">
        <f t="shared" si="9"/>
        <v/>
      </c>
      <c r="E305">
        <f t="shared" si="8"/>
        <v>0</v>
      </c>
      <c r="F305">
        <f>INDEX([1]!NOTA[//DB],A:A)</f>
        <v>1937</v>
      </c>
      <c r="G305" t="e">
        <f>MATCH(Table1[NAMA NB],Table2[NAMA NB],0)</f>
        <v>#N/A</v>
      </c>
      <c r="H305">
        <f>INDEX([2]!db[NB PAJAK],Table1[[#This Row],[//DB]])</f>
        <v>0</v>
      </c>
      <c r="I305" s="3" t="e">
        <f>INDEX(Table2[KODE BARANG],Table1[[#This Row],[//DIC]])</f>
        <v>#N/A</v>
      </c>
      <c r="J305" s="4">
        <f>INDEX([1]!NOTA[C],Table1[[#This Row],[//NOTA]])</f>
        <v>0</v>
      </c>
      <c r="K305" s="5" t="e">
        <f>IF(Table1[[#This Row],[C_1]]=0,Table1[[#This Row],[QTY_1]]/Table1[[#This Row],[QTY_2]],0)</f>
        <v>#N/A</v>
      </c>
      <c r="L305" s="5" t="e">
        <f>IF(Table1[[#This Row],[C_1]]=0,Table1[[#This Row],[C_2]],Table1[[#This Row],[C_1]])</f>
        <v>#N/A</v>
      </c>
      <c r="M305" s="3">
        <f>INDEX([1]!NOTA[QTY],Table1[[#This Row],[//NOTA]])</f>
        <v>2</v>
      </c>
      <c r="N305" s="3" t="str">
        <f>INDEX([1]!NOTA[STN],Table1[[#This Row],[//NOTA]])</f>
        <v>LSN</v>
      </c>
      <c r="O305" s="3" t="e">
        <f>INDEX(Table2[ISI],Table1[//DIC])</f>
        <v>#N/A</v>
      </c>
      <c r="P305" s="3" t="e">
        <f>INDEX(Table2[SATUAN],Table1[//DIC])</f>
        <v>#N/A</v>
      </c>
      <c r="Q305" s="3" t="e">
        <f>IF(Table1[[#This Row],[QTY_2]]*Table1[[#This Row],[C_1]]=0,Table1[[#This Row],[QTY_1]],Table1[[#This Row],[QTY_2]]*Table1[[#This Row],[C_1]])</f>
        <v>#N/A</v>
      </c>
      <c r="R305" s="3" t="e">
        <f>IF(Table1[[#This Row],[C_1]]="",Table1[[#This Row],[STN_1]],Table1[[#This Row],[STN_2]])</f>
        <v>#N/A</v>
      </c>
      <c r="S305" s="4">
        <f>INDEX([1]!NOTA[JUMLAH],Table1[//NOTA])</f>
        <v>78000</v>
      </c>
      <c r="T305" s="4" t="e">
        <f>Table1[[#This Row],[JUMLAH]]/Table1[[#This Row],[QTY_3]]</f>
        <v>#N/A</v>
      </c>
      <c r="U305" s="3" t="e">
        <f>Table1[[#This Row],[STN_3]]</f>
        <v>#N/A</v>
      </c>
      <c r="V305" s="6">
        <f>INDEX([1]!NOTA[DISC 1],Table1[//NOTA])</f>
        <v>0</v>
      </c>
      <c r="W305" s="6">
        <f>INDEX([1]!NOTA[DISC 2],Table1[//NOTA])</f>
        <v>0</v>
      </c>
      <c r="X305" s="13">
        <f ca="1">INDEX([1]!NOTA[TGL_H],Table1[//NOTA])</f>
        <v>45372</v>
      </c>
      <c r="Y305" s="13">
        <f ca="1">INDEX([1]!NOTA[TGL.NOTA_H],Table1[//NOTA])</f>
        <v>45372</v>
      </c>
      <c r="Z305" s="7" t="str">
        <f ca="1">INDEX([1]!NOTA[NO.NOTA_H],Table1[//NOTA])</f>
        <v>HN032024147</v>
      </c>
      <c r="AA305" s="3" t="e">
        <f>Table1[[#This Row],[KODE BARANG]]</f>
        <v>#N/A</v>
      </c>
      <c r="AB305" s="3" t="e">
        <f>Table1[[#This Row],[C_3]]</f>
        <v>#N/A</v>
      </c>
      <c r="AC305" s="4" t="e">
        <f>Table1[[#This Row],[HARGA]]</f>
        <v>#N/A</v>
      </c>
      <c r="AD305" s="6" t="str">
        <f>IF(Table1[[#This Row],[DISKON_1]]=0,"",Table1[[#This Row],[DISKON_1]])</f>
        <v/>
      </c>
      <c r="AE305" s="6" t="str">
        <f>IF(Table1[[#This Row],[DISKON_2]]=0,"",Table1[[#This Row],[DISKON_2]])</f>
        <v/>
      </c>
      <c r="AF305" s="8">
        <f ca="1">Table1[[#This Row],[TGL DATANG]]</f>
        <v>45372</v>
      </c>
      <c r="AG305" s="10">
        <f ca="1">Table1[[#This Row],[TGL NOTA]]</f>
        <v>45372</v>
      </c>
      <c r="AH305" t="str">
        <f ca="1">Table1[[#This Row],[NO.NOTA]]</f>
        <v>HN032024147</v>
      </c>
    </row>
    <row r="306" spans="4:34" hidden="1" x14ac:dyDescent="0.25">
      <c r="D306" t="str">
        <f t="shared" si="9"/>
        <v/>
      </c>
      <c r="E306">
        <f t="shared" si="8"/>
        <v>0</v>
      </c>
      <c r="F306" t="str">
        <f>INDEX([1]!NOTA[//DB],A:A)</f>
        <v/>
      </c>
      <c r="G306" t="e">
        <f>MATCH(Table1[NAMA NB],Table2[NAMA NB],0)</f>
        <v>#VALUE!</v>
      </c>
      <c r="H306" t="e">
        <f>INDEX([2]!db[NB PAJAK],Table1[[#This Row],[//DB]])</f>
        <v>#VALUE!</v>
      </c>
      <c r="I306" s="3" t="e">
        <f>INDEX(Table2[KODE BARANG],Table1[[#This Row],[//DIC]])</f>
        <v>#VALUE!</v>
      </c>
      <c r="J306" s="4">
        <f>INDEX([1]!NOTA[C],Table1[[#This Row],[//NOTA]])</f>
        <v>0</v>
      </c>
      <c r="K306" s="5" t="e">
        <f>IF(Table1[[#This Row],[C_1]]=0,Table1[[#This Row],[QTY_1]]/Table1[[#This Row],[QTY_2]],0)</f>
        <v>#VALUE!</v>
      </c>
      <c r="L306" s="5" t="e">
        <f>IF(Table1[[#This Row],[C_1]]=0,Table1[[#This Row],[C_2]],Table1[[#This Row],[C_1]])</f>
        <v>#VALUE!</v>
      </c>
      <c r="M306" s="3">
        <f>INDEX([1]!NOTA[QTY],Table1[[#This Row],[//NOTA]])</f>
        <v>0</v>
      </c>
      <c r="N306" s="3">
        <f>INDEX([1]!NOTA[STN],Table1[[#This Row],[//NOTA]])</f>
        <v>0</v>
      </c>
      <c r="O306" s="3" t="e">
        <f>INDEX(Table2[ISI],Table1[//DIC])</f>
        <v>#VALUE!</v>
      </c>
      <c r="P306" s="3" t="e">
        <f>INDEX(Table2[SATUAN],Table1[//DIC])</f>
        <v>#VALUE!</v>
      </c>
      <c r="Q306" s="3" t="e">
        <f>IF(Table1[[#This Row],[QTY_2]]*Table1[[#This Row],[C_1]]=0,Table1[[#This Row],[QTY_1]],Table1[[#This Row],[QTY_2]]*Table1[[#This Row],[C_1]])</f>
        <v>#VALUE!</v>
      </c>
      <c r="R306" s="3" t="e">
        <f>IF(Table1[[#This Row],[C_1]]="",Table1[[#This Row],[STN_1]],Table1[[#This Row],[STN_2]])</f>
        <v>#VALUE!</v>
      </c>
      <c r="S306" s="4" t="str">
        <f>INDEX([1]!NOTA[JUMLAH],Table1[//NOTA])</f>
        <v/>
      </c>
      <c r="T306" s="4" t="e">
        <f>Table1[[#This Row],[JUMLAH]]/Table1[[#This Row],[QTY_3]]</f>
        <v>#VALUE!</v>
      </c>
      <c r="U306" s="3" t="e">
        <f>Table1[[#This Row],[STN_3]]</f>
        <v>#VALUE!</v>
      </c>
      <c r="V306" s="6">
        <f>INDEX([1]!NOTA[DISC 1],Table1[//NOTA])</f>
        <v>0</v>
      </c>
      <c r="W306" s="6">
        <f>INDEX([1]!NOTA[DISC 2],Table1[//NOTA])</f>
        <v>0</v>
      </c>
      <c r="X306" s="13" t="str">
        <f ca="1">INDEX([1]!NOTA[TGL_H],Table1[//NOTA])</f>
        <v/>
      </c>
      <c r="Y306" s="13" t="str">
        <f ca="1">INDEX([1]!NOTA[TGL.NOTA_H],Table1[//NOTA])</f>
        <v/>
      </c>
      <c r="Z306" s="7" t="str">
        <f ca="1">INDEX([1]!NOTA[NO.NOTA_H],Table1[//NOTA])</f>
        <v/>
      </c>
      <c r="AA306" s="3" t="e">
        <f>Table1[[#This Row],[KODE BARANG]]</f>
        <v>#VALUE!</v>
      </c>
      <c r="AB306" s="3" t="e">
        <f>Table1[[#This Row],[C_3]]</f>
        <v>#VALUE!</v>
      </c>
      <c r="AC306" s="4" t="e">
        <f>Table1[[#This Row],[HARGA]]</f>
        <v>#VALUE!</v>
      </c>
      <c r="AD306" s="6" t="str">
        <f>IF(Table1[[#This Row],[DISKON_1]]=0,"",Table1[[#This Row],[DISKON_1]])</f>
        <v/>
      </c>
      <c r="AE306" s="6" t="str">
        <f>IF(Table1[[#This Row],[DISKON_2]]=0,"",Table1[[#This Row],[DISKON_2]])</f>
        <v/>
      </c>
      <c r="AF306" s="8" t="str">
        <f ca="1">Table1[[#This Row],[TGL DATANG]]</f>
        <v/>
      </c>
      <c r="AG306" s="10" t="str">
        <f ca="1">Table1[[#This Row],[TGL NOTA]]</f>
        <v/>
      </c>
      <c r="AH306" t="str">
        <f ca="1">Table1[[#This Row],[NO.NOTA]]</f>
        <v/>
      </c>
    </row>
    <row r="307" spans="4:34" hidden="1" x14ac:dyDescent="0.25">
      <c r="D307" t="str">
        <f t="shared" si="9"/>
        <v/>
      </c>
      <c r="E307">
        <f t="shared" si="8"/>
        <v>0</v>
      </c>
      <c r="F307" t="str">
        <f>INDEX([1]!NOTA[//DB],A:A)</f>
        <v/>
      </c>
      <c r="G307" t="e">
        <f>MATCH(Table1[NAMA NB],Table2[NAMA NB],0)</f>
        <v>#VALUE!</v>
      </c>
      <c r="H307" t="e">
        <f>INDEX([2]!db[NB PAJAK],Table1[[#This Row],[//DB]])</f>
        <v>#VALUE!</v>
      </c>
      <c r="I307" s="3" t="e">
        <f>INDEX(Table2[KODE BARANG],Table1[[#This Row],[//DIC]])</f>
        <v>#VALUE!</v>
      </c>
      <c r="J307" s="4">
        <f>INDEX([1]!NOTA[C],Table1[[#This Row],[//NOTA]])</f>
        <v>0</v>
      </c>
      <c r="K307" s="5" t="e">
        <f>IF(Table1[[#This Row],[C_1]]=0,Table1[[#This Row],[QTY_1]]/Table1[[#This Row],[QTY_2]],0)</f>
        <v>#VALUE!</v>
      </c>
      <c r="L307" s="5" t="e">
        <f>IF(Table1[[#This Row],[C_1]]=0,Table1[[#This Row],[C_2]],Table1[[#This Row],[C_1]])</f>
        <v>#VALUE!</v>
      </c>
      <c r="M307" s="3">
        <f>INDEX([1]!NOTA[QTY],Table1[[#This Row],[//NOTA]])</f>
        <v>0</v>
      </c>
      <c r="N307" s="3">
        <f>INDEX([1]!NOTA[STN],Table1[[#This Row],[//NOTA]])</f>
        <v>0</v>
      </c>
      <c r="O307" s="3" t="e">
        <f>INDEX(Table2[ISI],Table1[//DIC])</f>
        <v>#VALUE!</v>
      </c>
      <c r="P307" s="3" t="e">
        <f>INDEX(Table2[SATUAN],Table1[//DIC])</f>
        <v>#VALUE!</v>
      </c>
      <c r="Q307" s="3" t="e">
        <f>IF(Table1[[#This Row],[QTY_2]]*Table1[[#This Row],[C_1]]=0,Table1[[#This Row],[QTY_1]],Table1[[#This Row],[QTY_2]]*Table1[[#This Row],[C_1]])</f>
        <v>#VALUE!</v>
      </c>
      <c r="R307" s="3" t="e">
        <f>IF(Table1[[#This Row],[C_1]]="",Table1[[#This Row],[STN_1]],Table1[[#This Row],[STN_2]])</f>
        <v>#VALUE!</v>
      </c>
      <c r="S307" s="4" t="str">
        <f>INDEX([1]!NOTA[JUMLAH],Table1[//NOTA])</f>
        <v/>
      </c>
      <c r="T307" s="4" t="e">
        <f>Table1[[#This Row],[JUMLAH]]/Table1[[#This Row],[QTY_3]]</f>
        <v>#VALUE!</v>
      </c>
      <c r="U307" s="3" t="e">
        <f>Table1[[#This Row],[STN_3]]</f>
        <v>#VALUE!</v>
      </c>
      <c r="V307" s="6">
        <f>INDEX([1]!NOTA[DISC 1],Table1[//NOTA])</f>
        <v>0</v>
      </c>
      <c r="W307" s="6">
        <f>INDEX([1]!NOTA[DISC 2],Table1[//NOTA])</f>
        <v>0</v>
      </c>
      <c r="X307" s="13" t="str">
        <f ca="1">INDEX([1]!NOTA[TGL_H],Table1[//NOTA])</f>
        <v/>
      </c>
      <c r="Y307" s="13" t="str">
        <f ca="1">INDEX([1]!NOTA[TGL.NOTA_H],Table1[//NOTA])</f>
        <v/>
      </c>
      <c r="Z307" s="7" t="str">
        <f ca="1">INDEX([1]!NOTA[NO.NOTA_H],Table1[//NOTA])</f>
        <v/>
      </c>
      <c r="AA307" s="3" t="e">
        <f>Table1[[#This Row],[KODE BARANG]]</f>
        <v>#VALUE!</v>
      </c>
      <c r="AB307" s="3" t="e">
        <f>Table1[[#This Row],[C_3]]</f>
        <v>#VALUE!</v>
      </c>
      <c r="AC307" s="4" t="e">
        <f>Table1[[#This Row],[HARGA]]</f>
        <v>#VALUE!</v>
      </c>
      <c r="AD307" s="6" t="str">
        <f>IF(Table1[[#This Row],[DISKON_1]]=0,"",Table1[[#This Row],[DISKON_1]])</f>
        <v/>
      </c>
      <c r="AE307" s="6" t="str">
        <f>IF(Table1[[#This Row],[DISKON_2]]=0,"",Table1[[#This Row],[DISKON_2]])</f>
        <v/>
      </c>
      <c r="AF307" s="8" t="str">
        <f ca="1">Table1[[#This Row],[TGL DATANG]]</f>
        <v/>
      </c>
      <c r="AG307" s="10" t="str">
        <f ca="1">Table1[[#This Row],[TGL NOTA]]</f>
        <v/>
      </c>
      <c r="AH307" t="str">
        <f ca="1">Table1[[#This Row],[NO.NOTA]]</f>
        <v/>
      </c>
    </row>
    <row r="308" spans="4:34" hidden="1" x14ac:dyDescent="0.25">
      <c r="D308" t="str">
        <f t="shared" si="9"/>
        <v/>
      </c>
      <c r="E308">
        <f t="shared" si="8"/>
        <v>0</v>
      </c>
      <c r="F308" t="e">
        <f>INDEX([1]!NOTA[//DB],A:A)</f>
        <v>#N/A</v>
      </c>
      <c r="G308" t="e">
        <f>MATCH(Table1[NAMA NB],Table2[NAMA NB],0)</f>
        <v>#N/A</v>
      </c>
      <c r="H308" t="e">
        <f>INDEX([2]!db[NB PAJAK],Table1[[#This Row],[//DB]])</f>
        <v>#N/A</v>
      </c>
      <c r="I308" s="3" t="e">
        <f>INDEX(Table2[KODE BARANG],Table1[[#This Row],[//DIC]])</f>
        <v>#N/A</v>
      </c>
      <c r="J308" s="4">
        <f>INDEX([1]!NOTA[C],Table1[[#This Row],[//NOTA]])</f>
        <v>2</v>
      </c>
      <c r="K308" s="5">
        <f>IF(Table1[[#This Row],[C_1]]=0,Table1[[#This Row],[QTY_1]]/Table1[[#This Row],[QTY_2]],0)</f>
        <v>0</v>
      </c>
      <c r="L308" s="5">
        <f>IF(Table1[[#This Row],[C_1]]=0,Table1[[#This Row],[C_2]],Table1[[#This Row],[C_1]])</f>
        <v>2</v>
      </c>
      <c r="M308" s="3">
        <f>INDEX([1]!NOTA[QTY],Table1[[#This Row],[//NOTA]])</f>
        <v>2000</v>
      </c>
      <c r="N308" s="3" t="str">
        <f>INDEX([1]!NOTA[STN],Table1[[#This Row],[//NOTA]])</f>
        <v>PCS</v>
      </c>
      <c r="O308" s="3" t="e">
        <f>INDEX(Table2[ISI],Table1[//DIC])</f>
        <v>#N/A</v>
      </c>
      <c r="P308" s="3" t="e">
        <f>INDEX(Table2[SATUAN],Table1[//DIC])</f>
        <v>#N/A</v>
      </c>
      <c r="Q308" s="3" t="e">
        <f>IF(Table1[[#This Row],[QTY_2]]*Table1[[#This Row],[C_1]]=0,Table1[[#This Row],[QTY_1]],Table1[[#This Row],[QTY_2]]*Table1[[#This Row],[C_1]])</f>
        <v>#N/A</v>
      </c>
      <c r="R308" s="3" t="e">
        <f>IF(Table1[[#This Row],[C_1]]="",Table1[[#This Row],[STN_1]],Table1[[#This Row],[STN_2]])</f>
        <v>#N/A</v>
      </c>
      <c r="S308" s="4">
        <f>INDEX([1]!NOTA[JUMLAH],Table1[//NOTA])</f>
        <v>4100000</v>
      </c>
      <c r="T308" s="4" t="e">
        <f>Table1[[#This Row],[JUMLAH]]/Table1[[#This Row],[QTY_3]]</f>
        <v>#N/A</v>
      </c>
      <c r="U308" s="3" t="e">
        <f>Table1[[#This Row],[STN_3]]</f>
        <v>#N/A</v>
      </c>
      <c r="V308" s="6">
        <f>INDEX([1]!NOTA[DISC 1],Table1[//NOTA])</f>
        <v>0</v>
      </c>
      <c r="W308" s="6">
        <f>INDEX([1]!NOTA[DISC 2],Table1[//NOTA])</f>
        <v>0</v>
      </c>
      <c r="X308" s="13">
        <f ca="1">INDEX([1]!NOTA[TGL_H],Table1[//NOTA])</f>
        <v>45373</v>
      </c>
      <c r="Y308" s="13">
        <f ca="1">INDEX([1]!NOTA[TGL.NOTA_H],Table1[//NOTA])</f>
        <v>45367</v>
      </c>
      <c r="Z308" s="7" t="str">
        <f ca="1">INDEX([1]!NOTA[NO.NOTA_H],Table1[//NOTA])</f>
        <v>CY8.24</v>
      </c>
      <c r="AA308" s="3" t="e">
        <f>Table1[[#This Row],[KODE BARANG]]</f>
        <v>#N/A</v>
      </c>
      <c r="AB308" s="3">
        <f>Table1[[#This Row],[C_3]]</f>
        <v>2</v>
      </c>
      <c r="AC308" s="4" t="e">
        <f>Table1[[#This Row],[HARGA]]</f>
        <v>#N/A</v>
      </c>
      <c r="AD308" s="6" t="str">
        <f>IF(Table1[[#This Row],[DISKON_1]]=0,"",Table1[[#This Row],[DISKON_1]])</f>
        <v/>
      </c>
      <c r="AE308" s="6" t="str">
        <f>IF(Table1[[#This Row],[DISKON_2]]=0,"",Table1[[#This Row],[DISKON_2]])</f>
        <v/>
      </c>
      <c r="AF308" s="8">
        <f ca="1">Table1[[#This Row],[TGL DATANG]]</f>
        <v>45373</v>
      </c>
      <c r="AG308" s="10">
        <f ca="1">Table1[[#This Row],[TGL NOTA]]</f>
        <v>45367</v>
      </c>
      <c r="AH308" t="str">
        <f ca="1">Table1[[#This Row],[NO.NOTA]]</f>
        <v>CY8.24</v>
      </c>
    </row>
    <row r="309" spans="4:34" hidden="1" x14ac:dyDescent="0.25">
      <c r="D309" t="str">
        <f t="shared" si="9"/>
        <v/>
      </c>
      <c r="E309">
        <f t="shared" si="8"/>
        <v>0</v>
      </c>
      <c r="F309" t="str">
        <f>INDEX([1]!NOTA[//DB],A:A)</f>
        <v/>
      </c>
      <c r="G309" t="e">
        <f>MATCH(Table1[NAMA NB],Table2[NAMA NB],0)</f>
        <v>#VALUE!</v>
      </c>
      <c r="H309" t="e">
        <f>INDEX([2]!db[NB PAJAK],Table1[[#This Row],[//DB]])</f>
        <v>#VALUE!</v>
      </c>
      <c r="I309" s="3" t="e">
        <f>INDEX(Table2[KODE BARANG],Table1[[#This Row],[//DIC]])</f>
        <v>#VALUE!</v>
      </c>
      <c r="J309" s="4">
        <f>INDEX([1]!NOTA[C],Table1[[#This Row],[//NOTA]])</f>
        <v>0</v>
      </c>
      <c r="K309" s="5" t="e">
        <f>IF(Table1[[#This Row],[C_1]]=0,Table1[[#This Row],[QTY_1]]/Table1[[#This Row],[QTY_2]],0)</f>
        <v>#VALUE!</v>
      </c>
      <c r="L309" s="5" t="e">
        <f>IF(Table1[[#This Row],[C_1]]=0,Table1[[#This Row],[C_2]],Table1[[#This Row],[C_1]])</f>
        <v>#VALUE!</v>
      </c>
      <c r="M309" s="3">
        <f>INDEX([1]!NOTA[QTY],Table1[[#This Row],[//NOTA]])</f>
        <v>0</v>
      </c>
      <c r="N309" s="3">
        <f>INDEX([1]!NOTA[STN],Table1[[#This Row],[//NOTA]])</f>
        <v>0</v>
      </c>
      <c r="O309" s="3" t="e">
        <f>INDEX(Table2[ISI],Table1[//DIC])</f>
        <v>#VALUE!</v>
      </c>
      <c r="P309" s="3" t="e">
        <f>INDEX(Table2[SATUAN],Table1[//DIC])</f>
        <v>#VALUE!</v>
      </c>
      <c r="Q309" s="3" t="e">
        <f>IF(Table1[[#This Row],[QTY_2]]*Table1[[#This Row],[C_1]]=0,Table1[[#This Row],[QTY_1]],Table1[[#This Row],[QTY_2]]*Table1[[#This Row],[C_1]])</f>
        <v>#VALUE!</v>
      </c>
      <c r="R309" s="3" t="e">
        <f>IF(Table1[[#This Row],[C_1]]="",Table1[[#This Row],[STN_1]],Table1[[#This Row],[STN_2]])</f>
        <v>#VALUE!</v>
      </c>
      <c r="S309" s="4" t="str">
        <f>INDEX([1]!NOTA[JUMLAH],Table1[//NOTA])</f>
        <v/>
      </c>
      <c r="T309" s="4" t="e">
        <f>Table1[[#This Row],[JUMLAH]]/Table1[[#This Row],[QTY_3]]</f>
        <v>#VALUE!</v>
      </c>
      <c r="U309" s="3" t="e">
        <f>Table1[[#This Row],[STN_3]]</f>
        <v>#VALUE!</v>
      </c>
      <c r="V309" s="6">
        <f>INDEX([1]!NOTA[DISC 1],Table1[//NOTA])</f>
        <v>0</v>
      </c>
      <c r="W309" s="6">
        <f>INDEX([1]!NOTA[DISC 2],Table1[//NOTA])</f>
        <v>0</v>
      </c>
      <c r="X309" s="13" t="str">
        <f ca="1">INDEX([1]!NOTA[TGL_H],Table1[//NOTA])</f>
        <v/>
      </c>
      <c r="Y309" s="13" t="str">
        <f ca="1">INDEX([1]!NOTA[TGL.NOTA_H],Table1[//NOTA])</f>
        <v/>
      </c>
      <c r="Z309" s="7" t="str">
        <f ca="1">INDEX([1]!NOTA[NO.NOTA_H],Table1[//NOTA])</f>
        <v/>
      </c>
      <c r="AA309" s="3" t="e">
        <f>Table1[[#This Row],[KODE BARANG]]</f>
        <v>#VALUE!</v>
      </c>
      <c r="AB309" s="3" t="e">
        <f>Table1[[#This Row],[C_3]]</f>
        <v>#VALUE!</v>
      </c>
      <c r="AC309" s="4" t="e">
        <f>Table1[[#This Row],[HARGA]]</f>
        <v>#VALUE!</v>
      </c>
      <c r="AD309" s="6" t="str">
        <f>IF(Table1[[#This Row],[DISKON_1]]=0,"",Table1[[#This Row],[DISKON_1]])</f>
        <v/>
      </c>
      <c r="AE309" s="6" t="str">
        <f>IF(Table1[[#This Row],[DISKON_2]]=0,"",Table1[[#This Row],[DISKON_2]])</f>
        <v/>
      </c>
      <c r="AF309" s="8" t="str">
        <f ca="1">Table1[[#This Row],[TGL DATANG]]</f>
        <v/>
      </c>
      <c r="AG309" s="10" t="str">
        <f ca="1">Table1[[#This Row],[TGL NOTA]]</f>
        <v/>
      </c>
      <c r="AH309" t="str">
        <f ca="1">Table1[[#This Row],[NO.NOTA]]</f>
        <v/>
      </c>
    </row>
    <row r="310" spans="4:34" hidden="1" x14ac:dyDescent="0.25">
      <c r="D310" t="str">
        <f t="shared" si="9"/>
        <v/>
      </c>
      <c r="E310">
        <f t="shared" si="8"/>
        <v>0</v>
      </c>
      <c r="F310" t="e">
        <f>INDEX([1]!NOTA[//DB],A:A)</f>
        <v>#N/A</v>
      </c>
      <c r="G310" t="e">
        <f>MATCH(Table1[NAMA NB],Table2[NAMA NB],0)</f>
        <v>#N/A</v>
      </c>
      <c r="H310" t="e">
        <f>INDEX([2]!db[NB PAJAK],Table1[[#This Row],[//DB]])</f>
        <v>#N/A</v>
      </c>
      <c r="I310" s="3" t="e">
        <f>INDEX(Table2[KODE BARANG],Table1[[#This Row],[//DIC]])</f>
        <v>#N/A</v>
      </c>
      <c r="J310" s="4">
        <f>INDEX([1]!NOTA[C],Table1[[#This Row],[//NOTA]])</f>
        <v>6</v>
      </c>
      <c r="K310" s="5">
        <f>IF(Table1[[#This Row],[C_1]]=0,Table1[[#This Row],[QTY_1]]/Table1[[#This Row],[QTY_2]],0)</f>
        <v>0</v>
      </c>
      <c r="L310" s="5">
        <f>IF(Table1[[#This Row],[C_1]]=0,Table1[[#This Row],[C_2]],Table1[[#This Row],[C_1]])</f>
        <v>6</v>
      </c>
      <c r="M310" s="3">
        <f>INDEX([1]!NOTA[QTY],Table1[[#This Row],[//NOTA]])</f>
        <v>300</v>
      </c>
      <c r="N310" s="3" t="str">
        <f>INDEX([1]!NOTA[STN],Table1[[#This Row],[//NOTA]])</f>
        <v>LSN</v>
      </c>
      <c r="O310" s="3" t="e">
        <f>INDEX(Table2[ISI],Table1[//DIC])</f>
        <v>#N/A</v>
      </c>
      <c r="P310" s="3" t="e">
        <f>INDEX(Table2[SATUAN],Table1[//DIC])</f>
        <v>#N/A</v>
      </c>
      <c r="Q310" s="3" t="e">
        <f>IF(Table1[[#This Row],[QTY_2]]*Table1[[#This Row],[C_1]]=0,Table1[[#This Row],[QTY_1]],Table1[[#This Row],[QTY_2]]*Table1[[#This Row],[C_1]])</f>
        <v>#N/A</v>
      </c>
      <c r="R310" s="3" t="e">
        <f>IF(Table1[[#This Row],[C_1]]="",Table1[[#This Row],[STN_1]],Table1[[#This Row],[STN_2]])</f>
        <v>#N/A</v>
      </c>
      <c r="S310" s="4">
        <f>INDEX([1]!NOTA[JUMLAH],Table1[//NOTA])</f>
        <v>4575000</v>
      </c>
      <c r="T310" s="4" t="e">
        <f>Table1[[#This Row],[JUMLAH]]/Table1[[#This Row],[QTY_3]]</f>
        <v>#N/A</v>
      </c>
      <c r="U310" s="3" t="e">
        <f>Table1[[#This Row],[STN_3]]</f>
        <v>#N/A</v>
      </c>
      <c r="V310" s="6">
        <f>INDEX([1]!NOTA[DISC 1],Table1[//NOTA])</f>
        <v>0</v>
      </c>
      <c r="W310" s="6">
        <f>INDEX([1]!NOTA[DISC 2],Table1[//NOTA])</f>
        <v>0</v>
      </c>
      <c r="X310" s="13">
        <f ca="1">INDEX([1]!NOTA[TGL_H],Table1[//NOTA])</f>
        <v>45373</v>
      </c>
      <c r="Y310" s="13">
        <f ca="1">INDEX([1]!NOTA[TGL.NOTA_H],Table1[//NOTA])</f>
        <v>45370</v>
      </c>
      <c r="Z310" s="7" t="str">
        <f ca="1">INDEX([1]!NOTA[NO.NOTA_H],Table1[//NOTA])</f>
        <v>GA-24-03-0457</v>
      </c>
      <c r="AA310" s="3" t="e">
        <f>Table1[[#This Row],[KODE BARANG]]</f>
        <v>#N/A</v>
      </c>
      <c r="AB310" s="3">
        <f>Table1[[#This Row],[C_3]]</f>
        <v>6</v>
      </c>
      <c r="AC310" s="4" t="e">
        <f>Table1[[#This Row],[HARGA]]</f>
        <v>#N/A</v>
      </c>
      <c r="AD310" s="6" t="str">
        <f>IF(Table1[[#This Row],[DISKON_1]]=0,"",Table1[[#This Row],[DISKON_1]])</f>
        <v/>
      </c>
      <c r="AE310" s="6" t="str">
        <f>IF(Table1[[#This Row],[DISKON_2]]=0,"",Table1[[#This Row],[DISKON_2]])</f>
        <v/>
      </c>
      <c r="AF310" s="8">
        <f ca="1">Table1[[#This Row],[TGL DATANG]]</f>
        <v>45373</v>
      </c>
      <c r="AG310" s="10">
        <f ca="1">Table1[[#This Row],[TGL NOTA]]</f>
        <v>45370</v>
      </c>
      <c r="AH310" t="str">
        <f ca="1">Table1[[#This Row],[NO.NOTA]]</f>
        <v>GA-24-03-0457</v>
      </c>
    </row>
    <row r="311" spans="4:34" hidden="1" x14ac:dyDescent="0.25">
      <c r="D311" t="str">
        <f t="shared" si="9"/>
        <v/>
      </c>
      <c r="E311">
        <f t="shared" si="8"/>
        <v>0</v>
      </c>
      <c r="F311" t="str">
        <f>INDEX([1]!NOTA[//DB],A:A)</f>
        <v/>
      </c>
      <c r="G311" t="e">
        <f>MATCH(Table1[NAMA NB],Table2[NAMA NB],0)</f>
        <v>#VALUE!</v>
      </c>
      <c r="H311" t="e">
        <f>INDEX([2]!db[NB PAJAK],Table1[[#This Row],[//DB]])</f>
        <v>#VALUE!</v>
      </c>
      <c r="I311" s="3" t="e">
        <f>INDEX(Table2[KODE BARANG],Table1[[#This Row],[//DIC]])</f>
        <v>#VALUE!</v>
      </c>
      <c r="J311" s="4">
        <f>INDEX([1]!NOTA[C],Table1[[#This Row],[//NOTA]])</f>
        <v>0</v>
      </c>
      <c r="K311" s="5" t="e">
        <f>IF(Table1[[#This Row],[C_1]]=0,Table1[[#This Row],[QTY_1]]/Table1[[#This Row],[QTY_2]],0)</f>
        <v>#VALUE!</v>
      </c>
      <c r="L311" s="5" t="e">
        <f>IF(Table1[[#This Row],[C_1]]=0,Table1[[#This Row],[C_2]],Table1[[#This Row],[C_1]])</f>
        <v>#VALUE!</v>
      </c>
      <c r="M311" s="3">
        <f>INDEX([1]!NOTA[QTY],Table1[[#This Row],[//NOTA]])</f>
        <v>0</v>
      </c>
      <c r="N311" s="3">
        <f>INDEX([1]!NOTA[STN],Table1[[#This Row],[//NOTA]])</f>
        <v>0</v>
      </c>
      <c r="O311" s="3" t="e">
        <f>INDEX(Table2[ISI],Table1[//DIC])</f>
        <v>#VALUE!</v>
      </c>
      <c r="P311" s="3" t="e">
        <f>INDEX(Table2[SATUAN],Table1[//DIC])</f>
        <v>#VALUE!</v>
      </c>
      <c r="Q311" s="3" t="e">
        <f>IF(Table1[[#This Row],[QTY_2]]*Table1[[#This Row],[C_1]]=0,Table1[[#This Row],[QTY_1]],Table1[[#This Row],[QTY_2]]*Table1[[#This Row],[C_1]])</f>
        <v>#VALUE!</v>
      </c>
      <c r="R311" s="3" t="e">
        <f>IF(Table1[[#This Row],[C_1]]="",Table1[[#This Row],[STN_1]],Table1[[#This Row],[STN_2]])</f>
        <v>#VALUE!</v>
      </c>
      <c r="S311" s="4" t="str">
        <f>INDEX([1]!NOTA[JUMLAH],Table1[//NOTA])</f>
        <v/>
      </c>
      <c r="T311" s="4" t="e">
        <f>Table1[[#This Row],[JUMLAH]]/Table1[[#This Row],[QTY_3]]</f>
        <v>#VALUE!</v>
      </c>
      <c r="U311" s="3" t="e">
        <f>Table1[[#This Row],[STN_3]]</f>
        <v>#VALUE!</v>
      </c>
      <c r="V311" s="6">
        <f>INDEX([1]!NOTA[DISC 1],Table1[//NOTA])</f>
        <v>0</v>
      </c>
      <c r="W311" s="6">
        <f>INDEX([1]!NOTA[DISC 2],Table1[//NOTA])</f>
        <v>0</v>
      </c>
      <c r="X311" s="13" t="str">
        <f ca="1">INDEX([1]!NOTA[TGL_H],Table1[//NOTA])</f>
        <v/>
      </c>
      <c r="Y311" s="13" t="str">
        <f ca="1">INDEX([1]!NOTA[TGL.NOTA_H],Table1[//NOTA])</f>
        <v/>
      </c>
      <c r="Z311" s="7" t="str">
        <f ca="1">INDEX([1]!NOTA[NO.NOTA_H],Table1[//NOTA])</f>
        <v/>
      </c>
      <c r="AA311" s="3" t="e">
        <f>Table1[[#This Row],[KODE BARANG]]</f>
        <v>#VALUE!</v>
      </c>
      <c r="AB311" s="3" t="e">
        <f>Table1[[#This Row],[C_3]]</f>
        <v>#VALUE!</v>
      </c>
      <c r="AC311" s="4" t="e">
        <f>Table1[[#This Row],[HARGA]]</f>
        <v>#VALUE!</v>
      </c>
      <c r="AD311" s="6" t="str">
        <f>IF(Table1[[#This Row],[DISKON_1]]=0,"",Table1[[#This Row],[DISKON_1]])</f>
        <v/>
      </c>
      <c r="AE311" s="6" t="str">
        <f>IF(Table1[[#This Row],[DISKON_2]]=0,"",Table1[[#This Row],[DISKON_2]])</f>
        <v/>
      </c>
      <c r="AF311" s="8" t="str">
        <f ca="1">Table1[[#This Row],[TGL DATANG]]</f>
        <v/>
      </c>
      <c r="AG311" s="10" t="str">
        <f ca="1">Table1[[#This Row],[TGL NOTA]]</f>
        <v/>
      </c>
      <c r="AH311" t="str">
        <f ca="1">Table1[[#This Row],[NO.NOTA]]</f>
        <v/>
      </c>
    </row>
    <row r="312" spans="4:34" hidden="1" x14ac:dyDescent="0.25">
      <c r="D312" t="str">
        <f t="shared" si="9"/>
        <v/>
      </c>
      <c r="E312">
        <f t="shared" si="8"/>
        <v>0</v>
      </c>
      <c r="F312" t="e">
        <f>INDEX([1]!NOTA[//DB],A:A)</f>
        <v>#N/A</v>
      </c>
      <c r="G312" t="e">
        <f>MATCH(Table1[NAMA NB],Table2[NAMA NB],0)</f>
        <v>#N/A</v>
      </c>
      <c r="H312" t="e">
        <f>INDEX([2]!db[NB PAJAK],Table1[[#This Row],[//DB]])</f>
        <v>#N/A</v>
      </c>
      <c r="I312" s="3" t="e">
        <f>INDEX(Table2[KODE BARANG],Table1[[#This Row],[//DIC]])</f>
        <v>#N/A</v>
      </c>
      <c r="J312" s="4">
        <f>INDEX([1]!NOTA[C],Table1[[#This Row],[//NOTA]])</f>
        <v>5</v>
      </c>
      <c r="K312" s="5">
        <f>IF(Table1[[#This Row],[C_1]]=0,Table1[[#This Row],[QTY_1]]/Table1[[#This Row],[QTY_2]],0)</f>
        <v>0</v>
      </c>
      <c r="L312" s="5">
        <f>IF(Table1[[#This Row],[C_1]]=0,Table1[[#This Row],[C_2]],Table1[[#This Row],[C_1]])</f>
        <v>5</v>
      </c>
      <c r="M312" s="3">
        <f>INDEX([1]!NOTA[QTY],Table1[[#This Row],[//NOTA]])</f>
        <v>300</v>
      </c>
      <c r="N312" s="3" t="str">
        <f>INDEX([1]!NOTA[STN],Table1[[#This Row],[//NOTA]])</f>
        <v>LSN</v>
      </c>
      <c r="O312" s="3" t="e">
        <f>INDEX(Table2[ISI],Table1[//DIC])</f>
        <v>#N/A</v>
      </c>
      <c r="P312" s="3" t="e">
        <f>INDEX(Table2[SATUAN],Table1[//DIC])</f>
        <v>#N/A</v>
      </c>
      <c r="Q312" s="3" t="e">
        <f>IF(Table1[[#This Row],[QTY_2]]*Table1[[#This Row],[C_1]]=0,Table1[[#This Row],[QTY_1]],Table1[[#This Row],[QTY_2]]*Table1[[#This Row],[C_1]])</f>
        <v>#N/A</v>
      </c>
      <c r="R312" s="3" t="e">
        <f>IF(Table1[[#This Row],[C_1]]="",Table1[[#This Row],[STN_1]],Table1[[#This Row],[STN_2]])</f>
        <v>#N/A</v>
      </c>
      <c r="S312" s="4">
        <f>INDEX([1]!NOTA[JUMLAH],Table1[//NOTA])</f>
        <v>6450000</v>
      </c>
      <c r="T312" s="4" t="e">
        <f>Table1[[#This Row],[JUMLAH]]/Table1[[#This Row],[QTY_3]]</f>
        <v>#N/A</v>
      </c>
      <c r="U312" s="3" t="e">
        <f>Table1[[#This Row],[STN_3]]</f>
        <v>#N/A</v>
      </c>
      <c r="V312" s="6">
        <f>INDEX([1]!NOTA[DISC 1],Table1[//NOTA])</f>
        <v>0</v>
      </c>
      <c r="W312" s="6">
        <f>INDEX([1]!NOTA[DISC 2],Table1[//NOTA])</f>
        <v>0</v>
      </c>
      <c r="X312" s="13">
        <f ca="1">INDEX([1]!NOTA[TGL_H],Table1[//NOTA])</f>
        <v>45373</v>
      </c>
      <c r="Y312" s="13">
        <f ca="1">INDEX([1]!NOTA[TGL.NOTA_H],Table1[//NOTA])</f>
        <v>45372</v>
      </c>
      <c r="Z312" s="7" t="str">
        <f ca="1">INDEX([1]!NOTA[NO.NOTA_H],Table1[//NOTA])</f>
        <v>HM/060/03-24H</v>
      </c>
      <c r="AA312" s="3" t="e">
        <f>Table1[[#This Row],[KODE BARANG]]</f>
        <v>#N/A</v>
      </c>
      <c r="AB312" s="3">
        <f>Table1[[#This Row],[C_3]]</f>
        <v>5</v>
      </c>
      <c r="AC312" s="4" t="e">
        <f>Table1[[#This Row],[HARGA]]</f>
        <v>#N/A</v>
      </c>
      <c r="AD312" s="6" t="str">
        <f>IF(Table1[[#This Row],[DISKON_1]]=0,"",Table1[[#This Row],[DISKON_1]])</f>
        <v/>
      </c>
      <c r="AE312" s="6" t="str">
        <f>IF(Table1[[#This Row],[DISKON_2]]=0,"",Table1[[#This Row],[DISKON_2]])</f>
        <v/>
      </c>
      <c r="AF312" s="8">
        <f ca="1">Table1[[#This Row],[TGL DATANG]]</f>
        <v>45373</v>
      </c>
      <c r="AG312" s="10">
        <f ca="1">Table1[[#This Row],[TGL NOTA]]</f>
        <v>45372</v>
      </c>
      <c r="AH312" t="str">
        <f ca="1">Table1[[#This Row],[NO.NOTA]]</f>
        <v>HM/060/03-24H</v>
      </c>
    </row>
    <row r="313" spans="4:34" hidden="1" x14ac:dyDescent="0.25">
      <c r="D313" t="str">
        <f t="shared" si="9"/>
        <v/>
      </c>
      <c r="E313">
        <f t="shared" ref="E313:E328" si="10">A:A</f>
        <v>0</v>
      </c>
      <c r="F313" t="str">
        <f>INDEX([1]!NOTA[//DB],A:A)</f>
        <v/>
      </c>
      <c r="G313" t="e">
        <f>MATCH(Table1[NAMA NB],Table2[NAMA NB],0)</f>
        <v>#VALUE!</v>
      </c>
      <c r="H313" t="e">
        <f>INDEX([2]!db[NB PAJAK],Table1[[#This Row],[//DB]])</f>
        <v>#VALUE!</v>
      </c>
      <c r="I313" s="3" t="e">
        <f>INDEX(Table2[KODE BARANG],Table1[[#This Row],[//DIC]])</f>
        <v>#VALUE!</v>
      </c>
      <c r="J313" s="4">
        <f>INDEX([1]!NOTA[C],Table1[[#This Row],[//NOTA]])</f>
        <v>0</v>
      </c>
      <c r="K313" s="5" t="e">
        <f>IF(Table1[[#This Row],[C_1]]=0,Table1[[#This Row],[QTY_1]]/Table1[[#This Row],[QTY_2]],0)</f>
        <v>#VALUE!</v>
      </c>
      <c r="L313" s="5" t="e">
        <f>IF(Table1[[#This Row],[C_1]]=0,Table1[[#This Row],[C_2]],Table1[[#This Row],[C_1]])</f>
        <v>#VALUE!</v>
      </c>
      <c r="M313" s="3">
        <f>INDEX([1]!NOTA[QTY],Table1[[#This Row],[//NOTA]])</f>
        <v>0</v>
      </c>
      <c r="N313" s="3">
        <f>INDEX([1]!NOTA[STN],Table1[[#This Row],[//NOTA]])</f>
        <v>0</v>
      </c>
      <c r="O313" s="3" t="e">
        <f>INDEX(Table2[ISI],Table1[//DIC])</f>
        <v>#VALUE!</v>
      </c>
      <c r="P313" s="3" t="e">
        <f>INDEX(Table2[SATUAN],Table1[//DIC])</f>
        <v>#VALUE!</v>
      </c>
      <c r="Q313" s="3" t="e">
        <f>IF(Table1[[#This Row],[QTY_2]]*Table1[[#This Row],[C_1]]=0,Table1[[#This Row],[QTY_1]],Table1[[#This Row],[QTY_2]]*Table1[[#This Row],[C_1]])</f>
        <v>#VALUE!</v>
      </c>
      <c r="R313" s="3" t="e">
        <f>IF(Table1[[#This Row],[C_1]]="",Table1[[#This Row],[STN_1]],Table1[[#This Row],[STN_2]])</f>
        <v>#VALUE!</v>
      </c>
      <c r="S313" s="4" t="str">
        <f>INDEX([1]!NOTA[JUMLAH],Table1[//NOTA])</f>
        <v/>
      </c>
      <c r="T313" s="4" t="e">
        <f>Table1[[#This Row],[JUMLAH]]/Table1[[#This Row],[QTY_3]]</f>
        <v>#VALUE!</v>
      </c>
      <c r="U313" s="3" t="e">
        <f>Table1[[#This Row],[STN_3]]</f>
        <v>#VALUE!</v>
      </c>
      <c r="V313" s="6">
        <f>INDEX([1]!NOTA[DISC 1],Table1[//NOTA])</f>
        <v>0</v>
      </c>
      <c r="W313" s="6">
        <f>INDEX([1]!NOTA[DISC 2],Table1[//NOTA])</f>
        <v>0</v>
      </c>
      <c r="X313" s="13" t="str">
        <f ca="1">INDEX([1]!NOTA[TGL_H],Table1[//NOTA])</f>
        <v/>
      </c>
      <c r="Y313" s="13" t="str">
        <f ca="1">INDEX([1]!NOTA[TGL.NOTA_H],Table1[//NOTA])</f>
        <v/>
      </c>
      <c r="Z313" s="7" t="str">
        <f ca="1">INDEX([1]!NOTA[NO.NOTA_H],Table1[//NOTA])</f>
        <v/>
      </c>
      <c r="AA313" s="3" t="e">
        <f>Table1[[#This Row],[KODE BARANG]]</f>
        <v>#VALUE!</v>
      </c>
      <c r="AB313" s="3" t="e">
        <f>Table1[[#This Row],[C_3]]</f>
        <v>#VALUE!</v>
      </c>
      <c r="AC313" s="4" t="e">
        <f>Table1[[#This Row],[HARGA]]</f>
        <v>#VALUE!</v>
      </c>
      <c r="AD313" s="6" t="str">
        <f>IF(Table1[[#This Row],[DISKON_1]]=0,"",Table1[[#This Row],[DISKON_1]])</f>
        <v/>
      </c>
      <c r="AE313" s="6" t="str">
        <f>IF(Table1[[#This Row],[DISKON_2]]=0,"",Table1[[#This Row],[DISKON_2]])</f>
        <v/>
      </c>
      <c r="AF313" s="8" t="str">
        <f ca="1">Table1[[#This Row],[TGL DATANG]]</f>
        <v/>
      </c>
      <c r="AG313" s="10" t="str">
        <f ca="1">Table1[[#This Row],[TGL NOTA]]</f>
        <v/>
      </c>
      <c r="AH313" t="str">
        <f ca="1">Table1[[#This Row],[NO.NOTA]]</f>
        <v/>
      </c>
    </row>
    <row r="314" spans="4:34" hidden="1" x14ac:dyDescent="0.25">
      <c r="D314" t="str">
        <f t="shared" si="9"/>
        <v/>
      </c>
      <c r="E314">
        <f t="shared" si="10"/>
        <v>0</v>
      </c>
      <c r="F314">
        <f>INDEX([1]!NOTA[//DB],A:A)</f>
        <v>2810</v>
      </c>
      <c r="G314" t="e">
        <f>MATCH(Table1[NAMA NB],Table2[NAMA NB],0)</f>
        <v>#N/A</v>
      </c>
      <c r="H314">
        <f>INDEX([2]!db[NB PAJAK],Table1[[#This Row],[//DB]])</f>
        <v>0</v>
      </c>
      <c r="I314" s="3" t="e">
        <f>INDEX(Table2[KODE BARANG],Table1[[#This Row],[//DIC]])</f>
        <v>#N/A</v>
      </c>
      <c r="J314" s="4">
        <f>INDEX([1]!NOTA[C],Table1[[#This Row],[//NOTA]])</f>
        <v>14</v>
      </c>
      <c r="K314" s="5">
        <f>IF(Table1[[#This Row],[C_1]]=0,Table1[[#This Row],[QTY_1]]/Table1[[#This Row],[QTY_2]],0)</f>
        <v>0</v>
      </c>
      <c r="L314" s="5">
        <f>IF(Table1[[#This Row],[C_1]]=0,Table1[[#This Row],[C_2]],Table1[[#This Row],[C_1]])</f>
        <v>14</v>
      </c>
      <c r="M314" s="3">
        <f>INDEX([1]!NOTA[QTY],Table1[[#This Row],[//NOTA]])</f>
        <v>1344</v>
      </c>
      <c r="N314" s="3" t="str">
        <f>INDEX([1]!NOTA[STN],Table1[[#This Row],[//NOTA]])</f>
        <v>PCS</v>
      </c>
      <c r="O314" s="3" t="e">
        <f>INDEX(Table2[ISI],Table1[//DIC])</f>
        <v>#N/A</v>
      </c>
      <c r="P314" s="3" t="e">
        <f>INDEX(Table2[SATUAN],Table1[//DIC])</f>
        <v>#N/A</v>
      </c>
      <c r="Q314" s="3" t="e">
        <f>IF(Table1[[#This Row],[QTY_2]]*Table1[[#This Row],[C_1]]=0,Table1[[#This Row],[QTY_1]],Table1[[#This Row],[QTY_2]]*Table1[[#This Row],[C_1]])</f>
        <v>#N/A</v>
      </c>
      <c r="R314" s="3" t="e">
        <f>IF(Table1[[#This Row],[C_1]]="",Table1[[#This Row],[STN_1]],Table1[[#This Row],[STN_2]])</f>
        <v>#N/A</v>
      </c>
      <c r="S314" s="4">
        <f>INDEX([1]!NOTA[JUMLAH],Table1[//NOTA])</f>
        <v>24864000</v>
      </c>
      <c r="T314" s="4" t="e">
        <f>Table1[[#This Row],[JUMLAH]]/Table1[[#This Row],[QTY_3]]</f>
        <v>#N/A</v>
      </c>
      <c r="U314" s="3" t="e">
        <f>Table1[[#This Row],[STN_3]]</f>
        <v>#N/A</v>
      </c>
      <c r="V314" s="6">
        <f>INDEX([1]!NOTA[DISC 1],Table1[//NOTA])</f>
        <v>0</v>
      </c>
      <c r="W314" s="6">
        <f>INDEX([1]!NOTA[DISC 2],Table1[//NOTA])</f>
        <v>0</v>
      </c>
      <c r="X314" s="13">
        <f ca="1">INDEX([1]!NOTA[TGL_H],Table1[//NOTA])</f>
        <v>45373</v>
      </c>
      <c r="Y314" s="13">
        <f ca="1">INDEX([1]!NOTA[TGL.NOTA_H],Table1[//NOTA])</f>
        <v>45371</v>
      </c>
      <c r="Z314" s="7" t="str">
        <f ca="1">INDEX([1]!NOTA[NO.NOTA_H],Table1[//NOTA])</f>
        <v>02936</v>
      </c>
      <c r="AA314" s="3" t="e">
        <f>Table1[[#This Row],[KODE BARANG]]</f>
        <v>#N/A</v>
      </c>
      <c r="AB314" s="3">
        <f>Table1[[#This Row],[C_3]]</f>
        <v>14</v>
      </c>
      <c r="AC314" s="4" t="e">
        <f>Table1[[#This Row],[HARGA]]</f>
        <v>#N/A</v>
      </c>
      <c r="AD314" s="6" t="str">
        <f>IF(Table1[[#This Row],[DISKON_1]]=0,"",Table1[[#This Row],[DISKON_1]])</f>
        <v/>
      </c>
      <c r="AE314" s="6" t="str">
        <f>IF(Table1[[#This Row],[DISKON_2]]=0,"",Table1[[#This Row],[DISKON_2]])</f>
        <v/>
      </c>
      <c r="AF314" s="8">
        <f ca="1">Table1[[#This Row],[TGL DATANG]]</f>
        <v>45373</v>
      </c>
      <c r="AG314" s="10">
        <f ca="1">Table1[[#This Row],[TGL NOTA]]</f>
        <v>45371</v>
      </c>
      <c r="AH314" t="str">
        <f ca="1">Table1[[#This Row],[NO.NOTA]]</f>
        <v>02936</v>
      </c>
    </row>
    <row r="315" spans="4:34" hidden="1" x14ac:dyDescent="0.25">
      <c r="D315" t="str">
        <f t="shared" si="9"/>
        <v/>
      </c>
      <c r="E315">
        <f t="shared" si="10"/>
        <v>0</v>
      </c>
      <c r="F315">
        <f>INDEX([1]!NOTA[//DB],A:A)</f>
        <v>2810</v>
      </c>
      <c r="G315" t="e">
        <f>MATCH(Table1[NAMA NB],Table2[NAMA NB],0)</f>
        <v>#N/A</v>
      </c>
      <c r="H315">
        <f>INDEX([2]!db[NB PAJAK],Table1[[#This Row],[//DB]])</f>
        <v>0</v>
      </c>
      <c r="I315" s="3" t="e">
        <f>INDEX(Table2[KODE BARANG],Table1[[#This Row],[//DIC]])</f>
        <v>#N/A</v>
      </c>
      <c r="J315" s="4">
        <f>INDEX([1]!NOTA[C],Table1[[#This Row],[//NOTA]])</f>
        <v>0</v>
      </c>
      <c r="K315" s="5" t="e">
        <f>IF(Table1[[#This Row],[C_1]]=0,Table1[[#This Row],[QTY_1]]/Table1[[#This Row],[QTY_2]],0)</f>
        <v>#N/A</v>
      </c>
      <c r="L315" s="5" t="e">
        <f>IF(Table1[[#This Row],[C_1]]=0,Table1[[#This Row],[C_2]],Table1[[#This Row],[C_1]])</f>
        <v>#N/A</v>
      </c>
      <c r="M315" s="3">
        <f>INDEX([1]!NOTA[QTY],Table1[[#This Row],[//NOTA]])</f>
        <v>91</v>
      </c>
      <c r="N315" s="3" t="str">
        <f>INDEX([1]!NOTA[STN],Table1[[#This Row],[//NOTA]])</f>
        <v>PCS</v>
      </c>
      <c r="O315" s="3" t="e">
        <f>INDEX(Table2[ISI],Table1[//DIC])</f>
        <v>#N/A</v>
      </c>
      <c r="P315" s="3" t="e">
        <f>INDEX(Table2[SATUAN],Table1[//DIC])</f>
        <v>#N/A</v>
      </c>
      <c r="Q315" s="3" t="e">
        <f>IF(Table1[[#This Row],[QTY_2]]*Table1[[#This Row],[C_1]]=0,Table1[[#This Row],[QTY_1]],Table1[[#This Row],[QTY_2]]*Table1[[#This Row],[C_1]])</f>
        <v>#N/A</v>
      </c>
      <c r="R315" s="3" t="e">
        <f>IF(Table1[[#This Row],[C_1]]="",Table1[[#This Row],[STN_1]],Table1[[#This Row],[STN_2]])</f>
        <v>#N/A</v>
      </c>
      <c r="S315" s="4">
        <f>INDEX([1]!NOTA[JUMLAH],Table1[//NOTA])</f>
        <v>1683500</v>
      </c>
      <c r="T315" s="4" t="e">
        <f>Table1[[#This Row],[JUMLAH]]/Table1[[#This Row],[QTY_3]]</f>
        <v>#N/A</v>
      </c>
      <c r="U315" s="3" t="e">
        <f>Table1[[#This Row],[STN_3]]</f>
        <v>#N/A</v>
      </c>
      <c r="V315" s="6">
        <f>INDEX([1]!NOTA[DISC 1],Table1[//NOTA])</f>
        <v>0</v>
      </c>
      <c r="W315" s="6">
        <f>INDEX([1]!NOTA[DISC 2],Table1[//NOTA])</f>
        <v>0</v>
      </c>
      <c r="X315" s="13">
        <f ca="1">INDEX([1]!NOTA[TGL_H],Table1[//NOTA])</f>
        <v>45373</v>
      </c>
      <c r="Y315" s="13">
        <f ca="1">INDEX([1]!NOTA[TGL.NOTA_H],Table1[//NOTA])</f>
        <v>45371</v>
      </c>
      <c r="Z315" s="7" t="str">
        <f ca="1">INDEX([1]!NOTA[NO.NOTA_H],Table1[//NOTA])</f>
        <v>02936</v>
      </c>
      <c r="AA315" s="3" t="e">
        <f>Table1[[#This Row],[KODE BARANG]]</f>
        <v>#N/A</v>
      </c>
      <c r="AB315" s="3" t="e">
        <f>Table1[[#This Row],[C_3]]</f>
        <v>#N/A</v>
      </c>
      <c r="AC315" s="4" t="e">
        <f>Table1[[#This Row],[HARGA]]</f>
        <v>#N/A</v>
      </c>
      <c r="AD315" s="6" t="str">
        <f>IF(Table1[[#This Row],[DISKON_1]]=0,"",Table1[[#This Row],[DISKON_1]])</f>
        <v/>
      </c>
      <c r="AE315" s="6" t="str">
        <f>IF(Table1[[#This Row],[DISKON_2]]=0,"",Table1[[#This Row],[DISKON_2]])</f>
        <v/>
      </c>
      <c r="AF315" s="8">
        <f ca="1">Table1[[#This Row],[TGL DATANG]]</f>
        <v>45373</v>
      </c>
      <c r="AG315" s="10">
        <f ca="1">Table1[[#This Row],[TGL NOTA]]</f>
        <v>45371</v>
      </c>
      <c r="AH315" t="str">
        <f ca="1">Table1[[#This Row],[NO.NOTA]]</f>
        <v>02936</v>
      </c>
    </row>
    <row r="316" spans="4:34" hidden="1" x14ac:dyDescent="0.25">
      <c r="D316" t="str">
        <f t="shared" si="9"/>
        <v/>
      </c>
      <c r="E316">
        <f t="shared" si="10"/>
        <v>0</v>
      </c>
      <c r="F316" t="str">
        <f>INDEX([1]!NOTA[//DB],A:A)</f>
        <v/>
      </c>
      <c r="G316" t="e">
        <f>MATCH(Table1[NAMA NB],Table2[NAMA NB],0)</f>
        <v>#VALUE!</v>
      </c>
      <c r="H316" t="e">
        <f>INDEX([2]!db[NB PAJAK],Table1[[#This Row],[//DB]])</f>
        <v>#VALUE!</v>
      </c>
      <c r="I316" s="3" t="e">
        <f>INDEX(Table2[KODE BARANG],Table1[[#This Row],[//DIC]])</f>
        <v>#VALUE!</v>
      </c>
      <c r="J316" s="4">
        <f>INDEX([1]!NOTA[C],Table1[[#This Row],[//NOTA]])</f>
        <v>0</v>
      </c>
      <c r="K316" s="5" t="e">
        <f>IF(Table1[[#This Row],[C_1]]=0,Table1[[#This Row],[QTY_1]]/Table1[[#This Row],[QTY_2]],0)</f>
        <v>#VALUE!</v>
      </c>
      <c r="L316" s="5" t="e">
        <f>IF(Table1[[#This Row],[C_1]]=0,Table1[[#This Row],[C_2]],Table1[[#This Row],[C_1]])</f>
        <v>#VALUE!</v>
      </c>
      <c r="M316" s="3">
        <f>INDEX([1]!NOTA[QTY],Table1[[#This Row],[//NOTA]])</f>
        <v>0</v>
      </c>
      <c r="N316" s="3">
        <f>INDEX([1]!NOTA[STN],Table1[[#This Row],[//NOTA]])</f>
        <v>0</v>
      </c>
      <c r="O316" s="3" t="e">
        <f>INDEX(Table2[ISI],Table1[//DIC])</f>
        <v>#VALUE!</v>
      </c>
      <c r="P316" s="3" t="e">
        <f>INDEX(Table2[SATUAN],Table1[//DIC])</f>
        <v>#VALUE!</v>
      </c>
      <c r="Q316" s="3" t="e">
        <f>IF(Table1[[#This Row],[QTY_2]]*Table1[[#This Row],[C_1]]=0,Table1[[#This Row],[QTY_1]],Table1[[#This Row],[QTY_2]]*Table1[[#This Row],[C_1]])</f>
        <v>#VALUE!</v>
      </c>
      <c r="R316" s="3" t="e">
        <f>IF(Table1[[#This Row],[C_1]]="",Table1[[#This Row],[STN_1]],Table1[[#This Row],[STN_2]])</f>
        <v>#VALUE!</v>
      </c>
      <c r="S316" s="4" t="str">
        <f>INDEX([1]!NOTA[JUMLAH],Table1[//NOTA])</f>
        <v/>
      </c>
      <c r="T316" s="4" t="e">
        <f>Table1[[#This Row],[JUMLAH]]/Table1[[#This Row],[QTY_3]]</f>
        <v>#VALUE!</v>
      </c>
      <c r="U316" s="3" t="e">
        <f>Table1[[#This Row],[STN_3]]</f>
        <v>#VALUE!</v>
      </c>
      <c r="V316" s="6">
        <f>INDEX([1]!NOTA[DISC 1],Table1[//NOTA])</f>
        <v>0</v>
      </c>
      <c r="W316" s="6">
        <f>INDEX([1]!NOTA[DISC 2],Table1[//NOTA])</f>
        <v>0</v>
      </c>
      <c r="X316" s="13" t="str">
        <f ca="1">INDEX([1]!NOTA[TGL_H],Table1[//NOTA])</f>
        <v/>
      </c>
      <c r="Y316" s="13" t="str">
        <f ca="1">INDEX([1]!NOTA[TGL.NOTA_H],Table1[//NOTA])</f>
        <v/>
      </c>
      <c r="Z316" s="7" t="str">
        <f ca="1">INDEX([1]!NOTA[NO.NOTA_H],Table1[//NOTA])</f>
        <v/>
      </c>
      <c r="AA316" s="3" t="e">
        <f>Table1[[#This Row],[KODE BARANG]]</f>
        <v>#VALUE!</v>
      </c>
      <c r="AB316" s="3" t="e">
        <f>Table1[[#This Row],[C_3]]</f>
        <v>#VALUE!</v>
      </c>
      <c r="AC316" s="4" t="e">
        <f>Table1[[#This Row],[HARGA]]</f>
        <v>#VALUE!</v>
      </c>
      <c r="AD316" s="6" t="str">
        <f>IF(Table1[[#This Row],[DISKON_1]]=0,"",Table1[[#This Row],[DISKON_1]])</f>
        <v/>
      </c>
      <c r="AE316" s="6" t="str">
        <f>IF(Table1[[#This Row],[DISKON_2]]=0,"",Table1[[#This Row],[DISKON_2]])</f>
        <v/>
      </c>
      <c r="AF316" s="8" t="str">
        <f ca="1">Table1[[#This Row],[TGL DATANG]]</f>
        <v/>
      </c>
      <c r="AG316" s="10" t="str">
        <f ca="1">Table1[[#This Row],[TGL NOTA]]</f>
        <v/>
      </c>
      <c r="AH316" t="str">
        <f ca="1">Table1[[#This Row],[NO.NOTA]]</f>
        <v/>
      </c>
    </row>
    <row r="317" spans="4:34" hidden="1" x14ac:dyDescent="0.25">
      <c r="D317" t="str">
        <f t="shared" si="9"/>
        <v/>
      </c>
      <c r="E317">
        <f t="shared" si="10"/>
        <v>0</v>
      </c>
      <c r="F317">
        <f>INDEX([1]!NOTA[//DB],A:A)</f>
        <v>1669</v>
      </c>
      <c r="G317" t="e">
        <f>MATCH(Table1[NAMA NB],Table2[NAMA NB],0)</f>
        <v>#N/A</v>
      </c>
      <c r="H317" t="str">
        <f>INDEX([2]!db[NB PAJAK],Table1[[#This Row],[//DB]])</f>
        <v>GEL PEN KENKO KE-303 T-GEL TRIANGULAR HITAM</v>
      </c>
      <c r="I317" s="3" t="e">
        <f>INDEX(Table2[KODE BARANG],Table1[[#This Row],[//DIC]])</f>
        <v>#N/A</v>
      </c>
      <c r="J317" s="4">
        <f>INDEX([1]!NOTA[C],Table1[[#This Row],[//NOTA]])</f>
        <v>3</v>
      </c>
      <c r="K317" s="5">
        <f>IF(Table1[[#This Row],[C_1]]=0,Table1[[#This Row],[QTY_1]]/Table1[[#This Row],[QTY_2]],0)</f>
        <v>0</v>
      </c>
      <c r="L317" s="5">
        <f>IF(Table1[[#This Row],[C_1]]=0,Table1[[#This Row],[C_2]],Table1[[#This Row],[C_1]])</f>
        <v>3</v>
      </c>
      <c r="M317" s="3">
        <f>INDEX([1]!NOTA[QTY],Table1[[#This Row],[//NOTA]])</f>
        <v>0</v>
      </c>
      <c r="N317" s="3">
        <f>INDEX([1]!NOTA[STN],Table1[[#This Row],[//NOTA]])</f>
        <v>0</v>
      </c>
      <c r="O317" s="3" t="e">
        <f>INDEX(Table2[ISI],Table1[//DIC])</f>
        <v>#N/A</v>
      </c>
      <c r="P317" s="3" t="e">
        <f>INDEX(Table2[SATUAN],Table1[//DIC])</f>
        <v>#N/A</v>
      </c>
      <c r="Q317" s="3" t="e">
        <f>IF(Table1[[#This Row],[QTY_2]]*Table1[[#This Row],[C_1]]=0,Table1[[#This Row],[QTY_1]],Table1[[#This Row],[QTY_2]]*Table1[[#This Row],[C_1]])</f>
        <v>#N/A</v>
      </c>
      <c r="R317" s="3" t="e">
        <f>IF(Table1[[#This Row],[C_1]]="",Table1[[#This Row],[STN_1]],Table1[[#This Row],[STN_2]])</f>
        <v>#N/A</v>
      </c>
      <c r="S317" s="4">
        <f>INDEX([1]!NOTA[JUMLAH],Table1[//NOTA])</f>
        <v>9331200</v>
      </c>
      <c r="T317" s="4" t="e">
        <f>Table1[[#This Row],[JUMLAH]]/Table1[[#This Row],[QTY_3]]</f>
        <v>#N/A</v>
      </c>
      <c r="U317" s="3" t="e">
        <f>Table1[[#This Row],[STN_3]]</f>
        <v>#N/A</v>
      </c>
      <c r="V317" s="6">
        <f>INDEX([1]!NOTA[DISC 1],Table1[//NOTA])</f>
        <v>0.17</v>
      </c>
      <c r="W317" s="6">
        <f>INDEX([1]!NOTA[DISC 2],Table1[//NOTA])</f>
        <v>0</v>
      </c>
      <c r="X317" s="13">
        <f ca="1">INDEX([1]!NOTA[TGL_H],Table1[//NOTA])</f>
        <v>45373</v>
      </c>
      <c r="Y317" s="13">
        <f ca="1">INDEX([1]!NOTA[TGL.NOTA_H],Table1[//NOTA])</f>
        <v>45371</v>
      </c>
      <c r="Z317" s="7" t="str">
        <f ca="1">INDEX([1]!NOTA[NO.NOTA_H],Table1[//NOTA])</f>
        <v>24031195</v>
      </c>
      <c r="AA317" s="3" t="e">
        <f>Table1[[#This Row],[KODE BARANG]]</f>
        <v>#N/A</v>
      </c>
      <c r="AB317" s="3">
        <f>Table1[[#This Row],[C_3]]</f>
        <v>3</v>
      </c>
      <c r="AC317" s="4" t="e">
        <f>Table1[[#This Row],[HARGA]]</f>
        <v>#N/A</v>
      </c>
      <c r="AD317" s="6">
        <f>IF(Table1[[#This Row],[DISKON_1]]=0,"",Table1[[#This Row],[DISKON_1]])</f>
        <v>0.17</v>
      </c>
      <c r="AE317" s="6" t="str">
        <f>IF(Table1[[#This Row],[DISKON_2]]=0,"",Table1[[#This Row],[DISKON_2]])</f>
        <v/>
      </c>
      <c r="AF317" s="8">
        <f ca="1">Table1[[#This Row],[TGL DATANG]]</f>
        <v>45373</v>
      </c>
      <c r="AG317" s="10">
        <f ca="1">Table1[[#This Row],[TGL NOTA]]</f>
        <v>45371</v>
      </c>
      <c r="AH317" t="str">
        <f ca="1">Table1[[#This Row],[NO.NOTA]]</f>
        <v>24031195</v>
      </c>
    </row>
    <row r="318" spans="4:34" hidden="1" x14ac:dyDescent="0.25">
      <c r="D318" t="str">
        <f t="shared" si="9"/>
        <v/>
      </c>
      <c r="E318">
        <f t="shared" si="10"/>
        <v>0</v>
      </c>
      <c r="F318">
        <f>INDEX([1]!NOTA[//DB],A:A)</f>
        <v>1796</v>
      </c>
      <c r="G318" t="e">
        <f>MATCH(Table1[NAMA NB],Table2[NAMA NB],0)</f>
        <v>#N/A</v>
      </c>
      <c r="H318" t="str">
        <f>INDEX([2]!db[NB PAJAK],Table1[[#This Row],[//DB]])</f>
        <v>GARISAN BESI (STAINLESS STEEL) KENKO 60 CM</v>
      </c>
      <c r="I318" s="3" t="e">
        <f>INDEX(Table2[KODE BARANG],Table1[[#This Row],[//DIC]])</f>
        <v>#N/A</v>
      </c>
      <c r="J318" s="4">
        <f>INDEX([1]!NOTA[C],Table1[[#This Row],[//NOTA]])</f>
        <v>1</v>
      </c>
      <c r="K318" s="5">
        <f>IF(Table1[[#This Row],[C_1]]=0,Table1[[#This Row],[QTY_1]]/Table1[[#This Row],[QTY_2]],0)</f>
        <v>0</v>
      </c>
      <c r="L318" s="5">
        <f>IF(Table1[[#This Row],[C_1]]=0,Table1[[#This Row],[C_2]],Table1[[#This Row],[C_1]])</f>
        <v>1</v>
      </c>
      <c r="M318" s="3">
        <f>INDEX([1]!NOTA[QTY],Table1[[#This Row],[//NOTA]])</f>
        <v>0</v>
      </c>
      <c r="N318" s="3">
        <f>INDEX([1]!NOTA[STN],Table1[[#This Row],[//NOTA]])</f>
        <v>0</v>
      </c>
      <c r="O318" s="3" t="e">
        <f>INDEX(Table2[ISI],Table1[//DIC])</f>
        <v>#N/A</v>
      </c>
      <c r="P318" s="3" t="e">
        <f>INDEX(Table2[SATUAN],Table1[//DIC])</f>
        <v>#N/A</v>
      </c>
      <c r="Q318" s="3" t="e">
        <f>IF(Table1[[#This Row],[QTY_2]]*Table1[[#This Row],[C_1]]=0,Table1[[#This Row],[QTY_1]],Table1[[#This Row],[QTY_2]]*Table1[[#This Row],[C_1]])</f>
        <v>#N/A</v>
      </c>
      <c r="R318" s="3" t="e">
        <f>IF(Table1[[#This Row],[C_1]]="",Table1[[#This Row],[STN_1]],Table1[[#This Row],[STN_2]])</f>
        <v>#N/A</v>
      </c>
      <c r="S318" s="4">
        <f>INDEX([1]!NOTA[JUMLAH],Table1[//NOTA])</f>
        <v>2520000</v>
      </c>
      <c r="T318" s="4" t="e">
        <f>Table1[[#This Row],[JUMLAH]]/Table1[[#This Row],[QTY_3]]</f>
        <v>#N/A</v>
      </c>
      <c r="U318" s="3" t="e">
        <f>Table1[[#This Row],[STN_3]]</f>
        <v>#N/A</v>
      </c>
      <c r="V318" s="6">
        <f>INDEX([1]!NOTA[DISC 1],Table1[//NOTA])</f>
        <v>0.17</v>
      </c>
      <c r="W318" s="6">
        <f>INDEX([1]!NOTA[DISC 2],Table1[//NOTA])</f>
        <v>0</v>
      </c>
      <c r="X318" s="13">
        <f ca="1">INDEX([1]!NOTA[TGL_H],Table1[//NOTA])</f>
        <v>45373</v>
      </c>
      <c r="Y318" s="13">
        <f ca="1">INDEX([1]!NOTA[TGL.NOTA_H],Table1[//NOTA])</f>
        <v>45371</v>
      </c>
      <c r="Z318" s="7" t="str">
        <f ca="1">INDEX([1]!NOTA[NO.NOTA_H],Table1[//NOTA])</f>
        <v>24031195</v>
      </c>
      <c r="AA318" s="3" t="e">
        <f>Table1[[#This Row],[KODE BARANG]]</f>
        <v>#N/A</v>
      </c>
      <c r="AB318" s="3">
        <f>Table1[[#This Row],[C_3]]</f>
        <v>1</v>
      </c>
      <c r="AC318" s="4" t="e">
        <f>Table1[[#This Row],[HARGA]]</f>
        <v>#N/A</v>
      </c>
      <c r="AD318" s="6">
        <f>IF(Table1[[#This Row],[DISKON_1]]=0,"",Table1[[#This Row],[DISKON_1]])</f>
        <v>0.17</v>
      </c>
      <c r="AE318" s="6" t="str">
        <f>IF(Table1[[#This Row],[DISKON_2]]=0,"",Table1[[#This Row],[DISKON_2]])</f>
        <v/>
      </c>
      <c r="AF318" s="8">
        <f ca="1">Table1[[#This Row],[TGL DATANG]]</f>
        <v>45373</v>
      </c>
      <c r="AG318" s="10">
        <f ca="1">Table1[[#This Row],[TGL NOTA]]</f>
        <v>45371</v>
      </c>
      <c r="AH318" t="str">
        <f ca="1">Table1[[#This Row],[NO.NOTA]]</f>
        <v>24031195</v>
      </c>
    </row>
    <row r="319" spans="4:34" hidden="1" x14ac:dyDescent="0.25">
      <c r="D319" t="str">
        <f t="shared" si="9"/>
        <v/>
      </c>
      <c r="E319">
        <f t="shared" si="10"/>
        <v>0</v>
      </c>
      <c r="F319">
        <f>INDEX([1]!NOTA[//DB],A:A)</f>
        <v>1719</v>
      </c>
      <c r="G319" t="e">
        <f>MATCH(Table1[NAMA NB],Table2[NAMA NB],0)</f>
        <v>#N/A</v>
      </c>
      <c r="H319" t="str">
        <f>INDEX([2]!db[NB PAJAK],Table1[[#This Row],[//DB]])</f>
        <v>MECHANICAL PENCIL 0.5 MM KENKO MP-01</v>
      </c>
      <c r="I319" s="3" t="e">
        <f>INDEX(Table2[KODE BARANG],Table1[[#This Row],[//DIC]])</f>
        <v>#N/A</v>
      </c>
      <c r="J319" s="4">
        <f>INDEX([1]!NOTA[C],Table1[[#This Row],[//NOTA]])</f>
        <v>1</v>
      </c>
      <c r="K319" s="5">
        <f>IF(Table1[[#This Row],[C_1]]=0,Table1[[#This Row],[QTY_1]]/Table1[[#This Row],[QTY_2]],0)</f>
        <v>0</v>
      </c>
      <c r="L319" s="5">
        <f>IF(Table1[[#This Row],[C_1]]=0,Table1[[#This Row],[C_2]],Table1[[#This Row],[C_1]])</f>
        <v>1</v>
      </c>
      <c r="M319" s="3">
        <f>INDEX([1]!NOTA[QTY],Table1[[#This Row],[//NOTA]])</f>
        <v>0</v>
      </c>
      <c r="N319" s="3">
        <f>INDEX([1]!NOTA[STN],Table1[[#This Row],[//NOTA]])</f>
        <v>0</v>
      </c>
      <c r="O319" s="3" t="e">
        <f>INDEX(Table2[ISI],Table1[//DIC])</f>
        <v>#N/A</v>
      </c>
      <c r="P319" s="3" t="e">
        <f>INDEX(Table2[SATUAN],Table1[//DIC])</f>
        <v>#N/A</v>
      </c>
      <c r="Q319" s="3" t="e">
        <f>IF(Table1[[#This Row],[QTY_2]]*Table1[[#This Row],[C_1]]=0,Table1[[#This Row],[QTY_1]],Table1[[#This Row],[QTY_2]]*Table1[[#This Row],[C_1]])</f>
        <v>#N/A</v>
      </c>
      <c r="R319" s="3" t="e">
        <f>IF(Table1[[#This Row],[C_1]]="",Table1[[#This Row],[STN_1]],Table1[[#This Row],[STN_2]])</f>
        <v>#N/A</v>
      </c>
      <c r="S319" s="4">
        <f>INDEX([1]!NOTA[JUMLAH],Table1[//NOTA])</f>
        <v>7430400</v>
      </c>
      <c r="T319" s="4" t="e">
        <f>Table1[[#This Row],[JUMLAH]]/Table1[[#This Row],[QTY_3]]</f>
        <v>#N/A</v>
      </c>
      <c r="U319" s="3" t="e">
        <f>Table1[[#This Row],[STN_3]]</f>
        <v>#N/A</v>
      </c>
      <c r="V319" s="6">
        <f>INDEX([1]!NOTA[DISC 1],Table1[//NOTA])</f>
        <v>0.17</v>
      </c>
      <c r="W319" s="6">
        <f>INDEX([1]!NOTA[DISC 2],Table1[//NOTA])</f>
        <v>0</v>
      </c>
      <c r="X319" s="13">
        <f ca="1">INDEX([1]!NOTA[TGL_H],Table1[//NOTA])</f>
        <v>45373</v>
      </c>
      <c r="Y319" s="13">
        <f ca="1">INDEX([1]!NOTA[TGL.NOTA_H],Table1[//NOTA])</f>
        <v>45371</v>
      </c>
      <c r="Z319" s="7" t="str">
        <f ca="1">INDEX([1]!NOTA[NO.NOTA_H],Table1[//NOTA])</f>
        <v>24031195</v>
      </c>
      <c r="AA319" s="3" t="e">
        <f>Table1[[#This Row],[KODE BARANG]]</f>
        <v>#N/A</v>
      </c>
      <c r="AB319" s="3">
        <f>Table1[[#This Row],[C_3]]</f>
        <v>1</v>
      </c>
      <c r="AC319" s="4" t="e">
        <f>Table1[[#This Row],[HARGA]]</f>
        <v>#N/A</v>
      </c>
      <c r="AD319" s="6">
        <f>IF(Table1[[#This Row],[DISKON_1]]=0,"",Table1[[#This Row],[DISKON_1]])</f>
        <v>0.17</v>
      </c>
      <c r="AE319" s="6" t="str">
        <f>IF(Table1[[#This Row],[DISKON_2]]=0,"",Table1[[#This Row],[DISKON_2]])</f>
        <v/>
      </c>
      <c r="AF319" s="8">
        <f ca="1">Table1[[#This Row],[TGL DATANG]]</f>
        <v>45373</v>
      </c>
      <c r="AG319" s="10">
        <f ca="1">Table1[[#This Row],[TGL NOTA]]</f>
        <v>45371</v>
      </c>
      <c r="AH319" t="str">
        <f ca="1">Table1[[#This Row],[NO.NOTA]]</f>
        <v>24031195</v>
      </c>
    </row>
    <row r="320" spans="4:34" hidden="1" x14ac:dyDescent="0.25">
      <c r="D320" t="str">
        <f t="shared" si="9"/>
        <v/>
      </c>
      <c r="E320">
        <f t="shared" si="10"/>
        <v>0</v>
      </c>
      <c r="F320">
        <f>INDEX([1]!NOTA[//DB],A:A)</f>
        <v>1785</v>
      </c>
      <c r="G320" t="e">
        <f>MATCH(Table1[NAMA NB],Table2[NAMA NB],0)</f>
        <v>#N/A</v>
      </c>
      <c r="H320" t="str">
        <f>INDEX([2]!db[NB PAJAK],Table1[[#This Row],[//DB]])</f>
        <v>ASAHAN KENKO SP-61 (24 PCS/ BOX)</v>
      </c>
      <c r="I320" s="3" t="e">
        <f>INDEX(Table2[KODE BARANG],Table1[[#This Row],[//DIC]])</f>
        <v>#N/A</v>
      </c>
      <c r="J320" s="4">
        <f>INDEX([1]!NOTA[C],Table1[[#This Row],[//NOTA]])</f>
        <v>1</v>
      </c>
      <c r="K320" s="5">
        <f>IF(Table1[[#This Row],[C_1]]=0,Table1[[#This Row],[QTY_1]]/Table1[[#This Row],[QTY_2]],0)</f>
        <v>0</v>
      </c>
      <c r="L320" s="5">
        <f>IF(Table1[[#This Row],[C_1]]=0,Table1[[#This Row],[C_2]],Table1[[#This Row],[C_1]])</f>
        <v>1</v>
      </c>
      <c r="M320" s="3">
        <f>INDEX([1]!NOTA[QTY],Table1[[#This Row],[//NOTA]])</f>
        <v>0</v>
      </c>
      <c r="N320" s="3">
        <f>INDEX([1]!NOTA[STN],Table1[[#This Row],[//NOTA]])</f>
        <v>0</v>
      </c>
      <c r="O320" s="3" t="e">
        <f>INDEX(Table2[ISI],Table1[//DIC])</f>
        <v>#N/A</v>
      </c>
      <c r="P320" s="3" t="e">
        <f>INDEX(Table2[SATUAN],Table1[//DIC])</f>
        <v>#N/A</v>
      </c>
      <c r="Q320" s="3" t="e">
        <f>IF(Table1[[#This Row],[QTY_2]]*Table1[[#This Row],[C_1]]=0,Table1[[#This Row],[QTY_1]],Table1[[#This Row],[QTY_2]]*Table1[[#This Row],[C_1]])</f>
        <v>#N/A</v>
      </c>
      <c r="R320" s="3" t="e">
        <f>IF(Table1[[#This Row],[C_1]]="",Table1[[#This Row],[STN_1]],Table1[[#This Row],[STN_2]])</f>
        <v>#N/A</v>
      </c>
      <c r="S320" s="4">
        <f>INDEX([1]!NOTA[JUMLAH],Table1[//NOTA])</f>
        <v>1872000</v>
      </c>
      <c r="T320" s="4" t="e">
        <f>Table1[[#This Row],[JUMLAH]]/Table1[[#This Row],[QTY_3]]</f>
        <v>#N/A</v>
      </c>
      <c r="U320" s="3" t="e">
        <f>Table1[[#This Row],[STN_3]]</f>
        <v>#N/A</v>
      </c>
      <c r="V320" s="6">
        <f>INDEX([1]!NOTA[DISC 1],Table1[//NOTA])</f>
        <v>0.17</v>
      </c>
      <c r="W320" s="6">
        <f>INDEX([1]!NOTA[DISC 2],Table1[//NOTA])</f>
        <v>0</v>
      </c>
      <c r="X320" s="13">
        <f ca="1">INDEX([1]!NOTA[TGL_H],Table1[//NOTA])</f>
        <v>45373</v>
      </c>
      <c r="Y320" s="13">
        <f ca="1">INDEX([1]!NOTA[TGL.NOTA_H],Table1[//NOTA])</f>
        <v>45371</v>
      </c>
      <c r="Z320" s="7" t="str">
        <f ca="1">INDEX([1]!NOTA[NO.NOTA_H],Table1[//NOTA])</f>
        <v>24031195</v>
      </c>
      <c r="AA320" s="3" t="e">
        <f>Table1[[#This Row],[KODE BARANG]]</f>
        <v>#N/A</v>
      </c>
      <c r="AB320" s="3">
        <f>Table1[[#This Row],[C_3]]</f>
        <v>1</v>
      </c>
      <c r="AC320" s="4" t="e">
        <f>Table1[[#This Row],[HARGA]]</f>
        <v>#N/A</v>
      </c>
      <c r="AD320" s="6">
        <f>IF(Table1[[#This Row],[DISKON_1]]=0,"",Table1[[#This Row],[DISKON_1]])</f>
        <v>0.17</v>
      </c>
      <c r="AE320" s="6" t="str">
        <f>IF(Table1[[#This Row],[DISKON_2]]=0,"",Table1[[#This Row],[DISKON_2]])</f>
        <v/>
      </c>
      <c r="AF320" s="8">
        <f ca="1">Table1[[#This Row],[TGL DATANG]]</f>
        <v>45373</v>
      </c>
      <c r="AG320" s="10">
        <f ca="1">Table1[[#This Row],[TGL NOTA]]</f>
        <v>45371</v>
      </c>
      <c r="AH320" t="str">
        <f ca="1">Table1[[#This Row],[NO.NOTA]]</f>
        <v>24031195</v>
      </c>
    </row>
    <row r="321" spans="4:34" hidden="1" x14ac:dyDescent="0.25">
      <c r="D321" t="str">
        <f t="shared" si="9"/>
        <v/>
      </c>
      <c r="E321">
        <f t="shared" si="10"/>
        <v>0</v>
      </c>
      <c r="F321" t="str">
        <f>INDEX([1]!NOTA[//DB],A:A)</f>
        <v/>
      </c>
      <c r="G321" t="e">
        <f>MATCH(Table1[NAMA NB],Table2[NAMA NB],0)</f>
        <v>#VALUE!</v>
      </c>
      <c r="H321" t="e">
        <f>INDEX([2]!db[NB PAJAK],Table1[[#This Row],[//DB]])</f>
        <v>#VALUE!</v>
      </c>
      <c r="I321" s="3" t="e">
        <f>INDEX(Table2[KODE BARANG],Table1[[#This Row],[//DIC]])</f>
        <v>#VALUE!</v>
      </c>
      <c r="J321" s="4">
        <f>INDEX([1]!NOTA[C],Table1[[#This Row],[//NOTA]])</f>
        <v>0</v>
      </c>
      <c r="K321" s="5" t="e">
        <f>IF(Table1[[#This Row],[C_1]]=0,Table1[[#This Row],[QTY_1]]/Table1[[#This Row],[QTY_2]],0)</f>
        <v>#VALUE!</v>
      </c>
      <c r="L321" s="5" t="e">
        <f>IF(Table1[[#This Row],[C_1]]=0,Table1[[#This Row],[C_2]],Table1[[#This Row],[C_1]])</f>
        <v>#VALUE!</v>
      </c>
      <c r="M321" s="3">
        <f>INDEX([1]!NOTA[QTY],Table1[[#This Row],[//NOTA]])</f>
        <v>0</v>
      </c>
      <c r="N321" s="3">
        <f>INDEX([1]!NOTA[STN],Table1[[#This Row],[//NOTA]])</f>
        <v>0</v>
      </c>
      <c r="O321" s="3" t="e">
        <f>INDEX(Table2[ISI],Table1[//DIC])</f>
        <v>#VALUE!</v>
      </c>
      <c r="P321" s="3" t="e">
        <f>INDEX(Table2[SATUAN],Table1[//DIC])</f>
        <v>#VALUE!</v>
      </c>
      <c r="Q321" s="3" t="e">
        <f>IF(Table1[[#This Row],[QTY_2]]*Table1[[#This Row],[C_1]]=0,Table1[[#This Row],[QTY_1]],Table1[[#This Row],[QTY_2]]*Table1[[#This Row],[C_1]])</f>
        <v>#VALUE!</v>
      </c>
      <c r="R321" s="3" t="e">
        <f>IF(Table1[[#This Row],[C_1]]="",Table1[[#This Row],[STN_1]],Table1[[#This Row],[STN_2]])</f>
        <v>#VALUE!</v>
      </c>
      <c r="S321" s="4" t="str">
        <f>INDEX([1]!NOTA[JUMLAH],Table1[//NOTA])</f>
        <v/>
      </c>
      <c r="T321" s="4" t="e">
        <f>Table1[[#This Row],[JUMLAH]]/Table1[[#This Row],[QTY_3]]</f>
        <v>#VALUE!</v>
      </c>
      <c r="U321" s="3" t="e">
        <f>Table1[[#This Row],[STN_3]]</f>
        <v>#VALUE!</v>
      </c>
      <c r="V321" s="6">
        <f>INDEX([1]!NOTA[DISC 1],Table1[//NOTA])</f>
        <v>0</v>
      </c>
      <c r="W321" s="6">
        <f>INDEX([1]!NOTA[DISC 2],Table1[//NOTA])</f>
        <v>0</v>
      </c>
      <c r="X321" s="13" t="str">
        <f ca="1">INDEX([1]!NOTA[TGL_H],Table1[//NOTA])</f>
        <v/>
      </c>
      <c r="Y321" s="13" t="str">
        <f ca="1">INDEX([1]!NOTA[TGL.NOTA_H],Table1[//NOTA])</f>
        <v/>
      </c>
      <c r="Z321" s="7" t="str">
        <f ca="1">INDEX([1]!NOTA[NO.NOTA_H],Table1[//NOTA])</f>
        <v/>
      </c>
      <c r="AA321" s="3" t="e">
        <f>Table1[[#This Row],[KODE BARANG]]</f>
        <v>#VALUE!</v>
      </c>
      <c r="AB321" s="3" t="e">
        <f>Table1[[#This Row],[C_3]]</f>
        <v>#VALUE!</v>
      </c>
      <c r="AC321" s="4" t="e">
        <f>Table1[[#This Row],[HARGA]]</f>
        <v>#VALUE!</v>
      </c>
      <c r="AD321" s="6" t="str">
        <f>IF(Table1[[#This Row],[DISKON_1]]=0,"",Table1[[#This Row],[DISKON_1]])</f>
        <v/>
      </c>
      <c r="AE321" s="6" t="str">
        <f>IF(Table1[[#This Row],[DISKON_2]]=0,"",Table1[[#This Row],[DISKON_2]])</f>
        <v/>
      </c>
      <c r="AF321" s="8" t="str">
        <f ca="1">Table1[[#This Row],[TGL DATANG]]</f>
        <v/>
      </c>
      <c r="AG321" s="10" t="str">
        <f ca="1">Table1[[#This Row],[TGL NOTA]]</f>
        <v/>
      </c>
      <c r="AH321" t="str">
        <f ca="1">Table1[[#This Row],[NO.NOTA]]</f>
        <v/>
      </c>
    </row>
    <row r="322" spans="4:34" hidden="1" x14ac:dyDescent="0.25">
      <c r="D322" t="str">
        <f t="shared" si="9"/>
        <v/>
      </c>
      <c r="E322">
        <f t="shared" si="10"/>
        <v>0</v>
      </c>
      <c r="F322">
        <f>INDEX([1]!NOTA[//DB],A:A)</f>
        <v>1522</v>
      </c>
      <c r="G322" t="e">
        <f>MATCH(Table1[NAMA NB],Table2[NAMA NB],0)</f>
        <v>#N/A</v>
      </c>
      <c r="H322" t="str">
        <f>INDEX([2]!db[NB PAJAK],Table1[[#This Row],[//DB]])</f>
        <v>BINDER CLIP KENKO NO. 200</v>
      </c>
      <c r="I322" s="3" t="e">
        <f>INDEX(Table2[KODE BARANG],Table1[[#This Row],[//DIC]])</f>
        <v>#N/A</v>
      </c>
      <c r="J322" s="4">
        <f>INDEX([1]!NOTA[C],Table1[[#This Row],[//NOTA]])</f>
        <v>3</v>
      </c>
      <c r="K322" s="5">
        <f>IF(Table1[[#This Row],[C_1]]=0,Table1[[#This Row],[QTY_1]]/Table1[[#This Row],[QTY_2]],0)</f>
        <v>0</v>
      </c>
      <c r="L322" s="5">
        <f>IF(Table1[[#This Row],[C_1]]=0,Table1[[#This Row],[C_2]],Table1[[#This Row],[C_1]])</f>
        <v>3</v>
      </c>
      <c r="M322" s="3">
        <f>INDEX([1]!NOTA[QTY],Table1[[#This Row],[//NOTA]])</f>
        <v>0</v>
      </c>
      <c r="N322" s="3">
        <f>INDEX([1]!NOTA[STN],Table1[[#This Row],[//NOTA]])</f>
        <v>0</v>
      </c>
      <c r="O322" s="3" t="e">
        <f>INDEX(Table2[ISI],Table1[//DIC])</f>
        <v>#N/A</v>
      </c>
      <c r="P322" s="3" t="e">
        <f>INDEX(Table2[SATUAN],Table1[//DIC])</f>
        <v>#N/A</v>
      </c>
      <c r="Q322" s="3" t="e">
        <f>IF(Table1[[#This Row],[QTY_2]]*Table1[[#This Row],[C_1]]=0,Table1[[#This Row],[QTY_1]],Table1[[#This Row],[QTY_2]]*Table1[[#This Row],[C_1]])</f>
        <v>#N/A</v>
      </c>
      <c r="R322" s="3" t="e">
        <f>IF(Table1[[#This Row],[C_1]]="",Table1[[#This Row],[STN_1]],Table1[[#This Row],[STN_2]])</f>
        <v>#N/A</v>
      </c>
      <c r="S322" s="4">
        <f>INDEX([1]!NOTA[JUMLAH],Table1[//NOTA])</f>
        <v>2700000</v>
      </c>
      <c r="T322" s="4" t="e">
        <f>Table1[[#This Row],[JUMLAH]]/Table1[[#This Row],[QTY_3]]</f>
        <v>#N/A</v>
      </c>
      <c r="U322" s="3" t="e">
        <f>Table1[[#This Row],[STN_3]]</f>
        <v>#N/A</v>
      </c>
      <c r="V322" s="6">
        <f>INDEX([1]!NOTA[DISC 1],Table1[//NOTA])</f>
        <v>0.17</v>
      </c>
      <c r="W322" s="6">
        <f>INDEX([1]!NOTA[DISC 2],Table1[//NOTA])</f>
        <v>0</v>
      </c>
      <c r="X322" s="13">
        <f ca="1">INDEX([1]!NOTA[TGL_H],Table1[//NOTA])</f>
        <v>45373</v>
      </c>
      <c r="Y322" s="13">
        <f ca="1">INDEX([1]!NOTA[TGL.NOTA_H],Table1[//NOTA])</f>
        <v>45372</v>
      </c>
      <c r="Z322" s="7" t="str">
        <f ca="1">INDEX([1]!NOTA[NO.NOTA_H],Table1[//NOTA])</f>
        <v>24031286</v>
      </c>
      <c r="AA322" s="3" t="e">
        <f>Table1[[#This Row],[KODE BARANG]]</f>
        <v>#N/A</v>
      </c>
      <c r="AB322" s="3">
        <f>Table1[[#This Row],[C_3]]</f>
        <v>3</v>
      </c>
      <c r="AC322" s="4" t="e">
        <f>Table1[[#This Row],[HARGA]]</f>
        <v>#N/A</v>
      </c>
      <c r="AD322" s="6">
        <f>IF(Table1[[#This Row],[DISKON_1]]=0,"",Table1[[#This Row],[DISKON_1]])</f>
        <v>0.17</v>
      </c>
      <c r="AE322" s="6" t="str">
        <f>IF(Table1[[#This Row],[DISKON_2]]=0,"",Table1[[#This Row],[DISKON_2]])</f>
        <v/>
      </c>
      <c r="AF322" s="8">
        <f ca="1">Table1[[#This Row],[TGL DATANG]]</f>
        <v>45373</v>
      </c>
      <c r="AG322" s="10">
        <f ca="1">Table1[[#This Row],[TGL NOTA]]</f>
        <v>45372</v>
      </c>
      <c r="AH322" t="str">
        <f ca="1">Table1[[#This Row],[NO.NOTA]]</f>
        <v>24031286</v>
      </c>
    </row>
    <row r="323" spans="4:34" hidden="1" x14ac:dyDescent="0.25">
      <c r="D323" t="str">
        <f t="shared" si="9"/>
        <v/>
      </c>
      <c r="E323">
        <f t="shared" si="10"/>
        <v>0</v>
      </c>
      <c r="F323">
        <f>INDEX([1]!NOTA[//DB],A:A)</f>
        <v>1580</v>
      </c>
      <c r="G323" t="e">
        <f>MATCH(Table1[NAMA NB],Table2[NAMA NB],0)</f>
        <v>#N/A</v>
      </c>
      <c r="H323" t="str">
        <f>INDEX([2]!db[NB PAJAK],Table1[[#This Row],[//DB]])</f>
        <v>CORRECTION FLUID KENKO KE-01</v>
      </c>
      <c r="I323" s="3" t="e">
        <f>INDEX(Table2[KODE BARANG],Table1[[#This Row],[//DIC]])</f>
        <v>#N/A</v>
      </c>
      <c r="J323" s="4">
        <f>INDEX([1]!NOTA[C],Table1[[#This Row],[//NOTA]])</f>
        <v>6</v>
      </c>
      <c r="K323" s="5">
        <f>IF(Table1[[#This Row],[C_1]]=0,Table1[[#This Row],[QTY_1]]/Table1[[#This Row],[QTY_2]],0)</f>
        <v>0</v>
      </c>
      <c r="L323" s="5">
        <f>IF(Table1[[#This Row],[C_1]]=0,Table1[[#This Row],[C_2]],Table1[[#This Row],[C_1]])</f>
        <v>6</v>
      </c>
      <c r="M323" s="3">
        <f>INDEX([1]!NOTA[QTY],Table1[[#This Row],[//NOTA]])</f>
        <v>0</v>
      </c>
      <c r="N323" s="3">
        <f>INDEX([1]!NOTA[STN],Table1[[#This Row],[//NOTA]])</f>
        <v>0</v>
      </c>
      <c r="O323" s="3" t="e">
        <f>INDEX(Table2[ISI],Table1[//DIC])</f>
        <v>#N/A</v>
      </c>
      <c r="P323" s="3" t="e">
        <f>INDEX(Table2[SATUAN],Table1[//DIC])</f>
        <v>#N/A</v>
      </c>
      <c r="Q323" s="3" t="e">
        <f>IF(Table1[[#This Row],[QTY_2]]*Table1[[#This Row],[C_1]]=0,Table1[[#This Row],[QTY_1]],Table1[[#This Row],[QTY_2]]*Table1[[#This Row],[C_1]])</f>
        <v>#N/A</v>
      </c>
      <c r="R323" s="3" t="e">
        <f>IF(Table1[[#This Row],[C_1]]="",Table1[[#This Row],[STN_1]],Table1[[#This Row],[STN_2]])</f>
        <v>#N/A</v>
      </c>
      <c r="S323" s="4">
        <f>INDEX([1]!NOTA[JUMLAH],Table1[//NOTA])</f>
        <v>11728800</v>
      </c>
      <c r="T323" s="4" t="e">
        <f>Table1[[#This Row],[JUMLAH]]/Table1[[#This Row],[QTY_3]]</f>
        <v>#N/A</v>
      </c>
      <c r="U323" s="3" t="e">
        <f>Table1[[#This Row],[STN_3]]</f>
        <v>#N/A</v>
      </c>
      <c r="V323" s="6">
        <f>INDEX([1]!NOTA[DISC 1],Table1[//NOTA])</f>
        <v>0.17</v>
      </c>
      <c r="W323" s="6">
        <f>INDEX([1]!NOTA[DISC 2],Table1[//NOTA])</f>
        <v>0</v>
      </c>
      <c r="X323" s="13">
        <f ca="1">INDEX([1]!NOTA[TGL_H],Table1[//NOTA])</f>
        <v>45373</v>
      </c>
      <c r="Y323" s="13">
        <f ca="1">INDEX([1]!NOTA[TGL.NOTA_H],Table1[//NOTA])</f>
        <v>45372</v>
      </c>
      <c r="Z323" s="7" t="str">
        <f ca="1">INDEX([1]!NOTA[NO.NOTA_H],Table1[//NOTA])</f>
        <v>24031286</v>
      </c>
      <c r="AA323" s="3" t="e">
        <f>Table1[[#This Row],[KODE BARANG]]</f>
        <v>#N/A</v>
      </c>
      <c r="AB323" s="3">
        <f>Table1[[#This Row],[C_3]]</f>
        <v>6</v>
      </c>
      <c r="AC323" s="4" t="e">
        <f>Table1[[#This Row],[HARGA]]</f>
        <v>#N/A</v>
      </c>
      <c r="AD323" s="6">
        <f>IF(Table1[[#This Row],[DISKON_1]]=0,"",Table1[[#This Row],[DISKON_1]])</f>
        <v>0.17</v>
      </c>
      <c r="AE323" s="6" t="str">
        <f>IF(Table1[[#This Row],[DISKON_2]]=0,"",Table1[[#This Row],[DISKON_2]])</f>
        <v/>
      </c>
      <c r="AF323" s="8">
        <f ca="1">Table1[[#This Row],[TGL DATANG]]</f>
        <v>45373</v>
      </c>
      <c r="AG323" s="10">
        <f ca="1">Table1[[#This Row],[TGL NOTA]]</f>
        <v>45372</v>
      </c>
      <c r="AH323" t="str">
        <f ca="1">Table1[[#This Row],[NO.NOTA]]</f>
        <v>24031286</v>
      </c>
    </row>
    <row r="324" spans="4:34" hidden="1" x14ac:dyDescent="0.25">
      <c r="D324" t="str">
        <f t="shared" si="9"/>
        <v/>
      </c>
      <c r="E324">
        <f t="shared" si="10"/>
        <v>0</v>
      </c>
      <c r="F324">
        <f>INDEX([1]!NOTA[//DB],A:A)</f>
        <v>1582</v>
      </c>
      <c r="G324" t="e">
        <f>MATCH(Table1[NAMA NB],Table2[NAMA NB],0)</f>
        <v>#N/A</v>
      </c>
      <c r="H324" t="str">
        <f>INDEX([2]!db[NB PAJAK],Table1[[#This Row],[//DB]])</f>
        <v>CORRECTION FLUID KENKO KE-108</v>
      </c>
      <c r="I324" s="3" t="e">
        <f>INDEX(Table2[KODE BARANG],Table1[[#This Row],[//DIC]])</f>
        <v>#N/A</v>
      </c>
      <c r="J324" s="4">
        <f>INDEX([1]!NOTA[C],Table1[[#This Row],[//NOTA]])</f>
        <v>2</v>
      </c>
      <c r="K324" s="5">
        <f>IF(Table1[[#This Row],[C_1]]=0,Table1[[#This Row],[QTY_1]]/Table1[[#This Row],[QTY_2]],0)</f>
        <v>0</v>
      </c>
      <c r="L324" s="5">
        <f>IF(Table1[[#This Row],[C_1]]=0,Table1[[#This Row],[C_2]],Table1[[#This Row],[C_1]])</f>
        <v>2</v>
      </c>
      <c r="M324" s="3">
        <f>INDEX([1]!NOTA[QTY],Table1[[#This Row],[//NOTA]])</f>
        <v>0</v>
      </c>
      <c r="N324" s="3">
        <f>INDEX([1]!NOTA[STN],Table1[[#This Row],[//NOTA]])</f>
        <v>0</v>
      </c>
      <c r="O324" s="3" t="e">
        <f>INDEX(Table2[ISI],Table1[//DIC])</f>
        <v>#N/A</v>
      </c>
      <c r="P324" s="3" t="e">
        <f>INDEX(Table2[SATUAN],Table1[//DIC])</f>
        <v>#N/A</v>
      </c>
      <c r="Q324" s="3" t="e">
        <f>IF(Table1[[#This Row],[QTY_2]]*Table1[[#This Row],[C_1]]=0,Table1[[#This Row],[QTY_1]],Table1[[#This Row],[QTY_2]]*Table1[[#This Row],[C_1]])</f>
        <v>#N/A</v>
      </c>
      <c r="R324" s="3" t="e">
        <f>IF(Table1[[#This Row],[C_1]]="",Table1[[#This Row],[STN_1]],Table1[[#This Row],[STN_2]])</f>
        <v>#N/A</v>
      </c>
      <c r="S324" s="4">
        <f>INDEX([1]!NOTA[JUMLAH],Table1[//NOTA])</f>
        <v>3391200</v>
      </c>
      <c r="T324" s="4" t="e">
        <f>Table1[[#This Row],[JUMLAH]]/Table1[[#This Row],[QTY_3]]</f>
        <v>#N/A</v>
      </c>
      <c r="U324" s="3" t="e">
        <f>Table1[[#This Row],[STN_3]]</f>
        <v>#N/A</v>
      </c>
      <c r="V324" s="6">
        <f>INDEX([1]!NOTA[DISC 1],Table1[//NOTA])</f>
        <v>0.17</v>
      </c>
      <c r="W324" s="6">
        <f>INDEX([1]!NOTA[DISC 2],Table1[//NOTA])</f>
        <v>0</v>
      </c>
      <c r="X324" s="13">
        <f ca="1">INDEX([1]!NOTA[TGL_H],Table1[//NOTA])</f>
        <v>45373</v>
      </c>
      <c r="Y324" s="13">
        <f ca="1">INDEX([1]!NOTA[TGL.NOTA_H],Table1[//NOTA])</f>
        <v>45372</v>
      </c>
      <c r="Z324" s="7" t="str">
        <f ca="1">INDEX([1]!NOTA[NO.NOTA_H],Table1[//NOTA])</f>
        <v>24031286</v>
      </c>
      <c r="AA324" s="3" t="e">
        <f>Table1[[#This Row],[KODE BARANG]]</f>
        <v>#N/A</v>
      </c>
      <c r="AB324" s="3">
        <f>Table1[[#This Row],[C_3]]</f>
        <v>2</v>
      </c>
      <c r="AC324" s="4" t="e">
        <f>Table1[[#This Row],[HARGA]]</f>
        <v>#N/A</v>
      </c>
      <c r="AD324" s="6">
        <f>IF(Table1[[#This Row],[DISKON_1]]=0,"",Table1[[#This Row],[DISKON_1]])</f>
        <v>0.17</v>
      </c>
      <c r="AE324" s="6" t="str">
        <f>IF(Table1[[#This Row],[DISKON_2]]=0,"",Table1[[#This Row],[DISKON_2]])</f>
        <v/>
      </c>
      <c r="AF324" s="8">
        <f ca="1">Table1[[#This Row],[TGL DATANG]]</f>
        <v>45373</v>
      </c>
      <c r="AG324" s="10">
        <f ca="1">Table1[[#This Row],[TGL NOTA]]</f>
        <v>45372</v>
      </c>
      <c r="AH324" t="str">
        <f ca="1">Table1[[#This Row],[NO.NOTA]]</f>
        <v>24031286</v>
      </c>
    </row>
    <row r="325" spans="4:34" hidden="1" x14ac:dyDescent="0.25">
      <c r="D325" t="str">
        <f t="shared" si="9"/>
        <v/>
      </c>
      <c r="E325">
        <f t="shared" si="10"/>
        <v>0</v>
      </c>
      <c r="F325">
        <f>INDEX([1]!NOTA[//DB],A:A)</f>
        <v>1822</v>
      </c>
      <c r="G325" t="e">
        <f>MATCH(Table1[NAMA NB],Table2[NAMA NB],0)</f>
        <v>#N/A</v>
      </c>
      <c r="H325" t="str">
        <f>INDEX([2]!db[NB PAJAK],Table1[[#This Row],[//DB]])</f>
        <v>TAPE DISPENSER KENKO TD-323 (1" &amp; 3" CORE)</v>
      </c>
      <c r="I325" s="3" t="e">
        <f>INDEX(Table2[KODE BARANG],Table1[[#This Row],[//DIC]])</f>
        <v>#N/A</v>
      </c>
      <c r="J325" s="4">
        <f>INDEX([1]!NOTA[C],Table1[[#This Row],[//NOTA]])</f>
        <v>3</v>
      </c>
      <c r="K325" s="5">
        <f>IF(Table1[[#This Row],[C_1]]=0,Table1[[#This Row],[QTY_1]]/Table1[[#This Row],[QTY_2]],0)</f>
        <v>0</v>
      </c>
      <c r="L325" s="5">
        <f>IF(Table1[[#This Row],[C_1]]=0,Table1[[#This Row],[C_2]],Table1[[#This Row],[C_1]])</f>
        <v>3</v>
      </c>
      <c r="M325" s="3">
        <f>INDEX([1]!NOTA[QTY],Table1[[#This Row],[//NOTA]])</f>
        <v>0</v>
      </c>
      <c r="N325" s="3">
        <f>INDEX([1]!NOTA[STN],Table1[[#This Row],[//NOTA]])</f>
        <v>0</v>
      </c>
      <c r="O325" s="3" t="e">
        <f>INDEX(Table2[ISI],Table1[//DIC])</f>
        <v>#N/A</v>
      </c>
      <c r="P325" s="3" t="e">
        <f>INDEX(Table2[SATUAN],Table1[//DIC])</f>
        <v>#N/A</v>
      </c>
      <c r="Q325" s="3" t="e">
        <f>IF(Table1[[#This Row],[QTY_2]]*Table1[[#This Row],[C_1]]=0,Table1[[#This Row],[QTY_1]],Table1[[#This Row],[QTY_2]]*Table1[[#This Row],[C_1]])</f>
        <v>#N/A</v>
      </c>
      <c r="R325" s="3" t="e">
        <f>IF(Table1[[#This Row],[C_1]]="",Table1[[#This Row],[STN_1]],Table1[[#This Row],[STN_2]])</f>
        <v>#N/A</v>
      </c>
      <c r="S325" s="4">
        <f>INDEX([1]!NOTA[JUMLAH],Table1[//NOTA])</f>
        <v>1386000</v>
      </c>
      <c r="T325" s="4" t="e">
        <f>Table1[[#This Row],[JUMLAH]]/Table1[[#This Row],[QTY_3]]</f>
        <v>#N/A</v>
      </c>
      <c r="U325" s="3" t="e">
        <f>Table1[[#This Row],[STN_3]]</f>
        <v>#N/A</v>
      </c>
      <c r="V325" s="6">
        <f>INDEX([1]!NOTA[DISC 1],Table1[//NOTA])</f>
        <v>0.17</v>
      </c>
      <c r="W325" s="6">
        <f>INDEX([1]!NOTA[DISC 2],Table1[//NOTA])</f>
        <v>0</v>
      </c>
      <c r="X325" s="13">
        <f ca="1">INDEX([1]!NOTA[TGL_H],Table1[//NOTA])</f>
        <v>45373</v>
      </c>
      <c r="Y325" s="13">
        <f ca="1">INDEX([1]!NOTA[TGL.NOTA_H],Table1[//NOTA])</f>
        <v>45372</v>
      </c>
      <c r="Z325" s="7" t="str">
        <f ca="1">INDEX([1]!NOTA[NO.NOTA_H],Table1[//NOTA])</f>
        <v>24031286</v>
      </c>
      <c r="AA325" s="3" t="e">
        <f>Table1[[#This Row],[KODE BARANG]]</f>
        <v>#N/A</v>
      </c>
      <c r="AB325" s="3">
        <f>Table1[[#This Row],[C_3]]</f>
        <v>3</v>
      </c>
      <c r="AC325" s="4" t="e">
        <f>Table1[[#This Row],[HARGA]]</f>
        <v>#N/A</v>
      </c>
      <c r="AD325" s="6">
        <f>IF(Table1[[#This Row],[DISKON_1]]=0,"",Table1[[#This Row],[DISKON_1]])</f>
        <v>0.17</v>
      </c>
      <c r="AE325" s="6" t="str">
        <f>IF(Table1[[#This Row],[DISKON_2]]=0,"",Table1[[#This Row],[DISKON_2]])</f>
        <v/>
      </c>
      <c r="AF325" s="8">
        <f ca="1">Table1[[#This Row],[TGL DATANG]]</f>
        <v>45373</v>
      </c>
      <c r="AG325" s="10">
        <f ca="1">Table1[[#This Row],[TGL NOTA]]</f>
        <v>45372</v>
      </c>
      <c r="AH325" t="str">
        <f ca="1">Table1[[#This Row],[NO.NOTA]]</f>
        <v>24031286</v>
      </c>
    </row>
    <row r="326" spans="4:34" hidden="1" x14ac:dyDescent="0.25">
      <c r="D326" t="str">
        <f t="shared" si="9"/>
        <v/>
      </c>
      <c r="E326">
        <f t="shared" si="10"/>
        <v>0</v>
      </c>
      <c r="F326">
        <f>INDEX([1]!NOTA[//DB],A:A)</f>
        <v>1772</v>
      </c>
      <c r="G326" t="e">
        <f>MATCH(Table1[NAMA NB],Table2[NAMA NB],0)</f>
        <v>#N/A</v>
      </c>
      <c r="H326" t="str">
        <f>INDEX([2]!db[NB PAJAK],Table1[[#This Row],[//DB]])</f>
        <v>PUNCH KENKO NO. 30XL</v>
      </c>
      <c r="I326" s="3" t="e">
        <f>INDEX(Table2[KODE BARANG],Table1[[#This Row],[//DIC]])</f>
        <v>#N/A</v>
      </c>
      <c r="J326" s="4">
        <f>INDEX([1]!NOTA[C],Table1[[#This Row],[//NOTA]])</f>
        <v>1</v>
      </c>
      <c r="K326" s="5">
        <f>IF(Table1[[#This Row],[C_1]]=0,Table1[[#This Row],[QTY_1]]/Table1[[#This Row],[QTY_2]],0)</f>
        <v>0</v>
      </c>
      <c r="L326" s="5">
        <f>IF(Table1[[#This Row],[C_1]]=0,Table1[[#This Row],[C_2]],Table1[[#This Row],[C_1]])</f>
        <v>1</v>
      </c>
      <c r="M326" s="3">
        <f>INDEX([1]!NOTA[QTY],Table1[[#This Row],[//NOTA]])</f>
        <v>0</v>
      </c>
      <c r="N326" s="3">
        <f>INDEX([1]!NOTA[STN],Table1[[#This Row],[//NOTA]])</f>
        <v>0</v>
      </c>
      <c r="O326" s="3" t="e">
        <f>INDEX(Table2[ISI],Table1[//DIC])</f>
        <v>#N/A</v>
      </c>
      <c r="P326" s="3" t="e">
        <f>INDEX(Table2[SATUAN],Table1[//DIC])</f>
        <v>#N/A</v>
      </c>
      <c r="Q326" s="3" t="e">
        <f>IF(Table1[[#This Row],[QTY_2]]*Table1[[#This Row],[C_1]]=0,Table1[[#This Row],[QTY_1]],Table1[[#This Row],[QTY_2]]*Table1[[#This Row],[C_1]])</f>
        <v>#N/A</v>
      </c>
      <c r="R326" s="3" t="e">
        <f>IF(Table1[[#This Row],[C_1]]="",Table1[[#This Row],[STN_1]],Table1[[#This Row],[STN_2]])</f>
        <v>#N/A</v>
      </c>
      <c r="S326" s="4">
        <f>INDEX([1]!NOTA[JUMLAH],Table1[//NOTA])</f>
        <v>1440000</v>
      </c>
      <c r="T326" s="4" t="e">
        <f>Table1[[#This Row],[JUMLAH]]/Table1[[#This Row],[QTY_3]]</f>
        <v>#N/A</v>
      </c>
      <c r="U326" s="3" t="e">
        <f>Table1[[#This Row],[STN_3]]</f>
        <v>#N/A</v>
      </c>
      <c r="V326" s="6">
        <f>INDEX([1]!NOTA[DISC 1],Table1[//NOTA])</f>
        <v>0.17</v>
      </c>
      <c r="W326" s="6">
        <f>INDEX([1]!NOTA[DISC 2],Table1[//NOTA])</f>
        <v>0</v>
      </c>
      <c r="X326" s="13">
        <f ca="1">INDEX([1]!NOTA[TGL_H],Table1[//NOTA])</f>
        <v>45373</v>
      </c>
      <c r="Y326" s="13">
        <f ca="1">INDEX([1]!NOTA[TGL.NOTA_H],Table1[//NOTA])</f>
        <v>45372</v>
      </c>
      <c r="Z326" s="7" t="str">
        <f ca="1">INDEX([1]!NOTA[NO.NOTA_H],Table1[//NOTA])</f>
        <v>24031286</v>
      </c>
      <c r="AA326" s="3" t="e">
        <f>Table1[[#This Row],[KODE BARANG]]</f>
        <v>#N/A</v>
      </c>
      <c r="AB326" s="3">
        <f>Table1[[#This Row],[C_3]]</f>
        <v>1</v>
      </c>
      <c r="AC326" s="4" t="e">
        <f>Table1[[#This Row],[HARGA]]</f>
        <v>#N/A</v>
      </c>
      <c r="AD326" s="6">
        <f>IF(Table1[[#This Row],[DISKON_1]]=0,"",Table1[[#This Row],[DISKON_1]])</f>
        <v>0.17</v>
      </c>
      <c r="AE326" s="6" t="str">
        <f>IF(Table1[[#This Row],[DISKON_2]]=0,"",Table1[[#This Row],[DISKON_2]])</f>
        <v/>
      </c>
      <c r="AF326" s="8">
        <f ca="1">Table1[[#This Row],[TGL DATANG]]</f>
        <v>45373</v>
      </c>
      <c r="AG326" s="10">
        <f ca="1">Table1[[#This Row],[TGL NOTA]]</f>
        <v>45372</v>
      </c>
      <c r="AH326" t="str">
        <f ca="1">Table1[[#This Row],[NO.NOTA]]</f>
        <v>24031286</v>
      </c>
    </row>
    <row r="327" spans="4:34" hidden="1" x14ac:dyDescent="0.25">
      <c r="D327" t="str">
        <f t="shared" si="9"/>
        <v/>
      </c>
      <c r="E327">
        <f t="shared" si="10"/>
        <v>0</v>
      </c>
      <c r="F327" t="str">
        <f>INDEX([1]!NOTA[//DB],A:A)</f>
        <v/>
      </c>
      <c r="G327" t="e">
        <f>MATCH(Table1[NAMA NB],Table2[NAMA NB],0)</f>
        <v>#VALUE!</v>
      </c>
      <c r="H327" t="e">
        <f>INDEX([2]!db[NB PAJAK],Table1[[#This Row],[//DB]])</f>
        <v>#VALUE!</v>
      </c>
      <c r="I327" s="3" t="e">
        <f>INDEX(Table2[KODE BARANG],Table1[[#This Row],[//DIC]])</f>
        <v>#VALUE!</v>
      </c>
      <c r="J327" s="4">
        <f>INDEX([1]!NOTA[C],Table1[[#This Row],[//NOTA]])</f>
        <v>0</v>
      </c>
      <c r="K327" s="5" t="e">
        <f>IF(Table1[[#This Row],[C_1]]=0,Table1[[#This Row],[QTY_1]]/Table1[[#This Row],[QTY_2]],0)</f>
        <v>#VALUE!</v>
      </c>
      <c r="L327" s="5" t="e">
        <f>IF(Table1[[#This Row],[C_1]]=0,Table1[[#This Row],[C_2]],Table1[[#This Row],[C_1]])</f>
        <v>#VALUE!</v>
      </c>
      <c r="M327" s="3">
        <f>INDEX([1]!NOTA[QTY],Table1[[#This Row],[//NOTA]])</f>
        <v>0</v>
      </c>
      <c r="N327" s="3">
        <f>INDEX([1]!NOTA[STN],Table1[[#This Row],[//NOTA]])</f>
        <v>0</v>
      </c>
      <c r="O327" s="3" t="e">
        <f>INDEX(Table2[ISI],Table1[//DIC])</f>
        <v>#VALUE!</v>
      </c>
      <c r="P327" s="3" t="e">
        <f>INDEX(Table2[SATUAN],Table1[//DIC])</f>
        <v>#VALUE!</v>
      </c>
      <c r="Q327" s="3" t="e">
        <f>IF(Table1[[#This Row],[QTY_2]]*Table1[[#This Row],[C_1]]=0,Table1[[#This Row],[QTY_1]],Table1[[#This Row],[QTY_2]]*Table1[[#This Row],[C_1]])</f>
        <v>#VALUE!</v>
      </c>
      <c r="R327" s="3" t="e">
        <f>IF(Table1[[#This Row],[C_1]]="",Table1[[#This Row],[STN_1]],Table1[[#This Row],[STN_2]])</f>
        <v>#VALUE!</v>
      </c>
      <c r="S327" s="4" t="str">
        <f>INDEX([1]!NOTA[JUMLAH],Table1[//NOTA])</f>
        <v/>
      </c>
      <c r="T327" s="4" t="e">
        <f>Table1[[#This Row],[JUMLAH]]/Table1[[#This Row],[QTY_3]]</f>
        <v>#VALUE!</v>
      </c>
      <c r="U327" s="3" t="e">
        <f>Table1[[#This Row],[STN_3]]</f>
        <v>#VALUE!</v>
      </c>
      <c r="V327" s="6">
        <f>INDEX([1]!NOTA[DISC 1],Table1[//NOTA])</f>
        <v>0</v>
      </c>
      <c r="W327" s="6">
        <f>INDEX([1]!NOTA[DISC 2],Table1[//NOTA])</f>
        <v>0</v>
      </c>
      <c r="X327" s="13" t="str">
        <f ca="1">INDEX([1]!NOTA[TGL_H],Table1[//NOTA])</f>
        <v/>
      </c>
      <c r="Y327" s="13" t="str">
        <f ca="1">INDEX([1]!NOTA[TGL.NOTA_H],Table1[//NOTA])</f>
        <v/>
      </c>
      <c r="Z327" s="7" t="str">
        <f ca="1">INDEX([1]!NOTA[NO.NOTA_H],Table1[//NOTA])</f>
        <v/>
      </c>
      <c r="AA327" s="3" t="e">
        <f>Table1[[#This Row],[KODE BARANG]]</f>
        <v>#VALUE!</v>
      </c>
      <c r="AB327" s="3" t="e">
        <f>Table1[[#This Row],[C_3]]</f>
        <v>#VALUE!</v>
      </c>
      <c r="AC327" s="4" t="e">
        <f>Table1[[#This Row],[HARGA]]</f>
        <v>#VALUE!</v>
      </c>
      <c r="AD327" s="6" t="str">
        <f>IF(Table1[[#This Row],[DISKON_1]]=0,"",Table1[[#This Row],[DISKON_1]])</f>
        <v/>
      </c>
      <c r="AE327" s="6" t="str">
        <f>IF(Table1[[#This Row],[DISKON_2]]=0,"",Table1[[#This Row],[DISKON_2]])</f>
        <v/>
      </c>
      <c r="AF327" s="8" t="str">
        <f ca="1">Table1[[#This Row],[TGL DATANG]]</f>
        <v/>
      </c>
      <c r="AG327" s="10" t="str">
        <f ca="1">Table1[[#This Row],[TGL NOTA]]</f>
        <v/>
      </c>
      <c r="AH327" t="str">
        <f ca="1">Table1[[#This Row],[NO.NOTA]]</f>
        <v/>
      </c>
    </row>
    <row r="328" spans="4:34" hidden="1" x14ac:dyDescent="0.25">
      <c r="D328" s="3" t="str">
        <f t="shared" si="9"/>
        <v/>
      </c>
      <c r="E328" s="3">
        <f t="shared" si="10"/>
        <v>0</v>
      </c>
      <c r="F328" s="3" t="e">
        <f>INDEX([1]!NOTA[//DB],A:A)</f>
        <v>#N/A</v>
      </c>
      <c r="G328" s="3" t="e">
        <f>MATCH(Table1[NAMA NB],Table2[NAMA NB],0)</f>
        <v>#N/A</v>
      </c>
      <c r="H328" s="3" t="e">
        <f>INDEX([2]!db[NB PAJAK],Table1[[#This Row],[//DB]])</f>
        <v>#N/A</v>
      </c>
      <c r="I328" s="3" t="e">
        <f>INDEX(Table2[KODE BARANG],Table1[[#This Row],[//DIC]])</f>
        <v>#N/A</v>
      </c>
      <c r="J328" s="4">
        <f>INDEX([1]!NOTA[C],Table1[[#This Row],[//NOTA]])</f>
        <v>0</v>
      </c>
      <c r="K328" s="5" t="e">
        <f>IF(Table1[[#This Row],[C_1]]=0,Table1[[#This Row],[QTY_1]]/Table1[[#This Row],[QTY_2]],0)</f>
        <v>#N/A</v>
      </c>
      <c r="L328" s="5" t="e">
        <f>IF(Table1[[#This Row],[C_1]]=0,Table1[[#This Row],[C_2]],Table1[[#This Row],[C_1]])</f>
        <v>#N/A</v>
      </c>
      <c r="M328" s="3">
        <f>INDEX([1]!NOTA[QTY],Table1[[#This Row],[//NOTA]])</f>
        <v>15</v>
      </c>
      <c r="N328" s="3" t="str">
        <f>INDEX([1]!NOTA[STN],Table1[[#This Row],[//NOTA]])</f>
        <v>PCS</v>
      </c>
      <c r="O328" s="3" t="e">
        <f>INDEX(Table2[ISI],Table1[//DIC])</f>
        <v>#N/A</v>
      </c>
      <c r="P328" s="3" t="e">
        <f>INDEX(Table2[SATUAN],Table1[//DIC])</f>
        <v>#N/A</v>
      </c>
      <c r="Q328" s="3" t="e">
        <f>IF(Table1[[#This Row],[QTY_2]]*Table1[[#This Row],[C_1]]=0,Table1[[#This Row],[QTY_1]],Table1[[#This Row],[QTY_2]]*Table1[[#This Row],[C_1]])</f>
        <v>#N/A</v>
      </c>
      <c r="R328" s="3" t="e">
        <f>IF(Table1[[#This Row],[C_1]]="",Table1[[#This Row],[STN_1]],Table1[[#This Row],[STN_2]])</f>
        <v>#N/A</v>
      </c>
      <c r="S328" s="4">
        <f>INDEX([1]!NOTA[JUMLAH],Table1[//NOTA])</f>
        <v>338115</v>
      </c>
      <c r="T328" s="4" t="e">
        <f>Table1[[#This Row],[JUMLAH]]/Table1[[#This Row],[QTY_3]]</f>
        <v>#N/A</v>
      </c>
      <c r="U328" s="3" t="e">
        <f>Table1[[#This Row],[STN_3]]</f>
        <v>#N/A</v>
      </c>
      <c r="V328" s="6">
        <f>INDEX([1]!NOTA[DISC 1],Table1[//NOTA])</f>
        <v>0</v>
      </c>
      <c r="W328" s="6">
        <f>INDEX([1]!NOTA[DISC 2],Table1[//NOTA])</f>
        <v>0</v>
      </c>
      <c r="X328" s="13">
        <f ca="1">INDEX([1]!NOTA[TGL_H],Table1[//NOTA])</f>
        <v>45373</v>
      </c>
      <c r="Y328" s="13">
        <f ca="1">INDEX([1]!NOTA[TGL.NOTA_H],Table1[//NOTA])</f>
        <v>45371</v>
      </c>
      <c r="Z328" s="7" t="str">
        <f ca="1">INDEX([1]!NOTA[NO.NOTA_H],Table1[//NOTA])</f>
        <v>TF-240300016</v>
      </c>
      <c r="AA328" s="3" t="e">
        <f>Table1[[#This Row],[KODE BARANG]]</f>
        <v>#N/A</v>
      </c>
      <c r="AB328" s="3" t="e">
        <f>Table1[[#This Row],[C_3]]</f>
        <v>#N/A</v>
      </c>
      <c r="AC328" s="4" t="e">
        <f>Table1[[#This Row],[HARGA]]</f>
        <v>#N/A</v>
      </c>
      <c r="AD328" s="6" t="str">
        <f>IF(Table1[[#This Row],[DISKON_1]]=0,"",Table1[[#This Row],[DISKON_1]])</f>
        <v/>
      </c>
      <c r="AE328" s="6" t="str">
        <f>IF(Table1[[#This Row],[DISKON_2]]=0,"",Table1[[#This Row],[DISKON_2]])</f>
        <v/>
      </c>
      <c r="AF328" s="8">
        <f ca="1">Table1[[#This Row],[TGL DATANG]]</f>
        <v>45373</v>
      </c>
      <c r="AG328" s="10">
        <f ca="1">Table1[[#This Row],[TGL NOTA]]</f>
        <v>45371</v>
      </c>
      <c r="AH328" t="str">
        <f ca="1">Table1[[#This Row],[NO.NOTA]]</f>
        <v>TF-240300016</v>
      </c>
    </row>
  </sheetData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5"/>
  <sheetViews>
    <sheetView topLeftCell="B223" workbookViewId="0">
      <selection activeCell="D2" sqref="D2:D665"/>
    </sheetView>
  </sheetViews>
  <sheetFormatPr defaultRowHeight="15" x14ac:dyDescent="0.25"/>
  <cols>
    <col min="1" max="1" width="16" customWidth="1"/>
    <col min="2" max="2" width="16.140625" customWidth="1"/>
    <col min="3" max="3" width="55.7109375" customWidth="1"/>
    <col min="4" max="4" width="57.140625" customWidth="1"/>
    <col min="5" max="5" width="12" customWidth="1"/>
    <col min="6" max="6" width="17" customWidth="1"/>
    <col min="7" max="7" width="8.28515625" customWidth="1"/>
    <col min="8" max="8" width="16.42578125" bestFit="1" customWidth="1"/>
    <col min="9" max="9" width="11.42578125" customWidth="1"/>
    <col min="10" max="10" width="27.140625" bestFit="1" customWidth="1"/>
    <col min="11" max="11" width="11.7109375" customWidth="1"/>
    <col min="12" max="12" width="12.5703125" customWidth="1"/>
    <col min="13" max="13" width="15.5703125" customWidth="1"/>
    <col min="14" max="14" width="15.140625" customWidth="1"/>
    <col min="15" max="15" width="12.7109375" customWidth="1"/>
    <col min="16" max="16" width="16.7109375" customWidth="1"/>
    <col min="17" max="17" width="5.28515625" customWidth="1"/>
    <col min="18" max="18" width="10.5703125" customWidth="1"/>
    <col min="19" max="19" width="16.42578125" customWidth="1"/>
    <col min="20" max="20" width="33.140625" bestFit="1" customWidth="1"/>
    <col min="21" max="21" width="18.5703125" bestFit="1" customWidth="1"/>
    <col min="22" max="22" width="10.28515625" bestFit="1" customWidth="1"/>
  </cols>
  <sheetData>
    <row r="1" spans="1:22" x14ac:dyDescent="0.25">
      <c r="A1" t="s">
        <v>8</v>
      </c>
      <c r="B1" t="s">
        <v>9</v>
      </c>
      <c r="C1" t="s">
        <v>1041</v>
      </c>
      <c r="D1" t="s">
        <v>1548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1549</v>
      </c>
      <c r="S1" t="s">
        <v>23</v>
      </c>
      <c r="T1" t="s">
        <v>24</v>
      </c>
      <c r="U1" t="s">
        <v>1550</v>
      </c>
      <c r="V1" t="s">
        <v>1551</v>
      </c>
    </row>
    <row r="2" spans="1:22" hidden="1" x14ac:dyDescent="0.25">
      <c r="A2" t="s">
        <v>25</v>
      </c>
      <c r="B2" t="s">
        <v>26</v>
      </c>
      <c r="D2" t="s">
        <v>27</v>
      </c>
      <c r="G2" t="s">
        <v>28</v>
      </c>
      <c r="H2" t="s">
        <v>29</v>
      </c>
      <c r="I2">
        <v>1</v>
      </c>
      <c r="J2" t="s">
        <v>30</v>
      </c>
      <c r="K2" t="s">
        <v>31</v>
      </c>
      <c r="L2">
        <v>60</v>
      </c>
      <c r="M2">
        <v>60</v>
      </c>
      <c r="N2">
        <v>60</v>
      </c>
      <c r="O2">
        <v>60</v>
      </c>
      <c r="P2">
        <v>1</v>
      </c>
      <c r="Q2">
        <v>60</v>
      </c>
      <c r="R2" t="s">
        <v>32</v>
      </c>
      <c r="S2">
        <v>0</v>
      </c>
      <c r="T2" t="s">
        <v>33</v>
      </c>
      <c r="U2" s="14">
        <v>45356</v>
      </c>
      <c r="V2" s="14">
        <v>45378</v>
      </c>
    </row>
    <row r="3" spans="1:22" hidden="1" x14ac:dyDescent="0.25">
      <c r="A3" t="s">
        <v>25</v>
      </c>
      <c r="B3" t="s">
        <v>1085</v>
      </c>
      <c r="D3" t="s">
        <v>38</v>
      </c>
      <c r="G3" t="s">
        <v>238</v>
      </c>
      <c r="H3">
        <v>873</v>
      </c>
      <c r="I3">
        <v>5</v>
      </c>
      <c r="J3" t="s">
        <v>39</v>
      </c>
      <c r="K3" t="s">
        <v>31</v>
      </c>
      <c r="L3">
        <v>0</v>
      </c>
      <c r="M3">
        <v>0</v>
      </c>
      <c r="N3">
        <v>0</v>
      </c>
      <c r="O3">
        <v>0</v>
      </c>
      <c r="P3">
        <v>0</v>
      </c>
      <c r="Q3">
        <v>84</v>
      </c>
      <c r="R3" t="s">
        <v>40</v>
      </c>
      <c r="S3">
        <v>0</v>
      </c>
      <c r="T3" t="s">
        <v>1552</v>
      </c>
    </row>
    <row r="4" spans="1:22" x14ac:dyDescent="0.25">
      <c r="A4" t="s">
        <v>25</v>
      </c>
      <c r="B4" t="s">
        <v>1086</v>
      </c>
      <c r="D4" t="s">
        <v>41</v>
      </c>
      <c r="G4" t="s">
        <v>45</v>
      </c>
      <c r="H4" t="s">
        <v>1553</v>
      </c>
      <c r="I4">
        <v>6</v>
      </c>
      <c r="J4" t="s">
        <v>42</v>
      </c>
      <c r="K4" t="s">
        <v>31</v>
      </c>
      <c r="L4">
        <v>0</v>
      </c>
      <c r="M4">
        <v>0</v>
      </c>
      <c r="N4">
        <v>0</v>
      </c>
      <c r="O4">
        <v>0</v>
      </c>
      <c r="P4">
        <v>0</v>
      </c>
      <c r="Q4">
        <v>36</v>
      </c>
      <c r="R4" t="s">
        <v>40</v>
      </c>
      <c r="S4">
        <v>0</v>
      </c>
      <c r="T4" t="s">
        <v>1552</v>
      </c>
    </row>
    <row r="5" spans="1:22" x14ac:dyDescent="0.25">
      <c r="A5" t="s">
        <v>25</v>
      </c>
      <c r="B5" t="s">
        <v>43</v>
      </c>
      <c r="D5" t="s">
        <v>44</v>
      </c>
      <c r="G5" t="s">
        <v>45</v>
      </c>
      <c r="H5" t="s">
        <v>46</v>
      </c>
      <c r="I5">
        <v>7</v>
      </c>
      <c r="J5" t="s">
        <v>42</v>
      </c>
      <c r="K5" t="s">
        <v>31</v>
      </c>
      <c r="L5">
        <v>60</v>
      </c>
      <c r="M5">
        <v>60</v>
      </c>
      <c r="N5">
        <v>60</v>
      </c>
      <c r="O5">
        <v>60</v>
      </c>
      <c r="P5">
        <v>1</v>
      </c>
      <c r="Q5">
        <v>60</v>
      </c>
      <c r="R5" t="s">
        <v>37</v>
      </c>
      <c r="S5">
        <v>0</v>
      </c>
      <c r="T5" t="s">
        <v>47</v>
      </c>
      <c r="V5" s="14">
        <v>45378</v>
      </c>
    </row>
    <row r="6" spans="1:22" hidden="1" x14ac:dyDescent="0.25">
      <c r="A6" t="s">
        <v>1087</v>
      </c>
      <c r="B6" t="s">
        <v>1088</v>
      </c>
      <c r="D6" t="s">
        <v>1089</v>
      </c>
      <c r="G6" t="s">
        <v>28</v>
      </c>
      <c r="H6" t="s">
        <v>1554</v>
      </c>
      <c r="I6">
        <v>2</v>
      </c>
      <c r="J6" t="s">
        <v>30</v>
      </c>
      <c r="K6" t="s">
        <v>31</v>
      </c>
      <c r="L6">
        <v>0</v>
      </c>
      <c r="M6">
        <v>0</v>
      </c>
      <c r="N6">
        <v>48</v>
      </c>
      <c r="O6">
        <v>-48</v>
      </c>
      <c r="P6">
        <v>-1</v>
      </c>
      <c r="Q6">
        <v>48</v>
      </c>
      <c r="R6" t="s">
        <v>52</v>
      </c>
      <c r="S6">
        <v>0</v>
      </c>
      <c r="T6" t="s">
        <v>1555</v>
      </c>
      <c r="U6" t="s">
        <v>1556</v>
      </c>
    </row>
    <row r="7" spans="1:22" hidden="1" x14ac:dyDescent="0.25">
      <c r="A7" t="s">
        <v>1087</v>
      </c>
      <c r="B7" t="s">
        <v>1090</v>
      </c>
      <c r="D7" t="s">
        <v>53</v>
      </c>
      <c r="G7" t="s">
        <v>28</v>
      </c>
      <c r="H7">
        <v>107</v>
      </c>
      <c r="I7">
        <v>3</v>
      </c>
      <c r="J7" t="s">
        <v>30</v>
      </c>
      <c r="K7" t="s">
        <v>31</v>
      </c>
      <c r="L7">
        <v>187</v>
      </c>
      <c r="M7">
        <v>0</v>
      </c>
      <c r="N7">
        <v>3</v>
      </c>
      <c r="O7">
        <v>184</v>
      </c>
      <c r="P7">
        <v>3</v>
      </c>
      <c r="Q7">
        <v>50</v>
      </c>
      <c r="R7" t="s">
        <v>51</v>
      </c>
      <c r="S7">
        <v>34</v>
      </c>
      <c r="T7" t="s">
        <v>1557</v>
      </c>
      <c r="U7" s="14">
        <v>45356</v>
      </c>
      <c r="V7" s="14">
        <v>45378</v>
      </c>
    </row>
    <row r="8" spans="1:22" hidden="1" x14ac:dyDescent="0.25">
      <c r="A8" t="s">
        <v>1087</v>
      </c>
      <c r="B8" t="s">
        <v>1091</v>
      </c>
      <c r="D8" t="s">
        <v>55</v>
      </c>
      <c r="G8" t="s">
        <v>28</v>
      </c>
      <c r="H8">
        <v>111</v>
      </c>
      <c r="I8">
        <v>5</v>
      </c>
      <c r="J8" t="s">
        <v>30</v>
      </c>
      <c r="K8" t="s">
        <v>31</v>
      </c>
      <c r="L8">
        <v>97</v>
      </c>
      <c r="M8">
        <v>0</v>
      </c>
      <c r="N8">
        <v>33</v>
      </c>
      <c r="O8">
        <v>64</v>
      </c>
      <c r="P8">
        <v>2</v>
      </c>
      <c r="Q8">
        <v>30</v>
      </c>
      <c r="R8" t="s">
        <v>51</v>
      </c>
      <c r="S8">
        <v>4</v>
      </c>
      <c r="T8" t="s">
        <v>1558</v>
      </c>
      <c r="U8" s="14">
        <v>45356</v>
      </c>
      <c r="V8" s="14">
        <v>45378</v>
      </c>
    </row>
    <row r="9" spans="1:22" hidden="1" x14ac:dyDescent="0.25">
      <c r="A9" t="s">
        <v>1087</v>
      </c>
      <c r="B9" t="s">
        <v>1092</v>
      </c>
      <c r="D9" t="s">
        <v>56</v>
      </c>
      <c r="G9" t="s">
        <v>28</v>
      </c>
      <c r="H9">
        <v>155</v>
      </c>
      <c r="I9">
        <v>6</v>
      </c>
      <c r="J9" t="s">
        <v>30</v>
      </c>
      <c r="K9" t="s">
        <v>31</v>
      </c>
      <c r="L9">
        <v>81</v>
      </c>
      <c r="M9">
        <v>0</v>
      </c>
      <c r="N9">
        <v>23</v>
      </c>
      <c r="O9">
        <v>58</v>
      </c>
      <c r="P9">
        <v>2</v>
      </c>
      <c r="Q9">
        <v>20</v>
      </c>
      <c r="R9" t="s">
        <v>51</v>
      </c>
      <c r="S9">
        <v>18</v>
      </c>
      <c r="T9" t="s">
        <v>1559</v>
      </c>
      <c r="V9" s="14">
        <v>45378</v>
      </c>
    </row>
    <row r="10" spans="1:22" hidden="1" x14ac:dyDescent="0.25">
      <c r="A10" t="s">
        <v>1087</v>
      </c>
      <c r="B10" t="s">
        <v>1093</v>
      </c>
      <c r="D10" t="s">
        <v>57</v>
      </c>
      <c r="G10" t="s">
        <v>28</v>
      </c>
      <c r="H10">
        <v>200</v>
      </c>
      <c r="I10">
        <v>7</v>
      </c>
      <c r="J10" t="s">
        <v>30</v>
      </c>
      <c r="K10" t="s">
        <v>31</v>
      </c>
      <c r="L10">
        <v>38.416666669999998</v>
      </c>
      <c r="M10">
        <v>0</v>
      </c>
      <c r="N10">
        <v>38.5</v>
      </c>
      <c r="O10">
        <v>-8.3333329999999997E-2</v>
      </c>
      <c r="P10">
        <v>0</v>
      </c>
      <c r="Q10">
        <v>10</v>
      </c>
      <c r="R10" t="s">
        <v>51</v>
      </c>
      <c r="S10">
        <v>0</v>
      </c>
      <c r="T10" t="s">
        <v>1560</v>
      </c>
      <c r="U10" s="14">
        <v>45356</v>
      </c>
      <c r="V10" s="14">
        <v>45378</v>
      </c>
    </row>
    <row r="11" spans="1:22" hidden="1" x14ac:dyDescent="0.25">
      <c r="A11" t="s">
        <v>1087</v>
      </c>
      <c r="B11" t="s">
        <v>1094</v>
      </c>
      <c r="D11" t="s">
        <v>58</v>
      </c>
      <c r="G11" t="s">
        <v>28</v>
      </c>
      <c r="H11">
        <v>260</v>
      </c>
      <c r="I11">
        <v>8</v>
      </c>
      <c r="J11" t="s">
        <v>30</v>
      </c>
      <c r="K11" t="s">
        <v>31</v>
      </c>
      <c r="L11">
        <v>5</v>
      </c>
      <c r="M11">
        <v>0</v>
      </c>
      <c r="N11">
        <v>5</v>
      </c>
      <c r="O11">
        <v>0</v>
      </c>
      <c r="P11">
        <v>0</v>
      </c>
      <c r="Q11">
        <v>5</v>
      </c>
      <c r="R11" t="s">
        <v>51</v>
      </c>
      <c r="S11">
        <v>0</v>
      </c>
      <c r="T11" t="s">
        <v>1561</v>
      </c>
      <c r="V11" s="14">
        <v>45378</v>
      </c>
    </row>
    <row r="12" spans="1:22" hidden="1" x14ac:dyDescent="0.25">
      <c r="A12" t="s">
        <v>1087</v>
      </c>
      <c r="B12" t="s">
        <v>1095</v>
      </c>
      <c r="D12" t="s">
        <v>60</v>
      </c>
      <c r="G12" t="s">
        <v>28</v>
      </c>
      <c r="H12">
        <v>280</v>
      </c>
      <c r="I12">
        <v>9</v>
      </c>
      <c r="J12" t="s">
        <v>30</v>
      </c>
      <c r="K12" t="s">
        <v>31</v>
      </c>
      <c r="L12">
        <v>9.5</v>
      </c>
      <c r="M12">
        <v>0</v>
      </c>
      <c r="N12">
        <v>9.5</v>
      </c>
      <c r="O12">
        <v>0</v>
      </c>
      <c r="P12">
        <v>0</v>
      </c>
      <c r="Q12">
        <v>36</v>
      </c>
      <c r="R12" t="s">
        <v>32</v>
      </c>
      <c r="S12">
        <v>0</v>
      </c>
      <c r="T12" t="s">
        <v>1562</v>
      </c>
      <c r="U12" s="14">
        <v>45356</v>
      </c>
      <c r="V12" s="14">
        <v>45378</v>
      </c>
    </row>
    <row r="13" spans="1:22" hidden="1" x14ac:dyDescent="0.25">
      <c r="A13" t="s">
        <v>1087</v>
      </c>
      <c r="B13" t="s">
        <v>1096</v>
      </c>
      <c r="D13" t="s">
        <v>61</v>
      </c>
      <c r="G13" t="s">
        <v>28</v>
      </c>
      <c r="H13">
        <v>300</v>
      </c>
      <c r="I13">
        <v>10</v>
      </c>
      <c r="J13" t="s">
        <v>30</v>
      </c>
      <c r="K13" t="s">
        <v>31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 t="s">
        <v>51</v>
      </c>
      <c r="S13">
        <v>0</v>
      </c>
      <c r="T13" t="s">
        <v>1561</v>
      </c>
    </row>
    <row r="14" spans="1:22" x14ac:dyDescent="0.25">
      <c r="A14" t="s">
        <v>1087</v>
      </c>
      <c r="B14" t="s">
        <v>1097</v>
      </c>
      <c r="D14" t="s">
        <v>62</v>
      </c>
      <c r="G14" t="s">
        <v>45</v>
      </c>
      <c r="H14" t="s">
        <v>63</v>
      </c>
      <c r="I14">
        <v>11</v>
      </c>
      <c r="J14" t="s">
        <v>42</v>
      </c>
      <c r="K14" t="s">
        <v>31</v>
      </c>
      <c r="L14">
        <v>82</v>
      </c>
      <c r="M14">
        <v>0</v>
      </c>
      <c r="N14">
        <v>3</v>
      </c>
      <c r="O14">
        <v>79</v>
      </c>
      <c r="P14">
        <v>1</v>
      </c>
      <c r="Q14">
        <v>50</v>
      </c>
      <c r="R14" t="s">
        <v>37</v>
      </c>
      <c r="S14">
        <v>29</v>
      </c>
      <c r="T14" t="s">
        <v>1563</v>
      </c>
      <c r="V14" s="14">
        <v>45378</v>
      </c>
    </row>
    <row r="15" spans="1:22" x14ac:dyDescent="0.25">
      <c r="A15" t="s">
        <v>1087</v>
      </c>
      <c r="B15" t="s">
        <v>1098</v>
      </c>
      <c r="D15" t="s">
        <v>64</v>
      </c>
      <c r="G15" t="s">
        <v>45</v>
      </c>
      <c r="H15" t="s">
        <v>65</v>
      </c>
      <c r="I15">
        <v>12</v>
      </c>
      <c r="J15" t="s">
        <v>42</v>
      </c>
      <c r="K15" t="s">
        <v>31</v>
      </c>
      <c r="L15">
        <v>50</v>
      </c>
      <c r="M15">
        <v>50</v>
      </c>
      <c r="N15">
        <v>70</v>
      </c>
      <c r="O15">
        <v>30</v>
      </c>
      <c r="P15">
        <v>0</v>
      </c>
      <c r="Q15">
        <v>50</v>
      </c>
      <c r="R15" t="s">
        <v>37</v>
      </c>
      <c r="S15">
        <v>30</v>
      </c>
      <c r="T15" t="s">
        <v>1564</v>
      </c>
      <c r="V15" s="14">
        <v>45372</v>
      </c>
    </row>
    <row r="16" spans="1:22" x14ac:dyDescent="0.25">
      <c r="A16" t="s">
        <v>1087</v>
      </c>
      <c r="B16" t="s">
        <v>1099</v>
      </c>
      <c r="D16" t="s">
        <v>66</v>
      </c>
      <c r="G16" t="s">
        <v>45</v>
      </c>
      <c r="H16" t="s">
        <v>67</v>
      </c>
      <c r="I16">
        <v>13</v>
      </c>
      <c r="J16" t="s">
        <v>42</v>
      </c>
      <c r="K16" t="s">
        <v>31</v>
      </c>
      <c r="L16">
        <v>24.33</v>
      </c>
      <c r="M16">
        <v>0</v>
      </c>
      <c r="N16">
        <v>11</v>
      </c>
      <c r="O16">
        <v>13.33</v>
      </c>
      <c r="P16">
        <v>0</v>
      </c>
      <c r="Q16">
        <v>30</v>
      </c>
      <c r="R16" t="s">
        <v>37</v>
      </c>
      <c r="S16">
        <v>13</v>
      </c>
      <c r="T16" t="s">
        <v>1565</v>
      </c>
      <c r="V16" s="14">
        <v>45378</v>
      </c>
    </row>
    <row r="17" spans="1:22" x14ac:dyDescent="0.25">
      <c r="A17" t="s">
        <v>1087</v>
      </c>
      <c r="B17" t="s">
        <v>1100</v>
      </c>
      <c r="D17" t="s">
        <v>68</v>
      </c>
      <c r="G17" t="s">
        <v>45</v>
      </c>
      <c r="H17" t="s">
        <v>69</v>
      </c>
      <c r="I17">
        <v>14</v>
      </c>
      <c r="J17" t="s">
        <v>42</v>
      </c>
      <c r="K17" t="s">
        <v>31</v>
      </c>
      <c r="L17">
        <v>31</v>
      </c>
      <c r="M17">
        <v>0</v>
      </c>
      <c r="N17">
        <v>23</v>
      </c>
      <c r="O17">
        <v>8</v>
      </c>
      <c r="P17">
        <v>0</v>
      </c>
      <c r="Q17">
        <v>20</v>
      </c>
      <c r="R17" t="s">
        <v>37</v>
      </c>
      <c r="S17">
        <v>8</v>
      </c>
      <c r="T17" t="s">
        <v>1566</v>
      </c>
      <c r="U17" s="14">
        <v>45356</v>
      </c>
      <c r="V17" s="14">
        <v>45378</v>
      </c>
    </row>
    <row r="18" spans="1:22" x14ac:dyDescent="0.25">
      <c r="A18" t="s">
        <v>1087</v>
      </c>
      <c r="B18" t="s">
        <v>1101</v>
      </c>
      <c r="D18" t="s">
        <v>70</v>
      </c>
      <c r="G18" t="s">
        <v>45</v>
      </c>
      <c r="H18" t="s">
        <v>71</v>
      </c>
      <c r="I18">
        <v>15</v>
      </c>
      <c r="J18" t="s">
        <v>42</v>
      </c>
      <c r="K18" t="s">
        <v>31</v>
      </c>
      <c r="L18">
        <v>40</v>
      </c>
      <c r="M18">
        <v>20</v>
      </c>
      <c r="N18">
        <v>42</v>
      </c>
      <c r="O18">
        <v>18</v>
      </c>
      <c r="P18">
        <v>1</v>
      </c>
      <c r="Q18">
        <v>10</v>
      </c>
      <c r="R18" t="s">
        <v>51</v>
      </c>
      <c r="S18">
        <v>8</v>
      </c>
      <c r="T18" t="s">
        <v>1567</v>
      </c>
      <c r="U18" s="14">
        <v>45353</v>
      </c>
      <c r="V18" s="14">
        <v>45378</v>
      </c>
    </row>
    <row r="19" spans="1:22" x14ac:dyDescent="0.25">
      <c r="A19" t="s">
        <v>1087</v>
      </c>
      <c r="B19" t="s">
        <v>1102</v>
      </c>
      <c r="C19" t="s">
        <v>72</v>
      </c>
      <c r="D19" t="s">
        <v>72</v>
      </c>
      <c r="G19" t="s">
        <v>45</v>
      </c>
      <c r="H19" t="s">
        <v>73</v>
      </c>
      <c r="I19">
        <v>16</v>
      </c>
      <c r="J19" t="s">
        <v>42</v>
      </c>
      <c r="K19" t="s">
        <v>31</v>
      </c>
      <c r="L19">
        <v>21</v>
      </c>
      <c r="M19">
        <v>25</v>
      </c>
      <c r="N19">
        <v>52</v>
      </c>
      <c r="O19">
        <v>-6</v>
      </c>
      <c r="P19">
        <v>-1</v>
      </c>
      <c r="Q19">
        <v>5</v>
      </c>
      <c r="R19" t="s">
        <v>51</v>
      </c>
      <c r="S19">
        <v>-1</v>
      </c>
      <c r="T19" t="s">
        <v>1568</v>
      </c>
      <c r="U19" t="s">
        <v>1569</v>
      </c>
      <c r="V19" t="s">
        <v>1570</v>
      </c>
    </row>
    <row r="20" spans="1:22" x14ac:dyDescent="0.25">
      <c r="A20" t="s">
        <v>1087</v>
      </c>
      <c r="B20" t="s">
        <v>1103</v>
      </c>
      <c r="D20" t="s">
        <v>74</v>
      </c>
      <c r="G20" t="s">
        <v>45</v>
      </c>
      <c r="H20" t="s">
        <v>75</v>
      </c>
      <c r="I20">
        <v>18</v>
      </c>
      <c r="J20" t="s">
        <v>42</v>
      </c>
      <c r="K20" t="s">
        <v>31</v>
      </c>
      <c r="L20">
        <v>0</v>
      </c>
      <c r="M20">
        <v>0</v>
      </c>
      <c r="N20">
        <v>0</v>
      </c>
      <c r="O20">
        <v>0</v>
      </c>
      <c r="P20">
        <v>0</v>
      </c>
      <c r="Q20">
        <v>72</v>
      </c>
      <c r="R20" t="s">
        <v>37</v>
      </c>
      <c r="S20">
        <v>0</v>
      </c>
      <c r="T20" t="s">
        <v>1571</v>
      </c>
      <c r="V20" s="14">
        <v>45378</v>
      </c>
    </row>
    <row r="21" spans="1:22" x14ac:dyDescent="0.25">
      <c r="A21" t="s">
        <v>1087</v>
      </c>
      <c r="B21" t="s">
        <v>1104</v>
      </c>
      <c r="D21" t="s">
        <v>76</v>
      </c>
      <c r="G21" t="s">
        <v>45</v>
      </c>
      <c r="H21" t="s">
        <v>77</v>
      </c>
      <c r="I21">
        <v>19</v>
      </c>
      <c r="J21" t="s">
        <v>42</v>
      </c>
      <c r="K21" t="s">
        <v>31</v>
      </c>
      <c r="L21">
        <v>0</v>
      </c>
      <c r="M21">
        <v>144</v>
      </c>
      <c r="N21">
        <v>144</v>
      </c>
      <c r="O21">
        <v>0</v>
      </c>
      <c r="P21">
        <v>0</v>
      </c>
      <c r="Q21">
        <v>48</v>
      </c>
      <c r="R21" t="s">
        <v>37</v>
      </c>
      <c r="S21">
        <v>0</v>
      </c>
      <c r="T21" t="s">
        <v>1571</v>
      </c>
      <c r="U21" s="14">
        <v>45353</v>
      </c>
    </row>
    <row r="22" spans="1:22" hidden="1" x14ac:dyDescent="0.25">
      <c r="A22" t="s">
        <v>48</v>
      </c>
      <c r="B22" t="s">
        <v>1105</v>
      </c>
      <c r="D22" t="s">
        <v>1106</v>
      </c>
      <c r="G22" t="s">
        <v>238</v>
      </c>
      <c r="H22">
        <v>9925</v>
      </c>
      <c r="I22">
        <v>1</v>
      </c>
      <c r="J22" t="s">
        <v>49</v>
      </c>
      <c r="K22" t="s">
        <v>31</v>
      </c>
      <c r="L22">
        <v>50</v>
      </c>
      <c r="M22">
        <v>0</v>
      </c>
      <c r="N22">
        <v>1</v>
      </c>
      <c r="O22">
        <v>49</v>
      </c>
      <c r="P22">
        <v>1</v>
      </c>
      <c r="Q22">
        <v>40</v>
      </c>
      <c r="R22" t="s">
        <v>37</v>
      </c>
      <c r="S22">
        <v>9</v>
      </c>
      <c r="T22" t="s">
        <v>1572</v>
      </c>
      <c r="U22" s="14">
        <v>45366</v>
      </c>
    </row>
    <row r="23" spans="1:22" hidden="1" x14ac:dyDescent="0.25">
      <c r="A23" t="s">
        <v>48</v>
      </c>
      <c r="B23" t="s">
        <v>1107</v>
      </c>
      <c r="D23" t="s">
        <v>1108</v>
      </c>
      <c r="F23" t="s">
        <v>1573</v>
      </c>
      <c r="G23" t="s">
        <v>238</v>
      </c>
      <c r="H23" t="s">
        <v>1574</v>
      </c>
      <c r="I23">
        <v>2</v>
      </c>
      <c r="J23" t="s">
        <v>49</v>
      </c>
      <c r="K23" t="s">
        <v>31</v>
      </c>
      <c r="L23">
        <v>19</v>
      </c>
      <c r="M23">
        <v>0</v>
      </c>
      <c r="N23">
        <v>1</v>
      </c>
      <c r="O23">
        <v>18</v>
      </c>
      <c r="P23">
        <v>0</v>
      </c>
      <c r="Q23">
        <v>24</v>
      </c>
      <c r="R23" t="s">
        <v>37</v>
      </c>
      <c r="S23">
        <v>18</v>
      </c>
      <c r="T23" t="s">
        <v>1575</v>
      </c>
      <c r="U23" s="14">
        <v>45370</v>
      </c>
      <c r="V23" s="14">
        <v>45372</v>
      </c>
    </row>
    <row r="24" spans="1:22" hidden="1" x14ac:dyDescent="0.25">
      <c r="A24" t="s">
        <v>1109</v>
      </c>
      <c r="B24" t="s">
        <v>78</v>
      </c>
      <c r="D24" t="s">
        <v>79</v>
      </c>
      <c r="E24" t="s">
        <v>80</v>
      </c>
      <c r="G24" t="s">
        <v>28</v>
      </c>
      <c r="H24" t="s">
        <v>81</v>
      </c>
      <c r="I24">
        <v>20</v>
      </c>
      <c r="J24" t="s">
        <v>30</v>
      </c>
      <c r="K24" t="s">
        <v>31</v>
      </c>
      <c r="L24">
        <v>0</v>
      </c>
      <c r="M24">
        <v>0</v>
      </c>
      <c r="N24">
        <v>0</v>
      </c>
      <c r="O24">
        <v>0</v>
      </c>
      <c r="P24">
        <v>0</v>
      </c>
      <c r="Q24">
        <v>72</v>
      </c>
      <c r="R24" t="s">
        <v>40</v>
      </c>
      <c r="S24">
        <v>0</v>
      </c>
      <c r="T24" t="s">
        <v>1552</v>
      </c>
      <c r="V24" s="14">
        <v>45378</v>
      </c>
    </row>
    <row r="25" spans="1:22" hidden="1" x14ac:dyDescent="0.25">
      <c r="A25" t="s">
        <v>1109</v>
      </c>
      <c r="B25" t="s">
        <v>82</v>
      </c>
      <c r="D25" t="s">
        <v>83</v>
      </c>
      <c r="E25" t="s">
        <v>80</v>
      </c>
      <c r="G25" t="s">
        <v>28</v>
      </c>
      <c r="H25" t="s">
        <v>84</v>
      </c>
      <c r="I25">
        <v>21</v>
      </c>
      <c r="J25" t="s">
        <v>30</v>
      </c>
      <c r="K25" t="s">
        <v>31</v>
      </c>
      <c r="L25">
        <v>0</v>
      </c>
      <c r="M25">
        <v>0</v>
      </c>
      <c r="N25">
        <v>0</v>
      </c>
      <c r="O25">
        <v>0</v>
      </c>
      <c r="P25">
        <v>0</v>
      </c>
      <c r="Q25">
        <v>72</v>
      </c>
      <c r="R25" t="s">
        <v>40</v>
      </c>
      <c r="S25">
        <v>0</v>
      </c>
      <c r="T25" t="s">
        <v>1552</v>
      </c>
      <c r="V25" s="14">
        <v>45378</v>
      </c>
    </row>
    <row r="26" spans="1:22" hidden="1" x14ac:dyDescent="0.25">
      <c r="A26" t="s">
        <v>1109</v>
      </c>
      <c r="B26" t="s">
        <v>88</v>
      </c>
      <c r="D26" t="s">
        <v>89</v>
      </c>
      <c r="E26" t="s">
        <v>80</v>
      </c>
      <c r="G26" t="s">
        <v>28</v>
      </c>
      <c r="H26" t="s">
        <v>90</v>
      </c>
      <c r="I26">
        <v>24</v>
      </c>
      <c r="J26" t="s">
        <v>30</v>
      </c>
      <c r="K26" t="s">
        <v>31</v>
      </c>
      <c r="L26">
        <v>0</v>
      </c>
      <c r="M26">
        <v>0</v>
      </c>
      <c r="N26">
        <v>0</v>
      </c>
      <c r="O26">
        <v>0</v>
      </c>
      <c r="P26">
        <v>0</v>
      </c>
      <c r="Q26">
        <v>72</v>
      </c>
      <c r="R26" t="s">
        <v>40</v>
      </c>
      <c r="S26">
        <v>0</v>
      </c>
      <c r="T26" t="s">
        <v>1552</v>
      </c>
      <c r="V26" s="14">
        <v>45378</v>
      </c>
    </row>
    <row r="27" spans="1:22" x14ac:dyDescent="0.25">
      <c r="A27" t="s">
        <v>1109</v>
      </c>
      <c r="B27" t="s">
        <v>94</v>
      </c>
      <c r="D27" t="s">
        <v>95</v>
      </c>
      <c r="E27" t="s">
        <v>80</v>
      </c>
      <c r="G27" t="s">
        <v>45</v>
      </c>
      <c r="H27" t="s">
        <v>96</v>
      </c>
      <c r="I27">
        <v>27</v>
      </c>
      <c r="J27" t="s">
        <v>42</v>
      </c>
      <c r="K27" t="s">
        <v>31</v>
      </c>
      <c r="L27">
        <v>0</v>
      </c>
      <c r="M27">
        <v>0</v>
      </c>
      <c r="N27">
        <v>0</v>
      </c>
      <c r="O27">
        <v>0</v>
      </c>
      <c r="P27">
        <v>0</v>
      </c>
      <c r="Q27">
        <v>72</v>
      </c>
      <c r="R27" t="s">
        <v>40</v>
      </c>
      <c r="S27">
        <v>0</v>
      </c>
      <c r="T27" t="s">
        <v>1552</v>
      </c>
      <c r="V27" s="14">
        <v>45378</v>
      </c>
    </row>
    <row r="28" spans="1:22" hidden="1" x14ac:dyDescent="0.25">
      <c r="A28" t="s">
        <v>1109</v>
      </c>
      <c r="B28" t="s">
        <v>97</v>
      </c>
      <c r="D28" t="s">
        <v>98</v>
      </c>
      <c r="E28" t="s">
        <v>99</v>
      </c>
      <c r="G28" t="s">
        <v>28</v>
      </c>
      <c r="H28" t="s">
        <v>100</v>
      </c>
      <c r="I28">
        <v>28</v>
      </c>
      <c r="J28" t="s">
        <v>30</v>
      </c>
      <c r="K28" t="s">
        <v>31</v>
      </c>
      <c r="L28">
        <v>0</v>
      </c>
      <c r="M28">
        <v>0</v>
      </c>
      <c r="N28">
        <v>0</v>
      </c>
      <c r="O28">
        <v>0</v>
      </c>
      <c r="P28">
        <v>0</v>
      </c>
      <c r="Q28">
        <v>72</v>
      </c>
      <c r="R28" t="s">
        <v>40</v>
      </c>
      <c r="S28">
        <v>0</v>
      </c>
      <c r="T28" t="s">
        <v>1552</v>
      </c>
      <c r="V28" s="14">
        <v>45378</v>
      </c>
    </row>
    <row r="29" spans="1:22" hidden="1" x14ac:dyDescent="0.25">
      <c r="A29" t="s">
        <v>1109</v>
      </c>
      <c r="B29" t="s">
        <v>101</v>
      </c>
      <c r="D29" t="s">
        <v>102</v>
      </c>
      <c r="E29" t="s">
        <v>99</v>
      </c>
      <c r="G29" t="s">
        <v>28</v>
      </c>
      <c r="H29" t="s">
        <v>103</v>
      </c>
      <c r="I29">
        <v>29</v>
      </c>
      <c r="J29" t="s">
        <v>30</v>
      </c>
      <c r="K29" t="s">
        <v>31</v>
      </c>
      <c r="L29">
        <v>0</v>
      </c>
      <c r="M29">
        <v>0</v>
      </c>
      <c r="N29">
        <v>0</v>
      </c>
      <c r="O29">
        <v>0</v>
      </c>
      <c r="P29">
        <v>0</v>
      </c>
      <c r="Q29">
        <v>72</v>
      </c>
      <c r="R29" t="s">
        <v>40</v>
      </c>
      <c r="S29">
        <v>0</v>
      </c>
      <c r="T29" t="s">
        <v>1552</v>
      </c>
      <c r="V29" s="14">
        <v>45378</v>
      </c>
    </row>
    <row r="30" spans="1:22" hidden="1" x14ac:dyDescent="0.25">
      <c r="A30" t="s">
        <v>1109</v>
      </c>
      <c r="B30" t="s">
        <v>104</v>
      </c>
      <c r="D30" t="s">
        <v>105</v>
      </c>
      <c r="E30" t="s">
        <v>99</v>
      </c>
      <c r="G30" t="s">
        <v>28</v>
      </c>
      <c r="H30" t="s">
        <v>106</v>
      </c>
      <c r="I30">
        <v>30</v>
      </c>
      <c r="J30" t="s">
        <v>30</v>
      </c>
      <c r="K30" t="s">
        <v>31</v>
      </c>
      <c r="L30">
        <v>0</v>
      </c>
      <c r="M30">
        <v>0</v>
      </c>
      <c r="N30">
        <v>0</v>
      </c>
      <c r="O30">
        <v>0</v>
      </c>
      <c r="P30">
        <v>0</v>
      </c>
      <c r="Q30">
        <v>72</v>
      </c>
      <c r="R30" t="s">
        <v>40</v>
      </c>
      <c r="S30">
        <v>0</v>
      </c>
      <c r="T30" t="s">
        <v>1552</v>
      </c>
      <c r="V30" s="14">
        <v>45378</v>
      </c>
    </row>
    <row r="31" spans="1:22" hidden="1" x14ac:dyDescent="0.25">
      <c r="A31" t="s">
        <v>1109</v>
      </c>
      <c r="B31" t="s">
        <v>107</v>
      </c>
      <c r="D31" t="s">
        <v>108</v>
      </c>
      <c r="E31" t="s">
        <v>99</v>
      </c>
      <c r="G31" t="s">
        <v>28</v>
      </c>
      <c r="H31" t="s">
        <v>109</v>
      </c>
      <c r="I31">
        <v>31</v>
      </c>
      <c r="J31" t="s">
        <v>30</v>
      </c>
      <c r="K31" t="s">
        <v>31</v>
      </c>
      <c r="L31">
        <v>0</v>
      </c>
      <c r="M31">
        <v>0</v>
      </c>
      <c r="N31">
        <v>0</v>
      </c>
      <c r="O31">
        <v>0</v>
      </c>
      <c r="P31">
        <v>0</v>
      </c>
      <c r="Q31">
        <v>72</v>
      </c>
      <c r="R31" t="s">
        <v>40</v>
      </c>
      <c r="S31">
        <v>0</v>
      </c>
      <c r="T31" t="s">
        <v>1552</v>
      </c>
      <c r="V31" s="14">
        <v>45378</v>
      </c>
    </row>
    <row r="32" spans="1:22" hidden="1" x14ac:dyDescent="0.25">
      <c r="A32" t="s">
        <v>1109</v>
      </c>
      <c r="B32" t="s">
        <v>110</v>
      </c>
      <c r="D32" t="s">
        <v>111</v>
      </c>
      <c r="E32" t="s">
        <v>99</v>
      </c>
      <c r="G32" t="s">
        <v>28</v>
      </c>
      <c r="H32" t="s">
        <v>112</v>
      </c>
      <c r="I32">
        <v>32</v>
      </c>
      <c r="J32" t="s">
        <v>30</v>
      </c>
      <c r="K32" t="s">
        <v>31</v>
      </c>
      <c r="L32">
        <v>0</v>
      </c>
      <c r="M32">
        <v>0</v>
      </c>
      <c r="N32">
        <v>0</v>
      </c>
      <c r="O32">
        <v>0</v>
      </c>
      <c r="P32">
        <v>0</v>
      </c>
      <c r="Q32">
        <v>72</v>
      </c>
      <c r="R32" t="s">
        <v>40</v>
      </c>
      <c r="S32">
        <v>0</v>
      </c>
      <c r="T32" t="s">
        <v>1552</v>
      </c>
      <c r="V32" s="14">
        <v>45378</v>
      </c>
    </row>
    <row r="33" spans="1:22" hidden="1" x14ac:dyDescent="0.25">
      <c r="A33" t="s">
        <v>1109</v>
      </c>
      <c r="B33" t="s">
        <v>113</v>
      </c>
      <c r="D33" t="s">
        <v>114</v>
      </c>
      <c r="E33" t="s">
        <v>99</v>
      </c>
      <c r="G33" t="s">
        <v>28</v>
      </c>
      <c r="H33" t="s">
        <v>115</v>
      </c>
      <c r="I33">
        <v>33</v>
      </c>
      <c r="J33" t="s">
        <v>30</v>
      </c>
      <c r="K33" t="s">
        <v>31</v>
      </c>
      <c r="L33">
        <v>0</v>
      </c>
      <c r="M33">
        <v>0</v>
      </c>
      <c r="N33">
        <v>0</v>
      </c>
      <c r="O33">
        <v>0</v>
      </c>
      <c r="P33">
        <v>0</v>
      </c>
      <c r="Q33">
        <v>72</v>
      </c>
      <c r="R33" t="s">
        <v>40</v>
      </c>
      <c r="S33">
        <v>0</v>
      </c>
      <c r="T33" t="s">
        <v>1552</v>
      </c>
      <c r="V33" s="14">
        <v>45378</v>
      </c>
    </row>
    <row r="34" spans="1:22" hidden="1" x14ac:dyDescent="0.25">
      <c r="A34" t="s">
        <v>1109</v>
      </c>
      <c r="B34" t="s">
        <v>116</v>
      </c>
      <c r="D34" t="s">
        <v>117</v>
      </c>
      <c r="E34" t="s">
        <v>99</v>
      </c>
      <c r="G34" t="s">
        <v>28</v>
      </c>
      <c r="H34" t="s">
        <v>118</v>
      </c>
      <c r="I34">
        <v>34</v>
      </c>
      <c r="J34" t="s">
        <v>30</v>
      </c>
      <c r="K34" t="s">
        <v>31</v>
      </c>
      <c r="L34">
        <v>0</v>
      </c>
      <c r="M34">
        <v>0</v>
      </c>
      <c r="N34">
        <v>0</v>
      </c>
      <c r="O34">
        <v>0</v>
      </c>
      <c r="P34">
        <v>0</v>
      </c>
      <c r="Q34">
        <v>72</v>
      </c>
      <c r="R34" t="s">
        <v>40</v>
      </c>
      <c r="S34">
        <v>0</v>
      </c>
      <c r="T34" t="s">
        <v>1552</v>
      </c>
      <c r="V34" s="14">
        <v>45378</v>
      </c>
    </row>
    <row r="35" spans="1:22" hidden="1" x14ac:dyDescent="0.25">
      <c r="A35" t="s">
        <v>1109</v>
      </c>
      <c r="B35" t="s">
        <v>119</v>
      </c>
      <c r="D35" t="s">
        <v>120</v>
      </c>
      <c r="E35" t="s">
        <v>80</v>
      </c>
      <c r="G35" t="s">
        <v>28</v>
      </c>
      <c r="H35" t="s">
        <v>121</v>
      </c>
      <c r="I35">
        <v>35</v>
      </c>
      <c r="J35" t="s">
        <v>30</v>
      </c>
      <c r="K35" t="s">
        <v>31</v>
      </c>
      <c r="L35">
        <v>0</v>
      </c>
      <c r="M35">
        <v>0</v>
      </c>
      <c r="N35">
        <v>0</v>
      </c>
      <c r="O35">
        <v>0</v>
      </c>
      <c r="P35">
        <v>0</v>
      </c>
      <c r="Q35">
        <v>72</v>
      </c>
      <c r="R35" t="s">
        <v>40</v>
      </c>
      <c r="S35">
        <v>0</v>
      </c>
      <c r="T35" t="s">
        <v>1552</v>
      </c>
      <c r="V35" s="14">
        <v>45378</v>
      </c>
    </row>
    <row r="36" spans="1:22" hidden="1" x14ac:dyDescent="0.25">
      <c r="A36" t="s">
        <v>1109</v>
      </c>
      <c r="B36" t="s">
        <v>122</v>
      </c>
      <c r="D36" t="s">
        <v>1110</v>
      </c>
      <c r="E36" t="s">
        <v>80</v>
      </c>
      <c r="G36" t="s">
        <v>28</v>
      </c>
      <c r="H36" t="s">
        <v>123</v>
      </c>
      <c r="I36">
        <v>36</v>
      </c>
      <c r="J36" t="s">
        <v>30</v>
      </c>
      <c r="K36" t="s">
        <v>31</v>
      </c>
      <c r="L36">
        <v>0</v>
      </c>
      <c r="M36">
        <v>0</v>
      </c>
      <c r="N36">
        <v>0</v>
      </c>
      <c r="O36">
        <v>0</v>
      </c>
      <c r="P36">
        <v>0</v>
      </c>
      <c r="Q36">
        <v>72</v>
      </c>
      <c r="R36" t="s">
        <v>40</v>
      </c>
      <c r="S36">
        <v>0</v>
      </c>
      <c r="T36" t="s">
        <v>1552</v>
      </c>
      <c r="V36" s="14">
        <v>45378</v>
      </c>
    </row>
    <row r="37" spans="1:22" hidden="1" x14ac:dyDescent="0.25">
      <c r="A37" t="s">
        <v>1109</v>
      </c>
      <c r="B37" t="s">
        <v>124</v>
      </c>
      <c r="D37" t="s">
        <v>125</v>
      </c>
      <c r="E37" t="s">
        <v>80</v>
      </c>
      <c r="G37" t="s">
        <v>28</v>
      </c>
      <c r="H37" t="s">
        <v>126</v>
      </c>
      <c r="I37">
        <v>37</v>
      </c>
      <c r="J37" t="s">
        <v>30</v>
      </c>
      <c r="K37" t="s">
        <v>31</v>
      </c>
      <c r="L37">
        <v>0</v>
      </c>
      <c r="M37">
        <v>0</v>
      </c>
      <c r="N37">
        <v>0</v>
      </c>
      <c r="O37">
        <v>0</v>
      </c>
      <c r="P37">
        <v>0</v>
      </c>
      <c r="Q37">
        <v>72</v>
      </c>
      <c r="R37" t="s">
        <v>40</v>
      </c>
      <c r="S37">
        <v>0</v>
      </c>
      <c r="T37" t="s">
        <v>1552</v>
      </c>
      <c r="V37" s="14">
        <v>45378</v>
      </c>
    </row>
    <row r="38" spans="1:22" hidden="1" x14ac:dyDescent="0.25">
      <c r="A38" t="s">
        <v>1109</v>
      </c>
      <c r="B38" t="s">
        <v>127</v>
      </c>
      <c r="D38" t="s">
        <v>128</v>
      </c>
      <c r="E38" t="s">
        <v>80</v>
      </c>
      <c r="G38" t="s">
        <v>28</v>
      </c>
      <c r="H38" t="s">
        <v>129</v>
      </c>
      <c r="I38">
        <v>38</v>
      </c>
      <c r="J38" t="s">
        <v>30</v>
      </c>
      <c r="K38" t="s">
        <v>31</v>
      </c>
      <c r="L38">
        <v>0</v>
      </c>
      <c r="M38">
        <v>0</v>
      </c>
      <c r="N38">
        <v>0</v>
      </c>
      <c r="O38">
        <v>0</v>
      </c>
      <c r="P38">
        <v>0</v>
      </c>
      <c r="Q38">
        <v>72</v>
      </c>
      <c r="R38" t="s">
        <v>40</v>
      </c>
      <c r="S38">
        <v>0</v>
      </c>
      <c r="T38" t="s">
        <v>1552</v>
      </c>
      <c r="V38" s="14">
        <v>45378</v>
      </c>
    </row>
    <row r="39" spans="1:22" hidden="1" x14ac:dyDescent="0.25">
      <c r="A39" t="s">
        <v>1109</v>
      </c>
      <c r="B39" t="s">
        <v>130</v>
      </c>
      <c r="D39" t="s">
        <v>131</v>
      </c>
      <c r="E39" t="s">
        <v>80</v>
      </c>
      <c r="G39" t="s">
        <v>28</v>
      </c>
      <c r="H39" t="s">
        <v>132</v>
      </c>
      <c r="I39">
        <v>39</v>
      </c>
      <c r="J39" t="s">
        <v>30</v>
      </c>
      <c r="K39" t="s">
        <v>31</v>
      </c>
      <c r="L39">
        <v>0</v>
      </c>
      <c r="M39">
        <v>0</v>
      </c>
      <c r="N39">
        <v>0</v>
      </c>
      <c r="O39">
        <v>0</v>
      </c>
      <c r="P39">
        <v>0</v>
      </c>
      <c r="Q39">
        <v>72</v>
      </c>
      <c r="R39" t="s">
        <v>40</v>
      </c>
      <c r="S39">
        <v>0</v>
      </c>
      <c r="T39" t="s">
        <v>1552</v>
      </c>
      <c r="V39" s="14">
        <v>45378</v>
      </c>
    </row>
    <row r="40" spans="1:22" hidden="1" x14ac:dyDescent="0.25">
      <c r="A40" t="s">
        <v>1109</v>
      </c>
      <c r="B40" t="s">
        <v>133</v>
      </c>
      <c r="D40" t="s">
        <v>134</v>
      </c>
      <c r="E40" t="s">
        <v>80</v>
      </c>
      <c r="G40" t="s">
        <v>28</v>
      </c>
      <c r="H40" t="s">
        <v>135</v>
      </c>
      <c r="I40">
        <v>40</v>
      </c>
      <c r="J40" t="s">
        <v>30</v>
      </c>
      <c r="K40" t="s">
        <v>31</v>
      </c>
      <c r="L40">
        <v>0</v>
      </c>
      <c r="M40">
        <v>0</v>
      </c>
      <c r="N40">
        <v>0</v>
      </c>
      <c r="O40">
        <v>0</v>
      </c>
      <c r="P40">
        <v>0</v>
      </c>
      <c r="Q40">
        <v>72</v>
      </c>
      <c r="R40" t="s">
        <v>40</v>
      </c>
      <c r="S40">
        <v>0</v>
      </c>
      <c r="T40" t="s">
        <v>1552</v>
      </c>
      <c r="V40" s="14">
        <v>45378</v>
      </c>
    </row>
    <row r="41" spans="1:22" hidden="1" x14ac:dyDescent="0.25">
      <c r="A41" t="s">
        <v>1109</v>
      </c>
      <c r="B41" t="s">
        <v>136</v>
      </c>
      <c r="D41" t="s">
        <v>137</v>
      </c>
      <c r="E41" t="s">
        <v>80</v>
      </c>
      <c r="G41" t="s">
        <v>28</v>
      </c>
      <c r="H41" t="s">
        <v>138</v>
      </c>
      <c r="I41">
        <v>41</v>
      </c>
      <c r="J41" t="s">
        <v>30</v>
      </c>
      <c r="K41" t="s">
        <v>31</v>
      </c>
      <c r="L41">
        <v>0</v>
      </c>
      <c r="M41">
        <v>0</v>
      </c>
      <c r="N41">
        <v>0</v>
      </c>
      <c r="O41">
        <v>0</v>
      </c>
      <c r="P41">
        <v>0</v>
      </c>
      <c r="Q41">
        <v>72</v>
      </c>
      <c r="R41" t="s">
        <v>40</v>
      </c>
      <c r="S41">
        <v>0</v>
      </c>
      <c r="T41" t="s">
        <v>1552</v>
      </c>
      <c r="V41" s="14">
        <v>45378</v>
      </c>
    </row>
    <row r="42" spans="1:22" hidden="1" x14ac:dyDescent="0.25">
      <c r="A42" t="s">
        <v>1109</v>
      </c>
      <c r="B42" t="s">
        <v>139</v>
      </c>
      <c r="D42" t="s">
        <v>140</v>
      </c>
      <c r="E42" t="s">
        <v>80</v>
      </c>
      <c r="G42" t="s">
        <v>28</v>
      </c>
      <c r="H42" t="s">
        <v>141</v>
      </c>
      <c r="I42">
        <v>42</v>
      </c>
      <c r="J42" t="s">
        <v>30</v>
      </c>
      <c r="K42" t="s">
        <v>31</v>
      </c>
      <c r="L42">
        <v>0</v>
      </c>
      <c r="M42">
        <v>0</v>
      </c>
      <c r="N42">
        <v>0</v>
      </c>
      <c r="O42">
        <v>0</v>
      </c>
      <c r="P42">
        <v>0</v>
      </c>
      <c r="Q42">
        <v>72</v>
      </c>
      <c r="R42" t="s">
        <v>40</v>
      </c>
      <c r="S42">
        <v>0</v>
      </c>
      <c r="T42" t="s">
        <v>1552</v>
      </c>
      <c r="V42" s="14">
        <v>45378</v>
      </c>
    </row>
    <row r="43" spans="1:22" hidden="1" x14ac:dyDescent="0.25">
      <c r="A43" t="s">
        <v>1109</v>
      </c>
      <c r="B43" t="s">
        <v>142</v>
      </c>
      <c r="D43" t="s">
        <v>143</v>
      </c>
      <c r="E43" t="s">
        <v>80</v>
      </c>
      <c r="G43" t="s">
        <v>28</v>
      </c>
      <c r="H43" t="s">
        <v>144</v>
      </c>
      <c r="I43">
        <v>43</v>
      </c>
      <c r="J43" t="s">
        <v>30</v>
      </c>
      <c r="K43" t="s">
        <v>31</v>
      </c>
      <c r="L43">
        <v>0</v>
      </c>
      <c r="M43">
        <v>0</v>
      </c>
      <c r="N43">
        <v>0</v>
      </c>
      <c r="O43">
        <v>0</v>
      </c>
      <c r="P43">
        <v>0</v>
      </c>
      <c r="Q43">
        <v>72</v>
      </c>
      <c r="R43" t="s">
        <v>40</v>
      </c>
      <c r="S43">
        <v>0</v>
      </c>
      <c r="T43" t="s">
        <v>1552</v>
      </c>
      <c r="V43" s="14">
        <v>45378</v>
      </c>
    </row>
    <row r="44" spans="1:22" hidden="1" x14ac:dyDescent="0.25">
      <c r="A44" t="s">
        <v>1109</v>
      </c>
      <c r="B44" t="s">
        <v>145</v>
      </c>
      <c r="D44" t="s">
        <v>146</v>
      </c>
      <c r="E44" t="s">
        <v>80</v>
      </c>
      <c r="G44" t="s">
        <v>28</v>
      </c>
      <c r="H44" t="s">
        <v>147</v>
      </c>
      <c r="I44">
        <v>44</v>
      </c>
      <c r="J44" t="s">
        <v>30</v>
      </c>
      <c r="K44" t="s">
        <v>31</v>
      </c>
      <c r="L44">
        <v>0</v>
      </c>
      <c r="M44">
        <v>0</v>
      </c>
      <c r="N44">
        <v>0</v>
      </c>
      <c r="O44">
        <v>0</v>
      </c>
      <c r="P44">
        <v>0</v>
      </c>
      <c r="Q44">
        <v>72</v>
      </c>
      <c r="R44" t="s">
        <v>40</v>
      </c>
      <c r="S44">
        <v>0</v>
      </c>
      <c r="T44" t="s">
        <v>1552</v>
      </c>
      <c r="V44" s="14">
        <v>45378</v>
      </c>
    </row>
    <row r="45" spans="1:22" hidden="1" x14ac:dyDescent="0.25">
      <c r="A45" t="s">
        <v>148</v>
      </c>
      <c r="B45" t="s">
        <v>1111</v>
      </c>
      <c r="D45" t="s">
        <v>1112</v>
      </c>
      <c r="F45" t="s">
        <v>565</v>
      </c>
      <c r="G45" t="s">
        <v>591</v>
      </c>
      <c r="H45">
        <v>6201</v>
      </c>
      <c r="I45">
        <v>1</v>
      </c>
      <c r="J45" t="s">
        <v>39</v>
      </c>
      <c r="K45" t="s">
        <v>31</v>
      </c>
      <c r="L45">
        <v>288</v>
      </c>
      <c r="M45">
        <v>0</v>
      </c>
      <c r="N45">
        <v>35</v>
      </c>
      <c r="O45">
        <v>253</v>
      </c>
      <c r="P45">
        <v>1</v>
      </c>
      <c r="Q45">
        <v>144</v>
      </c>
      <c r="R45" t="s">
        <v>32</v>
      </c>
      <c r="S45">
        <v>109</v>
      </c>
      <c r="T45" t="s">
        <v>1576</v>
      </c>
      <c r="U45" s="14">
        <v>45356</v>
      </c>
    </row>
    <row r="46" spans="1:22" hidden="1" x14ac:dyDescent="0.25">
      <c r="A46" t="s">
        <v>148</v>
      </c>
      <c r="B46" t="s">
        <v>1113</v>
      </c>
      <c r="D46" t="s">
        <v>1114</v>
      </c>
      <c r="G46" t="s">
        <v>238</v>
      </c>
      <c r="H46">
        <v>10</v>
      </c>
      <c r="I46">
        <v>2</v>
      </c>
      <c r="J46" t="s">
        <v>49</v>
      </c>
      <c r="K46" t="s">
        <v>31</v>
      </c>
      <c r="L46">
        <v>1680</v>
      </c>
      <c r="M46">
        <v>0</v>
      </c>
      <c r="N46">
        <v>0</v>
      </c>
      <c r="O46">
        <v>1680</v>
      </c>
      <c r="P46">
        <v>7</v>
      </c>
      <c r="Q46">
        <v>240</v>
      </c>
      <c r="R46" t="s">
        <v>32</v>
      </c>
      <c r="S46">
        <v>0</v>
      </c>
      <c r="T46" t="s">
        <v>394</v>
      </c>
      <c r="U46" s="14">
        <v>45376</v>
      </c>
    </row>
    <row r="47" spans="1:22" hidden="1" x14ac:dyDescent="0.25">
      <c r="A47" t="s">
        <v>148</v>
      </c>
      <c r="B47" t="s">
        <v>1115</v>
      </c>
      <c r="D47" t="s">
        <v>1116</v>
      </c>
      <c r="G47" t="s">
        <v>238</v>
      </c>
      <c r="H47">
        <v>11</v>
      </c>
      <c r="I47">
        <v>3</v>
      </c>
      <c r="J47" t="s">
        <v>49</v>
      </c>
      <c r="K47" t="s">
        <v>31</v>
      </c>
      <c r="L47">
        <v>1200</v>
      </c>
      <c r="M47">
        <v>0</v>
      </c>
      <c r="N47">
        <v>0</v>
      </c>
      <c r="O47">
        <v>1200</v>
      </c>
      <c r="P47">
        <v>5</v>
      </c>
      <c r="Q47">
        <v>240</v>
      </c>
      <c r="R47" t="s">
        <v>32</v>
      </c>
      <c r="S47">
        <v>0</v>
      </c>
      <c r="T47" t="s">
        <v>171</v>
      </c>
      <c r="U47" s="14">
        <v>45376</v>
      </c>
    </row>
    <row r="48" spans="1:22" hidden="1" x14ac:dyDescent="0.25">
      <c r="A48" t="s">
        <v>148</v>
      </c>
      <c r="B48" t="s">
        <v>1117</v>
      </c>
      <c r="D48" t="s">
        <v>1118</v>
      </c>
      <c r="G48" t="s">
        <v>238</v>
      </c>
      <c r="H48">
        <v>21</v>
      </c>
      <c r="I48">
        <v>4</v>
      </c>
      <c r="J48" t="s">
        <v>49</v>
      </c>
      <c r="K48" t="s">
        <v>31</v>
      </c>
      <c r="L48">
        <v>1200</v>
      </c>
      <c r="M48">
        <v>0</v>
      </c>
      <c r="N48">
        <v>0</v>
      </c>
      <c r="O48">
        <v>1200</v>
      </c>
      <c r="P48">
        <v>5</v>
      </c>
      <c r="Q48">
        <v>240</v>
      </c>
      <c r="R48" t="s">
        <v>32</v>
      </c>
      <c r="S48">
        <v>0</v>
      </c>
      <c r="T48" t="s">
        <v>171</v>
      </c>
    </row>
    <row r="49" spans="1:22" hidden="1" x14ac:dyDescent="0.25">
      <c r="A49" t="s">
        <v>148</v>
      </c>
      <c r="B49" t="s">
        <v>1119</v>
      </c>
      <c r="D49" t="s">
        <v>149</v>
      </c>
      <c r="G49" t="s">
        <v>28</v>
      </c>
      <c r="H49">
        <v>249</v>
      </c>
      <c r="I49">
        <v>5</v>
      </c>
      <c r="J49" t="s">
        <v>30</v>
      </c>
      <c r="K49" t="s">
        <v>31</v>
      </c>
      <c r="L49">
        <v>0</v>
      </c>
      <c r="M49">
        <v>0</v>
      </c>
      <c r="N49">
        <v>0</v>
      </c>
      <c r="O49">
        <v>0</v>
      </c>
      <c r="P49">
        <v>0</v>
      </c>
      <c r="Q49">
        <v>144</v>
      </c>
      <c r="R49" t="s">
        <v>32</v>
      </c>
      <c r="S49">
        <v>0</v>
      </c>
      <c r="T49" t="s">
        <v>1562</v>
      </c>
    </row>
    <row r="50" spans="1:22" hidden="1" x14ac:dyDescent="0.25">
      <c r="A50" t="s">
        <v>148</v>
      </c>
      <c r="B50" t="s">
        <v>1120</v>
      </c>
      <c r="D50" t="s">
        <v>150</v>
      </c>
      <c r="G50" t="s">
        <v>28</v>
      </c>
      <c r="H50">
        <v>250</v>
      </c>
      <c r="I50">
        <v>6</v>
      </c>
      <c r="J50" t="s">
        <v>30</v>
      </c>
      <c r="K50" t="s">
        <v>31</v>
      </c>
      <c r="L50">
        <v>92</v>
      </c>
      <c r="M50">
        <v>0</v>
      </c>
      <c r="N50">
        <v>30</v>
      </c>
      <c r="O50">
        <v>62</v>
      </c>
      <c r="P50">
        <v>0</v>
      </c>
      <c r="Q50">
        <v>144</v>
      </c>
      <c r="R50" t="s">
        <v>32</v>
      </c>
      <c r="S50">
        <v>62</v>
      </c>
      <c r="T50" t="s">
        <v>1577</v>
      </c>
      <c r="U50" s="14">
        <v>45370</v>
      </c>
      <c r="V50" s="14">
        <v>45372</v>
      </c>
    </row>
    <row r="51" spans="1:22" hidden="1" x14ac:dyDescent="0.25">
      <c r="A51" t="s">
        <v>148</v>
      </c>
      <c r="B51" t="s">
        <v>1121</v>
      </c>
      <c r="D51" t="s">
        <v>1122</v>
      </c>
      <c r="F51" t="s">
        <v>169</v>
      </c>
      <c r="G51" t="s">
        <v>28</v>
      </c>
      <c r="H51" t="s">
        <v>1578</v>
      </c>
      <c r="I51">
        <v>7</v>
      </c>
      <c r="J51" t="s">
        <v>30</v>
      </c>
      <c r="K51" t="s">
        <v>31</v>
      </c>
      <c r="L51">
        <v>72</v>
      </c>
      <c r="M51">
        <v>144</v>
      </c>
      <c r="N51">
        <v>12</v>
      </c>
      <c r="O51">
        <v>204</v>
      </c>
      <c r="P51">
        <v>1</v>
      </c>
      <c r="Q51">
        <v>144</v>
      </c>
      <c r="R51" t="s">
        <v>32</v>
      </c>
      <c r="S51">
        <v>60</v>
      </c>
      <c r="T51" t="s">
        <v>1579</v>
      </c>
      <c r="U51" s="14">
        <v>45359</v>
      </c>
      <c r="V51" s="14">
        <v>45378</v>
      </c>
    </row>
    <row r="52" spans="1:22" hidden="1" x14ac:dyDescent="0.25">
      <c r="A52" t="s">
        <v>148</v>
      </c>
      <c r="B52" t="s">
        <v>1123</v>
      </c>
      <c r="D52" t="s">
        <v>1124</v>
      </c>
      <c r="F52" t="s">
        <v>163</v>
      </c>
      <c r="G52" t="s">
        <v>28</v>
      </c>
      <c r="H52" t="s">
        <v>1578</v>
      </c>
      <c r="I52">
        <v>8</v>
      </c>
      <c r="J52" t="s">
        <v>30</v>
      </c>
      <c r="K52" t="s">
        <v>31</v>
      </c>
      <c r="L52">
        <v>0</v>
      </c>
      <c r="M52">
        <v>720</v>
      </c>
      <c r="N52">
        <v>156</v>
      </c>
      <c r="O52">
        <v>564</v>
      </c>
      <c r="P52">
        <v>3</v>
      </c>
      <c r="Q52">
        <v>144</v>
      </c>
      <c r="R52" t="s">
        <v>32</v>
      </c>
      <c r="S52">
        <v>132</v>
      </c>
      <c r="T52" t="s">
        <v>1580</v>
      </c>
    </row>
    <row r="53" spans="1:22" hidden="1" x14ac:dyDescent="0.25">
      <c r="A53" t="s">
        <v>148</v>
      </c>
      <c r="B53" t="s">
        <v>1125</v>
      </c>
      <c r="D53" t="s">
        <v>151</v>
      </c>
      <c r="G53" t="s">
        <v>28</v>
      </c>
      <c r="H53">
        <v>330</v>
      </c>
      <c r="I53">
        <v>9</v>
      </c>
      <c r="J53" t="s">
        <v>30</v>
      </c>
      <c r="K53" t="s">
        <v>31</v>
      </c>
      <c r="L53">
        <v>0</v>
      </c>
      <c r="M53">
        <v>720</v>
      </c>
      <c r="N53">
        <v>288</v>
      </c>
      <c r="O53">
        <v>432</v>
      </c>
      <c r="P53">
        <v>3</v>
      </c>
      <c r="Q53">
        <v>144</v>
      </c>
      <c r="R53" t="s">
        <v>32</v>
      </c>
      <c r="S53">
        <v>0</v>
      </c>
      <c r="T53" t="s">
        <v>191</v>
      </c>
    </row>
    <row r="54" spans="1:22" x14ac:dyDescent="0.25">
      <c r="A54" t="s">
        <v>148</v>
      </c>
      <c r="B54" t="s">
        <v>1126</v>
      </c>
      <c r="D54" t="s">
        <v>1127</v>
      </c>
      <c r="F54" t="s">
        <v>790</v>
      </c>
      <c r="G54" t="s">
        <v>45</v>
      </c>
      <c r="I54">
        <v>10</v>
      </c>
      <c r="J54" t="s">
        <v>42</v>
      </c>
      <c r="K54" t="s">
        <v>31</v>
      </c>
      <c r="L54">
        <v>8</v>
      </c>
      <c r="M54">
        <v>0</v>
      </c>
      <c r="N54">
        <v>8</v>
      </c>
      <c r="O54">
        <v>0</v>
      </c>
      <c r="P54">
        <v>0</v>
      </c>
      <c r="Q54" t="s">
        <v>1581</v>
      </c>
      <c r="R54" t="s">
        <v>32</v>
      </c>
      <c r="S54">
        <v>0</v>
      </c>
      <c r="T54" t="s">
        <v>1562</v>
      </c>
      <c r="U54" s="14">
        <v>45365</v>
      </c>
      <c r="V54" s="14">
        <v>45378</v>
      </c>
    </row>
    <row r="55" spans="1:22" x14ac:dyDescent="0.25">
      <c r="A55" t="s">
        <v>148</v>
      </c>
      <c r="B55" t="s">
        <v>1128</v>
      </c>
      <c r="D55" t="s">
        <v>1129</v>
      </c>
      <c r="F55" t="s">
        <v>1582</v>
      </c>
      <c r="G55" t="s">
        <v>45</v>
      </c>
      <c r="I55">
        <v>11</v>
      </c>
      <c r="J55" t="s">
        <v>42</v>
      </c>
      <c r="K55" t="s">
        <v>31</v>
      </c>
      <c r="L55">
        <v>120</v>
      </c>
      <c r="M55">
        <v>0</v>
      </c>
      <c r="N55">
        <v>36</v>
      </c>
      <c r="O55">
        <v>84</v>
      </c>
      <c r="P55">
        <v>0</v>
      </c>
      <c r="Q55" t="s">
        <v>1581</v>
      </c>
      <c r="R55" t="s">
        <v>32</v>
      </c>
      <c r="S55">
        <v>84</v>
      </c>
      <c r="T55" t="s">
        <v>1583</v>
      </c>
      <c r="U55" s="14">
        <v>45365</v>
      </c>
      <c r="V55" s="14">
        <v>45378</v>
      </c>
    </row>
    <row r="56" spans="1:22" hidden="1" x14ac:dyDescent="0.25">
      <c r="A56" t="s">
        <v>148</v>
      </c>
      <c r="B56" t="s">
        <v>1130</v>
      </c>
      <c r="D56" t="s">
        <v>154</v>
      </c>
      <c r="G56" t="s">
        <v>28</v>
      </c>
      <c r="H56" t="s">
        <v>1584</v>
      </c>
      <c r="I56">
        <v>12</v>
      </c>
      <c r="J56" t="s">
        <v>30</v>
      </c>
      <c r="K56" t="s">
        <v>31</v>
      </c>
      <c r="L56">
        <v>0</v>
      </c>
      <c r="M56">
        <v>1296</v>
      </c>
      <c r="N56">
        <v>444</v>
      </c>
      <c r="O56">
        <v>852</v>
      </c>
      <c r="P56">
        <v>5</v>
      </c>
      <c r="Q56">
        <v>144</v>
      </c>
      <c r="R56" t="s">
        <v>32</v>
      </c>
      <c r="S56">
        <v>132</v>
      </c>
      <c r="T56" t="s">
        <v>1585</v>
      </c>
      <c r="U56" s="14">
        <v>45370</v>
      </c>
    </row>
    <row r="57" spans="1:22" hidden="1" x14ac:dyDescent="0.25">
      <c r="A57" t="s">
        <v>148</v>
      </c>
      <c r="B57" t="s">
        <v>155</v>
      </c>
      <c r="D57" t="s">
        <v>156</v>
      </c>
      <c r="G57" t="s">
        <v>28</v>
      </c>
      <c r="H57" t="s">
        <v>157</v>
      </c>
      <c r="I57">
        <v>13</v>
      </c>
      <c r="J57" t="s">
        <v>30</v>
      </c>
      <c r="K57" t="s">
        <v>31</v>
      </c>
      <c r="L57">
        <v>504</v>
      </c>
      <c r="M57">
        <v>144</v>
      </c>
      <c r="N57">
        <v>48</v>
      </c>
      <c r="O57">
        <v>600</v>
      </c>
      <c r="P57">
        <v>4</v>
      </c>
      <c r="Q57">
        <v>144</v>
      </c>
      <c r="R57" t="s">
        <v>32</v>
      </c>
      <c r="S57">
        <v>24</v>
      </c>
      <c r="T57" t="s">
        <v>1586</v>
      </c>
      <c r="U57" s="14">
        <v>45355</v>
      </c>
    </row>
    <row r="58" spans="1:22" hidden="1" x14ac:dyDescent="0.25">
      <c r="A58" t="s">
        <v>148</v>
      </c>
      <c r="B58" t="s">
        <v>1131</v>
      </c>
      <c r="D58" t="s">
        <v>1132</v>
      </c>
      <c r="G58" t="s">
        <v>28</v>
      </c>
      <c r="H58" t="s">
        <v>1587</v>
      </c>
      <c r="I58">
        <v>14</v>
      </c>
      <c r="J58" t="s">
        <v>30</v>
      </c>
      <c r="K58" t="s">
        <v>31</v>
      </c>
      <c r="L58">
        <v>0</v>
      </c>
      <c r="M58">
        <v>144</v>
      </c>
      <c r="N58">
        <v>144</v>
      </c>
      <c r="O58">
        <v>0</v>
      </c>
      <c r="P58">
        <v>0</v>
      </c>
      <c r="Q58">
        <v>144</v>
      </c>
      <c r="R58" t="s">
        <v>32</v>
      </c>
      <c r="S58">
        <v>0</v>
      </c>
      <c r="T58" t="s">
        <v>1562</v>
      </c>
      <c r="U58" s="14">
        <v>45372</v>
      </c>
    </row>
    <row r="59" spans="1:22" hidden="1" x14ac:dyDescent="0.25">
      <c r="A59" t="s">
        <v>148</v>
      </c>
      <c r="B59" t="s">
        <v>1133</v>
      </c>
      <c r="D59" t="s">
        <v>159</v>
      </c>
      <c r="G59" t="s">
        <v>28</v>
      </c>
      <c r="H59" t="s">
        <v>1588</v>
      </c>
      <c r="I59">
        <v>15</v>
      </c>
      <c r="J59" t="s">
        <v>30</v>
      </c>
      <c r="K59" t="s">
        <v>31</v>
      </c>
      <c r="L59">
        <v>0</v>
      </c>
      <c r="M59">
        <v>0</v>
      </c>
      <c r="N59">
        <v>35</v>
      </c>
      <c r="O59">
        <v>-35</v>
      </c>
      <c r="P59">
        <v>0</v>
      </c>
      <c r="Q59">
        <v>144</v>
      </c>
      <c r="R59" t="s">
        <v>32</v>
      </c>
      <c r="S59">
        <v>-35</v>
      </c>
      <c r="T59" t="s">
        <v>1589</v>
      </c>
      <c r="U59" s="14">
        <v>45370</v>
      </c>
    </row>
    <row r="60" spans="1:22" x14ac:dyDescent="0.25">
      <c r="A60" t="s">
        <v>148</v>
      </c>
      <c r="B60" t="s">
        <v>1134</v>
      </c>
      <c r="D60" t="s">
        <v>177</v>
      </c>
      <c r="G60" t="s">
        <v>45</v>
      </c>
      <c r="I60">
        <v>16</v>
      </c>
      <c r="J60" t="s">
        <v>42</v>
      </c>
      <c r="K60" t="s">
        <v>31</v>
      </c>
      <c r="L60">
        <v>0</v>
      </c>
      <c r="M60">
        <v>0</v>
      </c>
      <c r="N60">
        <v>0</v>
      </c>
      <c r="O60">
        <v>0</v>
      </c>
      <c r="P60">
        <v>0</v>
      </c>
      <c r="Q60">
        <v>144</v>
      </c>
      <c r="R60" t="s">
        <v>32</v>
      </c>
      <c r="S60">
        <v>0</v>
      </c>
      <c r="T60" t="s">
        <v>1562</v>
      </c>
    </row>
    <row r="61" spans="1:22" x14ac:dyDescent="0.25">
      <c r="A61" t="s">
        <v>148</v>
      </c>
      <c r="B61" t="s">
        <v>161</v>
      </c>
      <c r="D61" t="s">
        <v>162</v>
      </c>
      <c r="F61" t="s">
        <v>163</v>
      </c>
      <c r="G61" t="s">
        <v>45</v>
      </c>
      <c r="H61" t="s">
        <v>164</v>
      </c>
      <c r="I61">
        <v>17</v>
      </c>
      <c r="J61" t="s">
        <v>42</v>
      </c>
      <c r="K61" t="s">
        <v>31</v>
      </c>
      <c r="L61">
        <v>273</v>
      </c>
      <c r="M61">
        <v>432</v>
      </c>
      <c r="N61">
        <v>689</v>
      </c>
      <c r="O61">
        <v>16</v>
      </c>
      <c r="P61">
        <v>0</v>
      </c>
      <c r="Q61">
        <v>144</v>
      </c>
      <c r="R61" t="s">
        <v>32</v>
      </c>
      <c r="S61">
        <v>16</v>
      </c>
      <c r="T61" t="s">
        <v>1590</v>
      </c>
      <c r="U61" s="14">
        <v>45356</v>
      </c>
      <c r="V61" s="14">
        <v>45378</v>
      </c>
    </row>
    <row r="62" spans="1:22" x14ac:dyDescent="0.25">
      <c r="A62" t="s">
        <v>148</v>
      </c>
      <c r="B62" t="s">
        <v>1135</v>
      </c>
      <c r="D62" t="s">
        <v>166</v>
      </c>
      <c r="F62" t="s">
        <v>163</v>
      </c>
      <c r="G62" t="s">
        <v>45</v>
      </c>
      <c r="I62">
        <v>18</v>
      </c>
      <c r="J62" t="s">
        <v>42</v>
      </c>
      <c r="K62" t="s">
        <v>31</v>
      </c>
      <c r="L62">
        <v>288</v>
      </c>
      <c r="M62">
        <v>0</v>
      </c>
      <c r="N62">
        <v>20</v>
      </c>
      <c r="O62">
        <v>268</v>
      </c>
      <c r="P62">
        <v>1</v>
      </c>
      <c r="Q62">
        <v>144</v>
      </c>
      <c r="R62" t="s">
        <v>32</v>
      </c>
      <c r="S62">
        <v>124</v>
      </c>
      <c r="T62" t="s">
        <v>1591</v>
      </c>
    </row>
    <row r="63" spans="1:22" x14ac:dyDescent="0.25">
      <c r="A63" t="s">
        <v>148</v>
      </c>
      <c r="B63" t="s">
        <v>167</v>
      </c>
      <c r="D63" t="s">
        <v>168</v>
      </c>
      <c r="F63" t="s">
        <v>169</v>
      </c>
      <c r="G63" t="s">
        <v>45</v>
      </c>
      <c r="H63" t="s">
        <v>170</v>
      </c>
      <c r="I63">
        <v>19</v>
      </c>
      <c r="J63" t="s">
        <v>42</v>
      </c>
      <c r="K63" t="s">
        <v>31</v>
      </c>
      <c r="L63">
        <v>57</v>
      </c>
      <c r="M63">
        <v>288</v>
      </c>
      <c r="N63">
        <v>14</v>
      </c>
      <c r="O63">
        <v>331</v>
      </c>
      <c r="P63">
        <v>2</v>
      </c>
      <c r="Q63">
        <v>144</v>
      </c>
      <c r="R63" t="s">
        <v>32</v>
      </c>
      <c r="S63">
        <v>43</v>
      </c>
      <c r="T63" t="s">
        <v>1592</v>
      </c>
      <c r="V63" s="14">
        <v>45378</v>
      </c>
    </row>
    <row r="64" spans="1:22" x14ac:dyDescent="0.25">
      <c r="A64" t="s">
        <v>148</v>
      </c>
      <c r="B64" t="s">
        <v>172</v>
      </c>
      <c r="D64" t="s">
        <v>173</v>
      </c>
      <c r="F64" t="s">
        <v>163</v>
      </c>
      <c r="G64" t="s">
        <v>45</v>
      </c>
      <c r="H64" t="s">
        <v>174</v>
      </c>
      <c r="I64">
        <v>20</v>
      </c>
      <c r="J64" t="s">
        <v>42</v>
      </c>
      <c r="K64" t="s">
        <v>31</v>
      </c>
      <c r="L64">
        <v>933</v>
      </c>
      <c r="M64">
        <v>2592</v>
      </c>
      <c r="N64">
        <v>2391</v>
      </c>
      <c r="O64">
        <v>1134</v>
      </c>
      <c r="P64">
        <v>7</v>
      </c>
      <c r="Q64">
        <v>144</v>
      </c>
      <c r="R64" t="s">
        <v>32</v>
      </c>
      <c r="S64">
        <v>126</v>
      </c>
      <c r="T64" t="s">
        <v>1593</v>
      </c>
      <c r="U64" s="14">
        <v>45353</v>
      </c>
      <c r="V64" s="14">
        <v>45378</v>
      </c>
    </row>
    <row r="65" spans="1:22" x14ac:dyDescent="0.25">
      <c r="A65" t="s">
        <v>148</v>
      </c>
      <c r="B65" t="s">
        <v>1136</v>
      </c>
      <c r="D65" t="s">
        <v>175</v>
      </c>
      <c r="F65" t="s">
        <v>163</v>
      </c>
      <c r="G65" t="s">
        <v>45</v>
      </c>
      <c r="I65">
        <v>21</v>
      </c>
      <c r="J65" t="s">
        <v>42</v>
      </c>
      <c r="K65" t="s">
        <v>31</v>
      </c>
      <c r="L65">
        <v>54</v>
      </c>
      <c r="M65">
        <v>0</v>
      </c>
      <c r="N65">
        <v>54</v>
      </c>
      <c r="O65">
        <v>0</v>
      </c>
      <c r="P65">
        <v>0</v>
      </c>
      <c r="Q65">
        <v>144</v>
      </c>
      <c r="R65" t="s">
        <v>32</v>
      </c>
      <c r="S65">
        <v>0</v>
      </c>
      <c r="T65" t="s">
        <v>1562</v>
      </c>
      <c r="U65" s="14">
        <v>45370</v>
      </c>
      <c r="V65" s="14">
        <v>45372</v>
      </c>
    </row>
    <row r="66" spans="1:22" x14ac:dyDescent="0.25">
      <c r="A66" t="s">
        <v>148</v>
      </c>
      <c r="B66" t="s">
        <v>1138</v>
      </c>
      <c r="D66" t="s">
        <v>184</v>
      </c>
      <c r="G66" t="s">
        <v>45</v>
      </c>
      <c r="I66">
        <v>23</v>
      </c>
      <c r="J66" t="s">
        <v>42</v>
      </c>
      <c r="K66" t="s">
        <v>31</v>
      </c>
      <c r="L66">
        <v>0</v>
      </c>
      <c r="M66">
        <v>0</v>
      </c>
      <c r="N66">
        <v>0</v>
      </c>
      <c r="O66">
        <v>0</v>
      </c>
      <c r="P66">
        <v>0</v>
      </c>
      <c r="Q66">
        <v>144</v>
      </c>
      <c r="R66" t="s">
        <v>32</v>
      </c>
      <c r="S66">
        <v>0</v>
      </c>
      <c r="T66" t="s">
        <v>1562</v>
      </c>
    </row>
    <row r="67" spans="1:22" x14ac:dyDescent="0.25">
      <c r="A67" t="s">
        <v>148</v>
      </c>
      <c r="B67" t="s">
        <v>178</v>
      </c>
      <c r="D67" t="s">
        <v>179</v>
      </c>
      <c r="F67" t="s">
        <v>169</v>
      </c>
      <c r="G67" t="s">
        <v>45</v>
      </c>
      <c r="H67" t="s">
        <v>180</v>
      </c>
      <c r="I67">
        <v>24</v>
      </c>
      <c r="J67" t="s">
        <v>42</v>
      </c>
      <c r="K67" t="s">
        <v>31</v>
      </c>
      <c r="L67">
        <v>0</v>
      </c>
      <c r="M67">
        <v>0</v>
      </c>
      <c r="N67">
        <v>0</v>
      </c>
      <c r="O67">
        <v>0</v>
      </c>
      <c r="P67">
        <v>0</v>
      </c>
      <c r="Q67">
        <v>144</v>
      </c>
      <c r="R67" t="s">
        <v>32</v>
      </c>
      <c r="S67">
        <v>0</v>
      </c>
      <c r="T67" t="s">
        <v>1562</v>
      </c>
      <c r="V67" s="14">
        <v>45378</v>
      </c>
    </row>
    <row r="68" spans="1:22" x14ac:dyDescent="0.25">
      <c r="A68" t="s">
        <v>148</v>
      </c>
      <c r="B68" t="s">
        <v>181</v>
      </c>
      <c r="C68" t="s">
        <v>1973</v>
      </c>
      <c r="D68" t="s">
        <v>182</v>
      </c>
      <c r="F68" t="s">
        <v>163</v>
      </c>
      <c r="G68" t="s">
        <v>45</v>
      </c>
      <c r="H68" t="s">
        <v>183</v>
      </c>
      <c r="I68">
        <v>25</v>
      </c>
      <c r="J68" t="s">
        <v>42</v>
      </c>
      <c r="K68" t="s">
        <v>31</v>
      </c>
      <c r="L68">
        <v>288</v>
      </c>
      <c r="M68">
        <v>1008</v>
      </c>
      <c r="N68">
        <v>146</v>
      </c>
      <c r="O68">
        <v>1150</v>
      </c>
      <c r="P68">
        <v>7</v>
      </c>
      <c r="Q68">
        <v>144</v>
      </c>
      <c r="R68" t="s">
        <v>32</v>
      </c>
      <c r="S68">
        <v>142</v>
      </c>
      <c r="T68" t="s">
        <v>1594</v>
      </c>
      <c r="U68" s="14">
        <v>45353</v>
      </c>
      <c r="V68" s="14">
        <v>45378</v>
      </c>
    </row>
    <row r="69" spans="1:22" x14ac:dyDescent="0.25">
      <c r="A69" t="s">
        <v>148</v>
      </c>
      <c r="B69" t="s">
        <v>1139</v>
      </c>
      <c r="D69" t="s">
        <v>1140</v>
      </c>
      <c r="F69" t="s">
        <v>163</v>
      </c>
      <c r="G69" t="s">
        <v>45</v>
      </c>
      <c r="I69">
        <v>26</v>
      </c>
      <c r="J69" t="s">
        <v>42</v>
      </c>
      <c r="K69" t="s">
        <v>31</v>
      </c>
      <c r="L69">
        <v>0</v>
      </c>
      <c r="M69">
        <v>0</v>
      </c>
      <c r="N69">
        <v>6</v>
      </c>
      <c r="O69">
        <v>-6</v>
      </c>
      <c r="P69">
        <v>0</v>
      </c>
      <c r="Q69">
        <v>144</v>
      </c>
      <c r="R69" t="s">
        <v>32</v>
      </c>
      <c r="S69">
        <v>-6</v>
      </c>
      <c r="T69" t="s">
        <v>1595</v>
      </c>
    </row>
    <row r="70" spans="1:22" x14ac:dyDescent="0.25">
      <c r="A70" t="s">
        <v>148</v>
      </c>
      <c r="B70" t="s">
        <v>185</v>
      </c>
      <c r="D70" t="s">
        <v>186</v>
      </c>
      <c r="F70" t="s">
        <v>163</v>
      </c>
      <c r="G70" t="s">
        <v>45</v>
      </c>
      <c r="H70" t="s">
        <v>187</v>
      </c>
      <c r="I70">
        <v>27</v>
      </c>
      <c r="J70" t="s">
        <v>42</v>
      </c>
      <c r="K70" t="s">
        <v>31</v>
      </c>
      <c r="L70">
        <v>0</v>
      </c>
      <c r="M70">
        <v>0</v>
      </c>
      <c r="N70">
        <v>0</v>
      </c>
      <c r="O70">
        <v>0</v>
      </c>
      <c r="P70">
        <v>0</v>
      </c>
      <c r="Q70">
        <v>144</v>
      </c>
      <c r="R70" t="s">
        <v>32</v>
      </c>
      <c r="S70">
        <v>0</v>
      </c>
      <c r="T70" t="s">
        <v>1562</v>
      </c>
      <c r="V70" s="14">
        <v>45378</v>
      </c>
    </row>
    <row r="71" spans="1:22" x14ac:dyDescent="0.25">
      <c r="A71" t="s">
        <v>148</v>
      </c>
      <c r="B71" t="s">
        <v>188</v>
      </c>
      <c r="C71" t="s">
        <v>1033</v>
      </c>
      <c r="D71" t="s">
        <v>189</v>
      </c>
      <c r="F71" t="s">
        <v>163</v>
      </c>
      <c r="G71" t="s">
        <v>45</v>
      </c>
      <c r="H71" t="s">
        <v>190</v>
      </c>
      <c r="I71">
        <v>28</v>
      </c>
      <c r="J71" t="s">
        <v>42</v>
      </c>
      <c r="K71" t="s">
        <v>31</v>
      </c>
      <c r="L71">
        <v>36</v>
      </c>
      <c r="M71">
        <v>0</v>
      </c>
      <c r="N71">
        <v>36</v>
      </c>
      <c r="O71">
        <v>0</v>
      </c>
      <c r="P71">
        <v>0</v>
      </c>
      <c r="Q71">
        <v>144</v>
      </c>
      <c r="R71" t="s">
        <v>32</v>
      </c>
      <c r="S71">
        <v>0</v>
      </c>
      <c r="T71" t="s">
        <v>1562</v>
      </c>
      <c r="V71" s="14">
        <v>45378</v>
      </c>
    </row>
    <row r="72" spans="1:22" x14ac:dyDescent="0.25">
      <c r="A72" t="s">
        <v>148</v>
      </c>
      <c r="B72" t="s">
        <v>1142</v>
      </c>
      <c r="D72" t="s">
        <v>193</v>
      </c>
      <c r="G72" t="s">
        <v>45</v>
      </c>
      <c r="H72" t="s">
        <v>1596</v>
      </c>
      <c r="I72">
        <v>30</v>
      </c>
      <c r="J72" t="s">
        <v>42</v>
      </c>
      <c r="K72" t="s">
        <v>31</v>
      </c>
      <c r="L72">
        <v>144</v>
      </c>
      <c r="M72">
        <v>288</v>
      </c>
      <c r="N72">
        <v>548</v>
      </c>
      <c r="O72">
        <v>-116</v>
      </c>
      <c r="P72">
        <v>0</v>
      </c>
      <c r="Q72">
        <v>144</v>
      </c>
      <c r="R72" t="s">
        <v>32</v>
      </c>
      <c r="S72">
        <v>-116</v>
      </c>
      <c r="T72" t="s">
        <v>1597</v>
      </c>
      <c r="U72" s="14">
        <v>45370</v>
      </c>
    </row>
    <row r="73" spans="1:22" x14ac:dyDescent="0.25">
      <c r="A73" t="s">
        <v>148</v>
      </c>
      <c r="B73" t="s">
        <v>200</v>
      </c>
      <c r="D73" t="s">
        <v>1145</v>
      </c>
      <c r="F73" t="s">
        <v>163</v>
      </c>
      <c r="G73" t="s">
        <v>45</v>
      </c>
      <c r="H73" t="s">
        <v>1598</v>
      </c>
      <c r="I73">
        <v>34</v>
      </c>
      <c r="J73" t="s">
        <v>42</v>
      </c>
      <c r="K73" t="s">
        <v>31</v>
      </c>
      <c r="L73">
        <v>0</v>
      </c>
      <c r="M73">
        <v>144</v>
      </c>
      <c r="N73">
        <v>60</v>
      </c>
      <c r="O73">
        <v>84</v>
      </c>
      <c r="P73">
        <v>0</v>
      </c>
      <c r="Q73">
        <v>144</v>
      </c>
      <c r="R73" t="s">
        <v>32</v>
      </c>
      <c r="S73">
        <v>84</v>
      </c>
      <c r="T73" t="s">
        <v>1583</v>
      </c>
      <c r="U73" s="14">
        <v>45372</v>
      </c>
    </row>
    <row r="74" spans="1:22" x14ac:dyDescent="0.25">
      <c r="A74" t="s">
        <v>148</v>
      </c>
      <c r="B74" t="s">
        <v>1146</v>
      </c>
      <c r="D74" t="s">
        <v>1147</v>
      </c>
      <c r="F74" t="s">
        <v>169</v>
      </c>
      <c r="G74" t="s">
        <v>45</v>
      </c>
      <c r="I74">
        <v>35</v>
      </c>
      <c r="J74" t="s">
        <v>42</v>
      </c>
      <c r="K74" t="s">
        <v>31</v>
      </c>
      <c r="L74">
        <v>0</v>
      </c>
      <c r="M74">
        <v>144</v>
      </c>
      <c r="N74">
        <v>24</v>
      </c>
      <c r="O74">
        <v>120</v>
      </c>
      <c r="P74">
        <v>0</v>
      </c>
      <c r="Q74">
        <v>144</v>
      </c>
      <c r="R74" t="s">
        <v>32</v>
      </c>
      <c r="S74">
        <v>120</v>
      </c>
      <c r="T74" t="s">
        <v>1599</v>
      </c>
      <c r="U74" s="14">
        <v>45372</v>
      </c>
    </row>
    <row r="75" spans="1:22" x14ac:dyDescent="0.25">
      <c r="A75" t="s">
        <v>148</v>
      </c>
      <c r="B75" t="s">
        <v>1148</v>
      </c>
      <c r="D75" t="s">
        <v>203</v>
      </c>
      <c r="G75" t="s">
        <v>45</v>
      </c>
      <c r="I75">
        <v>36</v>
      </c>
      <c r="J75" t="s">
        <v>42</v>
      </c>
      <c r="K75" t="s">
        <v>31</v>
      </c>
      <c r="L75">
        <v>0</v>
      </c>
      <c r="M75">
        <v>0</v>
      </c>
      <c r="N75">
        <v>0</v>
      </c>
      <c r="O75">
        <v>0</v>
      </c>
      <c r="P75">
        <v>0</v>
      </c>
      <c r="Q75">
        <v>216</v>
      </c>
      <c r="R75" t="s">
        <v>32</v>
      </c>
      <c r="S75">
        <v>0</v>
      </c>
      <c r="T75" t="s">
        <v>1562</v>
      </c>
    </row>
    <row r="76" spans="1:22" x14ac:dyDescent="0.25">
      <c r="A76" t="s">
        <v>148</v>
      </c>
      <c r="B76" t="s">
        <v>1149</v>
      </c>
      <c r="D76" t="s">
        <v>204</v>
      </c>
      <c r="G76" t="s">
        <v>45</v>
      </c>
      <c r="I76">
        <v>37</v>
      </c>
      <c r="J76" t="s">
        <v>42</v>
      </c>
      <c r="K76" t="s">
        <v>31</v>
      </c>
      <c r="L76">
        <v>0</v>
      </c>
      <c r="M76">
        <v>0</v>
      </c>
      <c r="N76">
        <v>0</v>
      </c>
      <c r="O76">
        <v>0</v>
      </c>
      <c r="P76">
        <v>0</v>
      </c>
      <c r="Q76">
        <v>216</v>
      </c>
      <c r="R76" t="s">
        <v>32</v>
      </c>
      <c r="S76">
        <v>0</v>
      </c>
      <c r="T76" t="s">
        <v>1562</v>
      </c>
    </row>
    <row r="77" spans="1:22" x14ac:dyDescent="0.25">
      <c r="A77" t="s">
        <v>148</v>
      </c>
      <c r="B77" t="s">
        <v>1150</v>
      </c>
      <c r="D77" t="s">
        <v>205</v>
      </c>
      <c r="G77" t="s">
        <v>45</v>
      </c>
      <c r="I77">
        <v>38</v>
      </c>
      <c r="J77" t="s">
        <v>42</v>
      </c>
      <c r="K77" t="s">
        <v>31</v>
      </c>
      <c r="L77">
        <v>0</v>
      </c>
      <c r="M77">
        <v>0</v>
      </c>
      <c r="N77">
        <v>0</v>
      </c>
      <c r="O77">
        <v>0</v>
      </c>
      <c r="P77">
        <v>0</v>
      </c>
      <c r="Q77">
        <v>216</v>
      </c>
      <c r="R77" t="s">
        <v>32</v>
      </c>
      <c r="S77">
        <v>0</v>
      </c>
      <c r="T77" t="s">
        <v>1562</v>
      </c>
    </row>
    <row r="78" spans="1:22" x14ac:dyDescent="0.25">
      <c r="A78" t="s">
        <v>148</v>
      </c>
      <c r="B78" t="s">
        <v>1151</v>
      </c>
      <c r="D78" t="s">
        <v>206</v>
      </c>
      <c r="G78" t="s">
        <v>45</v>
      </c>
      <c r="I78">
        <v>39</v>
      </c>
      <c r="J78" t="s">
        <v>42</v>
      </c>
      <c r="K78" t="s">
        <v>31</v>
      </c>
      <c r="L78">
        <v>0</v>
      </c>
      <c r="M78">
        <v>0</v>
      </c>
      <c r="N78">
        <v>0</v>
      </c>
      <c r="O78">
        <v>0</v>
      </c>
      <c r="P78">
        <v>0</v>
      </c>
      <c r="Q78">
        <v>216</v>
      </c>
      <c r="R78" t="s">
        <v>32</v>
      </c>
      <c r="S78">
        <v>0</v>
      </c>
      <c r="T78" t="s">
        <v>1562</v>
      </c>
    </row>
    <row r="79" spans="1:22" x14ac:dyDescent="0.25">
      <c r="A79" t="s">
        <v>148</v>
      </c>
      <c r="B79" t="s">
        <v>207</v>
      </c>
      <c r="D79" t="s">
        <v>1152</v>
      </c>
      <c r="G79" t="s">
        <v>45</v>
      </c>
      <c r="I79">
        <v>40</v>
      </c>
      <c r="J79" t="s">
        <v>42</v>
      </c>
      <c r="K79" t="s">
        <v>31</v>
      </c>
      <c r="L79">
        <v>0</v>
      </c>
      <c r="M79">
        <v>0</v>
      </c>
      <c r="N79">
        <v>75</v>
      </c>
      <c r="O79">
        <v>-75</v>
      </c>
      <c r="P79">
        <v>0</v>
      </c>
      <c r="Q79">
        <v>144</v>
      </c>
      <c r="R79" t="s">
        <v>32</v>
      </c>
      <c r="S79">
        <v>-75</v>
      </c>
      <c r="T79" t="s">
        <v>1600</v>
      </c>
    </row>
    <row r="80" spans="1:22" x14ac:dyDescent="0.25">
      <c r="A80" t="s">
        <v>148</v>
      </c>
      <c r="B80" t="s">
        <v>210</v>
      </c>
      <c r="D80" t="s">
        <v>211</v>
      </c>
      <c r="F80" t="s">
        <v>163</v>
      </c>
      <c r="G80" t="s">
        <v>45</v>
      </c>
      <c r="H80" t="s">
        <v>212</v>
      </c>
      <c r="I80">
        <v>41</v>
      </c>
      <c r="J80" t="s">
        <v>42</v>
      </c>
      <c r="K80" t="s">
        <v>31</v>
      </c>
      <c r="L80">
        <v>0</v>
      </c>
      <c r="M80">
        <v>0</v>
      </c>
      <c r="N80">
        <v>0</v>
      </c>
      <c r="O80">
        <v>0</v>
      </c>
      <c r="P80">
        <v>0</v>
      </c>
      <c r="Q80">
        <v>144</v>
      </c>
      <c r="R80" t="s">
        <v>32</v>
      </c>
      <c r="S80">
        <v>0</v>
      </c>
      <c r="T80" t="s">
        <v>1562</v>
      </c>
      <c r="V80" s="14">
        <v>45378</v>
      </c>
    </row>
    <row r="81" spans="1:22" hidden="1" x14ac:dyDescent="0.25">
      <c r="A81" t="s">
        <v>148</v>
      </c>
      <c r="B81" t="s">
        <v>1153</v>
      </c>
      <c r="D81" t="s">
        <v>1154</v>
      </c>
      <c r="G81" t="s">
        <v>591</v>
      </c>
      <c r="I81">
        <v>42</v>
      </c>
      <c r="K81" t="s">
        <v>31</v>
      </c>
      <c r="L81">
        <v>0</v>
      </c>
      <c r="M81">
        <v>0</v>
      </c>
      <c r="N81">
        <v>17</v>
      </c>
      <c r="O81">
        <v>-17</v>
      </c>
      <c r="P81">
        <v>0</v>
      </c>
      <c r="Q81">
        <v>144</v>
      </c>
      <c r="R81" t="s">
        <v>32</v>
      </c>
      <c r="S81">
        <v>-17</v>
      </c>
      <c r="T81" t="s">
        <v>1601</v>
      </c>
    </row>
    <row r="82" spans="1:22" hidden="1" x14ac:dyDescent="0.25">
      <c r="A82" t="s">
        <v>148</v>
      </c>
      <c r="B82" t="s">
        <v>1155</v>
      </c>
      <c r="D82" t="s">
        <v>1156</v>
      </c>
      <c r="F82" t="s">
        <v>169</v>
      </c>
      <c r="G82" t="s">
        <v>224</v>
      </c>
      <c r="H82" t="s">
        <v>225</v>
      </c>
      <c r="I82">
        <v>43</v>
      </c>
      <c r="J82" t="s">
        <v>226</v>
      </c>
      <c r="K82" t="s">
        <v>31</v>
      </c>
      <c r="L82">
        <v>0</v>
      </c>
      <c r="M82">
        <v>0</v>
      </c>
      <c r="N82">
        <v>144</v>
      </c>
      <c r="O82">
        <v>-144</v>
      </c>
      <c r="P82">
        <v>-1</v>
      </c>
      <c r="Q82">
        <v>96</v>
      </c>
      <c r="R82" t="s">
        <v>32</v>
      </c>
      <c r="S82">
        <v>-48</v>
      </c>
      <c r="T82" t="s">
        <v>1602</v>
      </c>
      <c r="U82" t="s">
        <v>1603</v>
      </c>
    </row>
    <row r="83" spans="1:22" hidden="1" x14ac:dyDescent="0.25">
      <c r="A83" t="s">
        <v>148</v>
      </c>
      <c r="B83" t="s">
        <v>1157</v>
      </c>
      <c r="D83" t="s">
        <v>214</v>
      </c>
      <c r="G83" t="s">
        <v>442</v>
      </c>
      <c r="I83">
        <v>44</v>
      </c>
      <c r="J83">
        <v>99</v>
      </c>
      <c r="K83" t="s">
        <v>31</v>
      </c>
      <c r="L83">
        <v>0</v>
      </c>
      <c r="M83">
        <v>0</v>
      </c>
      <c r="N83">
        <v>0</v>
      </c>
      <c r="O83">
        <v>0</v>
      </c>
      <c r="P83">
        <v>0</v>
      </c>
      <c r="Q83">
        <v>144</v>
      </c>
      <c r="R83" t="s">
        <v>32</v>
      </c>
      <c r="S83">
        <v>0</v>
      </c>
      <c r="T83" t="s">
        <v>1562</v>
      </c>
    </row>
    <row r="84" spans="1:22" hidden="1" x14ac:dyDescent="0.25">
      <c r="A84" t="s">
        <v>148</v>
      </c>
      <c r="B84" t="s">
        <v>1158</v>
      </c>
      <c r="D84" t="s">
        <v>215</v>
      </c>
      <c r="G84" t="s">
        <v>238</v>
      </c>
      <c r="H84" t="s">
        <v>1604</v>
      </c>
      <c r="I84">
        <v>45</v>
      </c>
      <c r="J84" t="s">
        <v>39</v>
      </c>
      <c r="K84" t="s">
        <v>31</v>
      </c>
      <c r="L84">
        <v>433</v>
      </c>
      <c r="M84">
        <v>0</v>
      </c>
      <c r="N84">
        <v>433</v>
      </c>
      <c r="O84">
        <v>0</v>
      </c>
      <c r="P84">
        <v>0</v>
      </c>
      <c r="Q84">
        <v>192</v>
      </c>
      <c r="R84" t="s">
        <v>32</v>
      </c>
      <c r="S84">
        <v>0</v>
      </c>
      <c r="T84" t="s">
        <v>1562</v>
      </c>
      <c r="U84" s="14">
        <v>45370</v>
      </c>
      <c r="V84" s="14">
        <v>45372</v>
      </c>
    </row>
    <row r="85" spans="1:22" hidden="1" x14ac:dyDescent="0.25">
      <c r="A85" t="s">
        <v>148</v>
      </c>
      <c r="B85" t="s">
        <v>1159</v>
      </c>
      <c r="D85" t="s">
        <v>1160</v>
      </c>
      <c r="G85" t="s">
        <v>591</v>
      </c>
      <c r="H85">
        <v>1609</v>
      </c>
      <c r="I85">
        <v>46</v>
      </c>
      <c r="J85" t="s">
        <v>39</v>
      </c>
      <c r="K85" t="s">
        <v>31</v>
      </c>
      <c r="L85">
        <v>1344</v>
      </c>
      <c r="M85">
        <v>0</v>
      </c>
      <c r="N85">
        <v>18</v>
      </c>
      <c r="O85">
        <v>1326</v>
      </c>
      <c r="P85">
        <v>6</v>
      </c>
      <c r="Q85">
        <v>192</v>
      </c>
      <c r="R85" t="s">
        <v>32</v>
      </c>
      <c r="S85">
        <v>174</v>
      </c>
      <c r="T85" t="s">
        <v>1605</v>
      </c>
      <c r="U85" s="14">
        <v>45359</v>
      </c>
    </row>
    <row r="86" spans="1:22" hidden="1" x14ac:dyDescent="0.25">
      <c r="A86" t="s">
        <v>148</v>
      </c>
      <c r="B86" t="s">
        <v>216</v>
      </c>
      <c r="D86" t="s">
        <v>217</v>
      </c>
      <c r="F86" t="s">
        <v>163</v>
      </c>
      <c r="G86" t="s">
        <v>28</v>
      </c>
      <c r="H86" t="s">
        <v>218</v>
      </c>
      <c r="I86">
        <v>47</v>
      </c>
      <c r="J86" t="s">
        <v>30</v>
      </c>
      <c r="K86" t="s">
        <v>31</v>
      </c>
      <c r="L86">
        <v>10</v>
      </c>
      <c r="M86">
        <v>0</v>
      </c>
      <c r="N86">
        <v>10</v>
      </c>
      <c r="O86">
        <v>0</v>
      </c>
      <c r="P86">
        <v>0</v>
      </c>
      <c r="Q86">
        <v>144</v>
      </c>
      <c r="R86" t="s">
        <v>32</v>
      </c>
      <c r="S86">
        <v>0</v>
      </c>
      <c r="T86" t="s">
        <v>1562</v>
      </c>
      <c r="V86" s="14">
        <v>45378</v>
      </c>
    </row>
    <row r="87" spans="1:22" hidden="1" x14ac:dyDescent="0.25">
      <c r="A87" t="s">
        <v>148</v>
      </c>
      <c r="B87" t="s">
        <v>219</v>
      </c>
      <c r="D87" t="s">
        <v>220</v>
      </c>
      <c r="G87" t="s">
        <v>28</v>
      </c>
      <c r="H87" t="s">
        <v>221</v>
      </c>
      <c r="I87">
        <v>48</v>
      </c>
      <c r="J87" t="s">
        <v>30</v>
      </c>
      <c r="K87" t="s">
        <v>31</v>
      </c>
      <c r="L87">
        <v>90</v>
      </c>
      <c r="M87">
        <v>0</v>
      </c>
      <c r="N87">
        <v>0</v>
      </c>
      <c r="O87">
        <v>90</v>
      </c>
      <c r="P87">
        <v>0</v>
      </c>
      <c r="Q87">
        <v>192</v>
      </c>
      <c r="R87" t="s">
        <v>222</v>
      </c>
      <c r="S87">
        <v>90</v>
      </c>
      <c r="T87" t="s">
        <v>1606</v>
      </c>
      <c r="V87" s="14">
        <v>45378</v>
      </c>
    </row>
    <row r="88" spans="1:22" hidden="1" x14ac:dyDescent="0.25">
      <c r="A88" t="s">
        <v>148</v>
      </c>
      <c r="B88" t="s">
        <v>223</v>
      </c>
      <c r="D88" t="s">
        <v>1161</v>
      </c>
      <c r="F88" t="s">
        <v>163</v>
      </c>
      <c r="G88" t="s">
        <v>224</v>
      </c>
      <c r="H88" t="s">
        <v>225</v>
      </c>
      <c r="I88">
        <v>49</v>
      </c>
      <c r="J88" t="s">
        <v>226</v>
      </c>
      <c r="K88" t="s">
        <v>31</v>
      </c>
      <c r="L88">
        <v>576</v>
      </c>
      <c r="M88">
        <v>576</v>
      </c>
      <c r="N88">
        <v>471</v>
      </c>
      <c r="O88">
        <v>681</v>
      </c>
      <c r="P88">
        <v>7</v>
      </c>
      <c r="Q88">
        <v>96</v>
      </c>
      <c r="R88" t="s">
        <v>32</v>
      </c>
      <c r="S88">
        <v>9</v>
      </c>
      <c r="T88" t="s">
        <v>1607</v>
      </c>
      <c r="U88" s="14">
        <v>45353</v>
      </c>
      <c r="V88" t="s">
        <v>1608</v>
      </c>
    </row>
    <row r="89" spans="1:22" hidden="1" x14ac:dyDescent="0.25">
      <c r="A89" t="s">
        <v>148</v>
      </c>
      <c r="B89" t="s">
        <v>227</v>
      </c>
      <c r="D89" t="s">
        <v>1162</v>
      </c>
      <c r="F89" t="s">
        <v>163</v>
      </c>
      <c r="G89" t="s">
        <v>224</v>
      </c>
      <c r="H89" t="s">
        <v>228</v>
      </c>
      <c r="I89">
        <v>50</v>
      </c>
      <c r="J89" t="s">
        <v>229</v>
      </c>
      <c r="K89" t="s">
        <v>31</v>
      </c>
      <c r="L89">
        <v>0</v>
      </c>
      <c r="M89">
        <v>96</v>
      </c>
      <c r="N89">
        <v>0</v>
      </c>
      <c r="O89">
        <v>96</v>
      </c>
      <c r="P89">
        <v>1</v>
      </c>
      <c r="Q89">
        <v>96</v>
      </c>
      <c r="R89" t="s">
        <v>32</v>
      </c>
      <c r="S89">
        <v>0</v>
      </c>
      <c r="T89" t="s">
        <v>33</v>
      </c>
      <c r="V89" s="14">
        <v>45378</v>
      </c>
    </row>
    <row r="90" spans="1:22" x14ac:dyDescent="0.25">
      <c r="A90" t="s">
        <v>148</v>
      </c>
      <c r="B90" t="s">
        <v>230</v>
      </c>
      <c r="D90" t="s">
        <v>231</v>
      </c>
      <c r="G90" t="s">
        <v>45</v>
      </c>
      <c r="H90" t="s">
        <v>232</v>
      </c>
      <c r="I90">
        <v>51</v>
      </c>
      <c r="J90" t="s">
        <v>42</v>
      </c>
      <c r="K90" t="s">
        <v>31</v>
      </c>
      <c r="L90">
        <v>141</v>
      </c>
      <c r="M90">
        <v>0</v>
      </c>
      <c r="N90">
        <v>98</v>
      </c>
      <c r="O90">
        <v>43</v>
      </c>
      <c r="P90">
        <v>0</v>
      </c>
      <c r="Q90">
        <v>72</v>
      </c>
      <c r="R90" t="s">
        <v>32</v>
      </c>
      <c r="S90">
        <v>43</v>
      </c>
      <c r="T90" t="s">
        <v>1609</v>
      </c>
      <c r="U90" s="14">
        <v>45356</v>
      </c>
      <c r="V90" s="14">
        <v>45378</v>
      </c>
    </row>
    <row r="91" spans="1:22" hidden="1" x14ac:dyDescent="0.25">
      <c r="A91" t="s">
        <v>148</v>
      </c>
      <c r="B91" t="s">
        <v>233</v>
      </c>
      <c r="D91" t="s">
        <v>234</v>
      </c>
      <c r="F91" t="s">
        <v>163</v>
      </c>
      <c r="G91" t="s">
        <v>235</v>
      </c>
      <c r="H91" t="s">
        <v>236</v>
      </c>
      <c r="I91">
        <v>52</v>
      </c>
      <c r="J91">
        <v>99</v>
      </c>
      <c r="K91" t="s">
        <v>31</v>
      </c>
      <c r="L91">
        <v>24</v>
      </c>
      <c r="M91">
        <v>0</v>
      </c>
      <c r="N91">
        <v>0</v>
      </c>
      <c r="O91">
        <v>24</v>
      </c>
      <c r="P91">
        <v>0</v>
      </c>
      <c r="Q91">
        <v>96</v>
      </c>
      <c r="R91" t="s">
        <v>32</v>
      </c>
      <c r="S91">
        <v>24</v>
      </c>
      <c r="T91" t="s">
        <v>1610</v>
      </c>
      <c r="V91" s="14">
        <v>45378</v>
      </c>
    </row>
    <row r="92" spans="1:22" hidden="1" x14ac:dyDescent="0.25">
      <c r="A92" t="s">
        <v>148</v>
      </c>
      <c r="B92" t="s">
        <v>237</v>
      </c>
      <c r="D92" t="s">
        <v>1611</v>
      </c>
      <c r="G92" t="s">
        <v>238</v>
      </c>
      <c r="H92" t="s">
        <v>239</v>
      </c>
      <c r="I92">
        <v>53</v>
      </c>
      <c r="J92">
        <v>99</v>
      </c>
      <c r="K92" t="s">
        <v>31</v>
      </c>
      <c r="L92">
        <v>84</v>
      </c>
      <c r="M92">
        <v>0</v>
      </c>
      <c r="N92">
        <v>0</v>
      </c>
      <c r="O92">
        <v>84</v>
      </c>
      <c r="P92">
        <v>0</v>
      </c>
      <c r="Q92">
        <v>144</v>
      </c>
      <c r="R92" t="s">
        <v>32</v>
      </c>
      <c r="S92">
        <v>84</v>
      </c>
      <c r="T92" t="s">
        <v>1583</v>
      </c>
      <c r="V92" s="14">
        <v>45378</v>
      </c>
    </row>
    <row r="93" spans="1:22" hidden="1" x14ac:dyDescent="0.25">
      <c r="A93" t="s">
        <v>148</v>
      </c>
      <c r="B93" t="s">
        <v>240</v>
      </c>
      <c r="D93" t="s">
        <v>241</v>
      </c>
      <c r="F93" t="s">
        <v>169</v>
      </c>
      <c r="G93" t="s">
        <v>235</v>
      </c>
      <c r="H93" t="s">
        <v>242</v>
      </c>
      <c r="I93">
        <v>54</v>
      </c>
      <c r="J93">
        <v>99</v>
      </c>
      <c r="K93" t="s">
        <v>31</v>
      </c>
      <c r="L93">
        <v>48</v>
      </c>
      <c r="M93">
        <v>0</v>
      </c>
      <c r="N93">
        <v>0</v>
      </c>
      <c r="O93">
        <v>48</v>
      </c>
      <c r="P93">
        <v>0</v>
      </c>
      <c r="Q93">
        <v>96</v>
      </c>
      <c r="R93" t="s">
        <v>32</v>
      </c>
      <c r="S93">
        <v>48</v>
      </c>
      <c r="T93" t="s">
        <v>1612</v>
      </c>
      <c r="V93" s="14">
        <v>45378</v>
      </c>
    </row>
    <row r="94" spans="1:22" x14ac:dyDescent="0.25">
      <c r="A94" t="s">
        <v>148</v>
      </c>
      <c r="B94" t="s">
        <v>243</v>
      </c>
      <c r="D94" t="s">
        <v>244</v>
      </c>
      <c r="F94" t="s">
        <v>163</v>
      </c>
      <c r="G94" t="s">
        <v>45</v>
      </c>
      <c r="H94" t="s">
        <v>245</v>
      </c>
      <c r="I94">
        <v>55</v>
      </c>
      <c r="J94" t="s">
        <v>42</v>
      </c>
      <c r="K94" t="s">
        <v>31</v>
      </c>
      <c r="L94">
        <v>742</v>
      </c>
      <c r="M94">
        <v>1728</v>
      </c>
      <c r="N94">
        <v>1253</v>
      </c>
      <c r="O94">
        <v>1217</v>
      </c>
      <c r="P94">
        <v>8</v>
      </c>
      <c r="Q94">
        <v>144</v>
      </c>
      <c r="R94" t="s">
        <v>32</v>
      </c>
      <c r="S94">
        <v>65</v>
      </c>
      <c r="T94" t="s">
        <v>1613</v>
      </c>
      <c r="U94" s="14">
        <v>45353</v>
      </c>
      <c r="V94" s="14">
        <v>45378</v>
      </c>
    </row>
    <row r="95" spans="1:22" x14ac:dyDescent="0.25">
      <c r="A95" t="s">
        <v>148</v>
      </c>
      <c r="B95" t="s">
        <v>247</v>
      </c>
      <c r="C95" t="s">
        <v>1974</v>
      </c>
      <c r="D95" t="s">
        <v>248</v>
      </c>
      <c r="F95" t="s">
        <v>163</v>
      </c>
      <c r="G95" t="s">
        <v>45</v>
      </c>
      <c r="H95" t="s">
        <v>249</v>
      </c>
      <c r="I95">
        <v>56</v>
      </c>
      <c r="J95" t="s">
        <v>42</v>
      </c>
      <c r="K95" t="s">
        <v>31</v>
      </c>
      <c r="L95">
        <v>0</v>
      </c>
      <c r="M95">
        <v>720</v>
      </c>
      <c r="N95">
        <v>41</v>
      </c>
      <c r="O95">
        <v>679</v>
      </c>
      <c r="P95">
        <v>4</v>
      </c>
      <c r="Q95">
        <v>144</v>
      </c>
      <c r="R95" t="s">
        <v>32</v>
      </c>
      <c r="S95">
        <v>103</v>
      </c>
      <c r="T95" t="s">
        <v>1614</v>
      </c>
      <c r="U95" s="14">
        <v>45353</v>
      </c>
    </row>
    <row r="96" spans="1:22" x14ac:dyDescent="0.25">
      <c r="A96" t="s">
        <v>148</v>
      </c>
      <c r="B96" t="s">
        <v>1163</v>
      </c>
      <c r="D96" t="s">
        <v>1164</v>
      </c>
      <c r="G96" t="s">
        <v>224</v>
      </c>
      <c r="H96" t="s">
        <v>1615</v>
      </c>
      <c r="I96">
        <v>57</v>
      </c>
      <c r="J96" t="s">
        <v>42</v>
      </c>
      <c r="K96" t="s">
        <v>31</v>
      </c>
      <c r="L96">
        <v>0</v>
      </c>
      <c r="M96">
        <v>288</v>
      </c>
      <c r="N96">
        <v>288</v>
      </c>
      <c r="O96">
        <v>0</v>
      </c>
      <c r="P96">
        <v>0</v>
      </c>
      <c r="Q96">
        <v>96</v>
      </c>
      <c r="R96" t="s">
        <v>32</v>
      </c>
      <c r="S96">
        <v>0</v>
      </c>
      <c r="T96" t="s">
        <v>1562</v>
      </c>
      <c r="U96" s="14">
        <v>45353</v>
      </c>
    </row>
    <row r="97" spans="1:22" x14ac:dyDescent="0.25">
      <c r="A97" t="s">
        <v>148</v>
      </c>
      <c r="B97" t="s">
        <v>1165</v>
      </c>
      <c r="D97" t="s">
        <v>1166</v>
      </c>
      <c r="F97" t="s">
        <v>163</v>
      </c>
      <c r="G97" t="s">
        <v>45</v>
      </c>
      <c r="H97" t="s">
        <v>1616</v>
      </c>
      <c r="I97">
        <v>58</v>
      </c>
      <c r="J97" t="s">
        <v>42</v>
      </c>
      <c r="K97" t="s">
        <v>31</v>
      </c>
      <c r="M97">
        <v>144</v>
      </c>
      <c r="N97">
        <v>144</v>
      </c>
      <c r="O97">
        <v>0</v>
      </c>
      <c r="P97">
        <v>0</v>
      </c>
      <c r="Q97">
        <v>144</v>
      </c>
      <c r="R97" t="s">
        <v>32</v>
      </c>
      <c r="S97">
        <v>0</v>
      </c>
      <c r="T97" t="s">
        <v>1562</v>
      </c>
      <c r="U97" s="14">
        <v>45357</v>
      </c>
    </row>
    <row r="98" spans="1:22" x14ac:dyDescent="0.25">
      <c r="A98" t="s">
        <v>148</v>
      </c>
      <c r="B98" t="s">
        <v>1167</v>
      </c>
      <c r="D98" t="s">
        <v>1168</v>
      </c>
      <c r="F98" t="s">
        <v>163</v>
      </c>
      <c r="G98" t="s">
        <v>45</v>
      </c>
      <c r="H98" t="s">
        <v>1617</v>
      </c>
      <c r="I98">
        <v>59</v>
      </c>
      <c r="J98" t="s">
        <v>42</v>
      </c>
      <c r="K98" t="s">
        <v>31</v>
      </c>
      <c r="M98">
        <v>720</v>
      </c>
      <c r="N98">
        <v>168</v>
      </c>
      <c r="O98">
        <v>552</v>
      </c>
      <c r="P98">
        <v>3</v>
      </c>
      <c r="Q98">
        <v>144</v>
      </c>
      <c r="R98" t="s">
        <v>32</v>
      </c>
      <c r="S98">
        <v>120</v>
      </c>
      <c r="T98" t="s">
        <v>1618</v>
      </c>
      <c r="U98" s="14">
        <v>45357</v>
      </c>
    </row>
    <row r="99" spans="1:22" x14ac:dyDescent="0.25">
      <c r="A99" t="s">
        <v>148</v>
      </c>
      <c r="B99" t="s">
        <v>1169</v>
      </c>
      <c r="D99" t="s">
        <v>1170</v>
      </c>
      <c r="G99" t="s">
        <v>45</v>
      </c>
      <c r="H99" t="s">
        <v>1619</v>
      </c>
      <c r="I99">
        <v>60</v>
      </c>
      <c r="J99" t="s">
        <v>42</v>
      </c>
      <c r="K99" t="s">
        <v>31</v>
      </c>
      <c r="L99">
        <v>52</v>
      </c>
      <c r="M99">
        <v>0</v>
      </c>
      <c r="N99">
        <v>3</v>
      </c>
      <c r="O99">
        <v>49</v>
      </c>
      <c r="P99">
        <v>0</v>
      </c>
      <c r="Q99" t="s">
        <v>1581</v>
      </c>
      <c r="R99" t="s">
        <v>32</v>
      </c>
      <c r="S99">
        <v>49</v>
      </c>
      <c r="T99" t="s">
        <v>1620</v>
      </c>
      <c r="U99" s="14">
        <v>45359</v>
      </c>
      <c r="V99" s="14">
        <v>45378</v>
      </c>
    </row>
    <row r="100" spans="1:22" hidden="1" x14ac:dyDescent="0.25">
      <c r="A100" t="s">
        <v>148</v>
      </c>
      <c r="B100" t="s">
        <v>1171</v>
      </c>
      <c r="D100" t="s">
        <v>1172</v>
      </c>
      <c r="G100" t="s">
        <v>591</v>
      </c>
      <c r="I100">
        <v>61</v>
      </c>
      <c r="J100" t="s">
        <v>39</v>
      </c>
      <c r="K100" t="s">
        <v>31</v>
      </c>
      <c r="L100">
        <v>0</v>
      </c>
      <c r="M100">
        <v>0</v>
      </c>
      <c r="N100">
        <v>8</v>
      </c>
      <c r="O100">
        <v>-8</v>
      </c>
      <c r="P100">
        <v>0</v>
      </c>
      <c r="Q100">
        <v>144</v>
      </c>
      <c r="R100" t="s">
        <v>32</v>
      </c>
      <c r="S100">
        <v>-8</v>
      </c>
      <c r="T100" t="s">
        <v>1621</v>
      </c>
    </row>
    <row r="101" spans="1:22" hidden="1" x14ac:dyDescent="0.25">
      <c r="A101" t="s">
        <v>148</v>
      </c>
      <c r="B101" t="s">
        <v>1173</v>
      </c>
      <c r="D101" t="s">
        <v>1174</v>
      </c>
      <c r="F101" t="s">
        <v>163</v>
      </c>
      <c r="G101" t="s">
        <v>28</v>
      </c>
      <c r="H101" t="s">
        <v>1622</v>
      </c>
      <c r="I101">
        <v>62</v>
      </c>
      <c r="J101" t="s">
        <v>30</v>
      </c>
      <c r="K101" t="s">
        <v>31</v>
      </c>
      <c r="L101">
        <v>0</v>
      </c>
      <c r="M101">
        <v>0</v>
      </c>
      <c r="N101">
        <v>144</v>
      </c>
      <c r="O101">
        <v>-144</v>
      </c>
      <c r="P101">
        <v>0</v>
      </c>
      <c r="Q101" t="s">
        <v>1581</v>
      </c>
      <c r="R101" t="s">
        <v>32</v>
      </c>
      <c r="S101">
        <v>-144</v>
      </c>
      <c r="T101" t="s">
        <v>1623</v>
      </c>
    </row>
    <row r="102" spans="1:22" hidden="1" x14ac:dyDescent="0.25">
      <c r="A102" t="s">
        <v>148</v>
      </c>
      <c r="B102" t="s">
        <v>1175</v>
      </c>
      <c r="D102" t="s">
        <v>1176</v>
      </c>
      <c r="F102" t="s">
        <v>163</v>
      </c>
      <c r="G102" t="s">
        <v>28</v>
      </c>
      <c r="H102" t="s">
        <v>1624</v>
      </c>
      <c r="I102">
        <v>63</v>
      </c>
      <c r="J102" t="s">
        <v>30</v>
      </c>
      <c r="K102" t="s">
        <v>31</v>
      </c>
      <c r="L102">
        <v>0</v>
      </c>
      <c r="M102">
        <v>0</v>
      </c>
      <c r="N102">
        <v>12</v>
      </c>
      <c r="O102">
        <v>-12</v>
      </c>
      <c r="P102">
        <v>0</v>
      </c>
      <c r="Q102" t="s">
        <v>1581</v>
      </c>
      <c r="R102" t="s">
        <v>32</v>
      </c>
      <c r="S102">
        <v>-12</v>
      </c>
      <c r="T102" t="s">
        <v>1625</v>
      </c>
    </row>
    <row r="103" spans="1:22" x14ac:dyDescent="0.25">
      <c r="A103" t="s">
        <v>148</v>
      </c>
      <c r="B103" t="s">
        <v>1626</v>
      </c>
      <c r="D103" t="s">
        <v>1137</v>
      </c>
      <c r="G103" t="s">
        <v>45</v>
      </c>
      <c r="I103">
        <v>22</v>
      </c>
      <c r="J103" t="s">
        <v>42</v>
      </c>
      <c r="K103" t="s">
        <v>1627</v>
      </c>
      <c r="L103">
        <v>624</v>
      </c>
      <c r="M103">
        <v>0</v>
      </c>
      <c r="N103">
        <v>0</v>
      </c>
      <c r="O103">
        <v>624</v>
      </c>
      <c r="P103">
        <v>4</v>
      </c>
      <c r="Q103">
        <v>144</v>
      </c>
      <c r="R103" t="s">
        <v>32</v>
      </c>
      <c r="S103">
        <v>48</v>
      </c>
      <c r="T103" t="s">
        <v>196</v>
      </c>
      <c r="U103" s="14">
        <v>45355</v>
      </c>
    </row>
    <row r="104" spans="1:22" x14ac:dyDescent="0.25">
      <c r="A104" t="s">
        <v>148</v>
      </c>
      <c r="B104" t="s">
        <v>1141</v>
      </c>
      <c r="D104" t="s">
        <v>208</v>
      </c>
      <c r="F104" t="s">
        <v>169</v>
      </c>
      <c r="G104" t="s">
        <v>45</v>
      </c>
      <c r="I104">
        <v>29</v>
      </c>
      <c r="J104" t="s">
        <v>42</v>
      </c>
      <c r="K104" t="s">
        <v>1627</v>
      </c>
      <c r="L104">
        <v>5323</v>
      </c>
      <c r="M104">
        <v>0</v>
      </c>
      <c r="N104">
        <v>0</v>
      </c>
      <c r="O104">
        <v>5323</v>
      </c>
      <c r="P104">
        <v>36</v>
      </c>
      <c r="Q104">
        <v>144</v>
      </c>
      <c r="R104" t="s">
        <v>32</v>
      </c>
      <c r="S104">
        <v>139</v>
      </c>
      <c r="T104" t="s">
        <v>209</v>
      </c>
      <c r="U104" s="14">
        <v>45355</v>
      </c>
    </row>
    <row r="105" spans="1:22" x14ac:dyDescent="0.25">
      <c r="A105" t="s">
        <v>148</v>
      </c>
      <c r="B105" t="s">
        <v>194</v>
      </c>
      <c r="D105" t="s">
        <v>1143</v>
      </c>
      <c r="F105" t="s">
        <v>169</v>
      </c>
      <c r="G105" t="s">
        <v>45</v>
      </c>
      <c r="I105">
        <v>31</v>
      </c>
      <c r="J105" t="s">
        <v>42</v>
      </c>
      <c r="K105" t="s">
        <v>1627</v>
      </c>
      <c r="L105">
        <v>2472</v>
      </c>
      <c r="M105">
        <v>0</v>
      </c>
      <c r="N105">
        <v>12</v>
      </c>
      <c r="O105">
        <v>2460</v>
      </c>
      <c r="P105">
        <v>17</v>
      </c>
      <c r="Q105">
        <v>144</v>
      </c>
      <c r="R105" t="s">
        <v>32</v>
      </c>
      <c r="S105">
        <v>12</v>
      </c>
      <c r="T105" t="s">
        <v>1628</v>
      </c>
      <c r="U105" s="14">
        <v>45355</v>
      </c>
    </row>
    <row r="106" spans="1:22" x14ac:dyDescent="0.25">
      <c r="A106" t="s">
        <v>148</v>
      </c>
      <c r="B106" t="s">
        <v>195</v>
      </c>
      <c r="D106" t="s">
        <v>1144</v>
      </c>
      <c r="G106" t="s">
        <v>45</v>
      </c>
      <c r="I106">
        <v>32</v>
      </c>
      <c r="J106" t="s">
        <v>42</v>
      </c>
      <c r="K106" t="s">
        <v>1627</v>
      </c>
      <c r="L106">
        <v>1812</v>
      </c>
      <c r="M106">
        <v>0</v>
      </c>
      <c r="N106">
        <v>0</v>
      </c>
      <c r="O106">
        <v>1812</v>
      </c>
      <c r="P106">
        <v>12</v>
      </c>
      <c r="Q106">
        <v>144</v>
      </c>
      <c r="R106" t="s">
        <v>32</v>
      </c>
      <c r="S106">
        <v>84</v>
      </c>
      <c r="T106" t="s">
        <v>201</v>
      </c>
      <c r="U106" s="14">
        <v>45355</v>
      </c>
    </row>
    <row r="107" spans="1:22" x14ac:dyDescent="0.25">
      <c r="A107" t="s">
        <v>148</v>
      </c>
      <c r="B107" t="s">
        <v>197</v>
      </c>
      <c r="D107" t="s">
        <v>198</v>
      </c>
      <c r="G107" t="s">
        <v>45</v>
      </c>
      <c r="I107">
        <v>33</v>
      </c>
      <c r="J107" t="s">
        <v>42</v>
      </c>
      <c r="K107" t="s">
        <v>1627</v>
      </c>
      <c r="L107">
        <v>3804</v>
      </c>
      <c r="M107">
        <v>0</v>
      </c>
      <c r="N107">
        <v>0</v>
      </c>
      <c r="O107">
        <v>3804</v>
      </c>
      <c r="P107">
        <v>26</v>
      </c>
      <c r="Q107">
        <v>144</v>
      </c>
      <c r="R107" t="s">
        <v>32</v>
      </c>
      <c r="S107">
        <v>60</v>
      </c>
      <c r="T107" t="s">
        <v>199</v>
      </c>
      <c r="U107" s="14">
        <v>45355</v>
      </c>
    </row>
    <row r="108" spans="1:22" hidden="1" x14ac:dyDescent="0.25">
      <c r="A108" t="s">
        <v>250</v>
      </c>
      <c r="B108" t="s">
        <v>1179</v>
      </c>
      <c r="D108" t="s">
        <v>1180</v>
      </c>
      <c r="E108" t="s">
        <v>80</v>
      </c>
      <c r="G108" t="s">
        <v>238</v>
      </c>
      <c r="H108" t="s">
        <v>1629</v>
      </c>
      <c r="I108">
        <v>3</v>
      </c>
      <c r="J108" t="s">
        <v>39</v>
      </c>
      <c r="K108" t="s">
        <v>31</v>
      </c>
      <c r="L108">
        <v>4</v>
      </c>
      <c r="M108">
        <v>0</v>
      </c>
      <c r="N108">
        <v>4</v>
      </c>
      <c r="O108">
        <v>0</v>
      </c>
      <c r="P108">
        <v>0</v>
      </c>
      <c r="Q108">
        <v>96</v>
      </c>
      <c r="R108" t="s">
        <v>40</v>
      </c>
      <c r="S108">
        <v>0</v>
      </c>
      <c r="T108" t="s">
        <v>1552</v>
      </c>
      <c r="U108" s="14">
        <v>45366</v>
      </c>
      <c r="V108" s="14">
        <v>45372</v>
      </c>
    </row>
    <row r="109" spans="1:22" hidden="1" x14ac:dyDescent="0.25">
      <c r="A109" t="s">
        <v>250</v>
      </c>
      <c r="B109" t="s">
        <v>1177</v>
      </c>
      <c r="D109" t="s">
        <v>251</v>
      </c>
      <c r="E109" t="s">
        <v>599</v>
      </c>
      <c r="G109" t="s">
        <v>238</v>
      </c>
      <c r="I109">
        <v>1</v>
      </c>
      <c r="J109" t="s">
        <v>252</v>
      </c>
      <c r="K109" t="s">
        <v>31</v>
      </c>
      <c r="L109">
        <v>150</v>
      </c>
      <c r="M109">
        <v>150</v>
      </c>
      <c r="N109">
        <v>80</v>
      </c>
      <c r="O109">
        <v>220</v>
      </c>
      <c r="P109">
        <v>4</v>
      </c>
      <c r="Q109">
        <v>50</v>
      </c>
      <c r="R109" t="s">
        <v>40</v>
      </c>
      <c r="S109">
        <v>20</v>
      </c>
      <c r="T109" t="s">
        <v>1630</v>
      </c>
      <c r="U109" s="14">
        <v>45356</v>
      </c>
    </row>
    <row r="110" spans="1:22" hidden="1" x14ac:dyDescent="0.25">
      <c r="A110" t="s">
        <v>250</v>
      </c>
      <c r="B110" t="s">
        <v>1178</v>
      </c>
      <c r="D110" t="s">
        <v>253</v>
      </c>
      <c r="E110" t="s">
        <v>571</v>
      </c>
      <c r="G110" t="s">
        <v>238</v>
      </c>
      <c r="I110">
        <v>2</v>
      </c>
      <c r="J110" t="s">
        <v>252</v>
      </c>
      <c r="K110" t="s">
        <v>31</v>
      </c>
      <c r="L110">
        <v>300</v>
      </c>
      <c r="M110">
        <v>500</v>
      </c>
      <c r="N110">
        <v>207</v>
      </c>
      <c r="O110">
        <v>593</v>
      </c>
      <c r="P110">
        <v>5</v>
      </c>
      <c r="Q110">
        <v>100</v>
      </c>
      <c r="R110" t="s">
        <v>40</v>
      </c>
      <c r="S110">
        <v>93</v>
      </c>
      <c r="T110" t="s">
        <v>1631</v>
      </c>
      <c r="U110" s="14">
        <v>45356</v>
      </c>
    </row>
    <row r="111" spans="1:22" x14ac:dyDescent="0.25">
      <c r="A111" t="s">
        <v>250</v>
      </c>
      <c r="B111" t="s">
        <v>1181</v>
      </c>
      <c r="D111" t="s">
        <v>956</v>
      </c>
      <c r="G111" t="s">
        <v>45</v>
      </c>
      <c r="I111">
        <v>4</v>
      </c>
      <c r="J111" t="s">
        <v>42</v>
      </c>
      <c r="K111" t="s">
        <v>31</v>
      </c>
      <c r="L111">
        <v>0</v>
      </c>
      <c r="M111">
        <v>0</v>
      </c>
      <c r="N111">
        <v>2</v>
      </c>
      <c r="O111">
        <v>-2</v>
      </c>
      <c r="P111">
        <v>0</v>
      </c>
      <c r="Q111">
        <v>5</v>
      </c>
      <c r="R111" t="s">
        <v>32</v>
      </c>
      <c r="S111">
        <v>-2</v>
      </c>
      <c r="T111" t="s">
        <v>1632</v>
      </c>
    </row>
    <row r="112" spans="1:22" hidden="1" x14ac:dyDescent="0.25">
      <c r="A112" t="s">
        <v>262</v>
      </c>
      <c r="B112" t="s">
        <v>263</v>
      </c>
      <c r="D112" t="s">
        <v>264</v>
      </c>
      <c r="G112" t="s">
        <v>28</v>
      </c>
      <c r="H112" t="s">
        <v>265</v>
      </c>
      <c r="I112">
        <v>1</v>
      </c>
      <c r="J112" t="s">
        <v>266</v>
      </c>
      <c r="K112" t="s">
        <v>31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120</v>
      </c>
      <c r="R112" t="s">
        <v>40</v>
      </c>
      <c r="S112">
        <v>0</v>
      </c>
      <c r="T112" t="s">
        <v>1552</v>
      </c>
      <c r="V112" s="14">
        <v>45378</v>
      </c>
    </row>
    <row r="113" spans="1:22" hidden="1" x14ac:dyDescent="0.25">
      <c r="A113" t="s">
        <v>262</v>
      </c>
      <c r="B113" t="s">
        <v>1184</v>
      </c>
      <c r="D113" t="s">
        <v>281</v>
      </c>
      <c r="G113" t="s">
        <v>28</v>
      </c>
      <c r="H113" t="s">
        <v>1633</v>
      </c>
      <c r="I113">
        <v>5</v>
      </c>
      <c r="J113" t="s">
        <v>266</v>
      </c>
      <c r="K113" t="s">
        <v>31</v>
      </c>
      <c r="L113">
        <v>28</v>
      </c>
      <c r="M113">
        <v>0</v>
      </c>
      <c r="N113">
        <v>6</v>
      </c>
      <c r="O113">
        <v>22</v>
      </c>
      <c r="P113">
        <v>0</v>
      </c>
      <c r="Q113">
        <v>60</v>
      </c>
      <c r="R113" t="s">
        <v>40</v>
      </c>
      <c r="S113">
        <v>22</v>
      </c>
      <c r="T113" t="s">
        <v>1634</v>
      </c>
      <c r="U113" s="14">
        <v>45370</v>
      </c>
      <c r="V113" s="14">
        <v>45372</v>
      </c>
    </row>
    <row r="114" spans="1:22" hidden="1" x14ac:dyDescent="0.25">
      <c r="A114" t="s">
        <v>262</v>
      </c>
      <c r="B114" t="s">
        <v>1182</v>
      </c>
      <c r="D114" t="s">
        <v>269</v>
      </c>
      <c r="G114" t="s">
        <v>28</v>
      </c>
      <c r="H114" t="s">
        <v>270</v>
      </c>
      <c r="I114">
        <v>2</v>
      </c>
      <c r="J114" t="s">
        <v>266</v>
      </c>
      <c r="K114" t="s">
        <v>31</v>
      </c>
      <c r="L114">
        <v>106</v>
      </c>
      <c r="M114">
        <v>0</v>
      </c>
      <c r="N114">
        <v>0</v>
      </c>
      <c r="O114">
        <v>106</v>
      </c>
      <c r="P114">
        <v>1</v>
      </c>
      <c r="Q114">
        <v>80</v>
      </c>
      <c r="R114" t="s">
        <v>40</v>
      </c>
      <c r="S114">
        <v>26</v>
      </c>
      <c r="T114" t="s">
        <v>271</v>
      </c>
      <c r="U114" s="14">
        <v>45355</v>
      </c>
    </row>
    <row r="115" spans="1:22" hidden="1" x14ac:dyDescent="0.25">
      <c r="A115" t="s">
        <v>262</v>
      </c>
      <c r="B115" t="s">
        <v>278</v>
      </c>
      <c r="D115" t="s">
        <v>279</v>
      </c>
      <c r="G115" t="s">
        <v>28</v>
      </c>
      <c r="H115" t="s">
        <v>280</v>
      </c>
      <c r="I115">
        <v>10</v>
      </c>
      <c r="J115" t="s">
        <v>266</v>
      </c>
      <c r="K115" t="s">
        <v>31</v>
      </c>
      <c r="L115">
        <v>152</v>
      </c>
      <c r="M115">
        <v>0</v>
      </c>
      <c r="N115">
        <v>10</v>
      </c>
      <c r="O115">
        <v>142</v>
      </c>
      <c r="P115">
        <v>1</v>
      </c>
      <c r="Q115">
        <v>80</v>
      </c>
      <c r="R115" t="s">
        <v>40</v>
      </c>
      <c r="S115">
        <v>62</v>
      </c>
      <c r="T115" t="s">
        <v>1635</v>
      </c>
      <c r="V115" s="14">
        <v>45378</v>
      </c>
    </row>
    <row r="116" spans="1:22" hidden="1" x14ac:dyDescent="0.25">
      <c r="A116" t="s">
        <v>262</v>
      </c>
      <c r="B116" t="s">
        <v>1189</v>
      </c>
      <c r="D116" t="s">
        <v>287</v>
      </c>
      <c r="G116" t="s">
        <v>28</v>
      </c>
      <c r="H116" t="s">
        <v>1636</v>
      </c>
      <c r="I116">
        <v>17</v>
      </c>
      <c r="J116" t="s">
        <v>266</v>
      </c>
      <c r="K116" t="s">
        <v>31</v>
      </c>
      <c r="L116">
        <v>47</v>
      </c>
      <c r="M116">
        <v>0</v>
      </c>
      <c r="N116">
        <v>8</v>
      </c>
      <c r="O116">
        <v>39</v>
      </c>
      <c r="P116">
        <v>0</v>
      </c>
      <c r="Q116">
        <v>60</v>
      </c>
      <c r="R116" t="s">
        <v>40</v>
      </c>
      <c r="S116">
        <v>39</v>
      </c>
      <c r="T116" t="s">
        <v>1637</v>
      </c>
      <c r="U116" s="14">
        <v>45362</v>
      </c>
      <c r="V116" s="14">
        <v>45378</v>
      </c>
    </row>
    <row r="117" spans="1:22" hidden="1" x14ac:dyDescent="0.25">
      <c r="A117" t="s">
        <v>262</v>
      </c>
      <c r="B117" t="s">
        <v>1183</v>
      </c>
      <c r="D117" t="s">
        <v>272</v>
      </c>
      <c r="G117" t="s">
        <v>28</v>
      </c>
      <c r="H117" t="s">
        <v>1638</v>
      </c>
      <c r="I117">
        <v>3</v>
      </c>
      <c r="J117" t="s">
        <v>266</v>
      </c>
      <c r="K117" t="s">
        <v>31</v>
      </c>
      <c r="L117">
        <v>0</v>
      </c>
      <c r="M117">
        <v>120</v>
      </c>
      <c r="N117">
        <v>10</v>
      </c>
      <c r="O117">
        <v>110</v>
      </c>
      <c r="P117">
        <v>0</v>
      </c>
      <c r="Q117">
        <v>120</v>
      </c>
      <c r="R117" t="s">
        <v>40</v>
      </c>
      <c r="S117">
        <v>110</v>
      </c>
      <c r="T117" t="s">
        <v>1639</v>
      </c>
      <c r="U117" s="14">
        <v>45370</v>
      </c>
    </row>
    <row r="118" spans="1:22" hidden="1" x14ac:dyDescent="0.25">
      <c r="A118" t="s">
        <v>262</v>
      </c>
      <c r="B118" t="s">
        <v>268</v>
      </c>
      <c r="D118" t="s">
        <v>274</v>
      </c>
      <c r="G118" t="s">
        <v>28</v>
      </c>
      <c r="H118" t="s">
        <v>276</v>
      </c>
      <c r="I118">
        <v>4</v>
      </c>
      <c r="J118" t="s">
        <v>266</v>
      </c>
      <c r="K118" t="s">
        <v>31</v>
      </c>
      <c r="L118">
        <v>0</v>
      </c>
      <c r="M118">
        <v>0</v>
      </c>
      <c r="N118">
        <v>20</v>
      </c>
      <c r="O118">
        <v>-20</v>
      </c>
      <c r="P118">
        <v>0</v>
      </c>
      <c r="Q118">
        <v>80</v>
      </c>
      <c r="R118" t="s">
        <v>40</v>
      </c>
      <c r="S118">
        <v>-20</v>
      </c>
      <c r="T118" t="s">
        <v>1640</v>
      </c>
      <c r="U118" s="14">
        <v>45370</v>
      </c>
    </row>
    <row r="119" spans="1:22" hidden="1" x14ac:dyDescent="0.25">
      <c r="A119" t="s">
        <v>262</v>
      </c>
      <c r="B119" t="s">
        <v>1185</v>
      </c>
      <c r="D119" t="s">
        <v>282</v>
      </c>
      <c r="G119" t="s">
        <v>28</v>
      </c>
      <c r="I119">
        <v>6</v>
      </c>
      <c r="J119" t="s">
        <v>266</v>
      </c>
      <c r="K119" t="s">
        <v>31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 t="s">
        <v>40</v>
      </c>
      <c r="S119">
        <v>0</v>
      </c>
      <c r="T119" t="s">
        <v>1552</v>
      </c>
    </row>
    <row r="120" spans="1:22" hidden="1" x14ac:dyDescent="0.25">
      <c r="A120" t="s">
        <v>262</v>
      </c>
      <c r="B120" t="s">
        <v>1186</v>
      </c>
      <c r="D120" t="s">
        <v>1187</v>
      </c>
      <c r="G120" t="s">
        <v>28</v>
      </c>
      <c r="H120" t="s">
        <v>1641</v>
      </c>
      <c r="I120">
        <v>7</v>
      </c>
      <c r="K120" t="s">
        <v>31</v>
      </c>
      <c r="L120">
        <v>0</v>
      </c>
      <c r="M120">
        <v>0</v>
      </c>
      <c r="N120">
        <v>6</v>
      </c>
      <c r="O120">
        <v>-6</v>
      </c>
      <c r="P120">
        <v>0</v>
      </c>
      <c r="Q120" t="s">
        <v>1581</v>
      </c>
      <c r="R120" t="s">
        <v>40</v>
      </c>
      <c r="S120">
        <v>-6</v>
      </c>
      <c r="T120" t="s">
        <v>1642</v>
      </c>
    </row>
    <row r="121" spans="1:22" hidden="1" x14ac:dyDescent="0.25">
      <c r="A121" t="s">
        <v>262</v>
      </c>
      <c r="B121" t="s">
        <v>1188</v>
      </c>
      <c r="D121" t="s">
        <v>275</v>
      </c>
      <c r="G121" t="s">
        <v>28</v>
      </c>
      <c r="H121" t="s">
        <v>276</v>
      </c>
      <c r="I121">
        <v>8</v>
      </c>
      <c r="J121" t="s">
        <v>266</v>
      </c>
      <c r="K121" t="s">
        <v>31</v>
      </c>
      <c r="L121">
        <v>102</v>
      </c>
      <c r="M121">
        <v>0</v>
      </c>
      <c r="N121">
        <v>0</v>
      </c>
      <c r="O121">
        <v>102</v>
      </c>
      <c r="P121">
        <v>1</v>
      </c>
      <c r="Q121">
        <v>80</v>
      </c>
      <c r="R121" t="s">
        <v>40</v>
      </c>
      <c r="S121">
        <v>22</v>
      </c>
      <c r="T121" t="s">
        <v>277</v>
      </c>
      <c r="U121" s="14">
        <v>45355</v>
      </c>
    </row>
    <row r="122" spans="1:22" hidden="1" x14ac:dyDescent="0.25">
      <c r="A122" t="s">
        <v>262</v>
      </c>
      <c r="B122" t="s">
        <v>290</v>
      </c>
      <c r="D122" t="s">
        <v>291</v>
      </c>
      <c r="G122" t="s">
        <v>28</v>
      </c>
      <c r="H122" t="s">
        <v>292</v>
      </c>
      <c r="I122">
        <v>20</v>
      </c>
      <c r="J122" t="s">
        <v>30</v>
      </c>
      <c r="K122" t="s">
        <v>31</v>
      </c>
      <c r="L122">
        <v>163</v>
      </c>
      <c r="M122">
        <v>0</v>
      </c>
      <c r="N122">
        <v>0</v>
      </c>
      <c r="O122">
        <v>163</v>
      </c>
      <c r="P122">
        <v>2</v>
      </c>
      <c r="Q122">
        <v>60</v>
      </c>
      <c r="R122" t="s">
        <v>40</v>
      </c>
      <c r="S122">
        <v>43</v>
      </c>
      <c r="T122" t="s">
        <v>293</v>
      </c>
      <c r="U122" s="14">
        <v>45355</v>
      </c>
    </row>
    <row r="123" spans="1:22" hidden="1" x14ac:dyDescent="0.25">
      <c r="A123" t="s">
        <v>262</v>
      </c>
      <c r="B123" t="s">
        <v>294</v>
      </c>
      <c r="D123" t="s">
        <v>295</v>
      </c>
      <c r="G123" t="s">
        <v>28</v>
      </c>
      <c r="H123" t="s">
        <v>296</v>
      </c>
      <c r="I123">
        <v>21</v>
      </c>
      <c r="J123" t="s">
        <v>266</v>
      </c>
      <c r="K123" t="s">
        <v>31</v>
      </c>
      <c r="L123">
        <v>348</v>
      </c>
      <c r="M123">
        <v>0</v>
      </c>
      <c r="N123">
        <v>32</v>
      </c>
      <c r="O123">
        <v>316</v>
      </c>
      <c r="P123">
        <v>1</v>
      </c>
      <c r="Q123">
        <v>160</v>
      </c>
      <c r="R123" t="s">
        <v>40</v>
      </c>
      <c r="S123">
        <v>156</v>
      </c>
      <c r="T123" t="s">
        <v>1643</v>
      </c>
      <c r="U123" s="14">
        <v>45356</v>
      </c>
    </row>
    <row r="124" spans="1:22" hidden="1" x14ac:dyDescent="0.25">
      <c r="A124" t="s">
        <v>297</v>
      </c>
      <c r="B124" t="s">
        <v>299</v>
      </c>
      <c r="D124" t="s">
        <v>300</v>
      </c>
      <c r="G124" t="s">
        <v>28</v>
      </c>
      <c r="H124">
        <v>1</v>
      </c>
      <c r="I124">
        <v>2</v>
      </c>
      <c r="J124" t="s">
        <v>30</v>
      </c>
      <c r="K124" t="s">
        <v>31</v>
      </c>
      <c r="L124">
        <v>4000</v>
      </c>
      <c r="M124">
        <v>500</v>
      </c>
      <c r="N124">
        <v>500</v>
      </c>
      <c r="O124">
        <v>4000</v>
      </c>
      <c r="P124">
        <v>0</v>
      </c>
      <c r="Q124">
        <v>5000</v>
      </c>
      <c r="R124" t="s">
        <v>40</v>
      </c>
      <c r="S124" s="15">
        <v>4000</v>
      </c>
      <c r="T124" t="s">
        <v>1644</v>
      </c>
      <c r="V124" s="14">
        <v>45378</v>
      </c>
    </row>
    <row r="125" spans="1:22" x14ac:dyDescent="0.25">
      <c r="A125" t="s">
        <v>297</v>
      </c>
      <c r="B125" t="s">
        <v>303</v>
      </c>
      <c r="D125" t="s">
        <v>304</v>
      </c>
      <c r="G125" t="s">
        <v>45</v>
      </c>
      <c r="H125" t="s">
        <v>305</v>
      </c>
      <c r="I125">
        <v>6</v>
      </c>
      <c r="J125" t="s">
        <v>42</v>
      </c>
      <c r="K125" t="s">
        <v>31</v>
      </c>
      <c r="L125">
        <v>10000</v>
      </c>
      <c r="M125">
        <v>1000</v>
      </c>
      <c r="N125">
        <v>1625</v>
      </c>
      <c r="O125">
        <v>9375</v>
      </c>
      <c r="P125">
        <v>1</v>
      </c>
      <c r="Q125">
        <v>5000</v>
      </c>
      <c r="R125" t="s">
        <v>40</v>
      </c>
      <c r="S125" s="15">
        <v>4375</v>
      </c>
      <c r="T125" t="s">
        <v>1645</v>
      </c>
      <c r="V125" s="14">
        <v>45378</v>
      </c>
    </row>
    <row r="126" spans="1:22" x14ac:dyDescent="0.25">
      <c r="A126" t="s">
        <v>297</v>
      </c>
      <c r="B126" t="s">
        <v>306</v>
      </c>
      <c r="D126" t="s">
        <v>307</v>
      </c>
      <c r="G126" t="s">
        <v>45</v>
      </c>
      <c r="H126" t="s">
        <v>308</v>
      </c>
      <c r="I126">
        <v>7</v>
      </c>
      <c r="J126" t="s">
        <v>42</v>
      </c>
      <c r="K126" t="s">
        <v>31</v>
      </c>
      <c r="L126">
        <v>6800</v>
      </c>
      <c r="M126">
        <v>5000</v>
      </c>
      <c r="N126">
        <v>500</v>
      </c>
      <c r="O126">
        <v>11300</v>
      </c>
      <c r="P126">
        <v>2</v>
      </c>
      <c r="Q126">
        <v>5000</v>
      </c>
      <c r="R126" t="s">
        <v>40</v>
      </c>
      <c r="S126" s="15">
        <v>1300</v>
      </c>
      <c r="T126" t="s">
        <v>1646</v>
      </c>
      <c r="V126" s="14">
        <v>45378</v>
      </c>
    </row>
    <row r="127" spans="1:22" x14ac:dyDescent="0.25">
      <c r="A127" t="s">
        <v>297</v>
      </c>
      <c r="B127" t="s">
        <v>309</v>
      </c>
      <c r="D127" t="s">
        <v>310</v>
      </c>
      <c r="E127" t="s">
        <v>311</v>
      </c>
      <c r="G127" t="s">
        <v>45</v>
      </c>
      <c r="H127" t="s">
        <v>312</v>
      </c>
      <c r="I127">
        <v>8</v>
      </c>
      <c r="J127" t="s">
        <v>42</v>
      </c>
      <c r="K127" t="s">
        <v>31</v>
      </c>
      <c r="L127">
        <v>350</v>
      </c>
      <c r="M127">
        <v>800</v>
      </c>
      <c r="N127">
        <v>800</v>
      </c>
      <c r="O127">
        <v>350</v>
      </c>
      <c r="P127">
        <v>1</v>
      </c>
      <c r="Q127">
        <v>200</v>
      </c>
      <c r="R127" t="s">
        <v>37</v>
      </c>
      <c r="S127">
        <v>150</v>
      </c>
      <c r="T127" t="s">
        <v>1647</v>
      </c>
      <c r="V127" s="14">
        <v>45378</v>
      </c>
    </row>
    <row r="128" spans="1:22" hidden="1" x14ac:dyDescent="0.25">
      <c r="A128" t="s">
        <v>297</v>
      </c>
      <c r="B128" t="s">
        <v>1190</v>
      </c>
      <c r="D128" t="s">
        <v>301</v>
      </c>
      <c r="G128" t="s">
        <v>28</v>
      </c>
      <c r="H128">
        <v>3</v>
      </c>
      <c r="I128">
        <v>3</v>
      </c>
      <c r="J128" t="s">
        <v>30</v>
      </c>
      <c r="K128" t="s">
        <v>31</v>
      </c>
      <c r="L128">
        <v>0</v>
      </c>
      <c r="M128">
        <v>1000</v>
      </c>
      <c r="N128">
        <v>1000</v>
      </c>
      <c r="O128">
        <v>0</v>
      </c>
      <c r="P128">
        <v>0</v>
      </c>
      <c r="Q128">
        <v>500</v>
      </c>
      <c r="R128" t="s">
        <v>37</v>
      </c>
      <c r="S128">
        <v>0</v>
      </c>
      <c r="T128" t="s">
        <v>1571</v>
      </c>
      <c r="U128" s="14">
        <v>45370</v>
      </c>
    </row>
    <row r="129" spans="1:22" hidden="1" x14ac:dyDescent="0.25">
      <c r="A129" t="s">
        <v>297</v>
      </c>
      <c r="B129" t="s">
        <v>1191</v>
      </c>
      <c r="D129" t="s">
        <v>302</v>
      </c>
      <c r="G129" t="s">
        <v>28</v>
      </c>
      <c r="I129">
        <v>4</v>
      </c>
      <c r="J129" t="s">
        <v>30</v>
      </c>
      <c r="K129" t="s">
        <v>31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200</v>
      </c>
      <c r="R129" t="s">
        <v>37</v>
      </c>
      <c r="S129">
        <v>0</v>
      </c>
      <c r="T129" t="s">
        <v>1571</v>
      </c>
    </row>
    <row r="130" spans="1:22" x14ac:dyDescent="0.25">
      <c r="A130" t="s">
        <v>297</v>
      </c>
      <c r="B130" t="s">
        <v>1192</v>
      </c>
      <c r="D130" t="s">
        <v>1071</v>
      </c>
      <c r="G130" t="s">
        <v>45</v>
      </c>
      <c r="H130" t="s">
        <v>1072</v>
      </c>
      <c r="I130">
        <v>5</v>
      </c>
      <c r="J130" t="s">
        <v>42</v>
      </c>
      <c r="K130" t="s">
        <v>31</v>
      </c>
      <c r="L130">
        <v>0</v>
      </c>
      <c r="M130">
        <v>96</v>
      </c>
      <c r="N130">
        <v>99</v>
      </c>
      <c r="O130">
        <v>-3</v>
      </c>
      <c r="P130">
        <v>0</v>
      </c>
      <c r="Q130">
        <v>48</v>
      </c>
      <c r="R130" t="s">
        <v>32</v>
      </c>
      <c r="S130">
        <v>-3</v>
      </c>
      <c r="T130" t="s">
        <v>1648</v>
      </c>
      <c r="U130" s="14">
        <v>45357</v>
      </c>
    </row>
    <row r="131" spans="1:22" x14ac:dyDescent="0.25">
      <c r="A131" t="s">
        <v>313</v>
      </c>
      <c r="B131" t="s">
        <v>314</v>
      </c>
      <c r="D131" t="s">
        <v>315</v>
      </c>
      <c r="G131" t="s">
        <v>45</v>
      </c>
      <c r="H131" t="s">
        <v>316</v>
      </c>
      <c r="I131">
        <v>1</v>
      </c>
      <c r="J131" t="s">
        <v>42</v>
      </c>
      <c r="K131" t="s">
        <v>31</v>
      </c>
      <c r="L131">
        <v>85</v>
      </c>
      <c r="M131">
        <v>0</v>
      </c>
      <c r="N131">
        <v>170</v>
      </c>
      <c r="O131">
        <v>-85</v>
      </c>
      <c r="P131">
        <v>0</v>
      </c>
      <c r="Q131">
        <v>200</v>
      </c>
      <c r="R131" t="s">
        <v>40</v>
      </c>
      <c r="S131">
        <v>-85</v>
      </c>
      <c r="T131" t="s">
        <v>1649</v>
      </c>
      <c r="V131" s="14">
        <v>45378</v>
      </c>
    </row>
    <row r="132" spans="1:22" x14ac:dyDescent="0.25">
      <c r="A132" t="s">
        <v>313</v>
      </c>
      <c r="B132" t="s">
        <v>1193</v>
      </c>
      <c r="D132" t="s">
        <v>1013</v>
      </c>
      <c r="G132" t="s">
        <v>45</v>
      </c>
      <c r="I132">
        <v>2</v>
      </c>
      <c r="J132" t="s">
        <v>42</v>
      </c>
      <c r="K132" t="s">
        <v>31</v>
      </c>
      <c r="L132">
        <v>0</v>
      </c>
      <c r="M132">
        <v>0</v>
      </c>
      <c r="N132">
        <v>2</v>
      </c>
      <c r="O132">
        <v>-2</v>
      </c>
      <c r="P132">
        <v>0</v>
      </c>
      <c r="Q132">
        <v>20</v>
      </c>
      <c r="R132" t="s">
        <v>32</v>
      </c>
      <c r="S132">
        <v>-2</v>
      </c>
      <c r="T132" t="s">
        <v>1632</v>
      </c>
    </row>
    <row r="133" spans="1:22" hidden="1" x14ac:dyDescent="0.25">
      <c r="A133" t="s">
        <v>317</v>
      </c>
      <c r="B133" t="s">
        <v>1195</v>
      </c>
      <c r="D133" t="s">
        <v>324</v>
      </c>
      <c r="F133" t="s">
        <v>319</v>
      </c>
      <c r="G133" t="s">
        <v>28</v>
      </c>
      <c r="I133">
        <v>3</v>
      </c>
      <c r="J133" t="s">
        <v>30</v>
      </c>
      <c r="K133" t="s">
        <v>31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12</v>
      </c>
      <c r="R133" t="s">
        <v>32</v>
      </c>
      <c r="S133">
        <v>0</v>
      </c>
      <c r="T133" t="s">
        <v>1562</v>
      </c>
      <c r="U133" s="14">
        <v>45370</v>
      </c>
    </row>
    <row r="134" spans="1:22" hidden="1" x14ac:dyDescent="0.25">
      <c r="A134" t="s">
        <v>317</v>
      </c>
      <c r="B134" t="s">
        <v>1196</v>
      </c>
      <c r="C134" t="s">
        <v>1083</v>
      </c>
      <c r="D134" t="s">
        <v>323</v>
      </c>
      <c r="F134" t="s">
        <v>606</v>
      </c>
      <c r="G134" t="s">
        <v>28</v>
      </c>
      <c r="I134">
        <v>4</v>
      </c>
      <c r="J134" t="s">
        <v>30</v>
      </c>
      <c r="K134" t="s">
        <v>31</v>
      </c>
      <c r="L134">
        <v>0</v>
      </c>
      <c r="M134">
        <v>36</v>
      </c>
      <c r="N134">
        <v>36</v>
      </c>
      <c r="O134">
        <v>0</v>
      </c>
      <c r="P134">
        <v>0</v>
      </c>
      <c r="Q134">
        <v>12</v>
      </c>
      <c r="R134" t="s">
        <v>32</v>
      </c>
      <c r="S134">
        <v>0</v>
      </c>
      <c r="T134" t="s">
        <v>1562</v>
      </c>
      <c r="U134" s="14">
        <v>45370</v>
      </c>
    </row>
    <row r="135" spans="1:22" hidden="1" x14ac:dyDescent="0.25">
      <c r="A135" t="s">
        <v>317</v>
      </c>
      <c r="B135" t="s">
        <v>1197</v>
      </c>
      <c r="C135" t="s">
        <v>1084</v>
      </c>
      <c r="D135" t="s">
        <v>1650</v>
      </c>
      <c r="F135" t="s">
        <v>606</v>
      </c>
      <c r="G135" t="s">
        <v>28</v>
      </c>
      <c r="I135">
        <v>5</v>
      </c>
      <c r="J135" t="s">
        <v>30</v>
      </c>
      <c r="K135" t="s">
        <v>31</v>
      </c>
      <c r="L135">
        <v>0</v>
      </c>
      <c r="M135">
        <v>24</v>
      </c>
      <c r="N135">
        <v>24</v>
      </c>
      <c r="O135">
        <v>0</v>
      </c>
      <c r="P135">
        <v>0</v>
      </c>
      <c r="Q135">
        <v>12</v>
      </c>
      <c r="R135" t="s">
        <v>32</v>
      </c>
      <c r="S135">
        <v>0</v>
      </c>
      <c r="T135" t="s">
        <v>1562</v>
      </c>
    </row>
    <row r="136" spans="1:22" hidden="1" x14ac:dyDescent="0.25">
      <c r="A136" t="s">
        <v>317</v>
      </c>
      <c r="B136" t="s">
        <v>1198</v>
      </c>
      <c r="C136" t="s">
        <v>1961</v>
      </c>
      <c r="D136" t="s">
        <v>1199</v>
      </c>
      <c r="F136" t="s">
        <v>319</v>
      </c>
      <c r="G136" t="s">
        <v>28</v>
      </c>
      <c r="H136" t="s">
        <v>1651</v>
      </c>
      <c r="I136">
        <v>6</v>
      </c>
      <c r="J136" t="s">
        <v>30</v>
      </c>
      <c r="K136" t="s">
        <v>31</v>
      </c>
      <c r="L136">
        <v>0</v>
      </c>
      <c r="M136">
        <v>288</v>
      </c>
      <c r="N136">
        <v>24</v>
      </c>
      <c r="O136">
        <v>264</v>
      </c>
      <c r="P136">
        <v>1</v>
      </c>
      <c r="Q136">
        <v>144</v>
      </c>
      <c r="R136" t="s">
        <v>40</v>
      </c>
      <c r="S136">
        <v>120</v>
      </c>
      <c r="T136" t="s">
        <v>1652</v>
      </c>
      <c r="U136" s="14">
        <v>45372</v>
      </c>
    </row>
    <row r="137" spans="1:22" x14ac:dyDescent="0.25">
      <c r="A137" t="s">
        <v>317</v>
      </c>
      <c r="B137" t="s">
        <v>318</v>
      </c>
      <c r="D137" t="s">
        <v>1194</v>
      </c>
      <c r="F137" t="s">
        <v>319</v>
      </c>
      <c r="G137" t="s">
        <v>45</v>
      </c>
      <c r="I137">
        <v>1</v>
      </c>
      <c r="J137" t="s">
        <v>42</v>
      </c>
      <c r="K137" t="s">
        <v>1627</v>
      </c>
      <c r="L137">
        <v>168</v>
      </c>
      <c r="M137">
        <v>0</v>
      </c>
      <c r="N137">
        <v>0</v>
      </c>
      <c r="O137">
        <v>168</v>
      </c>
      <c r="P137">
        <v>2</v>
      </c>
      <c r="Q137">
        <v>72</v>
      </c>
      <c r="R137" t="s">
        <v>40</v>
      </c>
      <c r="S137">
        <v>24</v>
      </c>
      <c r="T137" t="s">
        <v>320</v>
      </c>
      <c r="U137" s="14">
        <v>45355</v>
      </c>
    </row>
    <row r="138" spans="1:22" x14ac:dyDescent="0.25">
      <c r="A138" t="s">
        <v>317</v>
      </c>
      <c r="B138" t="s">
        <v>321</v>
      </c>
      <c r="D138" t="s">
        <v>322</v>
      </c>
      <c r="F138" t="s">
        <v>319</v>
      </c>
      <c r="G138" t="s">
        <v>45</v>
      </c>
      <c r="I138">
        <v>2</v>
      </c>
      <c r="J138" t="s">
        <v>42</v>
      </c>
      <c r="K138" t="s">
        <v>1627</v>
      </c>
      <c r="L138">
        <v>1440</v>
      </c>
      <c r="M138">
        <v>0</v>
      </c>
      <c r="N138">
        <v>0</v>
      </c>
      <c r="O138">
        <v>1440</v>
      </c>
      <c r="P138">
        <v>20</v>
      </c>
      <c r="Q138">
        <v>72</v>
      </c>
      <c r="R138" t="s">
        <v>40</v>
      </c>
      <c r="S138">
        <v>0</v>
      </c>
      <c r="T138" t="s">
        <v>1653</v>
      </c>
      <c r="U138" s="14">
        <v>45355</v>
      </c>
    </row>
    <row r="139" spans="1:22" hidden="1" x14ac:dyDescent="0.25">
      <c r="A139" t="s">
        <v>327</v>
      </c>
      <c r="B139" t="s">
        <v>328</v>
      </c>
      <c r="D139" t="s">
        <v>329</v>
      </c>
      <c r="G139" t="s">
        <v>28</v>
      </c>
      <c r="H139" t="s">
        <v>330</v>
      </c>
      <c r="I139">
        <v>1</v>
      </c>
      <c r="J139" t="s">
        <v>30</v>
      </c>
      <c r="K139" t="s">
        <v>31</v>
      </c>
      <c r="L139">
        <v>0</v>
      </c>
      <c r="M139">
        <v>192</v>
      </c>
      <c r="N139">
        <v>48</v>
      </c>
      <c r="O139">
        <v>144</v>
      </c>
      <c r="P139">
        <v>3</v>
      </c>
      <c r="Q139">
        <v>48</v>
      </c>
      <c r="R139" t="s">
        <v>32</v>
      </c>
      <c r="S139">
        <v>0</v>
      </c>
      <c r="T139" t="s">
        <v>191</v>
      </c>
      <c r="V139" s="14">
        <v>45378</v>
      </c>
    </row>
    <row r="140" spans="1:22" hidden="1" x14ac:dyDescent="0.25">
      <c r="A140" t="s">
        <v>327</v>
      </c>
      <c r="B140" t="s">
        <v>331</v>
      </c>
      <c r="D140" t="s">
        <v>332</v>
      </c>
      <c r="G140" t="s">
        <v>28</v>
      </c>
      <c r="H140" t="s">
        <v>333</v>
      </c>
      <c r="I140">
        <v>2</v>
      </c>
      <c r="J140" t="s">
        <v>30</v>
      </c>
      <c r="K140" t="s">
        <v>31</v>
      </c>
      <c r="L140">
        <v>15</v>
      </c>
      <c r="M140">
        <v>144</v>
      </c>
      <c r="N140">
        <v>84</v>
      </c>
      <c r="O140">
        <v>75</v>
      </c>
      <c r="P140">
        <v>3</v>
      </c>
      <c r="Q140">
        <v>24</v>
      </c>
      <c r="R140" t="s">
        <v>32</v>
      </c>
      <c r="S140">
        <v>3</v>
      </c>
      <c r="T140" t="s">
        <v>1654</v>
      </c>
      <c r="V140" s="14">
        <v>45378</v>
      </c>
    </row>
    <row r="141" spans="1:22" x14ac:dyDescent="0.25">
      <c r="A141" t="s">
        <v>327</v>
      </c>
      <c r="B141" t="s">
        <v>335</v>
      </c>
      <c r="D141" t="s">
        <v>336</v>
      </c>
      <c r="E141" t="s">
        <v>337</v>
      </c>
      <c r="G141" t="s">
        <v>45</v>
      </c>
      <c r="H141" t="s">
        <v>338</v>
      </c>
      <c r="I141">
        <v>4</v>
      </c>
      <c r="J141" t="s">
        <v>42</v>
      </c>
      <c r="K141" t="s">
        <v>31</v>
      </c>
      <c r="L141">
        <v>50</v>
      </c>
      <c r="M141">
        <v>180</v>
      </c>
      <c r="N141">
        <v>222</v>
      </c>
      <c r="O141">
        <v>8</v>
      </c>
      <c r="P141">
        <v>0</v>
      </c>
      <c r="Q141">
        <v>30</v>
      </c>
      <c r="R141" t="s">
        <v>32</v>
      </c>
      <c r="S141">
        <v>8</v>
      </c>
      <c r="T141" t="s">
        <v>1655</v>
      </c>
      <c r="U141" s="14">
        <v>45356</v>
      </c>
      <c r="V141" t="s">
        <v>1656</v>
      </c>
    </row>
    <row r="142" spans="1:22" x14ac:dyDescent="0.25">
      <c r="A142" t="s">
        <v>327</v>
      </c>
      <c r="B142" t="s">
        <v>339</v>
      </c>
      <c r="D142" t="s">
        <v>340</v>
      </c>
      <c r="E142" t="s">
        <v>337</v>
      </c>
      <c r="G142" t="s">
        <v>45</v>
      </c>
      <c r="H142" t="s">
        <v>341</v>
      </c>
      <c r="I142">
        <v>5</v>
      </c>
      <c r="J142" t="s">
        <v>42</v>
      </c>
      <c r="K142" t="s">
        <v>31</v>
      </c>
      <c r="L142">
        <v>41</v>
      </c>
      <c r="M142">
        <v>30</v>
      </c>
      <c r="N142">
        <v>8</v>
      </c>
      <c r="O142">
        <v>63</v>
      </c>
      <c r="P142">
        <v>2</v>
      </c>
      <c r="Q142">
        <v>30</v>
      </c>
      <c r="R142" t="s">
        <v>32</v>
      </c>
      <c r="S142">
        <v>3</v>
      </c>
      <c r="T142" t="s">
        <v>1657</v>
      </c>
      <c r="V142" s="14">
        <v>45378</v>
      </c>
    </row>
    <row r="143" spans="1:22" x14ac:dyDescent="0.25">
      <c r="A143" t="s">
        <v>327</v>
      </c>
      <c r="B143" t="s">
        <v>342</v>
      </c>
      <c r="C143" t="s">
        <v>1032</v>
      </c>
      <c r="D143" t="s">
        <v>343</v>
      </c>
      <c r="E143" t="s">
        <v>344</v>
      </c>
      <c r="G143" t="s">
        <v>45</v>
      </c>
      <c r="H143" t="s">
        <v>345</v>
      </c>
      <c r="I143">
        <v>6</v>
      </c>
      <c r="J143" t="s">
        <v>42</v>
      </c>
      <c r="K143" t="s">
        <v>31</v>
      </c>
      <c r="L143">
        <v>45</v>
      </c>
      <c r="M143">
        <v>100</v>
      </c>
      <c r="N143">
        <v>145</v>
      </c>
      <c r="O143">
        <v>0</v>
      </c>
      <c r="P143">
        <v>0</v>
      </c>
      <c r="Q143">
        <v>20</v>
      </c>
      <c r="R143" t="s">
        <v>32</v>
      </c>
      <c r="S143">
        <v>0</v>
      </c>
      <c r="T143" t="s">
        <v>1562</v>
      </c>
      <c r="U143" s="14">
        <v>45353</v>
      </c>
      <c r="V143" s="14">
        <v>45378</v>
      </c>
    </row>
    <row r="144" spans="1:22" hidden="1" x14ac:dyDescent="0.25">
      <c r="A144" t="s">
        <v>327</v>
      </c>
      <c r="B144" t="s">
        <v>1202</v>
      </c>
      <c r="D144" t="s">
        <v>1203</v>
      </c>
      <c r="G144" t="s">
        <v>591</v>
      </c>
      <c r="H144" t="s">
        <v>1658</v>
      </c>
      <c r="I144">
        <v>8</v>
      </c>
      <c r="K144" t="s">
        <v>31</v>
      </c>
      <c r="L144">
        <v>5</v>
      </c>
      <c r="M144">
        <v>0</v>
      </c>
      <c r="N144">
        <v>4</v>
      </c>
      <c r="O144">
        <v>1</v>
      </c>
      <c r="P144">
        <v>0</v>
      </c>
      <c r="Q144" t="s">
        <v>1581</v>
      </c>
      <c r="R144" t="s">
        <v>32</v>
      </c>
      <c r="S144">
        <v>1</v>
      </c>
      <c r="T144" t="s">
        <v>1659</v>
      </c>
      <c r="U144" s="14">
        <v>45365</v>
      </c>
      <c r="V144" s="14">
        <v>45378</v>
      </c>
    </row>
    <row r="145" spans="1:22" hidden="1" x14ac:dyDescent="0.25">
      <c r="A145" t="s">
        <v>327</v>
      </c>
      <c r="B145" t="s">
        <v>1201</v>
      </c>
      <c r="D145" t="s">
        <v>346</v>
      </c>
      <c r="E145" t="s">
        <v>423</v>
      </c>
      <c r="G145" t="s">
        <v>591</v>
      </c>
      <c r="H145">
        <v>128</v>
      </c>
      <c r="I145">
        <v>7</v>
      </c>
      <c r="J145" t="s">
        <v>39</v>
      </c>
      <c r="K145" t="s">
        <v>31</v>
      </c>
      <c r="L145">
        <v>240</v>
      </c>
      <c r="M145">
        <v>0</v>
      </c>
      <c r="N145">
        <v>3</v>
      </c>
      <c r="O145">
        <v>237</v>
      </c>
      <c r="P145">
        <v>1</v>
      </c>
      <c r="Q145">
        <v>120</v>
      </c>
      <c r="R145" t="s">
        <v>32</v>
      </c>
      <c r="S145">
        <v>117</v>
      </c>
      <c r="T145" t="s">
        <v>1660</v>
      </c>
      <c r="U145" s="14">
        <v>45357</v>
      </c>
    </row>
    <row r="146" spans="1:22" x14ac:dyDescent="0.25">
      <c r="A146" t="s">
        <v>327</v>
      </c>
      <c r="B146" t="s">
        <v>1200</v>
      </c>
      <c r="D146" t="s">
        <v>334</v>
      </c>
      <c r="G146" t="s">
        <v>45</v>
      </c>
      <c r="H146" t="s">
        <v>1661</v>
      </c>
      <c r="I146">
        <v>3</v>
      </c>
      <c r="J146" t="s">
        <v>42</v>
      </c>
      <c r="K146" t="s">
        <v>1627</v>
      </c>
      <c r="L146">
        <v>55</v>
      </c>
      <c r="M146">
        <v>0</v>
      </c>
      <c r="N146">
        <v>0</v>
      </c>
      <c r="O146">
        <v>55</v>
      </c>
      <c r="P146">
        <v>2</v>
      </c>
      <c r="Q146">
        <v>20</v>
      </c>
      <c r="R146" t="s">
        <v>32</v>
      </c>
      <c r="S146">
        <v>15</v>
      </c>
      <c r="T146" t="s">
        <v>1662</v>
      </c>
      <c r="U146" s="14">
        <v>45355</v>
      </c>
    </row>
    <row r="147" spans="1:22" ht="15.75" hidden="1" thickBot="1" x14ac:dyDescent="0.3">
      <c r="A147" t="s">
        <v>347</v>
      </c>
      <c r="B147" t="s">
        <v>348</v>
      </c>
      <c r="D147" t="s">
        <v>1204</v>
      </c>
      <c r="E147" s="11"/>
      <c r="F147" s="11"/>
      <c r="G147" s="11" t="s">
        <v>28</v>
      </c>
      <c r="H147" s="11" t="s">
        <v>349</v>
      </c>
      <c r="I147" s="11">
        <v>1</v>
      </c>
      <c r="J147" t="s">
        <v>30</v>
      </c>
      <c r="K147" t="s">
        <v>31</v>
      </c>
      <c r="L147">
        <v>24</v>
      </c>
      <c r="M147">
        <v>24</v>
      </c>
      <c r="N147">
        <v>24</v>
      </c>
      <c r="O147">
        <v>24</v>
      </c>
      <c r="P147">
        <v>1</v>
      </c>
      <c r="Q147">
        <v>24</v>
      </c>
      <c r="R147" t="s">
        <v>40</v>
      </c>
      <c r="S147">
        <v>0</v>
      </c>
      <c r="T147" t="s">
        <v>85</v>
      </c>
      <c r="U147" s="14">
        <v>45356</v>
      </c>
      <c r="V147" s="14">
        <v>45378</v>
      </c>
    </row>
    <row r="148" spans="1:22" hidden="1" x14ac:dyDescent="0.25">
      <c r="A148" t="s">
        <v>347</v>
      </c>
      <c r="B148" t="s">
        <v>350</v>
      </c>
      <c r="D148" t="s">
        <v>351</v>
      </c>
      <c r="G148" t="s">
        <v>28</v>
      </c>
      <c r="H148" t="s">
        <v>352</v>
      </c>
      <c r="I148">
        <v>2</v>
      </c>
      <c r="J148" t="s">
        <v>30</v>
      </c>
      <c r="K148" t="s">
        <v>31</v>
      </c>
      <c r="L148">
        <v>24</v>
      </c>
      <c r="M148">
        <v>72</v>
      </c>
      <c r="N148">
        <v>72</v>
      </c>
      <c r="O148">
        <v>24</v>
      </c>
      <c r="P148">
        <v>1</v>
      </c>
      <c r="Q148">
        <v>24</v>
      </c>
      <c r="R148" t="s">
        <v>40</v>
      </c>
      <c r="S148">
        <v>0</v>
      </c>
      <c r="T148" t="s">
        <v>85</v>
      </c>
      <c r="U148" s="14">
        <v>45356</v>
      </c>
      <c r="V148" s="14">
        <v>45378</v>
      </c>
    </row>
    <row r="149" spans="1:22" x14ac:dyDescent="0.25">
      <c r="A149" t="s">
        <v>347</v>
      </c>
      <c r="B149" t="s">
        <v>353</v>
      </c>
      <c r="D149" t="s">
        <v>354</v>
      </c>
      <c r="G149" t="s">
        <v>45</v>
      </c>
      <c r="H149" t="s">
        <v>355</v>
      </c>
      <c r="I149">
        <v>3</v>
      </c>
      <c r="J149" t="s">
        <v>42</v>
      </c>
      <c r="K149" t="s">
        <v>31</v>
      </c>
      <c r="L149">
        <v>12</v>
      </c>
      <c r="M149">
        <v>12</v>
      </c>
      <c r="N149">
        <v>0</v>
      </c>
      <c r="O149">
        <v>24</v>
      </c>
      <c r="P149">
        <v>2</v>
      </c>
      <c r="Q149">
        <v>12</v>
      </c>
      <c r="R149" t="s">
        <v>40</v>
      </c>
      <c r="S149">
        <v>0</v>
      </c>
      <c r="T149" t="s">
        <v>91</v>
      </c>
      <c r="V149" s="14">
        <v>45378</v>
      </c>
    </row>
    <row r="150" spans="1:22" x14ac:dyDescent="0.25">
      <c r="A150" t="s">
        <v>347</v>
      </c>
      <c r="B150" t="s">
        <v>356</v>
      </c>
      <c r="D150" t="s">
        <v>357</v>
      </c>
      <c r="G150" t="s">
        <v>45</v>
      </c>
      <c r="H150" t="s">
        <v>358</v>
      </c>
      <c r="I150">
        <v>4</v>
      </c>
      <c r="J150" t="s">
        <v>42</v>
      </c>
      <c r="K150" t="s">
        <v>31</v>
      </c>
      <c r="L150">
        <v>72</v>
      </c>
      <c r="M150">
        <v>48</v>
      </c>
      <c r="N150">
        <v>48</v>
      </c>
      <c r="O150">
        <v>72</v>
      </c>
      <c r="P150">
        <v>3</v>
      </c>
      <c r="Q150">
        <v>24</v>
      </c>
      <c r="R150" t="s">
        <v>40</v>
      </c>
      <c r="S150">
        <v>0</v>
      </c>
      <c r="T150" t="s">
        <v>561</v>
      </c>
      <c r="U150" s="14">
        <v>45356</v>
      </c>
      <c r="V150" s="14">
        <v>45378</v>
      </c>
    </row>
    <row r="151" spans="1:22" x14ac:dyDescent="0.25">
      <c r="A151" t="s">
        <v>347</v>
      </c>
      <c r="B151" t="s">
        <v>359</v>
      </c>
      <c r="D151" t="s">
        <v>360</v>
      </c>
      <c r="G151" t="s">
        <v>45</v>
      </c>
      <c r="H151" t="s">
        <v>361</v>
      </c>
      <c r="I151">
        <v>5</v>
      </c>
      <c r="J151" t="s">
        <v>42</v>
      </c>
      <c r="K151" t="s">
        <v>31</v>
      </c>
      <c r="L151">
        <v>236</v>
      </c>
      <c r="M151">
        <v>0</v>
      </c>
      <c r="N151">
        <v>183</v>
      </c>
      <c r="O151">
        <v>53</v>
      </c>
      <c r="P151">
        <v>2</v>
      </c>
      <c r="Q151">
        <v>24</v>
      </c>
      <c r="R151" t="s">
        <v>40</v>
      </c>
      <c r="S151">
        <v>5</v>
      </c>
      <c r="T151" t="s">
        <v>1663</v>
      </c>
      <c r="V151" s="14">
        <v>45378</v>
      </c>
    </row>
    <row r="152" spans="1:22" hidden="1" x14ac:dyDescent="0.25">
      <c r="A152" t="s">
        <v>347</v>
      </c>
      <c r="B152" t="s">
        <v>362</v>
      </c>
      <c r="D152" t="s">
        <v>363</v>
      </c>
      <c r="G152" t="s">
        <v>28</v>
      </c>
      <c r="H152" t="s">
        <v>364</v>
      </c>
      <c r="I152">
        <v>6</v>
      </c>
      <c r="J152" t="s">
        <v>30</v>
      </c>
      <c r="K152" t="s">
        <v>31</v>
      </c>
      <c r="L152">
        <v>155</v>
      </c>
      <c r="M152">
        <v>100</v>
      </c>
      <c r="N152">
        <v>100</v>
      </c>
      <c r="O152">
        <v>155</v>
      </c>
      <c r="P152">
        <v>1</v>
      </c>
      <c r="Q152">
        <v>100</v>
      </c>
      <c r="R152" t="s">
        <v>40</v>
      </c>
      <c r="S152">
        <v>55</v>
      </c>
      <c r="T152" t="s">
        <v>1664</v>
      </c>
      <c r="U152" s="14">
        <v>45359</v>
      </c>
      <c r="V152" s="14">
        <v>45378</v>
      </c>
    </row>
    <row r="153" spans="1:22" x14ac:dyDescent="0.25">
      <c r="A153" t="s">
        <v>347</v>
      </c>
      <c r="B153" t="s">
        <v>365</v>
      </c>
      <c r="D153" t="s">
        <v>366</v>
      </c>
      <c r="G153" t="s">
        <v>45</v>
      </c>
      <c r="H153" t="s">
        <v>367</v>
      </c>
      <c r="I153">
        <v>7</v>
      </c>
      <c r="J153" t="s">
        <v>42</v>
      </c>
      <c r="K153" t="s">
        <v>31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24</v>
      </c>
      <c r="R153" t="s">
        <v>40</v>
      </c>
      <c r="S153">
        <v>0</v>
      </c>
      <c r="T153" t="s">
        <v>1552</v>
      </c>
      <c r="V153" s="14">
        <v>45378</v>
      </c>
    </row>
    <row r="154" spans="1:22" x14ac:dyDescent="0.25">
      <c r="A154" t="s">
        <v>347</v>
      </c>
      <c r="B154" t="s">
        <v>368</v>
      </c>
      <c r="D154" t="s">
        <v>369</v>
      </c>
      <c r="G154" t="s">
        <v>45</v>
      </c>
      <c r="H154" t="s">
        <v>370</v>
      </c>
      <c r="I154">
        <v>8</v>
      </c>
      <c r="J154" t="s">
        <v>42</v>
      </c>
      <c r="K154" t="s">
        <v>31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12</v>
      </c>
      <c r="R154" t="s">
        <v>40</v>
      </c>
      <c r="S154">
        <v>0</v>
      </c>
      <c r="T154" t="s">
        <v>1552</v>
      </c>
      <c r="V154" s="14">
        <v>45378</v>
      </c>
    </row>
    <row r="155" spans="1:22" x14ac:dyDescent="0.25">
      <c r="A155" t="s">
        <v>347</v>
      </c>
      <c r="B155" t="s">
        <v>371</v>
      </c>
      <c r="D155" t="s">
        <v>372</v>
      </c>
      <c r="G155" t="s">
        <v>45</v>
      </c>
      <c r="H155" t="s">
        <v>373</v>
      </c>
      <c r="I155">
        <v>9</v>
      </c>
      <c r="J155" t="s">
        <v>42</v>
      </c>
      <c r="K155" t="s">
        <v>31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24</v>
      </c>
      <c r="R155" t="s">
        <v>40</v>
      </c>
      <c r="S155">
        <v>0</v>
      </c>
      <c r="T155" t="s">
        <v>1552</v>
      </c>
      <c r="V155" s="14">
        <v>45378</v>
      </c>
    </row>
    <row r="156" spans="1:22" hidden="1" x14ac:dyDescent="0.25">
      <c r="A156" t="s">
        <v>347</v>
      </c>
      <c r="B156" t="s">
        <v>374</v>
      </c>
      <c r="D156" t="s">
        <v>375</v>
      </c>
      <c r="G156" t="s">
        <v>28</v>
      </c>
      <c r="H156" t="s">
        <v>376</v>
      </c>
      <c r="I156">
        <v>11</v>
      </c>
      <c r="J156" t="s">
        <v>30</v>
      </c>
      <c r="K156" t="s">
        <v>31</v>
      </c>
      <c r="L156">
        <v>24</v>
      </c>
      <c r="M156">
        <v>24</v>
      </c>
      <c r="N156">
        <v>24</v>
      </c>
      <c r="O156">
        <v>24</v>
      </c>
      <c r="P156">
        <v>1</v>
      </c>
      <c r="Q156">
        <v>24</v>
      </c>
      <c r="R156" t="s">
        <v>40</v>
      </c>
      <c r="S156">
        <v>0</v>
      </c>
      <c r="T156" t="s">
        <v>85</v>
      </c>
      <c r="U156" s="14">
        <v>45356</v>
      </c>
      <c r="V156" s="14">
        <v>45378</v>
      </c>
    </row>
    <row r="157" spans="1:22" hidden="1" x14ac:dyDescent="0.25">
      <c r="A157" t="s">
        <v>347</v>
      </c>
      <c r="B157" t="s">
        <v>1205</v>
      </c>
      <c r="D157" t="s">
        <v>1206</v>
      </c>
      <c r="G157" t="s">
        <v>238</v>
      </c>
      <c r="H157" t="s">
        <v>1665</v>
      </c>
      <c r="I157">
        <v>10</v>
      </c>
      <c r="J157" t="s">
        <v>49</v>
      </c>
      <c r="K157" t="s">
        <v>31</v>
      </c>
      <c r="L157">
        <v>336</v>
      </c>
      <c r="M157">
        <v>0</v>
      </c>
      <c r="N157">
        <v>5</v>
      </c>
      <c r="O157">
        <v>331</v>
      </c>
      <c r="P157">
        <v>6</v>
      </c>
      <c r="Q157">
        <v>48</v>
      </c>
      <c r="R157" t="s">
        <v>32</v>
      </c>
      <c r="S157">
        <v>43</v>
      </c>
      <c r="T157" t="s">
        <v>1666</v>
      </c>
      <c r="U157" s="14">
        <v>45356</v>
      </c>
    </row>
    <row r="158" spans="1:22" x14ac:dyDescent="0.25">
      <c r="A158" t="s">
        <v>377</v>
      </c>
      <c r="B158" t="s">
        <v>379</v>
      </c>
      <c r="D158" t="s">
        <v>380</v>
      </c>
      <c r="E158" t="s">
        <v>381</v>
      </c>
      <c r="G158" t="s">
        <v>45</v>
      </c>
      <c r="H158" t="s">
        <v>382</v>
      </c>
      <c r="I158">
        <v>2</v>
      </c>
      <c r="J158" t="s">
        <v>42</v>
      </c>
      <c r="K158" t="s">
        <v>31</v>
      </c>
      <c r="L158">
        <v>24</v>
      </c>
      <c r="M158">
        <v>0</v>
      </c>
      <c r="N158">
        <v>18</v>
      </c>
      <c r="O158">
        <v>6</v>
      </c>
      <c r="P158">
        <v>0</v>
      </c>
      <c r="Q158">
        <v>40</v>
      </c>
      <c r="R158" t="s">
        <v>32</v>
      </c>
      <c r="S158">
        <v>6</v>
      </c>
      <c r="T158" t="s">
        <v>1667</v>
      </c>
      <c r="U158" s="14">
        <v>45356</v>
      </c>
      <c r="V158" s="14">
        <v>45378</v>
      </c>
    </row>
    <row r="159" spans="1:22" x14ac:dyDescent="0.25">
      <c r="A159" t="s">
        <v>383</v>
      </c>
      <c r="B159" t="s">
        <v>1208</v>
      </c>
      <c r="D159" t="s">
        <v>1668</v>
      </c>
      <c r="E159" t="s">
        <v>1669</v>
      </c>
      <c r="G159" t="s">
        <v>45</v>
      </c>
      <c r="I159">
        <v>2</v>
      </c>
      <c r="J159" t="s">
        <v>42</v>
      </c>
      <c r="K159" t="s">
        <v>31</v>
      </c>
      <c r="L159">
        <v>15</v>
      </c>
      <c r="M159">
        <v>0</v>
      </c>
      <c r="N159">
        <v>7</v>
      </c>
      <c r="O159">
        <v>8</v>
      </c>
      <c r="P159">
        <v>0</v>
      </c>
      <c r="Q159">
        <v>25</v>
      </c>
      <c r="R159" t="s">
        <v>32</v>
      </c>
      <c r="S159">
        <v>8</v>
      </c>
      <c r="T159" t="s">
        <v>1655</v>
      </c>
      <c r="U159" s="14">
        <v>45370</v>
      </c>
      <c r="V159" s="14">
        <v>45372</v>
      </c>
    </row>
    <row r="160" spans="1:22" hidden="1" x14ac:dyDescent="0.25">
      <c r="A160" t="s">
        <v>383</v>
      </c>
      <c r="B160" t="s">
        <v>1214</v>
      </c>
      <c r="D160" t="s">
        <v>389</v>
      </c>
      <c r="G160" t="s">
        <v>1670</v>
      </c>
      <c r="H160">
        <v>6116</v>
      </c>
      <c r="I160">
        <v>10</v>
      </c>
      <c r="J160" t="s">
        <v>39</v>
      </c>
      <c r="K160" t="s">
        <v>31</v>
      </c>
      <c r="L160">
        <v>360</v>
      </c>
      <c r="M160">
        <v>0</v>
      </c>
      <c r="N160">
        <v>80</v>
      </c>
      <c r="O160">
        <v>280</v>
      </c>
      <c r="P160">
        <v>0</v>
      </c>
      <c r="Q160">
        <v>640</v>
      </c>
      <c r="R160" t="s">
        <v>222</v>
      </c>
      <c r="S160">
        <v>280</v>
      </c>
      <c r="T160" t="s">
        <v>1655</v>
      </c>
      <c r="U160" s="14">
        <v>45359</v>
      </c>
      <c r="V160" s="14">
        <v>45378</v>
      </c>
    </row>
    <row r="161" spans="1:22" x14ac:dyDescent="0.25">
      <c r="A161" t="s">
        <v>383</v>
      </c>
      <c r="B161" t="s">
        <v>1207</v>
      </c>
      <c r="C161" t="s">
        <v>1970</v>
      </c>
      <c r="D161" t="s">
        <v>1671</v>
      </c>
      <c r="E161" t="s">
        <v>1672</v>
      </c>
      <c r="G161" t="s">
        <v>45</v>
      </c>
      <c r="I161">
        <v>1</v>
      </c>
      <c r="J161" t="s">
        <v>42</v>
      </c>
      <c r="K161" t="s">
        <v>31</v>
      </c>
      <c r="L161">
        <v>0</v>
      </c>
      <c r="M161">
        <v>0</v>
      </c>
      <c r="N161">
        <v>0</v>
      </c>
      <c r="O161">
        <v>0</v>
      </c>
      <c r="P161">
        <v>0</v>
      </c>
      <c r="Q161" t="s">
        <v>1581</v>
      </c>
      <c r="R161" t="s">
        <v>32</v>
      </c>
      <c r="S161">
        <v>0</v>
      </c>
      <c r="T161" t="s">
        <v>1562</v>
      </c>
      <c r="U161" s="14">
        <v>45378</v>
      </c>
    </row>
    <row r="162" spans="1:22" hidden="1" x14ac:dyDescent="0.25">
      <c r="A162" t="s">
        <v>383</v>
      </c>
      <c r="B162" t="s">
        <v>1209</v>
      </c>
      <c r="D162" t="s">
        <v>1210</v>
      </c>
      <c r="G162" t="s">
        <v>238</v>
      </c>
      <c r="H162" t="s">
        <v>1673</v>
      </c>
      <c r="I162">
        <v>3</v>
      </c>
      <c r="J162" t="s">
        <v>39</v>
      </c>
      <c r="K162" t="s">
        <v>31</v>
      </c>
      <c r="L162">
        <v>640</v>
      </c>
      <c r="M162">
        <v>0</v>
      </c>
      <c r="N162">
        <v>41</v>
      </c>
      <c r="O162">
        <v>599</v>
      </c>
      <c r="P162">
        <v>0</v>
      </c>
      <c r="Q162">
        <v>640</v>
      </c>
      <c r="R162" t="s">
        <v>222</v>
      </c>
      <c r="S162">
        <v>599</v>
      </c>
      <c r="T162" t="s">
        <v>1674</v>
      </c>
      <c r="U162" s="14">
        <v>45359</v>
      </c>
    </row>
    <row r="163" spans="1:22" hidden="1" x14ac:dyDescent="0.25">
      <c r="A163" t="s">
        <v>383</v>
      </c>
      <c r="B163" t="s">
        <v>1211</v>
      </c>
      <c r="D163" t="s">
        <v>385</v>
      </c>
      <c r="G163" t="s">
        <v>238</v>
      </c>
      <c r="H163" t="s">
        <v>1675</v>
      </c>
      <c r="I163">
        <v>4</v>
      </c>
      <c r="J163" t="s">
        <v>39</v>
      </c>
      <c r="K163" t="s">
        <v>31</v>
      </c>
      <c r="L163">
        <v>640</v>
      </c>
      <c r="M163">
        <v>0</v>
      </c>
      <c r="N163">
        <v>41</v>
      </c>
      <c r="O163">
        <v>599</v>
      </c>
      <c r="P163">
        <v>0</v>
      </c>
      <c r="Q163">
        <v>640</v>
      </c>
      <c r="R163" t="s">
        <v>222</v>
      </c>
      <c r="S163">
        <v>599</v>
      </c>
      <c r="T163" t="s">
        <v>1674</v>
      </c>
      <c r="U163" s="14">
        <v>45359</v>
      </c>
    </row>
    <row r="164" spans="1:22" hidden="1" x14ac:dyDescent="0.25">
      <c r="A164" t="s">
        <v>383</v>
      </c>
      <c r="B164" t="s">
        <v>1212</v>
      </c>
      <c r="D164" t="s">
        <v>386</v>
      </c>
      <c r="G164" t="s">
        <v>238</v>
      </c>
      <c r="H164" t="s">
        <v>1676</v>
      </c>
      <c r="I164">
        <v>5</v>
      </c>
      <c r="J164" t="s">
        <v>39</v>
      </c>
      <c r="K164" t="s">
        <v>31</v>
      </c>
      <c r="L164">
        <v>640</v>
      </c>
      <c r="M164">
        <v>0</v>
      </c>
      <c r="N164">
        <v>41</v>
      </c>
      <c r="O164">
        <v>599</v>
      </c>
      <c r="P164">
        <v>0</v>
      </c>
      <c r="Q164">
        <v>640</v>
      </c>
      <c r="R164" t="s">
        <v>222</v>
      </c>
      <c r="S164">
        <v>599</v>
      </c>
      <c r="T164" t="s">
        <v>1674</v>
      </c>
      <c r="U164" s="14">
        <v>45359</v>
      </c>
    </row>
    <row r="165" spans="1:22" hidden="1" x14ac:dyDescent="0.25">
      <c r="A165" t="s">
        <v>383</v>
      </c>
      <c r="B165" t="s">
        <v>1213</v>
      </c>
      <c r="D165" t="s">
        <v>387</v>
      </c>
      <c r="G165" t="s">
        <v>238</v>
      </c>
      <c r="H165">
        <v>9810</v>
      </c>
      <c r="I165">
        <v>6</v>
      </c>
      <c r="J165" t="s">
        <v>39</v>
      </c>
      <c r="K165" t="s">
        <v>31</v>
      </c>
      <c r="L165">
        <v>640</v>
      </c>
      <c r="M165">
        <v>0</v>
      </c>
      <c r="N165">
        <v>41</v>
      </c>
      <c r="O165">
        <v>599</v>
      </c>
      <c r="P165">
        <v>0</v>
      </c>
      <c r="Q165">
        <v>640</v>
      </c>
      <c r="R165" t="s">
        <v>222</v>
      </c>
      <c r="S165">
        <v>599</v>
      </c>
      <c r="T165" t="s">
        <v>1674</v>
      </c>
      <c r="U165" s="14">
        <v>45359</v>
      </c>
    </row>
    <row r="166" spans="1:22" x14ac:dyDescent="0.25">
      <c r="A166" t="s">
        <v>383</v>
      </c>
      <c r="B166" t="s">
        <v>1215</v>
      </c>
      <c r="C166" t="s">
        <v>1965</v>
      </c>
      <c r="D166" t="s">
        <v>1216</v>
      </c>
      <c r="E166" t="s">
        <v>1677</v>
      </c>
      <c r="G166" t="s">
        <v>45</v>
      </c>
      <c r="H166" t="s">
        <v>1678</v>
      </c>
      <c r="I166">
        <v>11</v>
      </c>
      <c r="J166" t="s">
        <v>42</v>
      </c>
      <c r="K166" t="s">
        <v>31</v>
      </c>
      <c r="L166">
        <v>0</v>
      </c>
      <c r="M166">
        <v>10</v>
      </c>
      <c r="N166">
        <v>10</v>
      </c>
      <c r="O166">
        <v>0</v>
      </c>
      <c r="P166">
        <v>0</v>
      </c>
      <c r="Q166">
        <v>10</v>
      </c>
      <c r="R166" t="s">
        <v>32</v>
      </c>
      <c r="S166">
        <v>0</v>
      </c>
      <c r="T166" t="s">
        <v>1674</v>
      </c>
      <c r="U166" s="14">
        <v>45357</v>
      </c>
    </row>
    <row r="167" spans="1:22" x14ac:dyDescent="0.25">
      <c r="A167" t="s">
        <v>383</v>
      </c>
      <c r="B167" t="s">
        <v>1217</v>
      </c>
      <c r="C167" t="s">
        <v>1964</v>
      </c>
      <c r="D167" t="s">
        <v>1218</v>
      </c>
      <c r="E167" t="s">
        <v>1679</v>
      </c>
      <c r="G167" t="s">
        <v>45</v>
      </c>
      <c r="I167">
        <v>12</v>
      </c>
      <c r="J167" t="s">
        <v>42</v>
      </c>
      <c r="K167" t="s">
        <v>31</v>
      </c>
      <c r="L167">
        <v>0</v>
      </c>
      <c r="M167">
        <v>0</v>
      </c>
      <c r="N167">
        <v>2</v>
      </c>
      <c r="O167">
        <v>-2</v>
      </c>
      <c r="P167">
        <v>0</v>
      </c>
      <c r="Q167" t="s">
        <v>1581</v>
      </c>
      <c r="R167" t="s">
        <v>32</v>
      </c>
      <c r="S167">
        <v>-2</v>
      </c>
      <c r="T167" t="s">
        <v>1562</v>
      </c>
    </row>
    <row r="168" spans="1:22" x14ac:dyDescent="0.25">
      <c r="A168" t="s">
        <v>383</v>
      </c>
      <c r="B168" t="s">
        <v>1219</v>
      </c>
      <c r="C168" t="s">
        <v>1963</v>
      </c>
      <c r="D168" t="s">
        <v>1220</v>
      </c>
      <c r="G168" t="s">
        <v>45</v>
      </c>
      <c r="I168">
        <v>13</v>
      </c>
      <c r="J168" t="s">
        <v>42</v>
      </c>
      <c r="K168" t="s">
        <v>31</v>
      </c>
      <c r="L168">
        <v>0</v>
      </c>
      <c r="M168">
        <v>0</v>
      </c>
      <c r="N168">
        <v>0</v>
      </c>
      <c r="O168">
        <v>0</v>
      </c>
      <c r="P168">
        <v>0</v>
      </c>
      <c r="Q168" t="s">
        <v>1581</v>
      </c>
      <c r="R168" t="s">
        <v>32</v>
      </c>
      <c r="S168">
        <v>0</v>
      </c>
      <c r="T168" t="s">
        <v>1632</v>
      </c>
    </row>
    <row r="169" spans="1:22" x14ac:dyDescent="0.25">
      <c r="A169" t="s">
        <v>383</v>
      </c>
      <c r="B169" t="s">
        <v>1680</v>
      </c>
      <c r="D169" t="s">
        <v>1681</v>
      </c>
      <c r="E169" t="s">
        <v>1669</v>
      </c>
      <c r="G169" t="s">
        <v>45</v>
      </c>
      <c r="I169">
        <v>14</v>
      </c>
      <c r="J169" t="s">
        <v>42</v>
      </c>
      <c r="K169" t="s">
        <v>1627</v>
      </c>
      <c r="L169">
        <v>17</v>
      </c>
      <c r="M169">
        <v>0</v>
      </c>
      <c r="N169">
        <v>0</v>
      </c>
      <c r="O169">
        <v>17</v>
      </c>
      <c r="P169">
        <v>0</v>
      </c>
      <c r="Q169">
        <v>20</v>
      </c>
      <c r="R169" t="s">
        <v>37</v>
      </c>
      <c r="S169">
        <v>17</v>
      </c>
      <c r="T169" t="s">
        <v>1682</v>
      </c>
      <c r="U169" s="14">
        <v>45355</v>
      </c>
    </row>
    <row r="170" spans="1:22" hidden="1" x14ac:dyDescent="0.25">
      <c r="A170" t="s">
        <v>390</v>
      </c>
      <c r="B170" t="s">
        <v>391</v>
      </c>
      <c r="D170" t="s">
        <v>392</v>
      </c>
      <c r="G170" t="s">
        <v>28</v>
      </c>
      <c r="H170" t="s">
        <v>393</v>
      </c>
      <c r="I170">
        <v>1</v>
      </c>
      <c r="J170" t="s">
        <v>30</v>
      </c>
      <c r="K170" t="s">
        <v>31</v>
      </c>
      <c r="L170">
        <v>11</v>
      </c>
      <c r="M170">
        <v>48</v>
      </c>
      <c r="N170">
        <v>50</v>
      </c>
      <c r="O170">
        <v>9</v>
      </c>
      <c r="P170">
        <v>0</v>
      </c>
      <c r="Q170">
        <v>12</v>
      </c>
      <c r="R170" t="s">
        <v>32</v>
      </c>
      <c r="S170">
        <v>9</v>
      </c>
      <c r="T170" t="s">
        <v>1683</v>
      </c>
      <c r="V170" s="14">
        <v>45378</v>
      </c>
    </row>
    <row r="171" spans="1:22" hidden="1" x14ac:dyDescent="0.25">
      <c r="A171" t="s">
        <v>390</v>
      </c>
      <c r="B171" t="s">
        <v>395</v>
      </c>
      <c r="D171" t="s">
        <v>396</v>
      </c>
      <c r="G171" t="s">
        <v>28</v>
      </c>
      <c r="H171" t="s">
        <v>397</v>
      </c>
      <c r="I171">
        <v>2</v>
      </c>
      <c r="J171" t="s">
        <v>30</v>
      </c>
      <c r="K171" t="s">
        <v>31</v>
      </c>
      <c r="L171">
        <v>0</v>
      </c>
      <c r="M171">
        <v>36</v>
      </c>
      <c r="N171">
        <v>36</v>
      </c>
      <c r="O171">
        <v>0</v>
      </c>
      <c r="P171">
        <v>0</v>
      </c>
      <c r="Q171">
        <v>12</v>
      </c>
      <c r="R171" t="s">
        <v>32</v>
      </c>
      <c r="S171">
        <v>0</v>
      </c>
      <c r="T171" t="s">
        <v>1562</v>
      </c>
      <c r="V171" s="14">
        <v>45372</v>
      </c>
    </row>
    <row r="172" spans="1:22" hidden="1" x14ac:dyDescent="0.25">
      <c r="A172" t="s">
        <v>390</v>
      </c>
      <c r="B172" t="s">
        <v>398</v>
      </c>
      <c r="D172" t="s">
        <v>399</v>
      </c>
      <c r="G172" t="s">
        <v>28</v>
      </c>
      <c r="H172" t="s">
        <v>400</v>
      </c>
      <c r="I172">
        <v>3</v>
      </c>
      <c r="J172" t="s">
        <v>30</v>
      </c>
      <c r="K172" t="s">
        <v>31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12</v>
      </c>
      <c r="R172" t="s">
        <v>32</v>
      </c>
      <c r="S172">
        <v>0</v>
      </c>
      <c r="T172" t="s">
        <v>1562</v>
      </c>
      <c r="V172" s="14">
        <v>45378</v>
      </c>
    </row>
    <row r="173" spans="1:22" hidden="1" x14ac:dyDescent="0.25">
      <c r="A173" t="s">
        <v>390</v>
      </c>
      <c r="B173" t="s">
        <v>401</v>
      </c>
      <c r="D173" t="s">
        <v>402</v>
      </c>
      <c r="G173" t="s">
        <v>28</v>
      </c>
      <c r="H173" t="s">
        <v>403</v>
      </c>
      <c r="I173">
        <v>4</v>
      </c>
      <c r="J173" t="s">
        <v>30</v>
      </c>
      <c r="K173" t="s">
        <v>31</v>
      </c>
      <c r="L173">
        <v>18</v>
      </c>
      <c r="M173">
        <v>12</v>
      </c>
      <c r="N173">
        <v>24</v>
      </c>
      <c r="O173">
        <v>6</v>
      </c>
      <c r="P173">
        <v>0</v>
      </c>
      <c r="Q173">
        <v>12</v>
      </c>
      <c r="R173" t="s">
        <v>32</v>
      </c>
      <c r="S173">
        <v>6</v>
      </c>
      <c r="T173" t="s">
        <v>1667</v>
      </c>
      <c r="V173" s="14">
        <v>45372</v>
      </c>
    </row>
    <row r="174" spans="1:22" x14ac:dyDescent="0.25">
      <c r="A174" t="s">
        <v>390</v>
      </c>
      <c r="B174" t="s">
        <v>404</v>
      </c>
      <c r="C174" t="s">
        <v>405</v>
      </c>
      <c r="D174" t="s">
        <v>405</v>
      </c>
      <c r="G174" t="s">
        <v>45</v>
      </c>
      <c r="H174" t="s">
        <v>406</v>
      </c>
      <c r="I174">
        <v>5</v>
      </c>
      <c r="J174" t="s">
        <v>42</v>
      </c>
      <c r="K174" t="s">
        <v>31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25</v>
      </c>
      <c r="R174" t="s">
        <v>32</v>
      </c>
      <c r="S174">
        <v>0</v>
      </c>
      <c r="T174" t="s">
        <v>1562</v>
      </c>
      <c r="V174" s="14">
        <v>45378</v>
      </c>
    </row>
    <row r="175" spans="1:22" x14ac:dyDescent="0.25">
      <c r="A175" t="s">
        <v>390</v>
      </c>
      <c r="B175" t="s">
        <v>1221</v>
      </c>
      <c r="D175" t="s">
        <v>407</v>
      </c>
      <c r="G175" t="s">
        <v>45</v>
      </c>
      <c r="I175">
        <v>6</v>
      </c>
      <c r="J175" t="s">
        <v>42</v>
      </c>
      <c r="K175" t="s">
        <v>31</v>
      </c>
      <c r="L175">
        <v>15</v>
      </c>
      <c r="M175">
        <v>0</v>
      </c>
      <c r="N175">
        <v>15</v>
      </c>
      <c r="O175">
        <v>0</v>
      </c>
      <c r="P175">
        <v>0</v>
      </c>
      <c r="Q175">
        <v>25</v>
      </c>
      <c r="R175" t="s">
        <v>32</v>
      </c>
      <c r="S175">
        <v>0</v>
      </c>
      <c r="T175" t="s">
        <v>1562</v>
      </c>
      <c r="U175" s="14">
        <v>45355</v>
      </c>
      <c r="V175" s="14">
        <v>45372</v>
      </c>
    </row>
    <row r="176" spans="1:22" x14ac:dyDescent="0.25">
      <c r="A176" t="s">
        <v>390</v>
      </c>
      <c r="B176" t="s">
        <v>408</v>
      </c>
      <c r="C176" t="s">
        <v>1034</v>
      </c>
      <c r="D176" t="s">
        <v>409</v>
      </c>
      <c r="G176" t="s">
        <v>45</v>
      </c>
      <c r="H176" t="s">
        <v>410</v>
      </c>
      <c r="I176">
        <v>7</v>
      </c>
      <c r="J176" t="s">
        <v>42</v>
      </c>
      <c r="K176" t="s">
        <v>31</v>
      </c>
      <c r="L176">
        <v>64</v>
      </c>
      <c r="M176">
        <v>0</v>
      </c>
      <c r="N176">
        <v>50</v>
      </c>
      <c r="O176">
        <v>14</v>
      </c>
      <c r="P176">
        <v>0</v>
      </c>
      <c r="Q176">
        <v>25</v>
      </c>
      <c r="R176" t="s">
        <v>32</v>
      </c>
      <c r="S176">
        <v>14</v>
      </c>
      <c r="T176" t="s">
        <v>1684</v>
      </c>
      <c r="U176" s="14">
        <v>45356</v>
      </c>
      <c r="V176" s="14">
        <v>45378</v>
      </c>
    </row>
    <row r="177" spans="1:22" x14ac:dyDescent="0.25">
      <c r="A177" t="s">
        <v>390</v>
      </c>
      <c r="B177" t="s">
        <v>412</v>
      </c>
      <c r="C177" t="s">
        <v>413</v>
      </c>
      <c r="D177" t="s">
        <v>413</v>
      </c>
      <c r="G177" t="s">
        <v>45</v>
      </c>
      <c r="H177" t="s">
        <v>414</v>
      </c>
      <c r="I177">
        <v>9</v>
      </c>
      <c r="J177" t="s">
        <v>42</v>
      </c>
      <c r="K177" t="s">
        <v>31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10</v>
      </c>
      <c r="R177" t="s">
        <v>32</v>
      </c>
      <c r="S177">
        <v>0</v>
      </c>
      <c r="T177" t="s">
        <v>1562</v>
      </c>
      <c r="V177" s="14">
        <v>45378</v>
      </c>
    </row>
    <row r="178" spans="1:22" hidden="1" x14ac:dyDescent="0.25">
      <c r="A178" t="s">
        <v>390</v>
      </c>
      <c r="B178" t="s">
        <v>416</v>
      </c>
      <c r="D178" t="s">
        <v>417</v>
      </c>
      <c r="G178" t="s">
        <v>28</v>
      </c>
      <c r="H178" t="s">
        <v>418</v>
      </c>
      <c r="I178">
        <v>11</v>
      </c>
      <c r="J178" t="s">
        <v>30</v>
      </c>
      <c r="K178" t="s">
        <v>31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 t="s">
        <v>32</v>
      </c>
      <c r="S178">
        <v>0</v>
      </c>
      <c r="T178" t="s">
        <v>1562</v>
      </c>
      <c r="V178" s="14">
        <v>45378</v>
      </c>
    </row>
    <row r="179" spans="1:22" x14ac:dyDescent="0.25">
      <c r="A179" t="s">
        <v>390</v>
      </c>
      <c r="B179" t="s">
        <v>1222</v>
      </c>
      <c r="D179" t="s">
        <v>411</v>
      </c>
      <c r="G179" t="s">
        <v>45</v>
      </c>
      <c r="I179">
        <v>8</v>
      </c>
      <c r="J179" t="s">
        <v>42</v>
      </c>
      <c r="K179" t="s">
        <v>31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25</v>
      </c>
      <c r="R179" t="s">
        <v>32</v>
      </c>
      <c r="S179">
        <v>0</v>
      </c>
      <c r="T179" t="s">
        <v>1562</v>
      </c>
    </row>
    <row r="180" spans="1:22" x14ac:dyDescent="0.25">
      <c r="A180" t="s">
        <v>390</v>
      </c>
      <c r="B180" t="s">
        <v>1223</v>
      </c>
      <c r="D180" t="s">
        <v>415</v>
      </c>
      <c r="G180" t="s">
        <v>45</v>
      </c>
      <c r="I180">
        <v>10</v>
      </c>
      <c r="J180" t="s">
        <v>42</v>
      </c>
      <c r="K180" t="s">
        <v>31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10</v>
      </c>
      <c r="R180" t="s">
        <v>32</v>
      </c>
      <c r="S180">
        <v>0</v>
      </c>
      <c r="T180" t="s">
        <v>1562</v>
      </c>
    </row>
    <row r="181" spans="1:22" hidden="1" x14ac:dyDescent="0.25">
      <c r="A181" t="s">
        <v>419</v>
      </c>
      <c r="B181" t="s">
        <v>1224</v>
      </c>
      <c r="D181" t="s">
        <v>1225</v>
      </c>
      <c r="G181" t="s">
        <v>238</v>
      </c>
      <c r="I181">
        <v>1</v>
      </c>
      <c r="J181" t="s">
        <v>49</v>
      </c>
      <c r="K181" t="s">
        <v>31</v>
      </c>
      <c r="L181">
        <v>12800</v>
      </c>
      <c r="M181">
        <v>0</v>
      </c>
      <c r="N181">
        <v>0</v>
      </c>
      <c r="O181">
        <v>12800</v>
      </c>
      <c r="P181">
        <v>8</v>
      </c>
      <c r="Q181">
        <v>1600</v>
      </c>
      <c r="R181" t="s">
        <v>222</v>
      </c>
      <c r="S181">
        <v>0</v>
      </c>
      <c r="T181" t="s">
        <v>1685</v>
      </c>
    </row>
    <row r="182" spans="1:22" hidden="1" x14ac:dyDescent="0.25">
      <c r="A182" t="s">
        <v>419</v>
      </c>
      <c r="B182" t="s">
        <v>1226</v>
      </c>
      <c r="D182" t="s">
        <v>1227</v>
      </c>
      <c r="G182" t="s">
        <v>238</v>
      </c>
      <c r="I182">
        <v>2</v>
      </c>
      <c r="K182" t="s">
        <v>1627</v>
      </c>
      <c r="L182">
        <v>4800</v>
      </c>
      <c r="M182">
        <v>0</v>
      </c>
      <c r="N182">
        <v>0</v>
      </c>
      <c r="O182">
        <v>4800</v>
      </c>
      <c r="P182">
        <v>3</v>
      </c>
      <c r="Q182">
        <v>1600</v>
      </c>
      <c r="R182" t="s">
        <v>222</v>
      </c>
      <c r="S182">
        <v>0</v>
      </c>
      <c r="T182" t="s">
        <v>1686</v>
      </c>
    </row>
    <row r="183" spans="1:22" hidden="1" x14ac:dyDescent="0.25">
      <c r="A183" t="s">
        <v>420</v>
      </c>
      <c r="B183" t="s">
        <v>421</v>
      </c>
      <c r="D183" t="s">
        <v>422</v>
      </c>
      <c r="E183" t="s">
        <v>423</v>
      </c>
      <c r="G183" t="s">
        <v>28</v>
      </c>
      <c r="H183" t="s">
        <v>424</v>
      </c>
      <c r="I183">
        <v>1</v>
      </c>
      <c r="J183" t="s">
        <v>30</v>
      </c>
      <c r="K183" t="s">
        <v>31</v>
      </c>
      <c r="L183">
        <v>0</v>
      </c>
      <c r="M183">
        <v>480</v>
      </c>
      <c r="N183">
        <v>240</v>
      </c>
      <c r="O183">
        <v>240</v>
      </c>
      <c r="P183">
        <v>2</v>
      </c>
      <c r="Q183">
        <v>120</v>
      </c>
      <c r="R183" t="s">
        <v>32</v>
      </c>
      <c r="S183">
        <v>0</v>
      </c>
      <c r="T183" t="s">
        <v>165</v>
      </c>
      <c r="V183" s="14">
        <v>45378</v>
      </c>
    </row>
    <row r="184" spans="1:22" hidden="1" x14ac:dyDescent="0.25">
      <c r="A184" t="s">
        <v>420</v>
      </c>
      <c r="B184" t="s">
        <v>425</v>
      </c>
      <c r="D184" t="s">
        <v>426</v>
      </c>
      <c r="E184" t="s">
        <v>427</v>
      </c>
      <c r="G184" t="s">
        <v>28</v>
      </c>
      <c r="H184" t="s">
        <v>428</v>
      </c>
      <c r="I184">
        <v>2</v>
      </c>
      <c r="J184" t="s">
        <v>30</v>
      </c>
      <c r="K184" t="s">
        <v>31</v>
      </c>
      <c r="L184">
        <v>0</v>
      </c>
      <c r="M184">
        <v>600</v>
      </c>
      <c r="N184">
        <v>360</v>
      </c>
      <c r="O184">
        <v>240</v>
      </c>
      <c r="P184">
        <v>6</v>
      </c>
      <c r="Q184">
        <v>40</v>
      </c>
      <c r="R184" t="s">
        <v>32</v>
      </c>
      <c r="S184">
        <v>0</v>
      </c>
      <c r="T184" t="s">
        <v>246</v>
      </c>
      <c r="V184" s="14">
        <v>45381</v>
      </c>
    </row>
    <row r="185" spans="1:22" x14ac:dyDescent="0.25">
      <c r="A185" t="s">
        <v>420</v>
      </c>
      <c r="B185" t="s">
        <v>430</v>
      </c>
      <c r="D185" t="s">
        <v>431</v>
      </c>
      <c r="E185" t="s">
        <v>337</v>
      </c>
      <c r="G185" t="s">
        <v>45</v>
      </c>
      <c r="H185" t="s">
        <v>432</v>
      </c>
      <c r="I185">
        <v>4</v>
      </c>
      <c r="J185" t="s">
        <v>42</v>
      </c>
      <c r="K185" t="s">
        <v>31</v>
      </c>
      <c r="L185">
        <v>240</v>
      </c>
      <c r="M185">
        <v>0</v>
      </c>
      <c r="N185">
        <v>151</v>
      </c>
      <c r="O185">
        <v>89</v>
      </c>
      <c r="P185">
        <v>0</v>
      </c>
      <c r="Q185">
        <v>120</v>
      </c>
      <c r="R185" t="s">
        <v>32</v>
      </c>
      <c r="S185">
        <v>89</v>
      </c>
      <c r="T185" t="s">
        <v>1687</v>
      </c>
      <c r="U185" s="14">
        <v>45358</v>
      </c>
      <c r="V185" s="14">
        <v>45378</v>
      </c>
    </row>
    <row r="186" spans="1:22" x14ac:dyDescent="0.25">
      <c r="A186" t="s">
        <v>420</v>
      </c>
      <c r="B186" t="s">
        <v>433</v>
      </c>
      <c r="C186" t="s">
        <v>1035</v>
      </c>
      <c r="D186" t="s">
        <v>434</v>
      </c>
      <c r="E186" t="s">
        <v>344</v>
      </c>
      <c r="G186" t="s">
        <v>45</v>
      </c>
      <c r="H186" t="s">
        <v>435</v>
      </c>
      <c r="I186">
        <v>5</v>
      </c>
      <c r="J186" t="s">
        <v>42</v>
      </c>
      <c r="K186" t="s">
        <v>31</v>
      </c>
      <c r="L186">
        <v>731</v>
      </c>
      <c r="M186">
        <v>0</v>
      </c>
      <c r="N186">
        <v>663</v>
      </c>
      <c r="O186">
        <v>68</v>
      </c>
      <c r="P186">
        <v>1</v>
      </c>
      <c r="Q186">
        <v>60</v>
      </c>
      <c r="R186" t="s">
        <v>32</v>
      </c>
      <c r="S186">
        <v>8</v>
      </c>
      <c r="T186" t="s">
        <v>1688</v>
      </c>
      <c r="U186" s="14">
        <v>45356</v>
      </c>
      <c r="V186" s="14">
        <v>45378</v>
      </c>
    </row>
    <row r="187" spans="1:22" x14ac:dyDescent="0.25">
      <c r="A187" t="s">
        <v>436</v>
      </c>
      <c r="B187" t="s">
        <v>1228</v>
      </c>
      <c r="D187" t="s">
        <v>437</v>
      </c>
      <c r="G187" t="s">
        <v>45</v>
      </c>
      <c r="I187">
        <v>1</v>
      </c>
      <c r="J187" t="s">
        <v>42</v>
      </c>
      <c r="K187" t="s">
        <v>31</v>
      </c>
      <c r="L187">
        <v>62</v>
      </c>
      <c r="M187">
        <v>0</v>
      </c>
      <c r="N187">
        <v>18</v>
      </c>
      <c r="O187">
        <v>44</v>
      </c>
      <c r="P187">
        <v>0</v>
      </c>
      <c r="Q187">
        <v>288</v>
      </c>
      <c r="R187" t="s">
        <v>32</v>
      </c>
      <c r="S187">
        <v>44</v>
      </c>
      <c r="T187" t="s">
        <v>1689</v>
      </c>
      <c r="U187" s="14">
        <v>45356</v>
      </c>
      <c r="V187" s="14">
        <v>45378</v>
      </c>
    </row>
    <row r="188" spans="1:22" hidden="1" x14ac:dyDescent="0.25">
      <c r="A188" t="s">
        <v>436</v>
      </c>
      <c r="B188" t="s">
        <v>438</v>
      </c>
      <c r="D188" t="s">
        <v>439</v>
      </c>
      <c r="G188" t="s">
        <v>235</v>
      </c>
      <c r="H188" t="s">
        <v>440</v>
      </c>
      <c r="I188">
        <v>2</v>
      </c>
      <c r="J188">
        <v>99</v>
      </c>
      <c r="K188" t="s">
        <v>31</v>
      </c>
      <c r="L188">
        <v>80</v>
      </c>
      <c r="M188">
        <v>0</v>
      </c>
      <c r="N188">
        <v>12</v>
      </c>
      <c r="O188">
        <v>68</v>
      </c>
      <c r="P188">
        <v>0</v>
      </c>
      <c r="Q188">
        <v>120</v>
      </c>
      <c r="R188" t="s">
        <v>32</v>
      </c>
      <c r="S188">
        <v>68</v>
      </c>
      <c r="T188" t="s">
        <v>1690</v>
      </c>
      <c r="V188" s="14">
        <v>45378</v>
      </c>
    </row>
    <row r="189" spans="1:22" hidden="1" x14ac:dyDescent="0.25">
      <c r="A189" t="s">
        <v>436</v>
      </c>
      <c r="B189" t="s">
        <v>441</v>
      </c>
      <c r="D189" t="s">
        <v>1229</v>
      </c>
      <c r="G189" t="s">
        <v>442</v>
      </c>
      <c r="H189" t="s">
        <v>443</v>
      </c>
      <c r="I189">
        <v>3</v>
      </c>
      <c r="J189">
        <v>99</v>
      </c>
      <c r="K189" t="s">
        <v>31</v>
      </c>
      <c r="L189">
        <v>100</v>
      </c>
      <c r="M189">
        <v>0</v>
      </c>
      <c r="N189">
        <v>50</v>
      </c>
      <c r="O189">
        <v>50</v>
      </c>
      <c r="P189">
        <v>0</v>
      </c>
      <c r="Q189">
        <v>160</v>
      </c>
      <c r="R189" t="s">
        <v>32</v>
      </c>
      <c r="S189">
        <v>50</v>
      </c>
      <c r="T189" t="s">
        <v>1691</v>
      </c>
      <c r="V189" s="14">
        <v>45378</v>
      </c>
    </row>
    <row r="190" spans="1:22" hidden="1" x14ac:dyDescent="0.25">
      <c r="A190" t="s">
        <v>436</v>
      </c>
      <c r="B190" t="s">
        <v>1230</v>
      </c>
      <c r="D190" t="s">
        <v>1231</v>
      </c>
      <c r="G190" t="s">
        <v>28</v>
      </c>
      <c r="H190" t="s">
        <v>1692</v>
      </c>
      <c r="I190">
        <v>4</v>
      </c>
      <c r="J190" t="s">
        <v>30</v>
      </c>
      <c r="K190" t="s">
        <v>31</v>
      </c>
      <c r="L190">
        <v>0</v>
      </c>
      <c r="M190">
        <v>0</v>
      </c>
      <c r="N190">
        <v>1</v>
      </c>
      <c r="O190">
        <v>-1</v>
      </c>
      <c r="P190">
        <v>0</v>
      </c>
      <c r="Q190" t="s">
        <v>1581</v>
      </c>
      <c r="R190" t="s">
        <v>32</v>
      </c>
      <c r="S190">
        <v>-1</v>
      </c>
      <c r="T190" t="s">
        <v>1693</v>
      </c>
    </row>
    <row r="191" spans="1:22" hidden="1" x14ac:dyDescent="0.25">
      <c r="A191" t="s">
        <v>446</v>
      </c>
      <c r="B191" t="s">
        <v>447</v>
      </c>
      <c r="D191" t="s">
        <v>448</v>
      </c>
      <c r="G191" t="s">
        <v>28</v>
      </c>
      <c r="H191" t="s">
        <v>449</v>
      </c>
      <c r="I191">
        <v>1</v>
      </c>
      <c r="J191" t="s">
        <v>30</v>
      </c>
      <c r="K191" t="s">
        <v>31</v>
      </c>
      <c r="L191">
        <v>0</v>
      </c>
      <c r="M191">
        <v>12</v>
      </c>
      <c r="N191">
        <v>12</v>
      </c>
      <c r="O191">
        <v>0</v>
      </c>
      <c r="P191">
        <v>0</v>
      </c>
      <c r="Q191">
        <v>12</v>
      </c>
      <c r="R191" t="s">
        <v>51</v>
      </c>
      <c r="S191">
        <v>0</v>
      </c>
      <c r="T191" t="s">
        <v>1561</v>
      </c>
      <c r="V191" s="14">
        <v>45378</v>
      </c>
    </row>
    <row r="192" spans="1:22" hidden="1" x14ac:dyDescent="0.25">
      <c r="A192" t="s">
        <v>446</v>
      </c>
      <c r="B192" t="s">
        <v>450</v>
      </c>
      <c r="D192" t="s">
        <v>451</v>
      </c>
      <c r="G192" t="s">
        <v>28</v>
      </c>
      <c r="H192" t="s">
        <v>452</v>
      </c>
      <c r="I192">
        <v>2</v>
      </c>
      <c r="J192" t="s">
        <v>30</v>
      </c>
      <c r="K192" t="s">
        <v>31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12</v>
      </c>
      <c r="R192" t="s">
        <v>51</v>
      </c>
      <c r="S192">
        <v>0</v>
      </c>
      <c r="T192" t="s">
        <v>1561</v>
      </c>
      <c r="V192" s="14">
        <v>45378</v>
      </c>
    </row>
    <row r="193" spans="1:22" hidden="1" x14ac:dyDescent="0.25">
      <c r="A193" t="s">
        <v>446</v>
      </c>
      <c r="B193" t="s">
        <v>453</v>
      </c>
      <c r="D193" t="s">
        <v>454</v>
      </c>
      <c r="G193" t="s">
        <v>28</v>
      </c>
      <c r="H193" t="s">
        <v>455</v>
      </c>
      <c r="I193">
        <v>3</v>
      </c>
      <c r="J193" t="s">
        <v>30</v>
      </c>
      <c r="K193" t="s">
        <v>31</v>
      </c>
      <c r="L193">
        <v>0</v>
      </c>
      <c r="M193">
        <v>36</v>
      </c>
      <c r="N193">
        <v>216</v>
      </c>
      <c r="O193">
        <v>-180</v>
      </c>
      <c r="P193">
        <v>-15</v>
      </c>
      <c r="Q193">
        <v>12</v>
      </c>
      <c r="R193" t="s">
        <v>37</v>
      </c>
      <c r="S193">
        <v>0</v>
      </c>
      <c r="T193" t="s">
        <v>1694</v>
      </c>
      <c r="V193" t="s">
        <v>1695</v>
      </c>
    </row>
    <row r="194" spans="1:22" hidden="1" x14ac:dyDescent="0.25">
      <c r="A194" t="s">
        <v>446</v>
      </c>
      <c r="B194" t="s">
        <v>456</v>
      </c>
      <c r="D194" t="s">
        <v>457</v>
      </c>
      <c r="G194" t="s">
        <v>28</v>
      </c>
      <c r="H194" t="s">
        <v>458</v>
      </c>
      <c r="I194">
        <v>4</v>
      </c>
      <c r="J194" t="s">
        <v>30</v>
      </c>
      <c r="K194" t="s">
        <v>31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12</v>
      </c>
      <c r="R194" t="s">
        <v>51</v>
      </c>
      <c r="S194">
        <v>0</v>
      </c>
      <c r="T194" t="s">
        <v>1561</v>
      </c>
      <c r="V194" s="14">
        <v>45378</v>
      </c>
    </row>
    <row r="195" spans="1:22" x14ac:dyDescent="0.25">
      <c r="A195" t="s">
        <v>446</v>
      </c>
      <c r="B195" t="s">
        <v>1232</v>
      </c>
      <c r="D195" t="s">
        <v>460</v>
      </c>
      <c r="G195" t="s">
        <v>45</v>
      </c>
      <c r="I195">
        <v>5</v>
      </c>
      <c r="J195" t="s">
        <v>42</v>
      </c>
      <c r="K195" t="s">
        <v>31</v>
      </c>
      <c r="L195">
        <v>107</v>
      </c>
      <c r="M195">
        <v>0</v>
      </c>
      <c r="N195">
        <v>107</v>
      </c>
      <c r="O195">
        <v>0</v>
      </c>
      <c r="P195">
        <v>0</v>
      </c>
      <c r="Q195">
        <v>216</v>
      </c>
      <c r="R195" t="s">
        <v>32</v>
      </c>
      <c r="S195">
        <v>0</v>
      </c>
      <c r="T195" t="s">
        <v>1562</v>
      </c>
      <c r="U195" s="14">
        <v>45362</v>
      </c>
      <c r="V195" s="14">
        <v>45378</v>
      </c>
    </row>
    <row r="196" spans="1:22" x14ac:dyDescent="0.25">
      <c r="A196" t="s">
        <v>1233</v>
      </c>
      <c r="B196" t="s">
        <v>461</v>
      </c>
      <c r="D196" t="s">
        <v>462</v>
      </c>
      <c r="G196" t="s">
        <v>45</v>
      </c>
      <c r="H196" t="s">
        <v>463</v>
      </c>
      <c r="I196">
        <v>1</v>
      </c>
      <c r="J196" t="s">
        <v>42</v>
      </c>
      <c r="K196" t="s">
        <v>31</v>
      </c>
      <c r="L196">
        <v>0</v>
      </c>
      <c r="M196">
        <v>0</v>
      </c>
      <c r="N196">
        <v>5</v>
      </c>
      <c r="O196">
        <v>-5</v>
      </c>
      <c r="P196">
        <v>0</v>
      </c>
      <c r="Q196">
        <v>20</v>
      </c>
      <c r="R196" t="s">
        <v>445</v>
      </c>
      <c r="S196">
        <v>-5</v>
      </c>
      <c r="T196" t="s">
        <v>1696</v>
      </c>
      <c r="V196" s="14">
        <v>45378</v>
      </c>
    </row>
    <row r="197" spans="1:22" hidden="1" x14ac:dyDescent="0.25">
      <c r="A197" t="s">
        <v>1233</v>
      </c>
      <c r="B197" t="s">
        <v>1241</v>
      </c>
      <c r="D197" t="s">
        <v>1068</v>
      </c>
      <c r="G197" t="s">
        <v>1697</v>
      </c>
      <c r="H197">
        <v>369</v>
      </c>
      <c r="I197">
        <v>7</v>
      </c>
      <c r="J197" t="s">
        <v>444</v>
      </c>
      <c r="K197" t="s">
        <v>31</v>
      </c>
      <c r="L197">
        <v>257</v>
      </c>
      <c r="M197">
        <v>0</v>
      </c>
      <c r="N197">
        <v>253</v>
      </c>
      <c r="O197">
        <v>4</v>
      </c>
      <c r="P197">
        <v>0</v>
      </c>
      <c r="Q197">
        <v>50</v>
      </c>
      <c r="R197" t="s">
        <v>445</v>
      </c>
      <c r="S197">
        <v>4</v>
      </c>
      <c r="T197" t="s">
        <v>1698</v>
      </c>
      <c r="U197" s="14">
        <v>45357</v>
      </c>
      <c r="V197" s="14">
        <v>45378</v>
      </c>
    </row>
    <row r="198" spans="1:22" x14ac:dyDescent="0.25">
      <c r="A198" t="s">
        <v>1233</v>
      </c>
      <c r="B198" t="s">
        <v>1234</v>
      </c>
      <c r="D198" t="s">
        <v>465</v>
      </c>
      <c r="G198" t="s">
        <v>45</v>
      </c>
      <c r="H198" s="16">
        <v>45301</v>
      </c>
      <c r="I198">
        <v>2</v>
      </c>
      <c r="J198" t="s">
        <v>42</v>
      </c>
      <c r="K198" t="s">
        <v>31</v>
      </c>
      <c r="L198">
        <v>346</v>
      </c>
      <c r="M198">
        <v>0</v>
      </c>
      <c r="N198">
        <v>0</v>
      </c>
      <c r="O198">
        <v>346</v>
      </c>
      <c r="P198">
        <v>8</v>
      </c>
      <c r="Q198">
        <v>40</v>
      </c>
      <c r="R198" t="s">
        <v>445</v>
      </c>
      <c r="S198">
        <v>26</v>
      </c>
      <c r="T198" t="s">
        <v>1699</v>
      </c>
      <c r="U198" s="14">
        <v>45355</v>
      </c>
    </row>
    <row r="199" spans="1:22" hidden="1" x14ac:dyDescent="0.25">
      <c r="A199" t="s">
        <v>1233</v>
      </c>
      <c r="B199" t="s">
        <v>1235</v>
      </c>
      <c r="D199" t="s">
        <v>468</v>
      </c>
      <c r="G199" t="s">
        <v>467</v>
      </c>
      <c r="H199">
        <v>1210</v>
      </c>
      <c r="I199">
        <v>3</v>
      </c>
      <c r="J199" t="s">
        <v>467</v>
      </c>
      <c r="K199" t="s">
        <v>31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200</v>
      </c>
      <c r="R199" t="s">
        <v>37</v>
      </c>
      <c r="S199">
        <v>0</v>
      </c>
      <c r="T199" t="s">
        <v>1571</v>
      </c>
      <c r="U199" s="14">
        <v>45370</v>
      </c>
    </row>
    <row r="200" spans="1:22" hidden="1" x14ac:dyDescent="0.25">
      <c r="A200" t="s">
        <v>1233</v>
      </c>
      <c r="B200" t="s">
        <v>1236</v>
      </c>
      <c r="D200" t="s">
        <v>466</v>
      </c>
      <c r="G200" t="s">
        <v>467</v>
      </c>
      <c r="I200">
        <v>4</v>
      </c>
      <c r="J200" t="s">
        <v>467</v>
      </c>
      <c r="K200" t="s">
        <v>31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500</v>
      </c>
      <c r="R200" t="s">
        <v>37</v>
      </c>
      <c r="S200">
        <v>0</v>
      </c>
      <c r="T200" t="s">
        <v>1571</v>
      </c>
    </row>
    <row r="201" spans="1:22" hidden="1" x14ac:dyDescent="0.25">
      <c r="A201" t="s">
        <v>1233</v>
      </c>
      <c r="B201" t="s">
        <v>1239</v>
      </c>
      <c r="D201" t="s">
        <v>1240</v>
      </c>
      <c r="G201" t="s">
        <v>1697</v>
      </c>
      <c r="H201">
        <v>10</v>
      </c>
      <c r="I201">
        <v>6</v>
      </c>
      <c r="J201" t="s">
        <v>444</v>
      </c>
      <c r="K201" t="s">
        <v>31</v>
      </c>
      <c r="L201">
        <v>1200</v>
      </c>
      <c r="M201">
        <v>2000</v>
      </c>
      <c r="N201">
        <v>3000</v>
      </c>
      <c r="O201">
        <v>200</v>
      </c>
      <c r="P201">
        <v>2</v>
      </c>
      <c r="Q201">
        <v>100</v>
      </c>
      <c r="R201" t="s">
        <v>445</v>
      </c>
      <c r="S201">
        <v>0</v>
      </c>
      <c r="T201" t="s">
        <v>600</v>
      </c>
      <c r="U201" s="14">
        <v>45357</v>
      </c>
    </row>
    <row r="202" spans="1:22" hidden="1" x14ac:dyDescent="0.25">
      <c r="A202" t="s">
        <v>1233</v>
      </c>
      <c r="B202" t="s">
        <v>1237</v>
      </c>
      <c r="D202" t="s">
        <v>1238</v>
      </c>
      <c r="G202" t="s">
        <v>1700</v>
      </c>
      <c r="I202">
        <v>5</v>
      </c>
      <c r="J202" t="s">
        <v>444</v>
      </c>
      <c r="K202" t="s">
        <v>1627</v>
      </c>
      <c r="L202">
        <v>1000</v>
      </c>
      <c r="M202">
        <v>0</v>
      </c>
      <c r="N202">
        <v>0</v>
      </c>
      <c r="O202">
        <v>1000</v>
      </c>
      <c r="P202">
        <v>10</v>
      </c>
      <c r="Q202">
        <v>100</v>
      </c>
      <c r="R202" t="s">
        <v>445</v>
      </c>
      <c r="S202">
        <v>0</v>
      </c>
      <c r="T202" t="s">
        <v>593</v>
      </c>
    </row>
    <row r="203" spans="1:22" hidden="1" x14ac:dyDescent="0.25">
      <c r="A203" t="s">
        <v>469</v>
      </c>
      <c r="B203" t="s">
        <v>470</v>
      </c>
      <c r="D203" t="s">
        <v>471</v>
      </c>
      <c r="G203" t="s">
        <v>28</v>
      </c>
      <c r="H203" t="s">
        <v>472</v>
      </c>
      <c r="I203">
        <v>1</v>
      </c>
      <c r="J203" t="s">
        <v>30</v>
      </c>
      <c r="K203" t="s">
        <v>31</v>
      </c>
      <c r="L203">
        <v>0</v>
      </c>
      <c r="M203">
        <v>48</v>
      </c>
      <c r="N203">
        <v>34</v>
      </c>
      <c r="O203">
        <v>14</v>
      </c>
      <c r="P203">
        <v>0</v>
      </c>
      <c r="Q203">
        <v>24</v>
      </c>
      <c r="R203" t="s">
        <v>32</v>
      </c>
      <c r="S203">
        <v>14</v>
      </c>
      <c r="T203" t="s">
        <v>1684</v>
      </c>
      <c r="V203" s="14">
        <v>45378</v>
      </c>
    </row>
    <row r="204" spans="1:22" hidden="1" x14ac:dyDescent="0.25">
      <c r="A204" t="s">
        <v>469</v>
      </c>
      <c r="B204" t="s">
        <v>474</v>
      </c>
      <c r="D204" t="s">
        <v>475</v>
      </c>
      <c r="G204" t="s">
        <v>28</v>
      </c>
      <c r="H204" t="s">
        <v>476</v>
      </c>
      <c r="I204">
        <v>3</v>
      </c>
      <c r="J204" t="s">
        <v>30</v>
      </c>
      <c r="K204" t="s">
        <v>31</v>
      </c>
      <c r="L204">
        <v>0</v>
      </c>
      <c r="M204">
        <v>24</v>
      </c>
      <c r="N204">
        <v>10</v>
      </c>
      <c r="O204">
        <v>14</v>
      </c>
      <c r="P204">
        <v>0</v>
      </c>
      <c r="Q204">
        <v>24</v>
      </c>
      <c r="R204" t="s">
        <v>32</v>
      </c>
      <c r="S204">
        <v>14</v>
      </c>
      <c r="T204" t="s">
        <v>1684</v>
      </c>
      <c r="V204" s="14">
        <v>45378</v>
      </c>
    </row>
    <row r="205" spans="1:22" hidden="1" x14ac:dyDescent="0.25">
      <c r="A205" t="s">
        <v>469</v>
      </c>
      <c r="B205" t="s">
        <v>477</v>
      </c>
      <c r="D205" t="s">
        <v>478</v>
      </c>
      <c r="G205" t="s">
        <v>28</v>
      </c>
      <c r="H205" t="s">
        <v>479</v>
      </c>
      <c r="I205">
        <v>4</v>
      </c>
      <c r="J205" t="s">
        <v>30</v>
      </c>
      <c r="K205" t="s">
        <v>31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24</v>
      </c>
      <c r="R205" t="s">
        <v>32</v>
      </c>
      <c r="S205">
        <v>0</v>
      </c>
      <c r="T205" t="s">
        <v>1562</v>
      </c>
      <c r="V205" s="14">
        <v>45378</v>
      </c>
    </row>
    <row r="206" spans="1:22" hidden="1" x14ac:dyDescent="0.25">
      <c r="A206" t="s">
        <v>469</v>
      </c>
      <c r="B206" t="s">
        <v>480</v>
      </c>
      <c r="D206" t="s">
        <v>481</v>
      </c>
      <c r="G206" t="s">
        <v>28</v>
      </c>
      <c r="H206" t="s">
        <v>482</v>
      </c>
      <c r="I206">
        <v>8</v>
      </c>
      <c r="J206" t="s">
        <v>30</v>
      </c>
      <c r="K206" t="s">
        <v>31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24</v>
      </c>
      <c r="R206" t="s">
        <v>32</v>
      </c>
      <c r="S206">
        <v>0</v>
      </c>
      <c r="T206" t="s">
        <v>1562</v>
      </c>
      <c r="V206" s="14">
        <v>45378</v>
      </c>
    </row>
    <row r="207" spans="1:22" hidden="1" x14ac:dyDescent="0.25">
      <c r="A207" t="s">
        <v>469</v>
      </c>
      <c r="B207" t="s">
        <v>1242</v>
      </c>
      <c r="D207" t="s">
        <v>473</v>
      </c>
      <c r="G207" t="s">
        <v>28</v>
      </c>
      <c r="I207">
        <v>2</v>
      </c>
      <c r="J207" t="s">
        <v>30</v>
      </c>
      <c r="K207" t="s">
        <v>31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24</v>
      </c>
      <c r="R207" t="s">
        <v>32</v>
      </c>
      <c r="S207">
        <v>0</v>
      </c>
      <c r="T207" t="s">
        <v>1562</v>
      </c>
    </row>
    <row r="208" spans="1:22" hidden="1" x14ac:dyDescent="0.25">
      <c r="A208" t="s">
        <v>469</v>
      </c>
      <c r="B208" t="s">
        <v>1243</v>
      </c>
      <c r="D208" t="s">
        <v>483</v>
      </c>
      <c r="G208" t="s">
        <v>28</v>
      </c>
      <c r="I208">
        <v>5</v>
      </c>
      <c r="J208" t="s">
        <v>30</v>
      </c>
      <c r="K208" t="s">
        <v>31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24</v>
      </c>
      <c r="R208" t="s">
        <v>32</v>
      </c>
      <c r="S208">
        <v>0</v>
      </c>
      <c r="T208" t="s">
        <v>1562</v>
      </c>
    </row>
    <row r="209" spans="1:22" hidden="1" x14ac:dyDescent="0.25">
      <c r="A209" t="s">
        <v>1244</v>
      </c>
      <c r="B209" t="s">
        <v>1245</v>
      </c>
      <c r="D209" t="s">
        <v>1246</v>
      </c>
      <c r="E209" t="s">
        <v>571</v>
      </c>
      <c r="F209" t="s">
        <v>1582</v>
      </c>
      <c r="G209" t="s">
        <v>238</v>
      </c>
      <c r="I209">
        <v>1</v>
      </c>
      <c r="J209" t="s">
        <v>252</v>
      </c>
      <c r="K209" t="s">
        <v>31</v>
      </c>
      <c r="L209">
        <v>65</v>
      </c>
      <c r="M209">
        <v>0</v>
      </c>
      <c r="N209">
        <v>24</v>
      </c>
      <c r="O209">
        <v>41</v>
      </c>
      <c r="P209">
        <v>2</v>
      </c>
      <c r="Q209">
        <v>20</v>
      </c>
      <c r="R209" t="s">
        <v>445</v>
      </c>
      <c r="S209">
        <v>1</v>
      </c>
      <c r="T209" t="s">
        <v>1701</v>
      </c>
      <c r="U209" s="14">
        <v>45362</v>
      </c>
      <c r="V209" s="14">
        <v>45378</v>
      </c>
    </row>
    <row r="210" spans="1:22" hidden="1" x14ac:dyDescent="0.25">
      <c r="A210" t="s">
        <v>1244</v>
      </c>
      <c r="B210" t="s">
        <v>1247</v>
      </c>
      <c r="D210" t="s">
        <v>1248</v>
      </c>
      <c r="E210" t="s">
        <v>571</v>
      </c>
      <c r="F210" t="s">
        <v>1702</v>
      </c>
      <c r="G210" t="s">
        <v>238</v>
      </c>
      <c r="I210">
        <v>2</v>
      </c>
      <c r="J210" t="s">
        <v>252</v>
      </c>
      <c r="K210" t="s">
        <v>31</v>
      </c>
      <c r="L210">
        <v>86</v>
      </c>
      <c r="M210">
        <v>0</v>
      </c>
      <c r="N210">
        <v>11</v>
      </c>
      <c r="O210">
        <v>75</v>
      </c>
      <c r="P210">
        <v>3</v>
      </c>
      <c r="Q210">
        <v>20</v>
      </c>
      <c r="R210" t="s">
        <v>445</v>
      </c>
      <c r="S210">
        <v>15</v>
      </c>
      <c r="T210" t="s">
        <v>1703</v>
      </c>
      <c r="U210" s="14">
        <v>45362</v>
      </c>
      <c r="V210" s="14">
        <v>45378</v>
      </c>
    </row>
    <row r="211" spans="1:22" hidden="1" x14ac:dyDescent="0.25">
      <c r="A211" t="s">
        <v>1244</v>
      </c>
      <c r="B211" t="s">
        <v>1249</v>
      </c>
      <c r="D211" t="s">
        <v>1250</v>
      </c>
      <c r="E211" s="9" t="s">
        <v>571</v>
      </c>
      <c r="F211" t="s">
        <v>884</v>
      </c>
      <c r="G211" t="s">
        <v>238</v>
      </c>
      <c r="I211">
        <v>3</v>
      </c>
      <c r="J211" t="s">
        <v>252</v>
      </c>
      <c r="K211" t="s">
        <v>31</v>
      </c>
      <c r="L211">
        <v>118</v>
      </c>
      <c r="M211">
        <v>0</v>
      </c>
      <c r="N211">
        <v>9</v>
      </c>
      <c r="O211">
        <v>109</v>
      </c>
      <c r="P211">
        <v>5</v>
      </c>
      <c r="Q211">
        <v>20</v>
      </c>
      <c r="R211" t="s">
        <v>445</v>
      </c>
      <c r="S211">
        <v>9</v>
      </c>
      <c r="T211" t="s">
        <v>1704</v>
      </c>
      <c r="U211" s="14">
        <v>45362</v>
      </c>
      <c r="V211" s="14">
        <v>45378</v>
      </c>
    </row>
    <row r="212" spans="1:22" hidden="1" x14ac:dyDescent="0.25">
      <c r="A212" t="s">
        <v>1244</v>
      </c>
      <c r="B212" t="s">
        <v>1251</v>
      </c>
      <c r="D212" t="s">
        <v>1252</v>
      </c>
      <c r="E212" t="s">
        <v>571</v>
      </c>
      <c r="F212" t="s">
        <v>687</v>
      </c>
      <c r="G212" t="s">
        <v>238</v>
      </c>
      <c r="I212">
        <v>4</v>
      </c>
      <c r="J212" t="s">
        <v>252</v>
      </c>
      <c r="K212" t="s">
        <v>31</v>
      </c>
      <c r="L212">
        <v>286</v>
      </c>
      <c r="M212">
        <v>0</v>
      </c>
      <c r="N212">
        <v>6</v>
      </c>
      <c r="O212">
        <v>280</v>
      </c>
      <c r="P212">
        <v>14</v>
      </c>
      <c r="Q212">
        <v>20</v>
      </c>
      <c r="R212" t="s">
        <v>445</v>
      </c>
      <c r="S212">
        <v>0</v>
      </c>
      <c r="T212" t="s">
        <v>1705</v>
      </c>
      <c r="U212" s="14">
        <v>45362</v>
      </c>
      <c r="V212" s="14">
        <v>45378</v>
      </c>
    </row>
    <row r="213" spans="1:22" hidden="1" x14ac:dyDescent="0.25">
      <c r="A213" t="s">
        <v>1244</v>
      </c>
      <c r="B213" t="s">
        <v>1253</v>
      </c>
      <c r="D213" t="s">
        <v>1254</v>
      </c>
      <c r="E213" t="s">
        <v>571</v>
      </c>
      <c r="F213" t="s">
        <v>169</v>
      </c>
      <c r="G213" t="s">
        <v>238</v>
      </c>
      <c r="I213">
        <v>5</v>
      </c>
      <c r="K213" t="s">
        <v>31</v>
      </c>
      <c r="L213">
        <v>0</v>
      </c>
      <c r="M213">
        <v>0</v>
      </c>
      <c r="N213">
        <v>10</v>
      </c>
      <c r="O213">
        <v>-10</v>
      </c>
      <c r="P213">
        <v>0</v>
      </c>
      <c r="Q213">
        <v>20</v>
      </c>
      <c r="R213" t="s">
        <v>445</v>
      </c>
      <c r="S213">
        <v>-10</v>
      </c>
      <c r="T213" t="s">
        <v>1706</v>
      </c>
      <c r="U213" s="14">
        <v>45365</v>
      </c>
    </row>
    <row r="214" spans="1:22" hidden="1" x14ac:dyDescent="0.25">
      <c r="A214" t="s">
        <v>1244</v>
      </c>
      <c r="B214" t="s">
        <v>1255</v>
      </c>
      <c r="D214" t="s">
        <v>1256</v>
      </c>
      <c r="E214" t="s">
        <v>599</v>
      </c>
      <c r="F214" t="s">
        <v>169</v>
      </c>
      <c r="G214" t="s">
        <v>238</v>
      </c>
      <c r="I214">
        <v>6</v>
      </c>
      <c r="J214" t="s">
        <v>252</v>
      </c>
      <c r="K214" t="s">
        <v>31</v>
      </c>
      <c r="L214">
        <v>0</v>
      </c>
      <c r="M214">
        <v>10</v>
      </c>
      <c r="N214">
        <v>3</v>
      </c>
      <c r="O214">
        <v>7</v>
      </c>
      <c r="P214">
        <v>0</v>
      </c>
      <c r="Q214">
        <v>10</v>
      </c>
      <c r="R214" t="s">
        <v>445</v>
      </c>
      <c r="S214">
        <v>7</v>
      </c>
      <c r="T214" t="s">
        <v>1707</v>
      </c>
    </row>
    <row r="215" spans="1:22" hidden="1" x14ac:dyDescent="0.25">
      <c r="A215" t="s">
        <v>1244</v>
      </c>
      <c r="B215" t="s">
        <v>1257</v>
      </c>
      <c r="D215" t="s">
        <v>1258</v>
      </c>
      <c r="E215" t="s">
        <v>599</v>
      </c>
      <c r="F215" t="s">
        <v>1702</v>
      </c>
      <c r="G215" t="s">
        <v>238</v>
      </c>
      <c r="I215">
        <v>7</v>
      </c>
      <c r="J215" t="s">
        <v>252</v>
      </c>
      <c r="K215" t="s">
        <v>31</v>
      </c>
      <c r="L215">
        <v>0</v>
      </c>
      <c r="M215">
        <v>0</v>
      </c>
      <c r="N215">
        <v>3</v>
      </c>
      <c r="O215">
        <v>-3</v>
      </c>
      <c r="P215">
        <v>0</v>
      </c>
      <c r="Q215">
        <v>10</v>
      </c>
      <c r="R215" t="s">
        <v>445</v>
      </c>
      <c r="S215">
        <v>-3</v>
      </c>
      <c r="T215" t="s">
        <v>1708</v>
      </c>
    </row>
    <row r="216" spans="1:22" hidden="1" x14ac:dyDescent="0.25">
      <c r="A216" t="s">
        <v>1244</v>
      </c>
      <c r="B216" t="s">
        <v>1259</v>
      </c>
      <c r="D216" t="s">
        <v>1260</v>
      </c>
      <c r="E216" t="s">
        <v>599</v>
      </c>
      <c r="F216" t="s">
        <v>884</v>
      </c>
      <c r="G216" t="s">
        <v>238</v>
      </c>
      <c r="I216">
        <v>8</v>
      </c>
      <c r="J216" t="s">
        <v>252</v>
      </c>
      <c r="K216" t="s">
        <v>31</v>
      </c>
      <c r="L216">
        <v>0</v>
      </c>
      <c r="M216">
        <v>0</v>
      </c>
      <c r="N216">
        <v>3</v>
      </c>
      <c r="O216">
        <v>-3</v>
      </c>
      <c r="P216">
        <v>0</v>
      </c>
      <c r="Q216">
        <v>10</v>
      </c>
      <c r="R216" t="s">
        <v>445</v>
      </c>
      <c r="S216">
        <v>-3</v>
      </c>
      <c r="T216" t="s">
        <v>1708</v>
      </c>
    </row>
    <row r="217" spans="1:22" hidden="1" x14ac:dyDescent="0.25">
      <c r="A217" t="s">
        <v>1244</v>
      </c>
      <c r="B217" t="s">
        <v>1261</v>
      </c>
      <c r="D217" t="s">
        <v>1262</v>
      </c>
      <c r="E217" t="s">
        <v>599</v>
      </c>
      <c r="F217" t="s">
        <v>1582</v>
      </c>
      <c r="G217" t="s">
        <v>238</v>
      </c>
      <c r="I217">
        <v>9</v>
      </c>
      <c r="J217" t="s">
        <v>252</v>
      </c>
      <c r="K217" t="s">
        <v>31</v>
      </c>
      <c r="L217">
        <v>0</v>
      </c>
      <c r="M217">
        <v>0</v>
      </c>
      <c r="N217">
        <v>3</v>
      </c>
      <c r="O217">
        <v>-3</v>
      </c>
      <c r="P217">
        <v>0</v>
      </c>
      <c r="Q217">
        <v>10</v>
      </c>
      <c r="R217" t="s">
        <v>445</v>
      </c>
      <c r="S217">
        <v>-3</v>
      </c>
      <c r="T217" t="s">
        <v>1708</v>
      </c>
    </row>
    <row r="218" spans="1:22" hidden="1" x14ac:dyDescent="0.25">
      <c r="A218" t="s">
        <v>1244</v>
      </c>
      <c r="B218" t="s">
        <v>1263</v>
      </c>
      <c r="D218" t="s">
        <v>1264</v>
      </c>
      <c r="E218" t="s">
        <v>599</v>
      </c>
      <c r="F218" t="s">
        <v>687</v>
      </c>
      <c r="G218" t="s">
        <v>238</v>
      </c>
      <c r="I218">
        <v>10</v>
      </c>
      <c r="J218" t="s">
        <v>252</v>
      </c>
      <c r="K218" t="s">
        <v>31</v>
      </c>
      <c r="L218">
        <v>0</v>
      </c>
      <c r="M218">
        <v>40</v>
      </c>
      <c r="N218">
        <v>0</v>
      </c>
      <c r="O218">
        <v>40</v>
      </c>
      <c r="P218">
        <v>4</v>
      </c>
      <c r="Q218">
        <v>10</v>
      </c>
      <c r="R218" t="s">
        <v>445</v>
      </c>
      <c r="S218">
        <v>0</v>
      </c>
      <c r="T218" t="s">
        <v>1709</v>
      </c>
    </row>
    <row r="219" spans="1:22" hidden="1" x14ac:dyDescent="0.25">
      <c r="A219" t="s">
        <v>1265</v>
      </c>
      <c r="B219" t="s">
        <v>1266</v>
      </c>
      <c r="D219" t="s">
        <v>966</v>
      </c>
      <c r="G219" t="s">
        <v>238</v>
      </c>
      <c r="I219">
        <v>1</v>
      </c>
      <c r="J219">
        <v>99</v>
      </c>
      <c r="K219" t="s">
        <v>31</v>
      </c>
      <c r="L219">
        <v>0</v>
      </c>
      <c r="M219">
        <v>0</v>
      </c>
      <c r="N219">
        <v>20</v>
      </c>
      <c r="O219">
        <v>-20</v>
      </c>
      <c r="P219">
        <v>0</v>
      </c>
      <c r="Q219">
        <v>50</v>
      </c>
      <c r="R219" t="s">
        <v>445</v>
      </c>
      <c r="S219">
        <v>-20</v>
      </c>
      <c r="T219" t="s">
        <v>1710</v>
      </c>
    </row>
    <row r="220" spans="1:22" hidden="1" x14ac:dyDescent="0.25">
      <c r="A220" t="s">
        <v>1267</v>
      </c>
      <c r="B220" t="s">
        <v>1268</v>
      </c>
      <c r="D220" t="s">
        <v>1269</v>
      </c>
      <c r="G220" t="s">
        <v>28</v>
      </c>
      <c r="H220" t="s">
        <v>1711</v>
      </c>
      <c r="I220">
        <v>1</v>
      </c>
      <c r="J220" t="s">
        <v>30</v>
      </c>
      <c r="K220" t="s">
        <v>31</v>
      </c>
      <c r="L220">
        <v>9</v>
      </c>
      <c r="M220">
        <v>0</v>
      </c>
      <c r="N220">
        <v>9</v>
      </c>
      <c r="O220">
        <v>0</v>
      </c>
      <c r="P220">
        <v>0</v>
      </c>
      <c r="Q220">
        <v>144</v>
      </c>
      <c r="R220" t="s">
        <v>222</v>
      </c>
      <c r="S220">
        <v>0</v>
      </c>
      <c r="T220" t="s">
        <v>1712</v>
      </c>
      <c r="U220" s="14">
        <v>45359</v>
      </c>
      <c r="V220" s="14">
        <v>45378</v>
      </c>
    </row>
    <row r="221" spans="1:22" hidden="1" x14ac:dyDescent="0.25">
      <c r="A221" t="s">
        <v>1267</v>
      </c>
      <c r="B221" t="s">
        <v>1270</v>
      </c>
      <c r="D221" t="s">
        <v>1271</v>
      </c>
      <c r="G221" t="s">
        <v>28</v>
      </c>
      <c r="H221" t="s">
        <v>1713</v>
      </c>
      <c r="I221">
        <v>2</v>
      </c>
      <c r="J221" t="s">
        <v>30</v>
      </c>
      <c r="K221" t="s">
        <v>31</v>
      </c>
      <c r="L221">
        <v>174</v>
      </c>
      <c r="M221">
        <v>480</v>
      </c>
      <c r="N221">
        <v>648</v>
      </c>
      <c r="O221">
        <v>6</v>
      </c>
      <c r="P221">
        <v>0</v>
      </c>
      <c r="Q221">
        <v>240</v>
      </c>
      <c r="R221" t="s">
        <v>222</v>
      </c>
      <c r="S221">
        <v>6</v>
      </c>
      <c r="T221" t="s">
        <v>1714</v>
      </c>
      <c r="U221" s="14">
        <v>45359</v>
      </c>
      <c r="V221" s="14">
        <v>45378</v>
      </c>
    </row>
    <row r="222" spans="1:22" hidden="1" x14ac:dyDescent="0.25">
      <c r="A222" t="s">
        <v>1267</v>
      </c>
      <c r="B222" t="s">
        <v>1272</v>
      </c>
      <c r="D222" t="s">
        <v>1273</v>
      </c>
      <c r="G222" t="s">
        <v>28</v>
      </c>
      <c r="H222" t="s">
        <v>1715</v>
      </c>
      <c r="I222">
        <v>3</v>
      </c>
      <c r="J222" t="s">
        <v>30</v>
      </c>
      <c r="K222" t="s">
        <v>31</v>
      </c>
      <c r="L222">
        <v>0</v>
      </c>
      <c r="M222">
        <v>240</v>
      </c>
      <c r="N222">
        <v>36</v>
      </c>
      <c r="O222">
        <v>204</v>
      </c>
      <c r="P222">
        <v>0</v>
      </c>
      <c r="Q222">
        <v>240</v>
      </c>
      <c r="R222" t="s">
        <v>222</v>
      </c>
      <c r="S222">
        <v>204</v>
      </c>
      <c r="T222" t="s">
        <v>1716</v>
      </c>
      <c r="U222" s="14">
        <v>45360</v>
      </c>
    </row>
    <row r="223" spans="1:22" x14ac:dyDescent="0.25">
      <c r="A223" t="s">
        <v>486</v>
      </c>
      <c r="B223" t="s">
        <v>487</v>
      </c>
      <c r="C223" t="s">
        <v>1036</v>
      </c>
      <c r="D223" t="s">
        <v>488</v>
      </c>
      <c r="G223" t="s">
        <v>45</v>
      </c>
      <c r="H223" t="s">
        <v>489</v>
      </c>
      <c r="I223">
        <v>1</v>
      </c>
      <c r="J223" t="s">
        <v>42</v>
      </c>
      <c r="K223" t="s">
        <v>31</v>
      </c>
      <c r="L223">
        <v>70</v>
      </c>
      <c r="M223">
        <v>0</v>
      </c>
      <c r="N223">
        <v>70</v>
      </c>
      <c r="O223">
        <v>0</v>
      </c>
      <c r="P223">
        <v>0</v>
      </c>
      <c r="Q223">
        <v>50</v>
      </c>
      <c r="R223" t="s">
        <v>445</v>
      </c>
      <c r="S223">
        <v>0</v>
      </c>
      <c r="T223" t="s">
        <v>1717</v>
      </c>
      <c r="U223" s="14">
        <v>45357</v>
      </c>
      <c r="V223" s="14">
        <v>45378</v>
      </c>
    </row>
    <row r="224" spans="1:22" hidden="1" x14ac:dyDescent="0.25">
      <c r="A224" t="s">
        <v>486</v>
      </c>
      <c r="B224" t="s">
        <v>491</v>
      </c>
      <c r="D224" t="s">
        <v>492</v>
      </c>
      <c r="F224" t="s">
        <v>687</v>
      </c>
      <c r="G224" t="s">
        <v>28</v>
      </c>
      <c r="H224" t="s">
        <v>493</v>
      </c>
      <c r="I224">
        <v>3</v>
      </c>
      <c r="J224" t="s">
        <v>30</v>
      </c>
      <c r="K224" t="s">
        <v>31</v>
      </c>
      <c r="L224">
        <v>0</v>
      </c>
      <c r="M224">
        <v>200</v>
      </c>
      <c r="N224">
        <v>2000</v>
      </c>
      <c r="O224">
        <v>-1800</v>
      </c>
      <c r="P224">
        <v>-18</v>
      </c>
      <c r="Q224">
        <v>100</v>
      </c>
      <c r="R224" t="s">
        <v>445</v>
      </c>
      <c r="S224">
        <v>0</v>
      </c>
      <c r="T224" t="s">
        <v>1718</v>
      </c>
      <c r="V224" t="s">
        <v>1695</v>
      </c>
    </row>
    <row r="225" spans="1:22" x14ac:dyDescent="0.25">
      <c r="A225" t="s">
        <v>486</v>
      </c>
      <c r="B225" t="s">
        <v>1278</v>
      </c>
      <c r="D225" t="s">
        <v>495</v>
      </c>
      <c r="G225" t="s">
        <v>45</v>
      </c>
      <c r="H225">
        <v>5002</v>
      </c>
      <c r="I225">
        <v>6</v>
      </c>
      <c r="J225" t="s">
        <v>42</v>
      </c>
      <c r="K225" t="s">
        <v>31</v>
      </c>
      <c r="L225">
        <v>24</v>
      </c>
      <c r="M225">
        <v>50</v>
      </c>
      <c r="N225">
        <v>6</v>
      </c>
      <c r="O225">
        <v>68</v>
      </c>
      <c r="P225">
        <v>1</v>
      </c>
      <c r="Q225">
        <v>50</v>
      </c>
      <c r="R225" t="s">
        <v>445</v>
      </c>
      <c r="S225">
        <v>18</v>
      </c>
      <c r="T225" t="s">
        <v>1719</v>
      </c>
      <c r="U225" s="14">
        <v>45366</v>
      </c>
      <c r="V225" s="14">
        <v>45378</v>
      </c>
    </row>
    <row r="226" spans="1:22" hidden="1" x14ac:dyDescent="0.25">
      <c r="A226" t="s">
        <v>486</v>
      </c>
      <c r="B226" t="s">
        <v>1274</v>
      </c>
      <c r="D226" t="s">
        <v>490</v>
      </c>
      <c r="F226" t="s">
        <v>884</v>
      </c>
      <c r="G226" t="s">
        <v>28</v>
      </c>
      <c r="H226" t="s">
        <v>1720</v>
      </c>
      <c r="I226">
        <v>2</v>
      </c>
      <c r="J226" t="s">
        <v>30</v>
      </c>
      <c r="K226" t="s">
        <v>31</v>
      </c>
      <c r="L226">
        <v>0</v>
      </c>
      <c r="M226">
        <v>200</v>
      </c>
      <c r="N226">
        <v>2020</v>
      </c>
      <c r="O226">
        <v>-1820</v>
      </c>
      <c r="P226">
        <v>-18</v>
      </c>
      <c r="Q226">
        <v>100</v>
      </c>
      <c r="R226" t="s">
        <v>445</v>
      </c>
      <c r="S226">
        <v>-20</v>
      </c>
      <c r="T226" t="s">
        <v>1721</v>
      </c>
      <c r="U226" t="s">
        <v>1722</v>
      </c>
    </row>
    <row r="227" spans="1:22" hidden="1" x14ac:dyDescent="0.25">
      <c r="A227" t="s">
        <v>486</v>
      </c>
      <c r="B227" t="s">
        <v>1275</v>
      </c>
      <c r="D227" t="s">
        <v>1276</v>
      </c>
      <c r="F227" t="s">
        <v>884</v>
      </c>
      <c r="G227" t="s">
        <v>28</v>
      </c>
      <c r="H227" t="s">
        <v>1723</v>
      </c>
      <c r="I227">
        <v>4</v>
      </c>
      <c r="J227" t="s">
        <v>30</v>
      </c>
      <c r="K227" t="s">
        <v>31</v>
      </c>
      <c r="L227">
        <v>0</v>
      </c>
      <c r="M227">
        <v>50</v>
      </c>
      <c r="N227">
        <v>500</v>
      </c>
      <c r="O227">
        <v>-450</v>
      </c>
      <c r="P227">
        <v>-9</v>
      </c>
      <c r="Q227">
        <v>50</v>
      </c>
      <c r="R227" t="s">
        <v>445</v>
      </c>
      <c r="S227">
        <v>0</v>
      </c>
      <c r="T227" t="s">
        <v>1724</v>
      </c>
      <c r="U227" t="s">
        <v>1722</v>
      </c>
    </row>
    <row r="228" spans="1:22" hidden="1" x14ac:dyDescent="0.25">
      <c r="A228" t="s">
        <v>486</v>
      </c>
      <c r="B228" t="s">
        <v>1277</v>
      </c>
      <c r="D228" t="s">
        <v>494</v>
      </c>
      <c r="G228" t="s">
        <v>28</v>
      </c>
      <c r="I228">
        <v>5</v>
      </c>
      <c r="J228" t="s">
        <v>30</v>
      </c>
      <c r="K228" t="s">
        <v>31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50</v>
      </c>
      <c r="R228" t="s">
        <v>445</v>
      </c>
      <c r="S228">
        <v>0</v>
      </c>
      <c r="T228" t="s">
        <v>1717</v>
      </c>
    </row>
    <row r="229" spans="1:22" x14ac:dyDescent="0.25">
      <c r="A229" t="s">
        <v>496</v>
      </c>
      <c r="B229" t="s">
        <v>502</v>
      </c>
      <c r="D229" t="s">
        <v>503</v>
      </c>
      <c r="E229" t="s">
        <v>504</v>
      </c>
      <c r="G229" t="s">
        <v>505</v>
      </c>
      <c r="H229" t="s">
        <v>506</v>
      </c>
      <c r="I229">
        <v>6</v>
      </c>
      <c r="J229" t="s">
        <v>42</v>
      </c>
      <c r="K229" t="s">
        <v>31</v>
      </c>
      <c r="L229">
        <v>20</v>
      </c>
      <c r="M229">
        <v>0</v>
      </c>
      <c r="N229">
        <v>18</v>
      </c>
      <c r="O229">
        <v>2</v>
      </c>
      <c r="P229">
        <v>0</v>
      </c>
      <c r="Q229">
        <v>20</v>
      </c>
      <c r="R229" t="s">
        <v>32</v>
      </c>
      <c r="S229">
        <v>2</v>
      </c>
      <c r="T229" t="s">
        <v>1725</v>
      </c>
      <c r="V229" s="14">
        <v>45378</v>
      </c>
    </row>
    <row r="230" spans="1:22" hidden="1" x14ac:dyDescent="0.25">
      <c r="A230" t="s">
        <v>496</v>
      </c>
      <c r="B230" t="s">
        <v>508</v>
      </c>
      <c r="D230" t="s">
        <v>509</v>
      </c>
      <c r="E230" t="s">
        <v>510</v>
      </c>
      <c r="G230" t="s">
        <v>28</v>
      </c>
      <c r="H230" t="s">
        <v>511</v>
      </c>
      <c r="I230">
        <v>8</v>
      </c>
      <c r="J230" t="s">
        <v>30</v>
      </c>
      <c r="K230" t="s">
        <v>31</v>
      </c>
      <c r="L230">
        <v>3</v>
      </c>
      <c r="M230">
        <v>320</v>
      </c>
      <c r="N230">
        <v>323</v>
      </c>
      <c r="O230">
        <v>0</v>
      </c>
      <c r="P230">
        <v>0</v>
      </c>
      <c r="Q230">
        <v>64</v>
      </c>
      <c r="R230" t="s">
        <v>32</v>
      </c>
      <c r="S230">
        <v>0</v>
      </c>
      <c r="T230" t="s">
        <v>1562</v>
      </c>
      <c r="V230" s="14">
        <v>45378</v>
      </c>
    </row>
    <row r="231" spans="1:22" hidden="1" x14ac:dyDescent="0.25">
      <c r="A231" t="s">
        <v>496</v>
      </c>
      <c r="B231" t="s">
        <v>514</v>
      </c>
      <c r="D231" t="s">
        <v>515</v>
      </c>
      <c r="E231" t="s">
        <v>510</v>
      </c>
      <c r="G231" t="s">
        <v>28</v>
      </c>
      <c r="H231" t="s">
        <v>516</v>
      </c>
      <c r="I231">
        <v>11</v>
      </c>
      <c r="J231" t="s">
        <v>30</v>
      </c>
      <c r="K231" t="s">
        <v>31</v>
      </c>
      <c r="L231">
        <v>0</v>
      </c>
      <c r="M231">
        <v>72</v>
      </c>
      <c r="N231">
        <v>72</v>
      </c>
      <c r="O231">
        <v>0</v>
      </c>
      <c r="P231">
        <v>0</v>
      </c>
      <c r="Q231">
        <v>36</v>
      </c>
      <c r="R231" t="s">
        <v>37</v>
      </c>
      <c r="S231">
        <v>0</v>
      </c>
      <c r="T231" t="s">
        <v>1571</v>
      </c>
      <c r="V231" s="14">
        <v>45378</v>
      </c>
    </row>
    <row r="232" spans="1:22" hidden="1" x14ac:dyDescent="0.25">
      <c r="A232" t="s">
        <v>496</v>
      </c>
      <c r="B232" t="s">
        <v>519</v>
      </c>
      <c r="D232" t="s">
        <v>520</v>
      </c>
      <c r="G232" t="s">
        <v>28</v>
      </c>
      <c r="H232" t="s">
        <v>521</v>
      </c>
      <c r="I232">
        <v>14</v>
      </c>
      <c r="J232" t="s">
        <v>30</v>
      </c>
      <c r="K232" t="s">
        <v>31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36</v>
      </c>
      <c r="R232" t="s">
        <v>37</v>
      </c>
      <c r="S232">
        <v>0</v>
      </c>
      <c r="T232" t="s">
        <v>1571</v>
      </c>
      <c r="V232" s="14">
        <v>45378</v>
      </c>
    </row>
    <row r="233" spans="1:22" x14ac:dyDescent="0.25">
      <c r="A233" t="s">
        <v>496</v>
      </c>
      <c r="B233" t="s">
        <v>523</v>
      </c>
      <c r="D233" t="s">
        <v>524</v>
      </c>
      <c r="E233" t="s">
        <v>525</v>
      </c>
      <c r="G233" t="s">
        <v>45</v>
      </c>
      <c r="H233" t="s">
        <v>526</v>
      </c>
      <c r="I233">
        <v>16</v>
      </c>
      <c r="J233" t="s">
        <v>42</v>
      </c>
      <c r="K233" t="s">
        <v>31</v>
      </c>
      <c r="L233">
        <v>45</v>
      </c>
      <c r="M233">
        <v>36</v>
      </c>
      <c r="N233">
        <v>14</v>
      </c>
      <c r="O233">
        <v>67</v>
      </c>
      <c r="P233">
        <v>1</v>
      </c>
      <c r="Q233">
        <v>36</v>
      </c>
      <c r="R233" t="s">
        <v>37</v>
      </c>
      <c r="S233">
        <v>31</v>
      </c>
      <c r="T233" t="s">
        <v>1726</v>
      </c>
      <c r="V233" s="14">
        <v>45381</v>
      </c>
    </row>
    <row r="234" spans="1:22" x14ac:dyDescent="0.25">
      <c r="A234" t="s">
        <v>496</v>
      </c>
      <c r="B234" t="s">
        <v>527</v>
      </c>
      <c r="D234" t="s">
        <v>528</v>
      </c>
      <c r="E234" t="s">
        <v>427</v>
      </c>
      <c r="G234" t="s">
        <v>45</v>
      </c>
      <c r="H234" t="s">
        <v>529</v>
      </c>
      <c r="I234">
        <v>17</v>
      </c>
      <c r="J234" t="s">
        <v>42</v>
      </c>
      <c r="K234" t="s">
        <v>31</v>
      </c>
      <c r="L234">
        <v>24</v>
      </c>
      <c r="M234">
        <v>0</v>
      </c>
      <c r="N234">
        <v>8</v>
      </c>
      <c r="O234">
        <v>16</v>
      </c>
      <c r="P234">
        <v>0</v>
      </c>
      <c r="Q234">
        <v>36</v>
      </c>
      <c r="R234" t="s">
        <v>37</v>
      </c>
      <c r="S234">
        <v>16</v>
      </c>
      <c r="T234" t="s">
        <v>1727</v>
      </c>
      <c r="U234" s="14">
        <v>45356</v>
      </c>
      <c r="V234" s="14">
        <v>45378</v>
      </c>
    </row>
    <row r="235" spans="1:22" x14ac:dyDescent="0.25">
      <c r="A235" t="s">
        <v>496</v>
      </c>
      <c r="B235" t="s">
        <v>530</v>
      </c>
      <c r="C235" t="s">
        <v>1037</v>
      </c>
      <c r="D235" t="s">
        <v>531</v>
      </c>
      <c r="E235" t="s">
        <v>423</v>
      </c>
      <c r="G235" t="s">
        <v>45</v>
      </c>
      <c r="H235" t="s">
        <v>532</v>
      </c>
      <c r="I235">
        <v>18</v>
      </c>
      <c r="J235" t="s">
        <v>42</v>
      </c>
      <c r="K235" t="s">
        <v>31</v>
      </c>
      <c r="L235">
        <v>83</v>
      </c>
      <c r="M235">
        <v>0</v>
      </c>
      <c r="N235">
        <v>92</v>
      </c>
      <c r="O235">
        <v>-9</v>
      </c>
      <c r="P235">
        <v>0</v>
      </c>
      <c r="Q235">
        <v>36</v>
      </c>
      <c r="R235" t="s">
        <v>37</v>
      </c>
      <c r="S235">
        <v>-9</v>
      </c>
      <c r="T235" t="s">
        <v>1728</v>
      </c>
      <c r="U235" s="14">
        <v>45356</v>
      </c>
      <c r="V235" s="14">
        <v>45378</v>
      </c>
    </row>
    <row r="236" spans="1:22" hidden="1" x14ac:dyDescent="0.25">
      <c r="A236" t="s">
        <v>496</v>
      </c>
      <c r="B236" t="s">
        <v>1279</v>
      </c>
      <c r="D236" t="s">
        <v>497</v>
      </c>
      <c r="G236" t="s">
        <v>238</v>
      </c>
      <c r="I236">
        <v>1</v>
      </c>
      <c r="J236" t="s">
        <v>39</v>
      </c>
      <c r="K236" t="s">
        <v>31</v>
      </c>
      <c r="L236">
        <v>2592</v>
      </c>
      <c r="M236">
        <v>0</v>
      </c>
      <c r="N236">
        <v>36</v>
      </c>
      <c r="O236">
        <v>2556</v>
      </c>
      <c r="P236">
        <v>5</v>
      </c>
      <c r="Q236">
        <v>432</v>
      </c>
      <c r="R236" t="s">
        <v>40</v>
      </c>
      <c r="S236">
        <v>396</v>
      </c>
      <c r="T236" t="s">
        <v>1729</v>
      </c>
    </row>
    <row r="237" spans="1:22" x14ac:dyDescent="0.25">
      <c r="A237" t="s">
        <v>496</v>
      </c>
      <c r="B237" t="s">
        <v>1280</v>
      </c>
      <c r="D237" t="s">
        <v>498</v>
      </c>
      <c r="G237" t="s">
        <v>45</v>
      </c>
      <c r="H237" t="s">
        <v>1730</v>
      </c>
      <c r="I237">
        <v>2</v>
      </c>
      <c r="J237" t="s">
        <v>42</v>
      </c>
      <c r="K237" t="s">
        <v>31</v>
      </c>
      <c r="L237">
        <v>188</v>
      </c>
      <c r="M237">
        <v>0</v>
      </c>
      <c r="N237">
        <v>12</v>
      </c>
      <c r="O237">
        <v>176</v>
      </c>
      <c r="P237">
        <v>1</v>
      </c>
      <c r="Q237">
        <v>144</v>
      </c>
      <c r="R237" t="s">
        <v>32</v>
      </c>
      <c r="S237">
        <v>32</v>
      </c>
      <c r="T237" t="s">
        <v>429</v>
      </c>
      <c r="U237" s="14">
        <v>45355</v>
      </c>
    </row>
    <row r="238" spans="1:22" x14ac:dyDescent="0.25">
      <c r="A238" t="s">
        <v>496</v>
      </c>
      <c r="B238" t="s">
        <v>1281</v>
      </c>
      <c r="D238" t="s">
        <v>507</v>
      </c>
      <c r="G238" t="s">
        <v>45</v>
      </c>
      <c r="H238" t="s">
        <v>1731</v>
      </c>
      <c r="I238">
        <v>3</v>
      </c>
      <c r="J238" t="s">
        <v>42</v>
      </c>
      <c r="K238" t="s">
        <v>31</v>
      </c>
      <c r="L238">
        <v>20</v>
      </c>
      <c r="M238">
        <v>0</v>
      </c>
      <c r="N238">
        <v>21</v>
      </c>
      <c r="O238">
        <v>-1</v>
      </c>
      <c r="P238">
        <v>0</v>
      </c>
      <c r="Q238">
        <v>20</v>
      </c>
      <c r="R238" t="s">
        <v>32</v>
      </c>
      <c r="S238">
        <v>-1</v>
      </c>
      <c r="T238" t="s">
        <v>1693</v>
      </c>
      <c r="U238" s="14">
        <v>45355</v>
      </c>
    </row>
    <row r="239" spans="1:22" x14ac:dyDescent="0.25">
      <c r="A239" t="s">
        <v>496</v>
      </c>
      <c r="B239" t="s">
        <v>1282</v>
      </c>
      <c r="D239" t="s">
        <v>1283</v>
      </c>
      <c r="G239" t="s">
        <v>45</v>
      </c>
      <c r="H239" t="s">
        <v>1732</v>
      </c>
      <c r="I239">
        <v>5</v>
      </c>
      <c r="J239" t="s">
        <v>42</v>
      </c>
      <c r="K239" t="s">
        <v>31</v>
      </c>
      <c r="L239">
        <v>0</v>
      </c>
      <c r="M239">
        <v>0</v>
      </c>
      <c r="N239">
        <v>36</v>
      </c>
      <c r="O239">
        <v>-36</v>
      </c>
      <c r="P239">
        <v>0</v>
      </c>
      <c r="Q239" t="s">
        <v>1581</v>
      </c>
      <c r="R239" t="s">
        <v>32</v>
      </c>
      <c r="S239">
        <v>-36</v>
      </c>
      <c r="T239" t="s">
        <v>1733</v>
      </c>
    </row>
    <row r="240" spans="1:22" hidden="1" x14ac:dyDescent="0.25">
      <c r="A240" t="s">
        <v>496</v>
      </c>
      <c r="B240" t="s">
        <v>1284</v>
      </c>
      <c r="D240" t="s">
        <v>500</v>
      </c>
      <c r="G240" t="s">
        <v>28</v>
      </c>
      <c r="I240">
        <v>7</v>
      </c>
      <c r="J240" t="s">
        <v>30</v>
      </c>
      <c r="K240" t="s">
        <v>31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48</v>
      </c>
      <c r="R240" t="s">
        <v>32</v>
      </c>
      <c r="S240">
        <v>0</v>
      </c>
      <c r="T240" t="s">
        <v>1562</v>
      </c>
    </row>
    <row r="241" spans="1:22" hidden="1" x14ac:dyDescent="0.25">
      <c r="A241" t="s">
        <v>496</v>
      </c>
      <c r="B241" t="s">
        <v>1285</v>
      </c>
      <c r="D241" t="s">
        <v>513</v>
      </c>
      <c r="G241" t="s">
        <v>28</v>
      </c>
      <c r="I241">
        <v>10</v>
      </c>
      <c r="J241" t="s">
        <v>30</v>
      </c>
      <c r="K241" t="s">
        <v>31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36</v>
      </c>
      <c r="R241" t="s">
        <v>32</v>
      </c>
      <c r="S241">
        <v>0</v>
      </c>
      <c r="T241" t="s">
        <v>1562</v>
      </c>
    </row>
    <row r="242" spans="1:22" hidden="1" x14ac:dyDescent="0.25">
      <c r="A242" t="s">
        <v>496</v>
      </c>
      <c r="B242" t="s">
        <v>1286</v>
      </c>
      <c r="D242" t="s">
        <v>522</v>
      </c>
      <c r="E242" t="s">
        <v>1734</v>
      </c>
      <c r="G242" t="s">
        <v>28</v>
      </c>
      <c r="H242" t="s">
        <v>1735</v>
      </c>
      <c r="I242">
        <v>15</v>
      </c>
      <c r="J242" t="s">
        <v>30</v>
      </c>
      <c r="K242" t="s">
        <v>31</v>
      </c>
      <c r="L242">
        <v>0</v>
      </c>
      <c r="M242">
        <v>54</v>
      </c>
      <c r="N242">
        <v>54</v>
      </c>
      <c r="O242">
        <v>0</v>
      </c>
      <c r="P242">
        <v>0</v>
      </c>
      <c r="Q242">
        <v>54</v>
      </c>
      <c r="R242" t="s">
        <v>32</v>
      </c>
      <c r="S242">
        <v>0</v>
      </c>
      <c r="T242" t="s">
        <v>1562</v>
      </c>
      <c r="U242" s="14">
        <v>45360</v>
      </c>
    </row>
    <row r="243" spans="1:22" x14ac:dyDescent="0.25">
      <c r="A243" t="s">
        <v>535</v>
      </c>
      <c r="B243" t="s">
        <v>541</v>
      </c>
      <c r="D243" t="s">
        <v>542</v>
      </c>
      <c r="E243" t="s">
        <v>80</v>
      </c>
      <c r="G243" t="s">
        <v>45</v>
      </c>
      <c r="H243" t="s">
        <v>543</v>
      </c>
      <c r="I243">
        <v>6</v>
      </c>
      <c r="J243" t="s">
        <v>42</v>
      </c>
      <c r="K243" t="s">
        <v>31</v>
      </c>
      <c r="L243">
        <v>116</v>
      </c>
      <c r="M243">
        <v>0</v>
      </c>
      <c r="N243">
        <v>0</v>
      </c>
      <c r="O243">
        <v>116</v>
      </c>
      <c r="P243">
        <v>1</v>
      </c>
      <c r="Q243">
        <v>96</v>
      </c>
      <c r="R243" t="s">
        <v>40</v>
      </c>
      <c r="S243">
        <v>20</v>
      </c>
      <c r="T243" t="s">
        <v>544</v>
      </c>
      <c r="V243" s="14">
        <v>45378</v>
      </c>
    </row>
    <row r="244" spans="1:22" x14ac:dyDescent="0.25">
      <c r="A244" t="s">
        <v>535</v>
      </c>
      <c r="B244" t="s">
        <v>546</v>
      </c>
      <c r="C244" t="s">
        <v>1977</v>
      </c>
      <c r="D244" t="s">
        <v>547</v>
      </c>
      <c r="E244" t="s">
        <v>99</v>
      </c>
      <c r="G244" t="s">
        <v>45</v>
      </c>
      <c r="H244" t="s">
        <v>548</v>
      </c>
      <c r="I244">
        <v>8</v>
      </c>
      <c r="J244" t="s">
        <v>42</v>
      </c>
      <c r="K244" t="s">
        <v>31</v>
      </c>
      <c r="L244">
        <v>15</v>
      </c>
      <c r="M244">
        <v>0</v>
      </c>
      <c r="N244">
        <v>0</v>
      </c>
      <c r="O244">
        <v>15</v>
      </c>
      <c r="P244">
        <v>0</v>
      </c>
      <c r="Q244">
        <v>80</v>
      </c>
      <c r="R244" t="s">
        <v>40</v>
      </c>
      <c r="S244">
        <v>15</v>
      </c>
      <c r="T244" t="s">
        <v>1736</v>
      </c>
      <c r="V244" s="14">
        <v>45378</v>
      </c>
    </row>
    <row r="245" spans="1:22" hidden="1" x14ac:dyDescent="0.25">
      <c r="A245" t="s">
        <v>535</v>
      </c>
      <c r="B245" t="s">
        <v>550</v>
      </c>
      <c r="D245" t="s">
        <v>4</v>
      </c>
      <c r="E245" t="s">
        <v>80</v>
      </c>
      <c r="G245" t="s">
        <v>238</v>
      </c>
      <c r="I245">
        <v>10</v>
      </c>
      <c r="J245" t="s">
        <v>551</v>
      </c>
      <c r="K245" t="s">
        <v>31</v>
      </c>
      <c r="L245">
        <v>4508</v>
      </c>
      <c r="M245">
        <v>0</v>
      </c>
      <c r="N245">
        <v>80</v>
      </c>
      <c r="O245">
        <v>4428</v>
      </c>
      <c r="P245">
        <v>10</v>
      </c>
      <c r="Q245">
        <v>432</v>
      </c>
      <c r="R245" t="s">
        <v>445</v>
      </c>
      <c r="S245">
        <v>108</v>
      </c>
      <c r="T245" t="s">
        <v>1737</v>
      </c>
      <c r="U245" s="14">
        <v>45356</v>
      </c>
      <c r="V245" s="14">
        <v>45378</v>
      </c>
    </row>
    <row r="246" spans="1:22" hidden="1" x14ac:dyDescent="0.25">
      <c r="A246" t="s">
        <v>535</v>
      </c>
      <c r="B246" t="s">
        <v>552</v>
      </c>
      <c r="D246" t="s">
        <v>5</v>
      </c>
      <c r="E246" t="s">
        <v>99</v>
      </c>
      <c r="G246" t="s">
        <v>238</v>
      </c>
      <c r="I246">
        <v>11</v>
      </c>
      <c r="J246" t="s">
        <v>551</v>
      </c>
      <c r="K246" t="s">
        <v>31</v>
      </c>
      <c r="L246">
        <v>2398</v>
      </c>
      <c r="M246">
        <v>0</v>
      </c>
      <c r="N246">
        <v>0</v>
      </c>
      <c r="O246">
        <v>2398</v>
      </c>
      <c r="P246">
        <v>19</v>
      </c>
      <c r="Q246">
        <v>120</v>
      </c>
      <c r="R246" t="s">
        <v>40</v>
      </c>
      <c r="S246">
        <v>118</v>
      </c>
      <c r="T246" t="s">
        <v>1738</v>
      </c>
      <c r="V246" s="14">
        <v>45378</v>
      </c>
    </row>
    <row r="247" spans="1:22" hidden="1" x14ac:dyDescent="0.25">
      <c r="A247" t="s">
        <v>535</v>
      </c>
      <c r="B247" t="s">
        <v>1288</v>
      </c>
      <c r="D247" t="s">
        <v>1289</v>
      </c>
      <c r="E247" t="s">
        <v>80</v>
      </c>
      <c r="G247" t="s">
        <v>28</v>
      </c>
      <c r="H247" t="s">
        <v>1739</v>
      </c>
      <c r="I247">
        <v>3</v>
      </c>
      <c r="J247" t="s">
        <v>30</v>
      </c>
      <c r="K247" t="s">
        <v>31</v>
      </c>
      <c r="L247">
        <v>0</v>
      </c>
      <c r="M247">
        <v>960</v>
      </c>
      <c r="N247">
        <v>960</v>
      </c>
      <c r="O247">
        <v>0</v>
      </c>
      <c r="P247">
        <v>0</v>
      </c>
      <c r="Q247">
        <v>192</v>
      </c>
      <c r="R247" t="s">
        <v>445</v>
      </c>
      <c r="S247">
        <v>0</v>
      </c>
      <c r="T247" t="s">
        <v>1717</v>
      </c>
      <c r="U247" s="14">
        <v>45360</v>
      </c>
    </row>
    <row r="248" spans="1:22" hidden="1" x14ac:dyDescent="0.25">
      <c r="A248" t="s">
        <v>535</v>
      </c>
      <c r="B248" t="s">
        <v>1290</v>
      </c>
      <c r="D248" t="s">
        <v>539</v>
      </c>
      <c r="E248" t="s">
        <v>80</v>
      </c>
      <c r="G248" t="s">
        <v>28</v>
      </c>
      <c r="H248" t="s">
        <v>1739</v>
      </c>
      <c r="I248">
        <v>4</v>
      </c>
      <c r="J248" t="s">
        <v>30</v>
      </c>
      <c r="K248" t="s">
        <v>31</v>
      </c>
      <c r="L248">
        <v>0</v>
      </c>
      <c r="M248">
        <v>480</v>
      </c>
      <c r="N248">
        <v>500</v>
      </c>
      <c r="O248">
        <v>-20</v>
      </c>
      <c r="P248">
        <v>0</v>
      </c>
      <c r="Q248">
        <v>96</v>
      </c>
      <c r="R248" t="s">
        <v>445</v>
      </c>
      <c r="S248">
        <v>-20</v>
      </c>
      <c r="T248" t="s">
        <v>1710</v>
      </c>
      <c r="U248" s="14">
        <v>45360</v>
      </c>
    </row>
    <row r="249" spans="1:22" hidden="1" x14ac:dyDescent="0.25">
      <c r="A249" t="s">
        <v>535</v>
      </c>
      <c r="B249" t="s">
        <v>1291</v>
      </c>
      <c r="D249" t="s">
        <v>540</v>
      </c>
      <c r="E249" t="s">
        <v>99</v>
      </c>
      <c r="G249" t="s">
        <v>28</v>
      </c>
      <c r="H249" t="s">
        <v>1740</v>
      </c>
      <c r="I249">
        <v>5</v>
      </c>
      <c r="J249" t="s">
        <v>30</v>
      </c>
      <c r="K249" t="s">
        <v>31</v>
      </c>
      <c r="L249">
        <v>0</v>
      </c>
      <c r="M249">
        <v>400</v>
      </c>
      <c r="N249">
        <v>400</v>
      </c>
      <c r="O249">
        <v>0</v>
      </c>
      <c r="P249">
        <v>0</v>
      </c>
      <c r="Q249">
        <v>80</v>
      </c>
      <c r="R249" t="s">
        <v>445</v>
      </c>
      <c r="S249">
        <v>0</v>
      </c>
      <c r="T249" t="s">
        <v>1717</v>
      </c>
      <c r="U249" s="14">
        <v>45360</v>
      </c>
    </row>
    <row r="250" spans="1:22" hidden="1" x14ac:dyDescent="0.25">
      <c r="A250" t="s">
        <v>535</v>
      </c>
      <c r="B250" t="s">
        <v>1287</v>
      </c>
      <c r="D250" t="s">
        <v>537</v>
      </c>
      <c r="E250" t="s">
        <v>99</v>
      </c>
      <c r="G250" t="s">
        <v>1741</v>
      </c>
      <c r="I250">
        <v>2</v>
      </c>
      <c r="J250" t="s">
        <v>30</v>
      </c>
      <c r="K250" t="s">
        <v>1627</v>
      </c>
      <c r="L250">
        <v>10095</v>
      </c>
      <c r="M250">
        <v>0</v>
      </c>
      <c r="N250">
        <v>0</v>
      </c>
      <c r="O250">
        <v>10095</v>
      </c>
      <c r="P250">
        <v>63</v>
      </c>
      <c r="Q250">
        <v>160</v>
      </c>
      <c r="R250" t="s">
        <v>40</v>
      </c>
      <c r="S250">
        <v>15</v>
      </c>
      <c r="T250" t="s">
        <v>1742</v>
      </c>
      <c r="U250" s="14">
        <v>45355</v>
      </c>
    </row>
    <row r="251" spans="1:22" hidden="1" x14ac:dyDescent="0.25">
      <c r="A251" t="s">
        <v>553</v>
      </c>
      <c r="B251" t="s">
        <v>554</v>
      </c>
      <c r="D251" t="s">
        <v>555</v>
      </c>
      <c r="G251" t="s">
        <v>238</v>
      </c>
      <c r="H251">
        <v>9381</v>
      </c>
      <c r="I251">
        <v>1</v>
      </c>
      <c r="J251" t="s">
        <v>39</v>
      </c>
      <c r="K251" t="s">
        <v>31</v>
      </c>
      <c r="L251">
        <v>70</v>
      </c>
      <c r="M251">
        <v>0</v>
      </c>
      <c r="N251">
        <v>66</v>
      </c>
      <c r="O251">
        <v>4</v>
      </c>
      <c r="P251">
        <v>0</v>
      </c>
      <c r="Q251">
        <v>100</v>
      </c>
      <c r="R251" t="s">
        <v>40</v>
      </c>
      <c r="S251">
        <v>4</v>
      </c>
      <c r="T251" t="s">
        <v>1743</v>
      </c>
      <c r="U251" s="14">
        <v>45356</v>
      </c>
      <c r="V251" t="s">
        <v>1744</v>
      </c>
    </row>
    <row r="252" spans="1:22" hidden="1" x14ac:dyDescent="0.25">
      <c r="A252" t="s">
        <v>553</v>
      </c>
      <c r="B252" t="s">
        <v>556</v>
      </c>
      <c r="D252" t="s">
        <v>1292</v>
      </c>
      <c r="G252" t="s">
        <v>238</v>
      </c>
      <c r="H252">
        <v>9375</v>
      </c>
      <c r="I252">
        <v>2</v>
      </c>
      <c r="J252" t="s">
        <v>39</v>
      </c>
      <c r="K252" t="s">
        <v>31</v>
      </c>
      <c r="L252">
        <v>58</v>
      </c>
      <c r="M252">
        <v>0</v>
      </c>
      <c r="N252">
        <v>58</v>
      </c>
      <c r="O252">
        <v>0</v>
      </c>
      <c r="P252">
        <v>0</v>
      </c>
      <c r="Q252">
        <v>120</v>
      </c>
      <c r="R252" t="s">
        <v>40</v>
      </c>
      <c r="S252">
        <v>0</v>
      </c>
      <c r="T252" t="s">
        <v>1552</v>
      </c>
      <c r="U252" s="14">
        <v>45356</v>
      </c>
      <c r="V252" t="s">
        <v>1745</v>
      </c>
    </row>
    <row r="253" spans="1:22" hidden="1" x14ac:dyDescent="0.25">
      <c r="A253" t="s">
        <v>553</v>
      </c>
      <c r="B253" t="s">
        <v>557</v>
      </c>
      <c r="D253" t="s">
        <v>558</v>
      </c>
      <c r="E253" t="s">
        <v>99</v>
      </c>
      <c r="F253" t="s">
        <v>559</v>
      </c>
      <c r="G253" t="s">
        <v>238</v>
      </c>
      <c r="H253" t="s">
        <v>560</v>
      </c>
      <c r="I253">
        <v>3</v>
      </c>
      <c r="J253" t="s">
        <v>39</v>
      </c>
      <c r="K253" t="s">
        <v>31</v>
      </c>
      <c r="L253">
        <v>100.25</v>
      </c>
      <c r="M253">
        <v>0</v>
      </c>
      <c r="N253">
        <v>17</v>
      </c>
      <c r="O253">
        <v>83.25</v>
      </c>
      <c r="P253">
        <v>0</v>
      </c>
      <c r="Q253">
        <v>100</v>
      </c>
      <c r="R253" t="s">
        <v>32</v>
      </c>
      <c r="S253">
        <v>83</v>
      </c>
      <c r="T253" t="s">
        <v>1746</v>
      </c>
      <c r="U253" s="14">
        <v>45359</v>
      </c>
      <c r="V253" s="14">
        <v>45378</v>
      </c>
    </row>
    <row r="254" spans="1:22" hidden="1" x14ac:dyDescent="0.25">
      <c r="A254" t="s">
        <v>553</v>
      </c>
      <c r="B254" t="s">
        <v>562</v>
      </c>
      <c r="D254" t="s">
        <v>563</v>
      </c>
      <c r="E254" t="s">
        <v>564</v>
      </c>
      <c r="F254" t="s">
        <v>565</v>
      </c>
      <c r="G254" t="s">
        <v>566</v>
      </c>
      <c r="H254">
        <v>2541</v>
      </c>
      <c r="I254">
        <v>4</v>
      </c>
      <c r="J254" t="s">
        <v>39</v>
      </c>
      <c r="K254" t="s">
        <v>31</v>
      </c>
      <c r="L254">
        <v>123</v>
      </c>
      <c r="M254">
        <v>0</v>
      </c>
      <c r="N254">
        <v>20</v>
      </c>
      <c r="O254">
        <v>103</v>
      </c>
      <c r="P254">
        <v>0</v>
      </c>
      <c r="Q254">
        <v>120</v>
      </c>
      <c r="R254" t="s">
        <v>32</v>
      </c>
      <c r="S254">
        <v>103</v>
      </c>
      <c r="T254" t="s">
        <v>1747</v>
      </c>
      <c r="U254" s="14">
        <v>45356</v>
      </c>
      <c r="V254" s="14">
        <v>45378</v>
      </c>
    </row>
    <row r="255" spans="1:22" hidden="1" x14ac:dyDescent="0.25">
      <c r="A255" t="s">
        <v>553</v>
      </c>
      <c r="B255" t="s">
        <v>567</v>
      </c>
      <c r="D255" t="s">
        <v>568</v>
      </c>
      <c r="E255" t="s">
        <v>80</v>
      </c>
      <c r="F255" t="s">
        <v>565</v>
      </c>
      <c r="G255" t="s">
        <v>566</v>
      </c>
      <c r="H255">
        <v>2542</v>
      </c>
      <c r="I255">
        <v>5</v>
      </c>
      <c r="J255" t="s">
        <v>39</v>
      </c>
      <c r="K255" t="s">
        <v>31</v>
      </c>
      <c r="L255">
        <v>93</v>
      </c>
      <c r="M255">
        <v>0</v>
      </c>
      <c r="N255">
        <v>52</v>
      </c>
      <c r="O255">
        <v>41</v>
      </c>
      <c r="P255">
        <v>0</v>
      </c>
      <c r="Q255">
        <v>80</v>
      </c>
      <c r="R255" t="s">
        <v>32</v>
      </c>
      <c r="S255">
        <v>41</v>
      </c>
      <c r="T255" t="s">
        <v>1748</v>
      </c>
      <c r="U255" s="14">
        <v>45356</v>
      </c>
      <c r="V255" s="14">
        <v>45378</v>
      </c>
    </row>
    <row r="256" spans="1:22" hidden="1" x14ac:dyDescent="0.25">
      <c r="A256" t="s">
        <v>553</v>
      </c>
      <c r="B256" t="s">
        <v>569</v>
      </c>
      <c r="D256" t="s">
        <v>570</v>
      </c>
      <c r="E256" t="s">
        <v>571</v>
      </c>
      <c r="F256" t="s">
        <v>565</v>
      </c>
      <c r="G256" t="s">
        <v>566</v>
      </c>
      <c r="H256">
        <v>2543</v>
      </c>
      <c r="I256">
        <v>6</v>
      </c>
      <c r="J256" t="s">
        <v>39</v>
      </c>
      <c r="K256" t="s">
        <v>31</v>
      </c>
      <c r="L256">
        <v>62</v>
      </c>
      <c r="M256">
        <v>0</v>
      </c>
      <c r="N256">
        <v>36</v>
      </c>
      <c r="O256">
        <v>26</v>
      </c>
      <c r="P256">
        <v>0</v>
      </c>
      <c r="Q256">
        <v>60</v>
      </c>
      <c r="R256" t="s">
        <v>32</v>
      </c>
      <c r="S256">
        <v>26</v>
      </c>
      <c r="T256" t="s">
        <v>1749</v>
      </c>
      <c r="U256" s="14">
        <v>45359</v>
      </c>
      <c r="V256" s="14">
        <v>45378</v>
      </c>
    </row>
    <row r="257" spans="1:22" hidden="1" x14ac:dyDescent="0.25">
      <c r="A257" t="s">
        <v>553</v>
      </c>
      <c r="B257" t="s">
        <v>572</v>
      </c>
      <c r="D257" t="s">
        <v>573</v>
      </c>
      <c r="E257" t="s">
        <v>564</v>
      </c>
      <c r="G257" t="s">
        <v>238</v>
      </c>
      <c r="H257">
        <v>2544</v>
      </c>
      <c r="I257">
        <v>7</v>
      </c>
      <c r="J257" t="s">
        <v>39</v>
      </c>
      <c r="K257" t="s">
        <v>31</v>
      </c>
      <c r="L257">
        <v>121</v>
      </c>
      <c r="M257">
        <v>0</v>
      </c>
      <c r="N257">
        <v>28</v>
      </c>
      <c r="O257">
        <v>93</v>
      </c>
      <c r="P257">
        <v>0</v>
      </c>
      <c r="Q257">
        <v>120</v>
      </c>
      <c r="R257" t="s">
        <v>32</v>
      </c>
      <c r="S257">
        <v>93</v>
      </c>
      <c r="T257" t="s">
        <v>1750</v>
      </c>
      <c r="U257" s="14">
        <v>45356</v>
      </c>
      <c r="V257" s="14">
        <v>45378</v>
      </c>
    </row>
    <row r="258" spans="1:22" hidden="1" x14ac:dyDescent="0.25">
      <c r="A258" t="s">
        <v>553</v>
      </c>
      <c r="B258" t="s">
        <v>574</v>
      </c>
      <c r="D258" t="s">
        <v>575</v>
      </c>
      <c r="E258" t="s">
        <v>99</v>
      </c>
      <c r="G258" t="s">
        <v>238</v>
      </c>
      <c r="H258">
        <v>2545</v>
      </c>
      <c r="I258">
        <v>8</v>
      </c>
      <c r="J258" t="s">
        <v>39</v>
      </c>
      <c r="K258" t="s">
        <v>31</v>
      </c>
      <c r="L258">
        <v>82</v>
      </c>
      <c r="M258">
        <v>0</v>
      </c>
      <c r="N258">
        <v>41</v>
      </c>
      <c r="O258">
        <v>41</v>
      </c>
      <c r="P258">
        <v>0</v>
      </c>
      <c r="Q258">
        <v>80</v>
      </c>
      <c r="R258" t="s">
        <v>32</v>
      </c>
      <c r="S258">
        <v>41</v>
      </c>
      <c r="T258" t="s">
        <v>1748</v>
      </c>
      <c r="U258" s="14">
        <v>45358</v>
      </c>
      <c r="V258" s="14">
        <v>45378</v>
      </c>
    </row>
    <row r="259" spans="1:22" hidden="1" x14ac:dyDescent="0.25">
      <c r="A259" t="s">
        <v>553</v>
      </c>
      <c r="B259" t="s">
        <v>576</v>
      </c>
      <c r="D259" t="s">
        <v>577</v>
      </c>
      <c r="E259" t="s">
        <v>571</v>
      </c>
      <c r="G259" t="s">
        <v>238</v>
      </c>
      <c r="H259">
        <v>2546</v>
      </c>
      <c r="I259">
        <v>9</v>
      </c>
      <c r="J259" t="s">
        <v>39</v>
      </c>
      <c r="K259" t="s">
        <v>31</v>
      </c>
      <c r="L259">
        <v>61</v>
      </c>
      <c r="M259">
        <v>0</v>
      </c>
      <c r="N259">
        <v>39</v>
      </c>
      <c r="O259">
        <v>22</v>
      </c>
      <c r="P259">
        <v>0</v>
      </c>
      <c r="Q259">
        <v>60</v>
      </c>
      <c r="R259" t="s">
        <v>32</v>
      </c>
      <c r="S259">
        <v>22</v>
      </c>
      <c r="T259" t="s">
        <v>1751</v>
      </c>
      <c r="U259" s="14">
        <v>45358</v>
      </c>
      <c r="V259" s="14">
        <v>45378</v>
      </c>
    </row>
    <row r="260" spans="1:22" hidden="1" x14ac:dyDescent="0.25">
      <c r="A260" t="s">
        <v>553</v>
      </c>
      <c r="B260" t="s">
        <v>578</v>
      </c>
      <c r="D260" t="s">
        <v>579</v>
      </c>
      <c r="E260" t="s">
        <v>571</v>
      </c>
      <c r="F260" t="s">
        <v>559</v>
      </c>
      <c r="G260" t="s">
        <v>238</v>
      </c>
      <c r="H260" t="s">
        <v>580</v>
      </c>
      <c r="I260">
        <v>10</v>
      </c>
      <c r="J260" t="s">
        <v>39</v>
      </c>
      <c r="K260" t="s">
        <v>31</v>
      </c>
      <c r="L260">
        <v>68.25</v>
      </c>
      <c r="M260">
        <v>0</v>
      </c>
      <c r="N260">
        <v>12</v>
      </c>
      <c r="O260">
        <v>56.25</v>
      </c>
      <c r="P260">
        <v>0</v>
      </c>
      <c r="Q260">
        <v>80</v>
      </c>
      <c r="R260" t="s">
        <v>32</v>
      </c>
      <c r="S260">
        <v>56</v>
      </c>
      <c r="T260" t="s">
        <v>1752</v>
      </c>
      <c r="U260" s="14">
        <v>45356</v>
      </c>
      <c r="V260" t="s">
        <v>1753</v>
      </c>
    </row>
    <row r="261" spans="1:22" hidden="1" x14ac:dyDescent="0.25">
      <c r="A261" t="s">
        <v>553</v>
      </c>
      <c r="B261" t="s">
        <v>1303</v>
      </c>
      <c r="D261" t="s">
        <v>1304</v>
      </c>
      <c r="G261" t="s">
        <v>1754</v>
      </c>
      <c r="H261" t="s">
        <v>1755</v>
      </c>
      <c r="I261">
        <v>16</v>
      </c>
      <c r="J261" t="s">
        <v>39</v>
      </c>
      <c r="K261" t="s">
        <v>31</v>
      </c>
      <c r="L261">
        <v>10</v>
      </c>
      <c r="M261">
        <v>0</v>
      </c>
      <c r="N261">
        <v>8</v>
      </c>
      <c r="O261">
        <v>2</v>
      </c>
      <c r="P261">
        <v>0</v>
      </c>
      <c r="Q261">
        <v>60</v>
      </c>
      <c r="R261" t="s">
        <v>32</v>
      </c>
      <c r="S261">
        <v>2</v>
      </c>
      <c r="T261" t="s">
        <v>1725</v>
      </c>
      <c r="U261" s="14">
        <v>45359</v>
      </c>
      <c r="V261" s="14">
        <v>45378</v>
      </c>
    </row>
    <row r="262" spans="1:22" hidden="1" x14ac:dyDescent="0.25">
      <c r="A262" t="s">
        <v>553</v>
      </c>
      <c r="B262" t="s">
        <v>1305</v>
      </c>
      <c r="D262" t="s">
        <v>1306</v>
      </c>
      <c r="E262" t="s">
        <v>80</v>
      </c>
      <c r="G262" t="s">
        <v>238</v>
      </c>
      <c r="H262">
        <v>8517</v>
      </c>
      <c r="I262">
        <v>17</v>
      </c>
      <c r="J262" t="s">
        <v>39</v>
      </c>
      <c r="K262" t="s">
        <v>31</v>
      </c>
      <c r="L262">
        <v>195</v>
      </c>
      <c r="M262">
        <v>0</v>
      </c>
      <c r="N262">
        <v>21</v>
      </c>
      <c r="O262">
        <v>174</v>
      </c>
      <c r="P262">
        <v>1</v>
      </c>
      <c r="Q262">
        <v>100</v>
      </c>
      <c r="R262" t="s">
        <v>32</v>
      </c>
      <c r="S262">
        <v>74</v>
      </c>
      <c r="T262" t="s">
        <v>1756</v>
      </c>
      <c r="U262" s="14">
        <v>45359</v>
      </c>
      <c r="V262" s="14">
        <v>45378</v>
      </c>
    </row>
    <row r="263" spans="1:22" hidden="1" x14ac:dyDescent="0.25">
      <c r="A263" t="s">
        <v>553</v>
      </c>
      <c r="B263" t="s">
        <v>1307</v>
      </c>
      <c r="D263" t="s">
        <v>1308</v>
      </c>
      <c r="G263" t="s">
        <v>1754</v>
      </c>
      <c r="H263" t="s">
        <v>1757</v>
      </c>
      <c r="I263">
        <v>18</v>
      </c>
      <c r="K263" t="s">
        <v>31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60</v>
      </c>
      <c r="R263" t="s">
        <v>32</v>
      </c>
      <c r="S263">
        <v>0</v>
      </c>
      <c r="T263" t="s">
        <v>1562</v>
      </c>
      <c r="U263" s="14">
        <v>45366</v>
      </c>
      <c r="V263" s="14">
        <v>45378</v>
      </c>
    </row>
    <row r="264" spans="1:22" hidden="1" x14ac:dyDescent="0.25">
      <c r="A264" t="s">
        <v>553</v>
      </c>
      <c r="B264" t="s">
        <v>1309</v>
      </c>
      <c r="D264" t="s">
        <v>1310</v>
      </c>
      <c r="G264" t="s">
        <v>1754</v>
      </c>
      <c r="H264" t="s">
        <v>1758</v>
      </c>
      <c r="I264">
        <v>19</v>
      </c>
      <c r="K264" t="s">
        <v>31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60</v>
      </c>
      <c r="R264" t="s">
        <v>32</v>
      </c>
      <c r="S264">
        <v>0</v>
      </c>
      <c r="T264" t="s">
        <v>1562</v>
      </c>
      <c r="U264" s="14">
        <v>45366</v>
      </c>
      <c r="V264" s="14">
        <v>45378</v>
      </c>
    </row>
    <row r="265" spans="1:22" x14ac:dyDescent="0.25">
      <c r="A265" t="s">
        <v>553</v>
      </c>
      <c r="B265" t="s">
        <v>1293</v>
      </c>
      <c r="D265" t="s">
        <v>1294</v>
      </c>
      <c r="E265" t="s">
        <v>571</v>
      </c>
      <c r="F265" t="s">
        <v>169</v>
      </c>
      <c r="G265" t="s">
        <v>45</v>
      </c>
      <c r="H265" t="s">
        <v>1759</v>
      </c>
      <c r="I265">
        <v>11</v>
      </c>
      <c r="J265" t="s">
        <v>42</v>
      </c>
      <c r="K265" t="s">
        <v>31</v>
      </c>
      <c r="M265">
        <v>8</v>
      </c>
      <c r="N265">
        <v>8</v>
      </c>
      <c r="O265">
        <v>0</v>
      </c>
      <c r="P265">
        <v>0</v>
      </c>
      <c r="Q265">
        <v>40</v>
      </c>
      <c r="R265" t="s">
        <v>32</v>
      </c>
      <c r="S265">
        <v>0</v>
      </c>
      <c r="T265" t="s">
        <v>1562</v>
      </c>
      <c r="U265" s="14">
        <v>45357</v>
      </c>
    </row>
    <row r="266" spans="1:22" x14ac:dyDescent="0.25">
      <c r="A266" t="s">
        <v>553</v>
      </c>
      <c r="B266" t="s">
        <v>1295</v>
      </c>
      <c r="D266" t="s">
        <v>1296</v>
      </c>
      <c r="E266" t="s">
        <v>571</v>
      </c>
      <c r="F266" t="s">
        <v>1702</v>
      </c>
      <c r="G266" t="s">
        <v>45</v>
      </c>
      <c r="H266" t="s">
        <v>1760</v>
      </c>
      <c r="I266">
        <v>12</v>
      </c>
      <c r="J266" t="s">
        <v>42</v>
      </c>
      <c r="K266" t="s">
        <v>31</v>
      </c>
      <c r="M266">
        <v>8</v>
      </c>
      <c r="N266">
        <v>8</v>
      </c>
      <c r="O266">
        <v>0</v>
      </c>
      <c r="P266">
        <v>0</v>
      </c>
      <c r="Q266">
        <v>40</v>
      </c>
      <c r="R266" t="s">
        <v>32</v>
      </c>
      <c r="S266">
        <v>0</v>
      </c>
      <c r="T266" t="s">
        <v>1562</v>
      </c>
      <c r="U266" s="14">
        <v>45357</v>
      </c>
    </row>
    <row r="267" spans="1:22" x14ac:dyDescent="0.25">
      <c r="A267" t="s">
        <v>553</v>
      </c>
      <c r="B267" t="s">
        <v>1297</v>
      </c>
      <c r="D267" t="s">
        <v>1298</v>
      </c>
      <c r="E267" t="s">
        <v>571</v>
      </c>
      <c r="F267" t="s">
        <v>1761</v>
      </c>
      <c r="G267" t="s">
        <v>45</v>
      </c>
      <c r="H267" t="s">
        <v>1762</v>
      </c>
      <c r="I267">
        <v>13</v>
      </c>
      <c r="J267" t="s">
        <v>42</v>
      </c>
      <c r="K267" t="s">
        <v>31</v>
      </c>
      <c r="M267">
        <v>8</v>
      </c>
      <c r="N267">
        <v>8</v>
      </c>
      <c r="O267">
        <v>0</v>
      </c>
      <c r="P267">
        <v>0</v>
      </c>
      <c r="Q267">
        <v>40</v>
      </c>
      <c r="R267" t="s">
        <v>32</v>
      </c>
      <c r="S267">
        <v>0</v>
      </c>
      <c r="T267" t="s">
        <v>1562</v>
      </c>
      <c r="U267" s="14">
        <v>45357</v>
      </c>
    </row>
    <row r="268" spans="1:22" x14ac:dyDescent="0.25">
      <c r="A268" t="s">
        <v>553</v>
      </c>
      <c r="B268" t="s">
        <v>1299</v>
      </c>
      <c r="D268" t="s">
        <v>1300</v>
      </c>
      <c r="E268" s="9" t="s">
        <v>571</v>
      </c>
      <c r="F268" t="s">
        <v>879</v>
      </c>
      <c r="G268" t="s">
        <v>45</v>
      </c>
      <c r="H268" t="s">
        <v>1763</v>
      </c>
      <c r="I268">
        <v>14</v>
      </c>
      <c r="J268" t="s">
        <v>42</v>
      </c>
      <c r="K268" t="s">
        <v>31</v>
      </c>
      <c r="M268">
        <v>8</v>
      </c>
      <c r="N268">
        <v>8</v>
      </c>
      <c r="O268">
        <v>0</v>
      </c>
      <c r="P268">
        <v>0</v>
      </c>
      <c r="Q268">
        <v>40</v>
      </c>
      <c r="R268" t="s">
        <v>32</v>
      </c>
      <c r="S268">
        <v>0</v>
      </c>
      <c r="T268" t="s">
        <v>1562</v>
      </c>
      <c r="U268" s="14">
        <v>45357</v>
      </c>
    </row>
    <row r="269" spans="1:22" x14ac:dyDescent="0.25">
      <c r="A269" t="s">
        <v>553</v>
      </c>
      <c r="B269" t="s">
        <v>1301</v>
      </c>
      <c r="D269" t="s">
        <v>1302</v>
      </c>
      <c r="E269" t="s">
        <v>571</v>
      </c>
      <c r="F269" t="s">
        <v>884</v>
      </c>
      <c r="G269" t="s">
        <v>45</v>
      </c>
      <c r="H269" t="s">
        <v>1764</v>
      </c>
      <c r="I269">
        <v>15</v>
      </c>
      <c r="J269" t="s">
        <v>42</v>
      </c>
      <c r="K269" t="s">
        <v>31</v>
      </c>
      <c r="M269">
        <v>8</v>
      </c>
      <c r="N269">
        <v>8</v>
      </c>
      <c r="O269">
        <v>0</v>
      </c>
      <c r="P269">
        <v>0</v>
      </c>
      <c r="Q269">
        <v>40</v>
      </c>
      <c r="R269" t="s">
        <v>32</v>
      </c>
      <c r="S269">
        <v>0</v>
      </c>
      <c r="T269" t="s">
        <v>1562</v>
      </c>
      <c r="U269" s="14">
        <v>45357</v>
      </c>
    </row>
    <row r="270" spans="1:22" hidden="1" x14ac:dyDescent="0.25">
      <c r="A270" t="s">
        <v>553</v>
      </c>
      <c r="B270" t="s">
        <v>1311</v>
      </c>
      <c r="D270" t="s">
        <v>1312</v>
      </c>
      <c r="G270" t="s">
        <v>238</v>
      </c>
      <c r="H270" t="s">
        <v>1765</v>
      </c>
      <c r="I270">
        <v>20</v>
      </c>
      <c r="J270" t="s">
        <v>39</v>
      </c>
      <c r="K270" t="s">
        <v>31</v>
      </c>
      <c r="L270">
        <v>0</v>
      </c>
      <c r="M270">
        <v>0</v>
      </c>
      <c r="N270">
        <v>5</v>
      </c>
      <c r="O270">
        <v>-5</v>
      </c>
      <c r="P270">
        <v>0</v>
      </c>
      <c r="Q270">
        <v>720</v>
      </c>
      <c r="R270" t="s">
        <v>40</v>
      </c>
      <c r="S270">
        <v>-5</v>
      </c>
      <c r="T270" t="s">
        <v>1766</v>
      </c>
    </row>
    <row r="271" spans="1:22" hidden="1" x14ac:dyDescent="0.25">
      <c r="A271" t="s">
        <v>553</v>
      </c>
      <c r="B271" t="s">
        <v>1313</v>
      </c>
      <c r="D271" t="s">
        <v>1314</v>
      </c>
      <c r="G271" t="s">
        <v>238</v>
      </c>
      <c r="H271" t="s">
        <v>1767</v>
      </c>
      <c r="I271">
        <v>21</v>
      </c>
      <c r="J271" t="s">
        <v>39</v>
      </c>
      <c r="K271" t="s">
        <v>31</v>
      </c>
      <c r="L271">
        <v>0</v>
      </c>
      <c r="M271">
        <v>0</v>
      </c>
      <c r="N271">
        <v>14</v>
      </c>
      <c r="O271">
        <v>-14</v>
      </c>
      <c r="P271">
        <v>0</v>
      </c>
      <c r="Q271">
        <v>720</v>
      </c>
      <c r="R271" t="s">
        <v>40</v>
      </c>
      <c r="S271">
        <v>-14</v>
      </c>
      <c r="T271" t="s">
        <v>1768</v>
      </c>
    </row>
    <row r="272" spans="1:22" hidden="1" x14ac:dyDescent="0.25">
      <c r="A272" t="s">
        <v>553</v>
      </c>
      <c r="B272" t="s">
        <v>1315</v>
      </c>
      <c r="D272" t="s">
        <v>1316</v>
      </c>
      <c r="F272" t="s">
        <v>1702</v>
      </c>
      <c r="G272" t="s">
        <v>1769</v>
      </c>
      <c r="I272">
        <v>22</v>
      </c>
      <c r="K272" t="s">
        <v>31</v>
      </c>
      <c r="L272">
        <v>0</v>
      </c>
      <c r="M272">
        <v>0</v>
      </c>
      <c r="N272">
        <v>15</v>
      </c>
      <c r="O272">
        <v>-15</v>
      </c>
      <c r="P272">
        <v>0</v>
      </c>
      <c r="Q272" t="s">
        <v>1581</v>
      </c>
      <c r="R272" t="s">
        <v>40</v>
      </c>
      <c r="S272">
        <v>-15</v>
      </c>
      <c r="T272" t="s">
        <v>1770</v>
      </c>
      <c r="U272" s="14">
        <v>45377</v>
      </c>
    </row>
    <row r="273" spans="1:22" hidden="1" x14ac:dyDescent="0.25">
      <c r="A273" t="s">
        <v>553</v>
      </c>
      <c r="B273" t="s">
        <v>1317</v>
      </c>
      <c r="D273" t="s">
        <v>1318</v>
      </c>
      <c r="F273" t="s">
        <v>879</v>
      </c>
      <c r="G273" t="s">
        <v>1769</v>
      </c>
      <c r="I273">
        <v>23</v>
      </c>
      <c r="K273" t="s">
        <v>31</v>
      </c>
      <c r="L273">
        <v>0</v>
      </c>
      <c r="M273">
        <v>0</v>
      </c>
      <c r="N273">
        <v>15</v>
      </c>
      <c r="O273">
        <v>-15</v>
      </c>
      <c r="P273">
        <v>0</v>
      </c>
      <c r="Q273" t="s">
        <v>1581</v>
      </c>
      <c r="R273" t="s">
        <v>40</v>
      </c>
      <c r="S273">
        <v>-15</v>
      </c>
      <c r="T273" t="s">
        <v>1770</v>
      </c>
      <c r="U273" s="14">
        <v>45377</v>
      </c>
    </row>
    <row r="274" spans="1:22" hidden="1" x14ac:dyDescent="0.25">
      <c r="A274" t="s">
        <v>553</v>
      </c>
      <c r="B274" t="s">
        <v>1319</v>
      </c>
      <c r="D274" t="s">
        <v>1320</v>
      </c>
      <c r="F274" t="s">
        <v>884</v>
      </c>
      <c r="G274" t="s">
        <v>1769</v>
      </c>
      <c r="I274">
        <v>24</v>
      </c>
      <c r="K274" t="s">
        <v>31</v>
      </c>
      <c r="L274">
        <v>0</v>
      </c>
      <c r="M274">
        <v>0</v>
      </c>
      <c r="N274">
        <v>15</v>
      </c>
      <c r="O274">
        <v>-15</v>
      </c>
      <c r="P274">
        <v>0</v>
      </c>
      <c r="Q274" t="s">
        <v>1581</v>
      </c>
      <c r="R274" t="s">
        <v>40</v>
      </c>
      <c r="S274">
        <v>-15</v>
      </c>
      <c r="T274" t="s">
        <v>1770</v>
      </c>
      <c r="U274" s="14">
        <v>45377</v>
      </c>
    </row>
    <row r="275" spans="1:22" hidden="1" x14ac:dyDescent="0.25">
      <c r="A275" t="s">
        <v>553</v>
      </c>
      <c r="B275" t="s">
        <v>1321</v>
      </c>
      <c r="D275" t="s">
        <v>1322</v>
      </c>
      <c r="F275" t="s">
        <v>169</v>
      </c>
      <c r="G275" t="s">
        <v>1769</v>
      </c>
      <c r="I275">
        <v>25</v>
      </c>
      <c r="K275" t="s">
        <v>31</v>
      </c>
      <c r="L275">
        <v>0</v>
      </c>
      <c r="M275">
        <v>0</v>
      </c>
      <c r="N275">
        <v>15</v>
      </c>
      <c r="O275">
        <v>-15</v>
      </c>
      <c r="P275">
        <v>0</v>
      </c>
      <c r="Q275" t="s">
        <v>1581</v>
      </c>
      <c r="R275" t="s">
        <v>40</v>
      </c>
      <c r="S275">
        <v>-15</v>
      </c>
      <c r="T275" t="s">
        <v>1770</v>
      </c>
      <c r="U275" s="14">
        <v>45377</v>
      </c>
    </row>
    <row r="276" spans="1:22" hidden="1" x14ac:dyDescent="0.25">
      <c r="A276" t="s">
        <v>553</v>
      </c>
      <c r="B276" t="s">
        <v>1323</v>
      </c>
      <c r="D276" t="s">
        <v>1324</v>
      </c>
      <c r="F276" t="s">
        <v>1702</v>
      </c>
      <c r="G276" t="s">
        <v>1769</v>
      </c>
      <c r="I276">
        <v>26</v>
      </c>
      <c r="K276" t="s">
        <v>31</v>
      </c>
      <c r="L276">
        <v>0</v>
      </c>
      <c r="M276">
        <v>0</v>
      </c>
      <c r="N276">
        <v>15</v>
      </c>
      <c r="O276">
        <v>-15</v>
      </c>
      <c r="P276">
        <v>0</v>
      </c>
      <c r="Q276" t="s">
        <v>1581</v>
      </c>
      <c r="R276" t="s">
        <v>40</v>
      </c>
      <c r="S276">
        <v>-15</v>
      </c>
      <c r="T276" t="s">
        <v>1770</v>
      </c>
      <c r="U276" s="14">
        <v>45377</v>
      </c>
    </row>
    <row r="277" spans="1:22" hidden="1" x14ac:dyDescent="0.25">
      <c r="A277" t="s">
        <v>553</v>
      </c>
      <c r="B277" t="s">
        <v>1325</v>
      </c>
      <c r="D277" t="s">
        <v>1326</v>
      </c>
      <c r="F277" t="s">
        <v>879</v>
      </c>
      <c r="G277" t="s">
        <v>1769</v>
      </c>
      <c r="I277">
        <v>27</v>
      </c>
      <c r="K277" t="s">
        <v>31</v>
      </c>
      <c r="L277">
        <v>0</v>
      </c>
      <c r="M277">
        <v>0</v>
      </c>
      <c r="N277">
        <v>15</v>
      </c>
      <c r="O277">
        <v>-15</v>
      </c>
      <c r="P277">
        <v>0</v>
      </c>
      <c r="Q277" t="s">
        <v>1581</v>
      </c>
      <c r="R277" t="s">
        <v>40</v>
      </c>
      <c r="S277">
        <v>-15</v>
      </c>
      <c r="T277" t="s">
        <v>1770</v>
      </c>
      <c r="U277" s="14">
        <v>45377</v>
      </c>
    </row>
    <row r="278" spans="1:22" hidden="1" x14ac:dyDescent="0.25">
      <c r="A278" t="s">
        <v>553</v>
      </c>
      <c r="B278" t="s">
        <v>1327</v>
      </c>
      <c r="D278" t="s">
        <v>1328</v>
      </c>
      <c r="F278" t="s">
        <v>884</v>
      </c>
      <c r="G278" t="s">
        <v>1769</v>
      </c>
      <c r="I278">
        <v>28</v>
      </c>
      <c r="K278" t="s">
        <v>31</v>
      </c>
      <c r="L278">
        <v>0</v>
      </c>
      <c r="M278">
        <v>0</v>
      </c>
      <c r="N278">
        <v>15</v>
      </c>
      <c r="O278">
        <v>-15</v>
      </c>
      <c r="P278">
        <v>0</v>
      </c>
      <c r="Q278" t="s">
        <v>1581</v>
      </c>
      <c r="R278" t="s">
        <v>40</v>
      </c>
      <c r="S278">
        <v>-15</v>
      </c>
      <c r="T278" t="s">
        <v>1770</v>
      </c>
      <c r="U278" s="14">
        <v>45377</v>
      </c>
    </row>
    <row r="279" spans="1:22" hidden="1" x14ac:dyDescent="0.25">
      <c r="A279" t="s">
        <v>553</v>
      </c>
      <c r="B279" t="s">
        <v>1329</v>
      </c>
      <c r="D279" t="s">
        <v>1330</v>
      </c>
      <c r="F279" t="s">
        <v>169</v>
      </c>
      <c r="G279" t="s">
        <v>1769</v>
      </c>
      <c r="I279">
        <v>29</v>
      </c>
      <c r="K279" t="s">
        <v>31</v>
      </c>
      <c r="L279">
        <v>0</v>
      </c>
      <c r="M279">
        <v>0</v>
      </c>
      <c r="N279">
        <v>15</v>
      </c>
      <c r="O279">
        <v>-15</v>
      </c>
      <c r="P279">
        <v>0</v>
      </c>
      <c r="Q279" t="s">
        <v>1581</v>
      </c>
      <c r="R279" t="s">
        <v>40</v>
      </c>
      <c r="S279">
        <v>-15</v>
      </c>
      <c r="T279" t="s">
        <v>1770</v>
      </c>
      <c r="U279" s="14">
        <v>45377</v>
      </c>
    </row>
    <row r="280" spans="1:22" x14ac:dyDescent="0.25">
      <c r="A280" t="s">
        <v>1331</v>
      </c>
      <c r="B280" t="s">
        <v>1332</v>
      </c>
      <c r="D280" t="s">
        <v>1333</v>
      </c>
      <c r="E280" t="s">
        <v>1771</v>
      </c>
      <c r="G280" t="s">
        <v>45</v>
      </c>
      <c r="H280" t="s">
        <v>1772</v>
      </c>
      <c r="I280">
        <v>1</v>
      </c>
      <c r="J280" t="s">
        <v>42</v>
      </c>
      <c r="K280" t="s">
        <v>31</v>
      </c>
      <c r="L280">
        <v>0</v>
      </c>
      <c r="M280">
        <v>144</v>
      </c>
      <c r="N280">
        <v>168</v>
      </c>
      <c r="O280">
        <v>-24</v>
      </c>
      <c r="P280">
        <v>0</v>
      </c>
      <c r="Q280">
        <v>144</v>
      </c>
      <c r="R280" t="s">
        <v>32</v>
      </c>
      <c r="S280">
        <v>-24</v>
      </c>
      <c r="T280" t="s">
        <v>1773</v>
      </c>
      <c r="U280" s="14">
        <v>45357</v>
      </c>
    </row>
    <row r="281" spans="1:22" x14ac:dyDescent="0.25">
      <c r="A281" t="s">
        <v>1331</v>
      </c>
      <c r="B281" t="s">
        <v>1334</v>
      </c>
      <c r="D281" t="s">
        <v>971</v>
      </c>
      <c r="G281" t="s">
        <v>45</v>
      </c>
      <c r="I281">
        <v>2</v>
      </c>
      <c r="J281" t="s">
        <v>42</v>
      </c>
      <c r="K281" t="s">
        <v>31</v>
      </c>
      <c r="L281">
        <v>0</v>
      </c>
      <c r="M281">
        <v>0</v>
      </c>
      <c r="N281">
        <v>193</v>
      </c>
      <c r="O281">
        <v>-193</v>
      </c>
      <c r="P281">
        <v>-1</v>
      </c>
      <c r="Q281">
        <v>144</v>
      </c>
      <c r="R281" t="s">
        <v>32</v>
      </c>
      <c r="S281">
        <v>-49</v>
      </c>
      <c r="T281" t="s">
        <v>1774</v>
      </c>
      <c r="U281" t="s">
        <v>1775</v>
      </c>
    </row>
    <row r="282" spans="1:22" hidden="1" x14ac:dyDescent="0.25">
      <c r="A282" t="s">
        <v>1331</v>
      </c>
      <c r="B282" t="s">
        <v>1335</v>
      </c>
      <c r="D282" t="s">
        <v>1336</v>
      </c>
      <c r="G282" t="s">
        <v>28</v>
      </c>
      <c r="H282" t="s">
        <v>1776</v>
      </c>
      <c r="I282">
        <v>3</v>
      </c>
      <c r="J282" t="s">
        <v>30</v>
      </c>
      <c r="K282" t="s">
        <v>31</v>
      </c>
      <c r="L282">
        <v>0</v>
      </c>
      <c r="M282">
        <v>0</v>
      </c>
      <c r="N282">
        <v>60</v>
      </c>
      <c r="O282">
        <v>-60</v>
      </c>
      <c r="P282">
        <v>0</v>
      </c>
      <c r="Q282" t="s">
        <v>1581</v>
      </c>
      <c r="R282" t="s">
        <v>32</v>
      </c>
      <c r="S282">
        <v>-60</v>
      </c>
      <c r="T282" t="s">
        <v>1777</v>
      </c>
      <c r="U282" s="14">
        <v>45377</v>
      </c>
    </row>
    <row r="283" spans="1:22" hidden="1" x14ac:dyDescent="0.25">
      <c r="A283" t="s">
        <v>1337</v>
      </c>
      <c r="B283" t="s">
        <v>1338</v>
      </c>
      <c r="D283" t="s">
        <v>1339</v>
      </c>
      <c r="G283" t="s">
        <v>238</v>
      </c>
      <c r="I283">
        <v>1</v>
      </c>
      <c r="K283" t="s">
        <v>1627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10</v>
      </c>
      <c r="R283" t="s">
        <v>40</v>
      </c>
      <c r="S283">
        <v>0</v>
      </c>
      <c r="T283" t="s">
        <v>1552</v>
      </c>
    </row>
    <row r="284" spans="1:22" x14ac:dyDescent="0.25">
      <c r="A284" t="s">
        <v>581</v>
      </c>
      <c r="B284" t="s">
        <v>583</v>
      </c>
      <c r="C284" t="s">
        <v>1038</v>
      </c>
      <c r="D284" t="s">
        <v>584</v>
      </c>
      <c r="G284" t="s">
        <v>45</v>
      </c>
      <c r="H284" t="s">
        <v>585</v>
      </c>
      <c r="I284">
        <v>2</v>
      </c>
      <c r="J284" t="s">
        <v>42</v>
      </c>
      <c r="K284" t="s">
        <v>31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50</v>
      </c>
      <c r="R284" t="s">
        <v>40</v>
      </c>
      <c r="S284">
        <v>0</v>
      </c>
      <c r="T284" t="s">
        <v>1552</v>
      </c>
      <c r="V284" s="14">
        <v>45378</v>
      </c>
    </row>
    <row r="285" spans="1:22" x14ac:dyDescent="0.25">
      <c r="A285" t="s">
        <v>581</v>
      </c>
      <c r="B285" t="s">
        <v>1340</v>
      </c>
      <c r="D285" t="s">
        <v>586</v>
      </c>
      <c r="G285" t="s">
        <v>45</v>
      </c>
      <c r="H285" t="s">
        <v>1778</v>
      </c>
      <c r="I285">
        <v>3</v>
      </c>
      <c r="J285" t="s">
        <v>42</v>
      </c>
      <c r="K285" t="s">
        <v>31</v>
      </c>
      <c r="L285">
        <v>0</v>
      </c>
      <c r="M285">
        <v>0</v>
      </c>
      <c r="N285">
        <v>31</v>
      </c>
      <c r="O285">
        <v>-31</v>
      </c>
      <c r="P285">
        <v>0</v>
      </c>
      <c r="Q285">
        <v>50</v>
      </c>
      <c r="R285" t="s">
        <v>40</v>
      </c>
      <c r="S285">
        <v>-31</v>
      </c>
      <c r="T285" t="s">
        <v>1779</v>
      </c>
      <c r="U285" s="14">
        <v>45370</v>
      </c>
    </row>
    <row r="286" spans="1:22" x14ac:dyDescent="0.25">
      <c r="A286" t="s">
        <v>581</v>
      </c>
      <c r="B286" t="s">
        <v>1341</v>
      </c>
      <c r="D286" t="s">
        <v>587</v>
      </c>
      <c r="G286" t="s">
        <v>45</v>
      </c>
      <c r="H286" t="s">
        <v>1780</v>
      </c>
      <c r="I286">
        <v>4</v>
      </c>
      <c r="J286" t="s">
        <v>42</v>
      </c>
      <c r="K286" t="s">
        <v>31</v>
      </c>
      <c r="L286">
        <v>0</v>
      </c>
      <c r="M286">
        <v>50</v>
      </c>
      <c r="N286">
        <v>16</v>
      </c>
      <c r="O286">
        <v>34</v>
      </c>
      <c r="P286">
        <v>0</v>
      </c>
      <c r="Q286">
        <v>50</v>
      </c>
      <c r="R286" t="s">
        <v>40</v>
      </c>
      <c r="S286">
        <v>34</v>
      </c>
      <c r="T286" t="s">
        <v>1781</v>
      </c>
      <c r="U286" s="14">
        <v>45357</v>
      </c>
    </row>
    <row r="287" spans="1:22" hidden="1" x14ac:dyDescent="0.25">
      <c r="A287" t="s">
        <v>588</v>
      </c>
      <c r="B287" t="s">
        <v>589</v>
      </c>
      <c r="D287" t="s">
        <v>590</v>
      </c>
      <c r="G287" t="s">
        <v>591</v>
      </c>
      <c r="H287" t="s">
        <v>592</v>
      </c>
      <c r="I287">
        <v>1</v>
      </c>
      <c r="J287" t="s">
        <v>39</v>
      </c>
      <c r="K287" t="s">
        <v>31</v>
      </c>
      <c r="L287">
        <v>67</v>
      </c>
      <c r="M287">
        <v>0</v>
      </c>
      <c r="N287">
        <v>50</v>
      </c>
      <c r="O287">
        <v>17</v>
      </c>
      <c r="P287">
        <v>1</v>
      </c>
      <c r="Q287">
        <v>10</v>
      </c>
      <c r="R287" t="s">
        <v>445</v>
      </c>
      <c r="S287">
        <v>7</v>
      </c>
      <c r="T287" t="s">
        <v>1782</v>
      </c>
      <c r="U287" s="14">
        <v>45358</v>
      </c>
      <c r="V287" s="14">
        <v>45378</v>
      </c>
    </row>
    <row r="288" spans="1:22" x14ac:dyDescent="0.25">
      <c r="A288" t="s">
        <v>588</v>
      </c>
      <c r="B288" t="s">
        <v>594</v>
      </c>
      <c r="D288" t="s">
        <v>595</v>
      </c>
      <c r="G288" t="s">
        <v>45</v>
      </c>
      <c r="H288" t="s">
        <v>596</v>
      </c>
      <c r="I288">
        <v>2</v>
      </c>
      <c r="J288" t="s">
        <v>42</v>
      </c>
      <c r="K288" t="s">
        <v>31</v>
      </c>
      <c r="L288">
        <v>20</v>
      </c>
      <c r="M288">
        <v>0</v>
      </c>
      <c r="N288">
        <v>20</v>
      </c>
      <c r="O288">
        <v>0</v>
      </c>
      <c r="P288">
        <v>0</v>
      </c>
      <c r="Q288">
        <v>20</v>
      </c>
      <c r="R288" t="s">
        <v>445</v>
      </c>
      <c r="S288">
        <v>0</v>
      </c>
      <c r="T288" t="s">
        <v>1717</v>
      </c>
      <c r="U288" s="14">
        <v>45356</v>
      </c>
      <c r="V288" s="14">
        <v>45378</v>
      </c>
    </row>
    <row r="289" spans="1:22" hidden="1" x14ac:dyDescent="0.25">
      <c r="A289" t="s">
        <v>588</v>
      </c>
      <c r="B289" t="s">
        <v>597</v>
      </c>
      <c r="D289" t="s">
        <v>598</v>
      </c>
      <c r="E289" t="s">
        <v>599</v>
      </c>
      <c r="G289" t="s">
        <v>28</v>
      </c>
      <c r="H289" t="s">
        <v>596</v>
      </c>
      <c r="I289">
        <v>3</v>
      </c>
      <c r="J289" t="s">
        <v>30</v>
      </c>
      <c r="K289" t="s">
        <v>31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10</v>
      </c>
      <c r="R289" t="s">
        <v>445</v>
      </c>
      <c r="S289">
        <v>0</v>
      </c>
      <c r="T289" t="s">
        <v>1717</v>
      </c>
      <c r="V289" s="14">
        <v>45378</v>
      </c>
    </row>
    <row r="290" spans="1:22" hidden="1" x14ac:dyDescent="0.25">
      <c r="A290" t="s">
        <v>601</v>
      </c>
      <c r="B290" t="s">
        <v>604</v>
      </c>
      <c r="C290" t="s">
        <v>1026</v>
      </c>
      <c r="D290" t="s">
        <v>605</v>
      </c>
      <c r="F290" t="s">
        <v>606</v>
      </c>
      <c r="G290" t="s">
        <v>28</v>
      </c>
      <c r="H290" t="s">
        <v>607</v>
      </c>
      <c r="I290">
        <v>3</v>
      </c>
      <c r="J290" t="s">
        <v>30</v>
      </c>
      <c r="K290" t="s">
        <v>31</v>
      </c>
      <c r="L290">
        <v>324</v>
      </c>
      <c r="M290">
        <v>2736</v>
      </c>
      <c r="N290">
        <v>2616</v>
      </c>
      <c r="O290">
        <v>444</v>
      </c>
      <c r="P290">
        <v>3</v>
      </c>
      <c r="Q290">
        <v>144</v>
      </c>
      <c r="R290" t="s">
        <v>40</v>
      </c>
      <c r="S290">
        <v>12</v>
      </c>
      <c r="T290" t="s">
        <v>1783</v>
      </c>
      <c r="U290" s="14">
        <v>45356</v>
      </c>
      <c r="V290" s="14">
        <v>45378</v>
      </c>
    </row>
    <row r="291" spans="1:22" hidden="1" x14ac:dyDescent="0.25">
      <c r="A291" t="s">
        <v>601</v>
      </c>
      <c r="B291" t="s">
        <v>610</v>
      </c>
      <c r="C291" t="s">
        <v>1027</v>
      </c>
      <c r="D291" t="s">
        <v>611</v>
      </c>
      <c r="F291" t="s">
        <v>612</v>
      </c>
      <c r="G291" t="s">
        <v>28</v>
      </c>
      <c r="H291" t="s">
        <v>613</v>
      </c>
      <c r="I291">
        <v>5</v>
      </c>
      <c r="J291" t="s">
        <v>30</v>
      </c>
      <c r="K291" t="s">
        <v>31</v>
      </c>
      <c r="L291">
        <v>201</v>
      </c>
      <c r="M291">
        <v>432</v>
      </c>
      <c r="N291">
        <v>468</v>
      </c>
      <c r="O291">
        <v>165</v>
      </c>
      <c r="P291">
        <v>2</v>
      </c>
      <c r="Q291">
        <v>72</v>
      </c>
      <c r="R291" t="s">
        <v>40</v>
      </c>
      <c r="S291">
        <v>21</v>
      </c>
      <c r="T291" t="s">
        <v>1784</v>
      </c>
      <c r="U291" s="14">
        <v>45356</v>
      </c>
      <c r="V291" s="14">
        <v>45378</v>
      </c>
    </row>
    <row r="292" spans="1:22" hidden="1" x14ac:dyDescent="0.25">
      <c r="A292" t="s">
        <v>601</v>
      </c>
      <c r="B292" t="s">
        <v>614</v>
      </c>
      <c r="C292" t="s">
        <v>1028</v>
      </c>
      <c r="D292" t="s">
        <v>615</v>
      </c>
      <c r="F292" t="s">
        <v>319</v>
      </c>
      <c r="G292" t="s">
        <v>28</v>
      </c>
      <c r="H292" t="s">
        <v>616</v>
      </c>
      <c r="I292">
        <v>6</v>
      </c>
      <c r="J292" t="s">
        <v>30</v>
      </c>
      <c r="K292" t="s">
        <v>31</v>
      </c>
      <c r="L292">
        <v>96</v>
      </c>
      <c r="M292">
        <v>192</v>
      </c>
      <c r="N292">
        <v>192</v>
      </c>
      <c r="O292">
        <v>96</v>
      </c>
      <c r="P292">
        <v>2</v>
      </c>
      <c r="Q292">
        <v>48</v>
      </c>
      <c r="R292" t="s">
        <v>40</v>
      </c>
      <c r="S292">
        <v>0</v>
      </c>
      <c r="T292" t="s">
        <v>91</v>
      </c>
      <c r="U292" s="14">
        <v>45356</v>
      </c>
      <c r="V292" s="14">
        <v>45378</v>
      </c>
    </row>
    <row r="293" spans="1:22" hidden="1" x14ac:dyDescent="0.25">
      <c r="A293" t="s">
        <v>601</v>
      </c>
      <c r="B293" t="s">
        <v>617</v>
      </c>
      <c r="C293" t="s">
        <v>1029</v>
      </c>
      <c r="D293" t="s">
        <v>618</v>
      </c>
      <c r="F293" t="s">
        <v>619</v>
      </c>
      <c r="G293" t="s">
        <v>28</v>
      </c>
      <c r="H293" t="s">
        <v>620</v>
      </c>
      <c r="I293">
        <v>7</v>
      </c>
      <c r="J293" t="s">
        <v>30</v>
      </c>
      <c r="K293" t="s">
        <v>31</v>
      </c>
      <c r="L293">
        <v>48</v>
      </c>
      <c r="M293">
        <v>36</v>
      </c>
      <c r="N293">
        <v>39</v>
      </c>
      <c r="O293">
        <v>45</v>
      </c>
      <c r="P293">
        <v>1</v>
      </c>
      <c r="Q293">
        <v>36</v>
      </c>
      <c r="R293" t="s">
        <v>40</v>
      </c>
      <c r="S293">
        <v>9</v>
      </c>
      <c r="T293" t="s">
        <v>1785</v>
      </c>
      <c r="U293" s="14">
        <v>45356</v>
      </c>
      <c r="V293" s="14">
        <v>45378</v>
      </c>
    </row>
    <row r="294" spans="1:22" hidden="1" x14ac:dyDescent="0.25">
      <c r="A294" t="s">
        <v>601</v>
      </c>
      <c r="B294" t="s">
        <v>621</v>
      </c>
      <c r="C294" t="s">
        <v>1030</v>
      </c>
      <c r="D294" t="s">
        <v>622</v>
      </c>
      <c r="F294" t="s">
        <v>623</v>
      </c>
      <c r="G294" t="s">
        <v>28</v>
      </c>
      <c r="H294" t="s">
        <v>624</v>
      </c>
      <c r="I294">
        <v>8</v>
      </c>
      <c r="J294" t="s">
        <v>30</v>
      </c>
      <c r="K294" t="s">
        <v>31</v>
      </c>
      <c r="L294">
        <v>24</v>
      </c>
      <c r="M294">
        <v>24</v>
      </c>
      <c r="N294">
        <v>24</v>
      </c>
      <c r="O294">
        <v>24</v>
      </c>
      <c r="P294">
        <v>1</v>
      </c>
      <c r="Q294">
        <v>24</v>
      </c>
      <c r="R294" t="s">
        <v>40</v>
      </c>
      <c r="S294">
        <v>0</v>
      </c>
      <c r="T294" t="s">
        <v>85</v>
      </c>
      <c r="U294" s="14">
        <v>45356</v>
      </c>
      <c r="V294" s="14">
        <v>45378</v>
      </c>
    </row>
    <row r="295" spans="1:22" hidden="1" x14ac:dyDescent="0.25">
      <c r="A295" t="s">
        <v>601</v>
      </c>
      <c r="B295" t="s">
        <v>1345</v>
      </c>
      <c r="C295" t="s">
        <v>1082</v>
      </c>
      <c r="D295" t="s">
        <v>1346</v>
      </c>
      <c r="F295" t="s">
        <v>1786</v>
      </c>
      <c r="G295" t="s">
        <v>28</v>
      </c>
      <c r="I295">
        <v>9</v>
      </c>
      <c r="J295" t="s">
        <v>30</v>
      </c>
      <c r="K295" t="s">
        <v>31</v>
      </c>
      <c r="L295">
        <v>45</v>
      </c>
      <c r="M295">
        <v>48</v>
      </c>
      <c r="N295">
        <v>69</v>
      </c>
      <c r="O295">
        <v>24</v>
      </c>
      <c r="P295">
        <v>1</v>
      </c>
      <c r="Q295">
        <v>24</v>
      </c>
      <c r="R295" t="s">
        <v>40</v>
      </c>
      <c r="S295">
        <v>0</v>
      </c>
      <c r="T295" t="s">
        <v>85</v>
      </c>
      <c r="U295" s="14">
        <v>45355</v>
      </c>
      <c r="V295" s="14">
        <v>45378</v>
      </c>
    </row>
    <row r="296" spans="1:22" hidden="1" x14ac:dyDescent="0.25">
      <c r="A296" t="s">
        <v>601</v>
      </c>
      <c r="B296" t="s">
        <v>625</v>
      </c>
      <c r="C296" t="s">
        <v>1031</v>
      </c>
      <c r="D296" t="s">
        <v>626</v>
      </c>
      <c r="F296" t="s">
        <v>627</v>
      </c>
      <c r="G296" t="s">
        <v>28</v>
      </c>
      <c r="H296" t="s">
        <v>628</v>
      </c>
      <c r="I296">
        <v>10</v>
      </c>
      <c r="J296" t="s">
        <v>30</v>
      </c>
      <c r="K296" t="s">
        <v>31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24</v>
      </c>
      <c r="R296" t="s">
        <v>40</v>
      </c>
      <c r="S296">
        <v>0</v>
      </c>
      <c r="T296" t="s">
        <v>1552</v>
      </c>
      <c r="V296" s="14">
        <v>45378</v>
      </c>
    </row>
    <row r="297" spans="1:22" x14ac:dyDescent="0.25">
      <c r="A297" t="s">
        <v>601</v>
      </c>
      <c r="B297" t="s">
        <v>630</v>
      </c>
      <c r="D297" t="s">
        <v>631</v>
      </c>
      <c r="F297" t="s">
        <v>606</v>
      </c>
      <c r="G297" t="s">
        <v>632</v>
      </c>
      <c r="H297" t="s">
        <v>633</v>
      </c>
      <c r="I297">
        <v>12</v>
      </c>
      <c r="J297" t="s">
        <v>42</v>
      </c>
      <c r="K297" t="s">
        <v>31</v>
      </c>
      <c r="L297">
        <v>432</v>
      </c>
      <c r="M297">
        <v>576</v>
      </c>
      <c r="N297">
        <v>720</v>
      </c>
      <c r="O297">
        <v>288</v>
      </c>
      <c r="P297">
        <v>2</v>
      </c>
      <c r="Q297">
        <v>144</v>
      </c>
      <c r="R297" t="s">
        <v>40</v>
      </c>
      <c r="S297">
        <v>0</v>
      </c>
      <c r="T297" t="s">
        <v>91</v>
      </c>
      <c r="U297" s="14">
        <v>45353</v>
      </c>
      <c r="V297" s="14">
        <v>45378</v>
      </c>
    </row>
    <row r="298" spans="1:22" x14ac:dyDescent="0.25">
      <c r="A298" t="s">
        <v>601</v>
      </c>
      <c r="B298" t="s">
        <v>634</v>
      </c>
      <c r="D298" t="s">
        <v>635</v>
      </c>
      <c r="F298" t="s">
        <v>612</v>
      </c>
      <c r="G298" t="s">
        <v>632</v>
      </c>
      <c r="H298" t="s">
        <v>636</v>
      </c>
      <c r="I298">
        <v>13</v>
      </c>
      <c r="J298" t="s">
        <v>42</v>
      </c>
      <c r="K298" t="s">
        <v>31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72</v>
      </c>
      <c r="R298" t="s">
        <v>40</v>
      </c>
      <c r="S298">
        <v>0</v>
      </c>
      <c r="T298" t="s">
        <v>1552</v>
      </c>
      <c r="V298" s="14">
        <v>45378</v>
      </c>
    </row>
    <row r="299" spans="1:22" x14ac:dyDescent="0.25">
      <c r="A299" t="s">
        <v>601</v>
      </c>
      <c r="B299" t="s">
        <v>637</v>
      </c>
      <c r="D299" t="s">
        <v>638</v>
      </c>
      <c r="F299" t="s">
        <v>319</v>
      </c>
      <c r="G299" t="s">
        <v>632</v>
      </c>
      <c r="H299" t="s">
        <v>639</v>
      </c>
      <c r="I299">
        <v>14</v>
      </c>
      <c r="J299" t="s">
        <v>42</v>
      </c>
      <c r="K299" t="s">
        <v>31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48</v>
      </c>
      <c r="R299" t="s">
        <v>40</v>
      </c>
      <c r="S299">
        <v>0</v>
      </c>
      <c r="T299" t="s">
        <v>1552</v>
      </c>
      <c r="V299" s="14">
        <v>45378</v>
      </c>
    </row>
    <row r="300" spans="1:22" x14ac:dyDescent="0.25">
      <c r="A300" t="s">
        <v>601</v>
      </c>
      <c r="B300" t="s">
        <v>641</v>
      </c>
      <c r="D300" t="s">
        <v>642</v>
      </c>
      <c r="F300" t="s">
        <v>623</v>
      </c>
      <c r="G300" t="s">
        <v>632</v>
      </c>
      <c r="H300" t="s">
        <v>643</v>
      </c>
      <c r="I300">
        <v>16</v>
      </c>
      <c r="J300" t="s">
        <v>42</v>
      </c>
      <c r="K300" t="s">
        <v>31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24</v>
      </c>
      <c r="R300" t="s">
        <v>40</v>
      </c>
      <c r="S300">
        <v>0</v>
      </c>
      <c r="T300" t="s">
        <v>1552</v>
      </c>
      <c r="V300" s="14">
        <v>45378</v>
      </c>
    </row>
    <row r="301" spans="1:22" hidden="1" x14ac:dyDescent="0.25">
      <c r="A301" t="s">
        <v>601</v>
      </c>
      <c r="B301" t="s">
        <v>1342</v>
      </c>
      <c r="D301" t="s">
        <v>602</v>
      </c>
      <c r="G301" t="s">
        <v>28</v>
      </c>
      <c r="I301">
        <v>1</v>
      </c>
      <c r="J301" t="s">
        <v>30</v>
      </c>
      <c r="K301" t="s">
        <v>31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12</v>
      </c>
      <c r="R301" t="s">
        <v>32</v>
      </c>
      <c r="S301">
        <v>0</v>
      </c>
      <c r="T301" t="s">
        <v>1562</v>
      </c>
    </row>
    <row r="302" spans="1:22" hidden="1" x14ac:dyDescent="0.25">
      <c r="A302" t="s">
        <v>601</v>
      </c>
      <c r="B302" t="s">
        <v>1343</v>
      </c>
      <c r="D302" t="s">
        <v>603</v>
      </c>
      <c r="I302">
        <v>2</v>
      </c>
      <c r="J302" t="s">
        <v>30</v>
      </c>
      <c r="K302" t="s">
        <v>31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6</v>
      </c>
      <c r="R302" t="s">
        <v>37</v>
      </c>
      <c r="S302">
        <v>0</v>
      </c>
      <c r="T302" t="s">
        <v>1571</v>
      </c>
    </row>
    <row r="303" spans="1:22" hidden="1" x14ac:dyDescent="0.25">
      <c r="A303" t="s">
        <v>601</v>
      </c>
      <c r="B303" t="s">
        <v>1344</v>
      </c>
      <c r="D303" t="s">
        <v>609</v>
      </c>
      <c r="G303" t="s">
        <v>28</v>
      </c>
      <c r="I303">
        <v>4</v>
      </c>
      <c r="J303" t="s">
        <v>30</v>
      </c>
      <c r="K303" t="s">
        <v>31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12</v>
      </c>
      <c r="R303" t="s">
        <v>32</v>
      </c>
      <c r="S303">
        <v>0</v>
      </c>
      <c r="T303" t="s">
        <v>1562</v>
      </c>
    </row>
    <row r="304" spans="1:22" x14ac:dyDescent="0.25">
      <c r="A304" t="s">
        <v>601</v>
      </c>
      <c r="B304" t="s">
        <v>1347</v>
      </c>
      <c r="D304" t="s">
        <v>640</v>
      </c>
      <c r="I304">
        <v>15</v>
      </c>
      <c r="J304" t="s">
        <v>42</v>
      </c>
      <c r="K304" t="s">
        <v>31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6</v>
      </c>
      <c r="R304" t="s">
        <v>37</v>
      </c>
      <c r="S304">
        <v>0</v>
      </c>
      <c r="T304" t="s">
        <v>1571</v>
      </c>
    </row>
    <row r="305" spans="1:21" x14ac:dyDescent="0.25">
      <c r="A305" t="s">
        <v>601</v>
      </c>
      <c r="B305" t="s">
        <v>1348</v>
      </c>
      <c r="D305" t="s">
        <v>644</v>
      </c>
      <c r="G305" t="s">
        <v>632</v>
      </c>
      <c r="I305">
        <v>17</v>
      </c>
      <c r="J305" t="s">
        <v>42</v>
      </c>
      <c r="K305" t="s">
        <v>31</v>
      </c>
      <c r="L305">
        <v>0</v>
      </c>
      <c r="M305">
        <v>0</v>
      </c>
      <c r="N305">
        <v>2</v>
      </c>
      <c r="O305">
        <v>-2</v>
      </c>
      <c r="P305">
        <v>0</v>
      </c>
      <c r="Q305">
        <v>4</v>
      </c>
      <c r="R305" t="s">
        <v>37</v>
      </c>
      <c r="S305">
        <v>-2</v>
      </c>
      <c r="T305" t="s">
        <v>1787</v>
      </c>
    </row>
    <row r="306" spans="1:21" x14ac:dyDescent="0.25">
      <c r="A306" t="s">
        <v>601</v>
      </c>
      <c r="B306" t="s">
        <v>1349</v>
      </c>
      <c r="D306" t="s">
        <v>1350</v>
      </c>
      <c r="F306" t="s">
        <v>606</v>
      </c>
      <c r="G306" t="s">
        <v>45</v>
      </c>
      <c r="I306">
        <v>18</v>
      </c>
      <c r="J306" t="s">
        <v>42</v>
      </c>
      <c r="K306" t="s">
        <v>31</v>
      </c>
      <c r="L306">
        <v>0</v>
      </c>
      <c r="M306">
        <v>0</v>
      </c>
      <c r="N306">
        <v>24</v>
      </c>
      <c r="O306">
        <v>-24</v>
      </c>
      <c r="P306">
        <v>0</v>
      </c>
      <c r="Q306" t="s">
        <v>1581</v>
      </c>
      <c r="R306" t="s">
        <v>40</v>
      </c>
      <c r="S306">
        <v>-24</v>
      </c>
      <c r="T306" t="s">
        <v>1788</v>
      </c>
    </row>
    <row r="307" spans="1:21" x14ac:dyDescent="0.25">
      <c r="A307" t="s">
        <v>601</v>
      </c>
      <c r="B307" t="s">
        <v>1351</v>
      </c>
      <c r="D307" t="s">
        <v>1352</v>
      </c>
      <c r="F307" t="s">
        <v>619</v>
      </c>
      <c r="G307" t="s">
        <v>45</v>
      </c>
      <c r="I307">
        <v>19</v>
      </c>
      <c r="J307" t="s">
        <v>42</v>
      </c>
      <c r="K307" t="s">
        <v>31</v>
      </c>
      <c r="L307">
        <v>0</v>
      </c>
      <c r="M307">
        <v>0</v>
      </c>
      <c r="N307">
        <v>0</v>
      </c>
      <c r="O307">
        <v>0</v>
      </c>
      <c r="P307">
        <v>0</v>
      </c>
      <c r="Q307" t="s">
        <v>1581</v>
      </c>
      <c r="R307" t="s">
        <v>40</v>
      </c>
      <c r="S307">
        <v>0</v>
      </c>
      <c r="T307" t="s">
        <v>1552</v>
      </c>
    </row>
    <row r="308" spans="1:21" x14ac:dyDescent="0.25">
      <c r="A308" t="s">
        <v>601</v>
      </c>
      <c r="B308" t="s">
        <v>1353</v>
      </c>
      <c r="D308" t="s">
        <v>1354</v>
      </c>
      <c r="F308" t="s">
        <v>1786</v>
      </c>
      <c r="G308" t="s">
        <v>45</v>
      </c>
      <c r="I308">
        <v>20</v>
      </c>
      <c r="J308" t="s">
        <v>42</v>
      </c>
      <c r="K308" t="s">
        <v>31</v>
      </c>
      <c r="L308">
        <v>0</v>
      </c>
      <c r="M308">
        <v>0</v>
      </c>
      <c r="N308">
        <v>0</v>
      </c>
      <c r="O308">
        <v>0</v>
      </c>
      <c r="P308">
        <v>0</v>
      </c>
      <c r="Q308" t="s">
        <v>1581</v>
      </c>
      <c r="R308" t="s">
        <v>40</v>
      </c>
      <c r="S308">
        <v>0</v>
      </c>
      <c r="T308" t="s">
        <v>1552</v>
      </c>
    </row>
    <row r="309" spans="1:21" hidden="1" x14ac:dyDescent="0.25">
      <c r="A309" t="s">
        <v>1355</v>
      </c>
      <c r="B309" t="s">
        <v>1356</v>
      </c>
      <c r="D309" t="s">
        <v>1357</v>
      </c>
      <c r="G309" t="s">
        <v>1789</v>
      </c>
      <c r="I309">
        <v>1</v>
      </c>
      <c r="J309" t="s">
        <v>872</v>
      </c>
      <c r="K309" t="s">
        <v>31</v>
      </c>
      <c r="L309">
        <v>0</v>
      </c>
      <c r="M309">
        <v>0</v>
      </c>
      <c r="N309">
        <v>920</v>
      </c>
      <c r="O309">
        <v>-920</v>
      </c>
      <c r="P309">
        <v>-1</v>
      </c>
      <c r="Q309">
        <v>900</v>
      </c>
      <c r="R309" t="s">
        <v>40</v>
      </c>
      <c r="S309">
        <v>-20</v>
      </c>
      <c r="T309" t="s">
        <v>1790</v>
      </c>
    </row>
    <row r="310" spans="1:21" hidden="1" x14ac:dyDescent="0.25">
      <c r="A310" t="s">
        <v>1355</v>
      </c>
      <c r="B310" t="s">
        <v>1358</v>
      </c>
      <c r="D310" t="s">
        <v>1359</v>
      </c>
      <c r="G310" t="s">
        <v>1789</v>
      </c>
      <c r="I310">
        <v>2</v>
      </c>
      <c r="J310" t="s">
        <v>872</v>
      </c>
      <c r="K310" t="s">
        <v>31</v>
      </c>
      <c r="L310">
        <v>0</v>
      </c>
      <c r="M310">
        <v>0</v>
      </c>
      <c r="N310">
        <v>770</v>
      </c>
      <c r="O310">
        <v>-770</v>
      </c>
      <c r="P310">
        <v>-1</v>
      </c>
      <c r="Q310">
        <v>750</v>
      </c>
      <c r="R310" t="s">
        <v>40</v>
      </c>
      <c r="S310">
        <v>-20</v>
      </c>
      <c r="T310" t="s">
        <v>1790</v>
      </c>
    </row>
    <row r="311" spans="1:21" x14ac:dyDescent="0.25">
      <c r="A311" t="s">
        <v>1360</v>
      </c>
      <c r="B311" t="s">
        <v>1363</v>
      </c>
      <c r="D311" t="s">
        <v>985</v>
      </c>
      <c r="G311" t="s">
        <v>45</v>
      </c>
      <c r="I311">
        <v>3</v>
      </c>
      <c r="J311" t="s">
        <v>42</v>
      </c>
      <c r="K311" t="s">
        <v>31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24</v>
      </c>
      <c r="R311" t="s">
        <v>32</v>
      </c>
      <c r="S311">
        <v>0</v>
      </c>
      <c r="T311" t="s">
        <v>1562</v>
      </c>
    </row>
    <row r="312" spans="1:21" hidden="1" x14ac:dyDescent="0.25">
      <c r="A312" t="s">
        <v>1360</v>
      </c>
      <c r="B312" t="s">
        <v>1364</v>
      </c>
      <c r="D312" t="s">
        <v>1022</v>
      </c>
      <c r="G312" t="s">
        <v>238</v>
      </c>
      <c r="I312">
        <v>4</v>
      </c>
      <c r="K312" t="s">
        <v>31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144</v>
      </c>
      <c r="R312" t="s">
        <v>40</v>
      </c>
      <c r="S312">
        <v>0</v>
      </c>
      <c r="T312" t="s">
        <v>1552</v>
      </c>
    </row>
    <row r="313" spans="1:21" hidden="1" x14ac:dyDescent="0.25">
      <c r="A313" t="s">
        <v>1360</v>
      </c>
      <c r="B313" t="s">
        <v>1365</v>
      </c>
      <c r="D313" t="s">
        <v>988</v>
      </c>
      <c r="G313" t="s">
        <v>238</v>
      </c>
      <c r="I313">
        <v>5</v>
      </c>
      <c r="J313" t="s">
        <v>39</v>
      </c>
      <c r="K313" t="s">
        <v>31</v>
      </c>
      <c r="L313">
        <v>6720</v>
      </c>
      <c r="M313">
        <v>0</v>
      </c>
      <c r="N313">
        <v>0</v>
      </c>
      <c r="O313">
        <v>6720</v>
      </c>
      <c r="P313">
        <v>42</v>
      </c>
      <c r="Q313">
        <v>160</v>
      </c>
      <c r="R313" t="s">
        <v>40</v>
      </c>
      <c r="S313">
        <v>0</v>
      </c>
      <c r="T313" t="s">
        <v>1791</v>
      </c>
    </row>
    <row r="314" spans="1:21" hidden="1" x14ac:dyDescent="0.25">
      <c r="A314" t="s">
        <v>1360</v>
      </c>
      <c r="B314" t="s">
        <v>1366</v>
      </c>
      <c r="D314" t="s">
        <v>989</v>
      </c>
      <c r="G314" t="s">
        <v>238</v>
      </c>
      <c r="I314">
        <v>6</v>
      </c>
      <c r="J314" t="s">
        <v>39</v>
      </c>
      <c r="K314" t="s">
        <v>31</v>
      </c>
      <c r="L314">
        <v>6912</v>
      </c>
      <c r="M314">
        <v>0</v>
      </c>
      <c r="N314">
        <v>12</v>
      </c>
      <c r="O314">
        <v>6900</v>
      </c>
      <c r="P314">
        <v>47</v>
      </c>
      <c r="Q314">
        <v>144</v>
      </c>
      <c r="R314" t="s">
        <v>40</v>
      </c>
      <c r="S314">
        <v>132</v>
      </c>
      <c r="T314" t="s">
        <v>1792</v>
      </c>
    </row>
    <row r="315" spans="1:21" hidden="1" x14ac:dyDescent="0.25">
      <c r="A315" t="s">
        <v>1360</v>
      </c>
      <c r="B315" t="s">
        <v>1369</v>
      </c>
      <c r="D315" t="s">
        <v>1021</v>
      </c>
      <c r="G315" t="s">
        <v>238</v>
      </c>
      <c r="I315">
        <v>9</v>
      </c>
      <c r="K315" t="s">
        <v>31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144</v>
      </c>
      <c r="R315" t="s">
        <v>40</v>
      </c>
      <c r="S315">
        <v>0</v>
      </c>
      <c r="T315" t="s">
        <v>1552</v>
      </c>
    </row>
    <row r="316" spans="1:21" hidden="1" x14ac:dyDescent="0.25">
      <c r="A316" t="s">
        <v>1360</v>
      </c>
      <c r="B316" t="s">
        <v>1370</v>
      </c>
      <c r="D316" t="s">
        <v>1002</v>
      </c>
      <c r="G316" t="s">
        <v>238</v>
      </c>
      <c r="H316" t="s">
        <v>1793</v>
      </c>
      <c r="I316">
        <v>10</v>
      </c>
      <c r="J316" t="s">
        <v>39</v>
      </c>
      <c r="K316" t="s">
        <v>31</v>
      </c>
      <c r="L316">
        <v>720</v>
      </c>
      <c r="M316">
        <v>0</v>
      </c>
      <c r="N316">
        <v>24</v>
      </c>
      <c r="O316">
        <v>696</v>
      </c>
      <c r="P316">
        <v>4</v>
      </c>
      <c r="Q316">
        <v>144</v>
      </c>
      <c r="R316" t="s">
        <v>40</v>
      </c>
      <c r="S316">
        <v>120</v>
      </c>
      <c r="T316" t="s">
        <v>1794</v>
      </c>
      <c r="U316" s="14">
        <v>45370</v>
      </c>
    </row>
    <row r="317" spans="1:21" hidden="1" x14ac:dyDescent="0.25">
      <c r="A317" t="s">
        <v>1360</v>
      </c>
      <c r="B317" t="s">
        <v>1371</v>
      </c>
      <c r="D317" t="s">
        <v>982</v>
      </c>
      <c r="G317" t="s">
        <v>28</v>
      </c>
      <c r="H317" t="s">
        <v>1795</v>
      </c>
      <c r="I317">
        <v>11</v>
      </c>
      <c r="J317" t="s">
        <v>30</v>
      </c>
      <c r="K317" t="s">
        <v>31</v>
      </c>
      <c r="L317">
        <v>0</v>
      </c>
      <c r="M317">
        <v>144</v>
      </c>
      <c r="N317">
        <v>144</v>
      </c>
      <c r="O317">
        <v>0</v>
      </c>
      <c r="P317">
        <v>0</v>
      </c>
      <c r="Q317">
        <v>288</v>
      </c>
      <c r="R317" t="s">
        <v>40</v>
      </c>
      <c r="S317">
        <v>0</v>
      </c>
      <c r="T317" t="s">
        <v>1552</v>
      </c>
      <c r="U317" s="14">
        <v>45370</v>
      </c>
    </row>
    <row r="318" spans="1:21" hidden="1" x14ac:dyDescent="0.25">
      <c r="A318" t="s">
        <v>1360</v>
      </c>
      <c r="B318" t="s">
        <v>1372</v>
      </c>
      <c r="D318" t="s">
        <v>983</v>
      </c>
      <c r="G318" t="s">
        <v>28</v>
      </c>
      <c r="H318" t="s">
        <v>1796</v>
      </c>
      <c r="I318">
        <v>12</v>
      </c>
      <c r="J318" t="s">
        <v>30</v>
      </c>
      <c r="K318" t="s">
        <v>31</v>
      </c>
      <c r="L318">
        <v>0</v>
      </c>
      <c r="M318">
        <v>144</v>
      </c>
      <c r="N318">
        <v>144</v>
      </c>
      <c r="O318">
        <v>0</v>
      </c>
      <c r="P318">
        <v>0</v>
      </c>
      <c r="Q318">
        <v>288</v>
      </c>
      <c r="R318" t="s">
        <v>40</v>
      </c>
      <c r="S318">
        <v>0</v>
      </c>
      <c r="T318" t="s">
        <v>1552</v>
      </c>
      <c r="U318" s="14">
        <v>45370</v>
      </c>
    </row>
    <row r="319" spans="1:21" hidden="1" x14ac:dyDescent="0.25">
      <c r="A319" t="s">
        <v>1360</v>
      </c>
      <c r="B319" t="s">
        <v>1373</v>
      </c>
      <c r="D319" t="s">
        <v>1374</v>
      </c>
      <c r="G319" t="s">
        <v>1797</v>
      </c>
      <c r="H319" t="s">
        <v>1798</v>
      </c>
      <c r="I319">
        <v>13</v>
      </c>
      <c r="K319" t="s">
        <v>31</v>
      </c>
      <c r="L319">
        <v>0</v>
      </c>
      <c r="M319">
        <v>180</v>
      </c>
      <c r="N319">
        <v>180</v>
      </c>
      <c r="O319">
        <v>0</v>
      </c>
      <c r="P319">
        <v>0</v>
      </c>
      <c r="Q319">
        <v>180</v>
      </c>
      <c r="R319" t="s">
        <v>40</v>
      </c>
      <c r="S319">
        <v>0</v>
      </c>
      <c r="T319" t="s">
        <v>1552</v>
      </c>
      <c r="U319" s="14">
        <v>45372</v>
      </c>
    </row>
    <row r="320" spans="1:21" hidden="1" x14ac:dyDescent="0.25">
      <c r="A320" t="s">
        <v>1360</v>
      </c>
      <c r="B320" t="s">
        <v>1375</v>
      </c>
      <c r="D320" t="s">
        <v>993</v>
      </c>
      <c r="G320" t="s">
        <v>238</v>
      </c>
      <c r="I320">
        <v>14</v>
      </c>
      <c r="J320" t="s">
        <v>39</v>
      </c>
      <c r="K320" t="s">
        <v>31</v>
      </c>
      <c r="L320">
        <v>2400</v>
      </c>
      <c r="M320">
        <v>0</v>
      </c>
      <c r="N320">
        <v>0</v>
      </c>
      <c r="O320">
        <v>2400</v>
      </c>
      <c r="P320">
        <v>15</v>
      </c>
      <c r="Q320">
        <v>160</v>
      </c>
      <c r="R320" t="s">
        <v>40</v>
      </c>
      <c r="S320">
        <v>0</v>
      </c>
      <c r="T320" t="s">
        <v>1799</v>
      </c>
    </row>
    <row r="321" spans="1:21" hidden="1" x14ac:dyDescent="0.25">
      <c r="A321" t="s">
        <v>1360</v>
      </c>
      <c r="B321" t="s">
        <v>1376</v>
      </c>
      <c r="D321" t="s">
        <v>994</v>
      </c>
      <c r="G321" t="s">
        <v>238</v>
      </c>
      <c r="I321">
        <v>15</v>
      </c>
      <c r="J321" t="s">
        <v>39</v>
      </c>
      <c r="K321" t="s">
        <v>31</v>
      </c>
      <c r="L321">
        <v>3072</v>
      </c>
      <c r="M321">
        <v>0</v>
      </c>
      <c r="N321">
        <v>0</v>
      </c>
      <c r="O321">
        <v>3072</v>
      </c>
      <c r="P321">
        <v>16</v>
      </c>
      <c r="Q321">
        <v>192</v>
      </c>
      <c r="R321" t="s">
        <v>40</v>
      </c>
      <c r="S321">
        <v>0</v>
      </c>
      <c r="T321" t="s">
        <v>1800</v>
      </c>
    </row>
    <row r="322" spans="1:21" hidden="1" x14ac:dyDescent="0.25">
      <c r="A322" t="s">
        <v>1360</v>
      </c>
      <c r="B322" t="s">
        <v>1377</v>
      </c>
      <c r="D322" t="s">
        <v>995</v>
      </c>
      <c r="G322" t="s">
        <v>238</v>
      </c>
      <c r="I322">
        <v>16</v>
      </c>
      <c r="J322" t="s">
        <v>39</v>
      </c>
      <c r="K322" t="s">
        <v>31</v>
      </c>
      <c r="L322">
        <v>3840</v>
      </c>
      <c r="M322">
        <v>0</v>
      </c>
      <c r="N322">
        <v>0</v>
      </c>
      <c r="O322">
        <v>3840</v>
      </c>
      <c r="P322">
        <v>20</v>
      </c>
      <c r="Q322">
        <v>192</v>
      </c>
      <c r="R322" t="s">
        <v>40</v>
      </c>
      <c r="S322">
        <v>0</v>
      </c>
      <c r="T322" t="s">
        <v>1653</v>
      </c>
    </row>
    <row r="323" spans="1:21" hidden="1" x14ac:dyDescent="0.25">
      <c r="A323" t="s">
        <v>1360</v>
      </c>
      <c r="B323" t="s">
        <v>1378</v>
      </c>
      <c r="D323" t="s">
        <v>996</v>
      </c>
      <c r="G323" t="s">
        <v>238</v>
      </c>
      <c r="I323">
        <v>17</v>
      </c>
      <c r="J323" t="s">
        <v>39</v>
      </c>
      <c r="K323" t="s">
        <v>31</v>
      </c>
      <c r="L323">
        <v>288</v>
      </c>
      <c r="M323">
        <v>0</v>
      </c>
      <c r="N323">
        <v>0</v>
      </c>
      <c r="O323">
        <v>288</v>
      </c>
      <c r="P323">
        <v>2</v>
      </c>
      <c r="Q323">
        <v>144</v>
      </c>
      <c r="R323" t="s">
        <v>40</v>
      </c>
      <c r="S323">
        <v>0</v>
      </c>
      <c r="T323" t="s">
        <v>91</v>
      </c>
    </row>
    <row r="324" spans="1:21" hidden="1" x14ac:dyDescent="0.25">
      <c r="A324" t="s">
        <v>1360</v>
      </c>
      <c r="B324" t="s">
        <v>1379</v>
      </c>
      <c r="D324" t="s">
        <v>997</v>
      </c>
      <c r="G324" t="s">
        <v>238</v>
      </c>
      <c r="I324">
        <v>18</v>
      </c>
      <c r="J324" t="s">
        <v>39</v>
      </c>
      <c r="K324" t="s">
        <v>31</v>
      </c>
      <c r="L324">
        <v>3744</v>
      </c>
      <c r="M324">
        <v>0</v>
      </c>
      <c r="N324">
        <v>0</v>
      </c>
      <c r="O324">
        <v>3744</v>
      </c>
      <c r="P324">
        <v>26</v>
      </c>
      <c r="Q324">
        <v>144</v>
      </c>
      <c r="R324" t="s">
        <v>40</v>
      </c>
      <c r="S324">
        <v>0</v>
      </c>
      <c r="T324" t="s">
        <v>1801</v>
      </c>
    </row>
    <row r="325" spans="1:21" hidden="1" x14ac:dyDescent="0.25">
      <c r="A325" t="s">
        <v>1360</v>
      </c>
      <c r="B325" t="s">
        <v>1380</v>
      </c>
      <c r="D325" t="s">
        <v>990</v>
      </c>
      <c r="G325" t="s">
        <v>238</v>
      </c>
      <c r="H325" t="s">
        <v>1802</v>
      </c>
      <c r="I325">
        <v>19</v>
      </c>
      <c r="J325" t="s">
        <v>39</v>
      </c>
      <c r="K325" t="s">
        <v>31</v>
      </c>
      <c r="L325">
        <v>2736</v>
      </c>
      <c r="M325">
        <v>0</v>
      </c>
      <c r="N325">
        <v>12</v>
      </c>
      <c r="O325">
        <v>2724</v>
      </c>
      <c r="P325">
        <v>18</v>
      </c>
      <c r="Q325">
        <v>144</v>
      </c>
      <c r="R325" t="s">
        <v>40</v>
      </c>
      <c r="S325">
        <v>132</v>
      </c>
      <c r="T325" t="s">
        <v>1803</v>
      </c>
      <c r="U325" s="14">
        <v>45370</v>
      </c>
    </row>
    <row r="326" spans="1:21" hidden="1" x14ac:dyDescent="0.25">
      <c r="A326" t="s">
        <v>1360</v>
      </c>
      <c r="B326" t="s">
        <v>1381</v>
      </c>
      <c r="D326" t="s">
        <v>1000</v>
      </c>
      <c r="G326" t="s">
        <v>238</v>
      </c>
      <c r="I326">
        <v>20</v>
      </c>
      <c r="J326" t="s">
        <v>39</v>
      </c>
      <c r="K326" t="s">
        <v>31</v>
      </c>
      <c r="L326">
        <v>144</v>
      </c>
      <c r="M326">
        <v>0</v>
      </c>
      <c r="N326">
        <v>12</v>
      </c>
      <c r="O326">
        <v>132</v>
      </c>
      <c r="P326">
        <v>0</v>
      </c>
      <c r="Q326">
        <v>144</v>
      </c>
      <c r="R326" t="s">
        <v>40</v>
      </c>
      <c r="S326">
        <v>132</v>
      </c>
      <c r="T326" t="s">
        <v>1804</v>
      </c>
    </row>
    <row r="327" spans="1:21" hidden="1" x14ac:dyDescent="0.25">
      <c r="A327" t="s">
        <v>1360</v>
      </c>
      <c r="B327" t="s">
        <v>1382</v>
      </c>
      <c r="D327" t="s">
        <v>999</v>
      </c>
      <c r="G327" t="s">
        <v>238</v>
      </c>
      <c r="I327">
        <v>21</v>
      </c>
      <c r="J327" t="s">
        <v>39</v>
      </c>
      <c r="K327" t="s">
        <v>31</v>
      </c>
      <c r="L327">
        <v>2736</v>
      </c>
      <c r="M327">
        <v>0</v>
      </c>
      <c r="N327">
        <v>0</v>
      </c>
      <c r="O327">
        <v>2736</v>
      </c>
      <c r="P327">
        <v>19</v>
      </c>
      <c r="Q327">
        <v>144</v>
      </c>
      <c r="R327" t="s">
        <v>40</v>
      </c>
      <c r="S327">
        <v>0</v>
      </c>
      <c r="T327" t="s">
        <v>1805</v>
      </c>
    </row>
    <row r="328" spans="1:21" hidden="1" x14ac:dyDescent="0.25">
      <c r="A328" t="s">
        <v>1360</v>
      </c>
      <c r="B328" t="s">
        <v>1383</v>
      </c>
      <c r="D328" t="s">
        <v>1001</v>
      </c>
      <c r="G328" t="s">
        <v>238</v>
      </c>
      <c r="I328">
        <v>22</v>
      </c>
      <c r="J328" t="s">
        <v>39</v>
      </c>
      <c r="K328" t="s">
        <v>31</v>
      </c>
      <c r="L328">
        <v>720</v>
      </c>
      <c r="M328">
        <v>0</v>
      </c>
      <c r="N328">
        <v>0</v>
      </c>
      <c r="O328">
        <v>720</v>
      </c>
      <c r="P328">
        <v>6</v>
      </c>
      <c r="Q328">
        <v>120</v>
      </c>
      <c r="R328" t="s">
        <v>40</v>
      </c>
      <c r="S328">
        <v>0</v>
      </c>
      <c r="T328" t="s">
        <v>749</v>
      </c>
    </row>
    <row r="329" spans="1:21" hidden="1" x14ac:dyDescent="0.25">
      <c r="A329" t="s">
        <v>1360</v>
      </c>
      <c r="B329" t="s">
        <v>1384</v>
      </c>
      <c r="D329" t="s">
        <v>1003</v>
      </c>
      <c r="G329" t="s">
        <v>238</v>
      </c>
      <c r="I329">
        <v>23</v>
      </c>
      <c r="J329" t="s">
        <v>39</v>
      </c>
      <c r="K329" t="s">
        <v>31</v>
      </c>
      <c r="L329">
        <v>1728</v>
      </c>
      <c r="M329">
        <v>0</v>
      </c>
      <c r="N329">
        <v>0</v>
      </c>
      <c r="O329">
        <v>1728</v>
      </c>
      <c r="P329">
        <v>9</v>
      </c>
      <c r="Q329">
        <v>192</v>
      </c>
      <c r="R329" t="s">
        <v>40</v>
      </c>
      <c r="S329">
        <v>0</v>
      </c>
      <c r="T329" t="s">
        <v>745</v>
      </c>
    </row>
    <row r="330" spans="1:21" hidden="1" x14ac:dyDescent="0.25">
      <c r="A330" t="s">
        <v>1360</v>
      </c>
      <c r="B330" t="s">
        <v>1385</v>
      </c>
      <c r="D330" t="s">
        <v>1004</v>
      </c>
      <c r="G330" t="s">
        <v>238</v>
      </c>
      <c r="I330">
        <v>24</v>
      </c>
      <c r="J330" t="s">
        <v>39</v>
      </c>
      <c r="K330" t="s">
        <v>31</v>
      </c>
      <c r="L330">
        <v>4608</v>
      </c>
      <c r="M330">
        <v>0</v>
      </c>
      <c r="N330">
        <v>12</v>
      </c>
      <c r="O330">
        <v>4596</v>
      </c>
      <c r="P330">
        <v>23</v>
      </c>
      <c r="Q330">
        <v>192</v>
      </c>
      <c r="R330" t="s">
        <v>40</v>
      </c>
      <c r="S330">
        <v>180</v>
      </c>
      <c r="T330" t="s">
        <v>1806</v>
      </c>
    </row>
    <row r="331" spans="1:21" hidden="1" x14ac:dyDescent="0.25">
      <c r="A331" t="s">
        <v>1360</v>
      </c>
      <c r="B331" t="s">
        <v>1386</v>
      </c>
      <c r="D331" t="s">
        <v>1005</v>
      </c>
      <c r="G331" t="s">
        <v>238</v>
      </c>
      <c r="I331">
        <v>25</v>
      </c>
      <c r="J331" t="s">
        <v>39</v>
      </c>
      <c r="K331" t="s">
        <v>31</v>
      </c>
      <c r="L331">
        <v>3600</v>
      </c>
      <c r="M331">
        <v>0</v>
      </c>
      <c r="N331">
        <v>0</v>
      </c>
      <c r="O331">
        <v>3600</v>
      </c>
      <c r="P331">
        <v>25</v>
      </c>
      <c r="Q331">
        <v>144</v>
      </c>
      <c r="R331" t="s">
        <v>40</v>
      </c>
      <c r="S331">
        <v>0</v>
      </c>
      <c r="T331" t="s">
        <v>1807</v>
      </c>
    </row>
    <row r="332" spans="1:21" hidden="1" x14ac:dyDescent="0.25">
      <c r="A332" t="s">
        <v>1360</v>
      </c>
      <c r="B332" t="s">
        <v>1387</v>
      </c>
      <c r="D332" t="s">
        <v>998</v>
      </c>
      <c r="G332" t="s">
        <v>238</v>
      </c>
      <c r="I332">
        <v>26</v>
      </c>
      <c r="J332" t="s">
        <v>39</v>
      </c>
      <c r="K332" t="s">
        <v>31</v>
      </c>
      <c r="L332">
        <v>2880</v>
      </c>
      <c r="M332">
        <v>0</v>
      </c>
      <c r="N332">
        <v>0</v>
      </c>
      <c r="O332">
        <v>2880</v>
      </c>
      <c r="P332">
        <v>20</v>
      </c>
      <c r="Q332">
        <v>144</v>
      </c>
      <c r="R332" t="s">
        <v>40</v>
      </c>
      <c r="S332">
        <v>0</v>
      </c>
      <c r="T332" t="s">
        <v>1653</v>
      </c>
    </row>
    <row r="333" spans="1:21" x14ac:dyDescent="0.25">
      <c r="A333" t="s">
        <v>1360</v>
      </c>
      <c r="B333" t="s">
        <v>1361</v>
      </c>
      <c r="D333" t="s">
        <v>972</v>
      </c>
      <c r="G333" t="s">
        <v>45</v>
      </c>
      <c r="H333" t="s">
        <v>1808</v>
      </c>
      <c r="I333">
        <v>1</v>
      </c>
      <c r="J333" t="s">
        <v>42</v>
      </c>
      <c r="K333" t="s">
        <v>1627</v>
      </c>
      <c r="L333">
        <v>86</v>
      </c>
      <c r="M333">
        <v>0</v>
      </c>
      <c r="N333">
        <v>0</v>
      </c>
      <c r="O333">
        <v>86</v>
      </c>
      <c r="P333">
        <v>8</v>
      </c>
      <c r="Q333">
        <v>10</v>
      </c>
      <c r="R333" t="s">
        <v>32</v>
      </c>
      <c r="S333">
        <v>6</v>
      </c>
      <c r="T333" t="s">
        <v>1809</v>
      </c>
      <c r="U333" s="14">
        <v>45355</v>
      </c>
    </row>
    <row r="334" spans="1:21" x14ac:dyDescent="0.25">
      <c r="A334" t="s">
        <v>1360</v>
      </c>
      <c r="B334" t="s">
        <v>1362</v>
      </c>
      <c r="D334" t="s">
        <v>973</v>
      </c>
      <c r="G334" t="s">
        <v>45</v>
      </c>
      <c r="H334">
        <v>2180</v>
      </c>
      <c r="I334">
        <v>2</v>
      </c>
      <c r="J334" t="s">
        <v>42</v>
      </c>
      <c r="K334" t="s">
        <v>1627</v>
      </c>
      <c r="L334">
        <v>118</v>
      </c>
      <c r="M334">
        <v>0</v>
      </c>
      <c r="N334">
        <v>0</v>
      </c>
      <c r="O334">
        <v>118</v>
      </c>
      <c r="P334">
        <v>11</v>
      </c>
      <c r="Q334">
        <v>10</v>
      </c>
      <c r="R334" t="s">
        <v>32</v>
      </c>
      <c r="S334">
        <v>8</v>
      </c>
      <c r="T334" t="s">
        <v>1810</v>
      </c>
      <c r="U334" s="14">
        <v>45355</v>
      </c>
    </row>
    <row r="335" spans="1:21" hidden="1" x14ac:dyDescent="0.25">
      <c r="A335" t="s">
        <v>1360</v>
      </c>
      <c r="B335" t="s">
        <v>1367</v>
      </c>
      <c r="D335" t="s">
        <v>991</v>
      </c>
      <c r="G335" t="s">
        <v>238</v>
      </c>
      <c r="I335">
        <v>7</v>
      </c>
      <c r="J335">
        <v>99</v>
      </c>
      <c r="K335" t="s">
        <v>1627</v>
      </c>
      <c r="L335">
        <v>192</v>
      </c>
      <c r="M335">
        <v>0</v>
      </c>
      <c r="N335">
        <v>0</v>
      </c>
      <c r="O335">
        <v>192</v>
      </c>
      <c r="P335">
        <v>2</v>
      </c>
      <c r="Q335">
        <v>96</v>
      </c>
      <c r="R335" t="s">
        <v>40</v>
      </c>
      <c r="S335">
        <v>0</v>
      </c>
      <c r="T335" t="s">
        <v>91</v>
      </c>
    </row>
    <row r="336" spans="1:21" hidden="1" x14ac:dyDescent="0.25">
      <c r="A336" t="s">
        <v>1360</v>
      </c>
      <c r="B336" t="s">
        <v>1368</v>
      </c>
      <c r="D336" t="s">
        <v>992</v>
      </c>
      <c r="G336" t="s">
        <v>238</v>
      </c>
      <c r="I336">
        <v>8</v>
      </c>
      <c r="J336">
        <v>99</v>
      </c>
      <c r="K336" t="s">
        <v>1627</v>
      </c>
      <c r="L336">
        <v>480</v>
      </c>
      <c r="M336">
        <v>0</v>
      </c>
      <c r="N336">
        <v>0</v>
      </c>
      <c r="O336">
        <v>480</v>
      </c>
      <c r="P336">
        <v>5</v>
      </c>
      <c r="Q336">
        <v>96</v>
      </c>
      <c r="R336" t="s">
        <v>40</v>
      </c>
      <c r="S336">
        <v>0</v>
      </c>
      <c r="T336" t="s">
        <v>1811</v>
      </c>
    </row>
    <row r="337" spans="1:22" hidden="1" x14ac:dyDescent="0.25">
      <c r="A337" t="s">
        <v>1360</v>
      </c>
      <c r="B337" t="s">
        <v>1388</v>
      </c>
      <c r="D337" t="s">
        <v>1389</v>
      </c>
      <c r="G337" t="s">
        <v>238</v>
      </c>
      <c r="H337" t="s">
        <v>1812</v>
      </c>
      <c r="I337">
        <v>27</v>
      </c>
      <c r="K337" t="s">
        <v>1627</v>
      </c>
      <c r="L337">
        <v>0</v>
      </c>
      <c r="M337">
        <v>0</v>
      </c>
      <c r="N337">
        <v>12</v>
      </c>
      <c r="O337">
        <v>-12</v>
      </c>
      <c r="P337">
        <v>0</v>
      </c>
      <c r="Q337" t="s">
        <v>1581</v>
      </c>
      <c r="R337" t="s">
        <v>40</v>
      </c>
      <c r="S337">
        <v>-12</v>
      </c>
      <c r="T337" t="s">
        <v>1813</v>
      </c>
      <c r="U337" s="14">
        <v>45377</v>
      </c>
    </row>
    <row r="338" spans="1:22" hidden="1" x14ac:dyDescent="0.25">
      <c r="A338" t="s">
        <v>648</v>
      </c>
      <c r="B338" t="s">
        <v>649</v>
      </c>
      <c r="D338" t="s">
        <v>650</v>
      </c>
      <c r="G338" t="s">
        <v>28</v>
      </c>
      <c r="H338" t="s">
        <v>651</v>
      </c>
      <c r="I338">
        <v>2</v>
      </c>
      <c r="J338" t="s">
        <v>30</v>
      </c>
      <c r="K338" t="s">
        <v>31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30</v>
      </c>
      <c r="R338" t="s">
        <v>51</v>
      </c>
      <c r="S338">
        <v>0</v>
      </c>
      <c r="T338" t="s">
        <v>1561</v>
      </c>
      <c r="V338" s="14">
        <v>45378</v>
      </c>
    </row>
    <row r="339" spans="1:22" hidden="1" x14ac:dyDescent="0.25">
      <c r="A339" t="s">
        <v>648</v>
      </c>
      <c r="B339" t="s">
        <v>652</v>
      </c>
      <c r="D339" t="s">
        <v>653</v>
      </c>
      <c r="G339" t="s">
        <v>28</v>
      </c>
      <c r="H339" t="s">
        <v>654</v>
      </c>
      <c r="I339">
        <v>3</v>
      </c>
      <c r="J339" t="s">
        <v>30</v>
      </c>
      <c r="K339" t="s">
        <v>31</v>
      </c>
      <c r="L339">
        <v>15.9166667</v>
      </c>
      <c r="M339">
        <v>390</v>
      </c>
      <c r="N339">
        <v>330</v>
      </c>
      <c r="O339">
        <v>75.916666699999993</v>
      </c>
      <c r="P339">
        <v>2</v>
      </c>
      <c r="Q339">
        <v>30</v>
      </c>
      <c r="R339" t="s">
        <v>51</v>
      </c>
      <c r="S339">
        <v>16</v>
      </c>
      <c r="T339" t="s">
        <v>1814</v>
      </c>
      <c r="V339" s="14">
        <v>45378</v>
      </c>
    </row>
    <row r="340" spans="1:22" hidden="1" x14ac:dyDescent="0.25">
      <c r="A340" t="s">
        <v>648</v>
      </c>
      <c r="B340" t="s">
        <v>656</v>
      </c>
      <c r="D340" t="s">
        <v>657</v>
      </c>
      <c r="G340" t="s">
        <v>28</v>
      </c>
      <c r="H340" t="s">
        <v>658</v>
      </c>
      <c r="I340">
        <v>5</v>
      </c>
      <c r="J340" t="s">
        <v>30</v>
      </c>
      <c r="K340" t="s">
        <v>31</v>
      </c>
      <c r="L340">
        <v>22.416666670000001</v>
      </c>
      <c r="M340">
        <v>0</v>
      </c>
      <c r="N340">
        <v>0</v>
      </c>
      <c r="O340">
        <v>22.416666670000001</v>
      </c>
      <c r="P340">
        <v>0</v>
      </c>
      <c r="Q340">
        <v>30</v>
      </c>
      <c r="R340" t="s">
        <v>51</v>
      </c>
      <c r="S340">
        <v>22</v>
      </c>
      <c r="T340" t="s">
        <v>1815</v>
      </c>
      <c r="V340" s="14">
        <v>45378</v>
      </c>
    </row>
    <row r="341" spans="1:22" x14ac:dyDescent="0.25">
      <c r="A341" t="s">
        <v>648</v>
      </c>
      <c r="B341" t="s">
        <v>1401</v>
      </c>
      <c r="D341" t="s">
        <v>664</v>
      </c>
      <c r="F341" t="s">
        <v>163</v>
      </c>
      <c r="G341" t="s">
        <v>45</v>
      </c>
      <c r="H341" t="s">
        <v>665</v>
      </c>
      <c r="I341">
        <v>14</v>
      </c>
      <c r="J341" t="s">
        <v>42</v>
      </c>
      <c r="K341" t="s">
        <v>31</v>
      </c>
      <c r="L341">
        <v>20.916666670000001</v>
      </c>
      <c r="M341">
        <v>0</v>
      </c>
      <c r="N341">
        <v>20.916666670000001</v>
      </c>
      <c r="O341">
        <v>0</v>
      </c>
      <c r="P341">
        <v>0</v>
      </c>
      <c r="Q341">
        <v>20</v>
      </c>
      <c r="R341" t="s">
        <v>51</v>
      </c>
      <c r="S341">
        <v>0</v>
      </c>
      <c r="T341" t="s">
        <v>1561</v>
      </c>
      <c r="U341" s="14">
        <v>45362</v>
      </c>
      <c r="V341" s="14">
        <v>45378</v>
      </c>
    </row>
    <row r="342" spans="1:22" x14ac:dyDescent="0.25">
      <c r="A342" t="s">
        <v>648</v>
      </c>
      <c r="B342" t="s">
        <v>668</v>
      </c>
      <c r="D342" t="s">
        <v>669</v>
      </c>
      <c r="F342" t="s">
        <v>169</v>
      </c>
      <c r="G342" t="s">
        <v>45</v>
      </c>
      <c r="H342" t="s">
        <v>670</v>
      </c>
      <c r="I342">
        <v>15</v>
      </c>
      <c r="J342" t="s">
        <v>42</v>
      </c>
      <c r="K342" t="s">
        <v>31</v>
      </c>
      <c r="L342">
        <v>20</v>
      </c>
      <c r="M342">
        <v>0</v>
      </c>
      <c r="N342">
        <v>20</v>
      </c>
      <c r="O342">
        <v>0</v>
      </c>
      <c r="P342">
        <v>0</v>
      </c>
      <c r="Q342">
        <v>20</v>
      </c>
      <c r="R342" t="s">
        <v>51</v>
      </c>
      <c r="S342">
        <v>0</v>
      </c>
      <c r="T342" t="s">
        <v>1561</v>
      </c>
      <c r="U342" s="14">
        <v>45356</v>
      </c>
      <c r="V342" s="14">
        <v>45378</v>
      </c>
    </row>
    <row r="343" spans="1:22" hidden="1" x14ac:dyDescent="0.25">
      <c r="A343" t="s">
        <v>648</v>
      </c>
      <c r="B343" t="s">
        <v>678</v>
      </c>
      <c r="D343" t="s">
        <v>679</v>
      </c>
      <c r="G343" t="s">
        <v>28</v>
      </c>
      <c r="H343" t="s">
        <v>680</v>
      </c>
      <c r="I343">
        <v>24</v>
      </c>
      <c r="J343" t="s">
        <v>30</v>
      </c>
      <c r="K343" t="s">
        <v>31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30</v>
      </c>
      <c r="R343" t="s">
        <v>51</v>
      </c>
      <c r="S343">
        <v>0</v>
      </c>
      <c r="T343" t="s">
        <v>1561</v>
      </c>
      <c r="V343" s="14">
        <v>45378</v>
      </c>
    </row>
    <row r="344" spans="1:22" hidden="1" x14ac:dyDescent="0.25">
      <c r="A344" t="s">
        <v>648</v>
      </c>
      <c r="B344" t="s">
        <v>681</v>
      </c>
      <c r="D344" t="s">
        <v>682</v>
      </c>
      <c r="G344" t="s">
        <v>28</v>
      </c>
      <c r="H344" t="s">
        <v>683</v>
      </c>
      <c r="I344">
        <v>25</v>
      </c>
      <c r="J344" t="s">
        <v>30</v>
      </c>
      <c r="K344" t="s">
        <v>31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30</v>
      </c>
      <c r="R344" t="s">
        <v>51</v>
      </c>
      <c r="S344">
        <v>0</v>
      </c>
      <c r="T344" t="s">
        <v>1561</v>
      </c>
      <c r="V344" s="14">
        <v>45378</v>
      </c>
    </row>
    <row r="345" spans="1:22" hidden="1" x14ac:dyDescent="0.25">
      <c r="A345" t="s">
        <v>648</v>
      </c>
      <c r="B345" t="s">
        <v>1390</v>
      </c>
      <c r="D345" t="s">
        <v>1391</v>
      </c>
      <c r="G345" t="s">
        <v>28</v>
      </c>
      <c r="H345" t="s">
        <v>1816</v>
      </c>
      <c r="I345">
        <v>4</v>
      </c>
      <c r="J345" t="s">
        <v>30</v>
      </c>
      <c r="K345" t="s">
        <v>31</v>
      </c>
      <c r="L345">
        <v>0</v>
      </c>
      <c r="M345">
        <v>30</v>
      </c>
      <c r="N345">
        <v>0</v>
      </c>
      <c r="O345">
        <v>30</v>
      </c>
      <c r="P345">
        <v>1</v>
      </c>
      <c r="Q345">
        <v>30</v>
      </c>
      <c r="R345" t="s">
        <v>51</v>
      </c>
      <c r="S345">
        <v>0</v>
      </c>
      <c r="T345" t="s">
        <v>459</v>
      </c>
      <c r="U345" s="14">
        <v>45372</v>
      </c>
    </row>
    <row r="346" spans="1:22" hidden="1" x14ac:dyDescent="0.25">
      <c r="A346" t="s">
        <v>648</v>
      </c>
      <c r="B346" t="s">
        <v>1392</v>
      </c>
      <c r="D346" t="s">
        <v>1393</v>
      </c>
      <c r="F346" t="s">
        <v>163</v>
      </c>
      <c r="G346" t="s">
        <v>28</v>
      </c>
      <c r="I346">
        <v>6</v>
      </c>
      <c r="J346" t="s">
        <v>30</v>
      </c>
      <c r="K346" t="s">
        <v>31</v>
      </c>
      <c r="L346">
        <v>0</v>
      </c>
      <c r="M346">
        <v>0</v>
      </c>
      <c r="N346">
        <v>2.25</v>
      </c>
      <c r="O346">
        <v>-2.25</v>
      </c>
      <c r="P346">
        <v>0</v>
      </c>
      <c r="Q346">
        <v>12</v>
      </c>
      <c r="R346" t="s">
        <v>51</v>
      </c>
      <c r="S346">
        <v>-2</v>
      </c>
      <c r="T346" t="s">
        <v>1817</v>
      </c>
      <c r="U346" s="14">
        <v>45364</v>
      </c>
    </row>
    <row r="347" spans="1:22" hidden="1" x14ac:dyDescent="0.25">
      <c r="A347" t="s">
        <v>648</v>
      </c>
      <c r="B347" t="s">
        <v>1394</v>
      </c>
      <c r="D347" t="s">
        <v>1395</v>
      </c>
      <c r="F347" t="s">
        <v>687</v>
      </c>
      <c r="G347" t="s">
        <v>28</v>
      </c>
      <c r="I347">
        <v>7</v>
      </c>
      <c r="J347" t="s">
        <v>30</v>
      </c>
      <c r="K347" t="s">
        <v>31</v>
      </c>
      <c r="L347">
        <v>0</v>
      </c>
      <c r="M347">
        <v>0</v>
      </c>
      <c r="N347">
        <v>1.0833333329999999</v>
      </c>
      <c r="O347">
        <v>-1.0833333329999999</v>
      </c>
      <c r="P347">
        <v>0</v>
      </c>
      <c r="Q347">
        <v>12</v>
      </c>
      <c r="R347" t="s">
        <v>51</v>
      </c>
      <c r="S347">
        <v>-1</v>
      </c>
      <c r="T347" t="s">
        <v>1818</v>
      </c>
      <c r="U347" s="14">
        <v>45366</v>
      </c>
    </row>
    <row r="348" spans="1:22" x14ac:dyDescent="0.25">
      <c r="A348" t="s">
        <v>648</v>
      </c>
      <c r="B348" t="s">
        <v>1396</v>
      </c>
      <c r="D348" t="s">
        <v>1397</v>
      </c>
      <c r="G348" t="s">
        <v>45</v>
      </c>
      <c r="I348">
        <v>8</v>
      </c>
      <c r="J348" t="s">
        <v>42</v>
      </c>
      <c r="K348" t="s">
        <v>31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20</v>
      </c>
      <c r="R348" t="s">
        <v>51</v>
      </c>
      <c r="S348">
        <v>0</v>
      </c>
      <c r="T348" t="s">
        <v>1561</v>
      </c>
    </row>
    <row r="349" spans="1:22" x14ac:dyDescent="0.25">
      <c r="A349" t="s">
        <v>648</v>
      </c>
      <c r="B349" t="s">
        <v>1398</v>
      </c>
      <c r="D349" t="s">
        <v>674</v>
      </c>
      <c r="G349" t="s">
        <v>45</v>
      </c>
      <c r="I349">
        <v>9</v>
      </c>
      <c r="J349" t="s">
        <v>42</v>
      </c>
      <c r="K349" t="s">
        <v>31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20</v>
      </c>
      <c r="R349" t="s">
        <v>51</v>
      </c>
      <c r="S349">
        <v>0</v>
      </c>
      <c r="T349" t="s">
        <v>1561</v>
      </c>
    </row>
    <row r="350" spans="1:22" x14ac:dyDescent="0.25">
      <c r="A350" t="s">
        <v>648</v>
      </c>
      <c r="B350" t="s">
        <v>1399</v>
      </c>
      <c r="D350" t="s">
        <v>662</v>
      </c>
      <c r="G350" t="s">
        <v>45</v>
      </c>
      <c r="I350">
        <v>10</v>
      </c>
      <c r="J350" t="s">
        <v>42</v>
      </c>
      <c r="K350" t="s">
        <v>31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20</v>
      </c>
      <c r="R350" t="s">
        <v>51</v>
      </c>
      <c r="S350">
        <v>0</v>
      </c>
      <c r="T350" t="s">
        <v>1561</v>
      </c>
    </row>
    <row r="351" spans="1:22" x14ac:dyDescent="0.25">
      <c r="A351" t="s">
        <v>648</v>
      </c>
      <c r="B351" t="s">
        <v>1400</v>
      </c>
      <c r="D351" t="s">
        <v>673</v>
      </c>
      <c r="G351" t="s">
        <v>45</v>
      </c>
      <c r="H351">
        <v>6373</v>
      </c>
      <c r="I351">
        <v>11</v>
      </c>
      <c r="J351" t="s">
        <v>42</v>
      </c>
      <c r="K351" t="s">
        <v>31</v>
      </c>
      <c r="L351">
        <v>0</v>
      </c>
      <c r="M351">
        <v>0</v>
      </c>
      <c r="N351">
        <v>4</v>
      </c>
      <c r="O351">
        <v>-4</v>
      </c>
      <c r="P351">
        <v>0</v>
      </c>
      <c r="Q351">
        <v>20</v>
      </c>
      <c r="R351" t="s">
        <v>51</v>
      </c>
      <c r="S351">
        <v>-4</v>
      </c>
      <c r="T351" t="s">
        <v>1819</v>
      </c>
      <c r="U351" s="14">
        <v>45370</v>
      </c>
    </row>
    <row r="352" spans="1:22" x14ac:dyDescent="0.25">
      <c r="A352" t="s">
        <v>648</v>
      </c>
      <c r="B352" t="s">
        <v>1402</v>
      </c>
      <c r="D352" t="s">
        <v>671</v>
      </c>
      <c r="F352" t="s">
        <v>1702</v>
      </c>
      <c r="G352" t="s">
        <v>45</v>
      </c>
      <c r="H352" t="s">
        <v>1820</v>
      </c>
      <c r="I352">
        <v>16</v>
      </c>
      <c r="J352" t="s">
        <v>42</v>
      </c>
      <c r="K352" t="s">
        <v>31</v>
      </c>
      <c r="L352">
        <v>0</v>
      </c>
      <c r="M352">
        <v>40</v>
      </c>
      <c r="N352">
        <v>40</v>
      </c>
      <c r="O352">
        <v>0</v>
      </c>
      <c r="P352">
        <v>0</v>
      </c>
      <c r="Q352">
        <v>20</v>
      </c>
      <c r="R352" t="s">
        <v>51</v>
      </c>
      <c r="S352">
        <v>0</v>
      </c>
      <c r="T352" t="s">
        <v>1561</v>
      </c>
      <c r="U352" s="14">
        <v>45357</v>
      </c>
    </row>
    <row r="353" spans="1:22" x14ac:dyDescent="0.25">
      <c r="A353" t="s">
        <v>648</v>
      </c>
      <c r="B353" t="s">
        <v>1403</v>
      </c>
      <c r="D353" t="s">
        <v>675</v>
      </c>
      <c r="G353" t="s">
        <v>45</v>
      </c>
      <c r="H353">
        <v>6363</v>
      </c>
      <c r="I353">
        <v>17</v>
      </c>
      <c r="J353" t="s">
        <v>42</v>
      </c>
      <c r="K353" t="s">
        <v>31</v>
      </c>
      <c r="L353">
        <v>0</v>
      </c>
      <c r="M353">
        <v>0</v>
      </c>
      <c r="N353">
        <v>0.5</v>
      </c>
      <c r="O353">
        <v>-0.5</v>
      </c>
      <c r="P353">
        <v>0</v>
      </c>
      <c r="Q353">
        <v>20</v>
      </c>
      <c r="R353" t="s">
        <v>51</v>
      </c>
      <c r="S353">
        <v>-1</v>
      </c>
      <c r="T353" t="s">
        <v>1821</v>
      </c>
    </row>
    <row r="354" spans="1:22" hidden="1" x14ac:dyDescent="0.25">
      <c r="A354" t="s">
        <v>648</v>
      </c>
      <c r="B354" t="s">
        <v>1406</v>
      </c>
      <c r="D354" t="s">
        <v>1407</v>
      </c>
      <c r="G354" t="s">
        <v>1822</v>
      </c>
      <c r="H354">
        <v>6925</v>
      </c>
      <c r="I354">
        <v>22</v>
      </c>
      <c r="J354" t="s">
        <v>49</v>
      </c>
      <c r="K354" t="s">
        <v>31</v>
      </c>
      <c r="L354">
        <v>1320</v>
      </c>
      <c r="M354">
        <v>0</v>
      </c>
      <c r="N354">
        <v>15</v>
      </c>
      <c r="O354">
        <v>1305</v>
      </c>
      <c r="P354">
        <v>32</v>
      </c>
      <c r="Q354">
        <v>40</v>
      </c>
      <c r="R354" t="s">
        <v>37</v>
      </c>
      <c r="S354">
        <v>25</v>
      </c>
      <c r="T354" t="s">
        <v>1823</v>
      </c>
      <c r="U354" s="14">
        <v>45357</v>
      </c>
    </row>
    <row r="355" spans="1:22" hidden="1" x14ac:dyDescent="0.25">
      <c r="A355" t="s">
        <v>648</v>
      </c>
      <c r="B355" t="s">
        <v>1408</v>
      </c>
      <c r="D355" t="s">
        <v>677</v>
      </c>
      <c r="G355" t="s">
        <v>1822</v>
      </c>
      <c r="I355">
        <v>23</v>
      </c>
      <c r="J355" t="s">
        <v>49</v>
      </c>
      <c r="K355" t="s">
        <v>31</v>
      </c>
      <c r="L355">
        <v>60</v>
      </c>
      <c r="M355">
        <v>0</v>
      </c>
      <c r="N355">
        <v>0</v>
      </c>
      <c r="O355">
        <v>60</v>
      </c>
      <c r="P355">
        <v>2</v>
      </c>
      <c r="Q355">
        <v>30</v>
      </c>
      <c r="R355" t="s">
        <v>51</v>
      </c>
      <c r="S355">
        <v>0</v>
      </c>
      <c r="T355" t="s">
        <v>59</v>
      </c>
    </row>
    <row r="356" spans="1:22" hidden="1" x14ac:dyDescent="0.25">
      <c r="A356" t="s">
        <v>648</v>
      </c>
      <c r="B356" t="s">
        <v>1404</v>
      </c>
      <c r="D356" t="s">
        <v>1405</v>
      </c>
      <c r="G356" t="s">
        <v>1697</v>
      </c>
      <c r="H356">
        <v>500</v>
      </c>
      <c r="I356">
        <v>21</v>
      </c>
      <c r="K356" t="s">
        <v>1627</v>
      </c>
      <c r="L356">
        <v>0</v>
      </c>
      <c r="M356">
        <v>0</v>
      </c>
      <c r="N356">
        <v>0</v>
      </c>
      <c r="O356">
        <v>0</v>
      </c>
      <c r="P356">
        <v>0</v>
      </c>
      <c r="Q356" t="s">
        <v>1581</v>
      </c>
      <c r="R356" t="s">
        <v>51</v>
      </c>
      <c r="S356">
        <v>0</v>
      </c>
      <c r="T356" t="s">
        <v>1561</v>
      </c>
    </row>
    <row r="357" spans="1:22" hidden="1" x14ac:dyDescent="0.25">
      <c r="A357" t="s">
        <v>684</v>
      </c>
      <c r="B357" t="s">
        <v>685</v>
      </c>
      <c r="D357" t="s">
        <v>686</v>
      </c>
      <c r="F357" t="s">
        <v>687</v>
      </c>
      <c r="G357" t="s">
        <v>28</v>
      </c>
      <c r="H357" t="s">
        <v>688</v>
      </c>
      <c r="I357">
        <v>1</v>
      </c>
      <c r="J357" t="s">
        <v>30</v>
      </c>
      <c r="K357" t="s">
        <v>31</v>
      </c>
      <c r="L357">
        <v>80</v>
      </c>
      <c r="M357">
        <v>0</v>
      </c>
      <c r="N357">
        <v>0</v>
      </c>
      <c r="O357">
        <v>80</v>
      </c>
      <c r="P357">
        <v>0</v>
      </c>
      <c r="Q357">
        <v>100</v>
      </c>
      <c r="R357" t="s">
        <v>445</v>
      </c>
      <c r="S357">
        <v>80</v>
      </c>
      <c r="T357" t="s">
        <v>1824</v>
      </c>
      <c r="V357" s="14">
        <v>45378</v>
      </c>
    </row>
    <row r="358" spans="1:22" x14ac:dyDescent="0.25">
      <c r="A358" t="s">
        <v>684</v>
      </c>
      <c r="B358" t="s">
        <v>689</v>
      </c>
      <c r="D358" t="s">
        <v>690</v>
      </c>
      <c r="F358" t="s">
        <v>691</v>
      </c>
      <c r="G358" t="s">
        <v>45</v>
      </c>
      <c r="H358" t="s">
        <v>692</v>
      </c>
      <c r="I358">
        <v>2</v>
      </c>
      <c r="J358" t="s">
        <v>42</v>
      </c>
      <c r="K358" t="s">
        <v>31</v>
      </c>
      <c r="L358">
        <v>148</v>
      </c>
      <c r="M358">
        <v>0</v>
      </c>
      <c r="N358">
        <v>20</v>
      </c>
      <c r="O358">
        <v>128</v>
      </c>
      <c r="P358">
        <v>1</v>
      </c>
      <c r="Q358">
        <v>100</v>
      </c>
      <c r="R358" t="s">
        <v>37</v>
      </c>
      <c r="S358">
        <v>28</v>
      </c>
      <c r="T358" t="s">
        <v>1825</v>
      </c>
      <c r="U358" s="14">
        <v>45358</v>
      </c>
      <c r="V358" s="14">
        <v>45378</v>
      </c>
    </row>
    <row r="359" spans="1:22" x14ac:dyDescent="0.25">
      <c r="A359" t="s">
        <v>684</v>
      </c>
      <c r="B359" t="s">
        <v>693</v>
      </c>
      <c r="D359" t="s">
        <v>694</v>
      </c>
      <c r="F359" t="s">
        <v>687</v>
      </c>
      <c r="G359" t="s">
        <v>45</v>
      </c>
      <c r="H359" t="s">
        <v>695</v>
      </c>
      <c r="I359">
        <v>3</v>
      </c>
      <c r="J359" t="s">
        <v>42</v>
      </c>
      <c r="K359" t="s">
        <v>31</v>
      </c>
      <c r="L359">
        <v>120</v>
      </c>
      <c r="M359">
        <v>0</v>
      </c>
      <c r="N359">
        <v>20</v>
      </c>
      <c r="O359">
        <v>100</v>
      </c>
      <c r="P359">
        <v>1</v>
      </c>
      <c r="Q359">
        <v>100</v>
      </c>
      <c r="R359" t="s">
        <v>37</v>
      </c>
      <c r="S359">
        <v>0</v>
      </c>
      <c r="T359" t="s">
        <v>47</v>
      </c>
      <c r="V359" s="14">
        <v>45378</v>
      </c>
    </row>
    <row r="360" spans="1:22" x14ac:dyDescent="0.25">
      <c r="A360" t="s">
        <v>696</v>
      </c>
      <c r="B360" t="s">
        <v>700</v>
      </c>
      <c r="D360" t="s">
        <v>701</v>
      </c>
      <c r="E360" t="s">
        <v>702</v>
      </c>
      <c r="F360" t="s">
        <v>163</v>
      </c>
      <c r="G360" t="s">
        <v>45</v>
      </c>
      <c r="H360" t="s">
        <v>703</v>
      </c>
      <c r="I360">
        <v>3</v>
      </c>
      <c r="J360" t="s">
        <v>42</v>
      </c>
      <c r="K360" t="s">
        <v>31</v>
      </c>
      <c r="L360">
        <v>60</v>
      </c>
      <c r="M360">
        <v>0</v>
      </c>
      <c r="N360">
        <v>0</v>
      </c>
      <c r="O360">
        <v>60</v>
      </c>
      <c r="P360">
        <v>1</v>
      </c>
      <c r="Q360">
        <v>60</v>
      </c>
      <c r="R360" t="s">
        <v>698</v>
      </c>
      <c r="S360">
        <v>0</v>
      </c>
      <c r="T360" t="s">
        <v>1826</v>
      </c>
      <c r="V360" s="14">
        <v>45378</v>
      </c>
    </row>
    <row r="361" spans="1:22" x14ac:dyDescent="0.25">
      <c r="A361" t="s">
        <v>696</v>
      </c>
      <c r="B361" t="s">
        <v>1409</v>
      </c>
      <c r="D361" t="s">
        <v>704</v>
      </c>
      <c r="F361" t="s">
        <v>1827</v>
      </c>
      <c r="G361" t="s">
        <v>45</v>
      </c>
      <c r="I361">
        <v>1</v>
      </c>
      <c r="J361" t="s">
        <v>42</v>
      </c>
      <c r="K361" t="s">
        <v>31</v>
      </c>
      <c r="L361">
        <v>306</v>
      </c>
      <c r="M361">
        <v>0</v>
      </c>
      <c r="N361">
        <v>30</v>
      </c>
      <c r="O361">
        <v>276</v>
      </c>
      <c r="P361">
        <v>3</v>
      </c>
      <c r="Q361">
        <v>72</v>
      </c>
      <c r="R361" t="s">
        <v>40</v>
      </c>
      <c r="S361">
        <v>60</v>
      </c>
      <c r="T361" t="s">
        <v>1828</v>
      </c>
      <c r="U361" s="14">
        <v>45355</v>
      </c>
    </row>
    <row r="362" spans="1:22" x14ac:dyDescent="0.25">
      <c r="A362" t="s">
        <v>696</v>
      </c>
      <c r="B362" t="s">
        <v>1410</v>
      </c>
      <c r="D362" t="s">
        <v>705</v>
      </c>
      <c r="F362" t="s">
        <v>1829</v>
      </c>
      <c r="G362" t="s">
        <v>45</v>
      </c>
      <c r="I362">
        <v>2</v>
      </c>
      <c r="J362" t="s">
        <v>42</v>
      </c>
      <c r="K362" t="s">
        <v>31</v>
      </c>
      <c r="L362">
        <v>1296</v>
      </c>
      <c r="M362">
        <v>0</v>
      </c>
      <c r="N362">
        <v>0</v>
      </c>
      <c r="O362">
        <v>1296</v>
      </c>
      <c r="P362">
        <v>18</v>
      </c>
      <c r="Q362">
        <v>72</v>
      </c>
      <c r="R362" t="s">
        <v>40</v>
      </c>
      <c r="S362">
        <v>0</v>
      </c>
      <c r="T362" t="s">
        <v>1830</v>
      </c>
      <c r="U362" s="14">
        <v>45355</v>
      </c>
    </row>
    <row r="363" spans="1:22" x14ac:dyDescent="0.25">
      <c r="A363" t="s">
        <v>1411</v>
      </c>
      <c r="B363" t="s">
        <v>1412</v>
      </c>
      <c r="D363" t="s">
        <v>1007</v>
      </c>
      <c r="G363" t="s">
        <v>45</v>
      </c>
      <c r="H363">
        <v>404</v>
      </c>
      <c r="I363">
        <v>1</v>
      </c>
      <c r="J363" t="s">
        <v>42</v>
      </c>
      <c r="K363" t="s">
        <v>31</v>
      </c>
      <c r="L363">
        <v>0</v>
      </c>
      <c r="M363">
        <v>20</v>
      </c>
      <c r="N363">
        <v>23</v>
      </c>
      <c r="O363">
        <v>-3</v>
      </c>
      <c r="P363">
        <v>0</v>
      </c>
      <c r="Q363">
        <v>20</v>
      </c>
      <c r="R363" t="s">
        <v>32</v>
      </c>
      <c r="S363">
        <v>-3</v>
      </c>
      <c r="T363" t="s">
        <v>1648</v>
      </c>
      <c r="U363" s="14">
        <v>45366</v>
      </c>
    </row>
    <row r="364" spans="1:22" x14ac:dyDescent="0.25">
      <c r="A364" t="s">
        <v>1411</v>
      </c>
      <c r="B364" t="s">
        <v>1413</v>
      </c>
      <c r="D364" t="s">
        <v>1006</v>
      </c>
      <c r="G364" t="s">
        <v>45</v>
      </c>
      <c r="H364">
        <v>403</v>
      </c>
      <c r="I364">
        <v>2</v>
      </c>
      <c r="J364" t="s">
        <v>42</v>
      </c>
      <c r="K364" t="s">
        <v>31</v>
      </c>
      <c r="L364">
        <v>0</v>
      </c>
      <c r="M364">
        <v>12</v>
      </c>
      <c r="N364">
        <v>14</v>
      </c>
      <c r="O364">
        <v>-2</v>
      </c>
      <c r="P364">
        <v>0</v>
      </c>
      <c r="Q364">
        <v>12</v>
      </c>
      <c r="R364" t="s">
        <v>32</v>
      </c>
      <c r="S364">
        <v>-2</v>
      </c>
      <c r="T364" t="s">
        <v>1632</v>
      </c>
      <c r="U364" s="14">
        <v>45372</v>
      </c>
    </row>
    <row r="365" spans="1:22" x14ac:dyDescent="0.25">
      <c r="A365" t="s">
        <v>706</v>
      </c>
      <c r="B365" t="s">
        <v>708</v>
      </c>
      <c r="D365" t="s">
        <v>709</v>
      </c>
      <c r="G365" t="s">
        <v>45</v>
      </c>
      <c r="H365" t="s">
        <v>710</v>
      </c>
      <c r="I365">
        <v>2</v>
      </c>
      <c r="J365" t="s">
        <v>42</v>
      </c>
      <c r="K365" t="s">
        <v>31</v>
      </c>
      <c r="L365">
        <v>19</v>
      </c>
      <c r="M365">
        <v>96</v>
      </c>
      <c r="N365">
        <v>112</v>
      </c>
      <c r="O365">
        <v>3</v>
      </c>
      <c r="P365">
        <v>0</v>
      </c>
      <c r="Q365">
        <v>48</v>
      </c>
      <c r="R365" t="s">
        <v>32</v>
      </c>
      <c r="S365">
        <v>3</v>
      </c>
      <c r="T365" t="s">
        <v>1831</v>
      </c>
      <c r="U365" s="14">
        <v>45357</v>
      </c>
      <c r="V365" s="14">
        <v>45372</v>
      </c>
    </row>
    <row r="366" spans="1:22" hidden="1" x14ac:dyDescent="0.25">
      <c r="A366" t="s">
        <v>706</v>
      </c>
      <c r="B366" t="s">
        <v>1414</v>
      </c>
      <c r="D366" t="s">
        <v>707</v>
      </c>
      <c r="G366" t="s">
        <v>28</v>
      </c>
      <c r="I366">
        <v>1</v>
      </c>
      <c r="J366" t="s">
        <v>30</v>
      </c>
      <c r="K366" t="s">
        <v>31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48</v>
      </c>
      <c r="R366" t="s">
        <v>32</v>
      </c>
      <c r="S366">
        <v>0</v>
      </c>
      <c r="T366" t="s">
        <v>1562</v>
      </c>
    </row>
    <row r="367" spans="1:22" hidden="1" x14ac:dyDescent="0.25">
      <c r="A367" t="s">
        <v>711</v>
      </c>
      <c r="B367" t="s">
        <v>713</v>
      </c>
      <c r="D367" t="s">
        <v>714</v>
      </c>
      <c r="G367" t="s">
        <v>28</v>
      </c>
      <c r="H367" t="s">
        <v>715</v>
      </c>
      <c r="I367">
        <v>2</v>
      </c>
      <c r="J367" t="s">
        <v>30</v>
      </c>
      <c r="K367" t="s">
        <v>31</v>
      </c>
      <c r="L367">
        <v>3</v>
      </c>
      <c r="M367">
        <v>0</v>
      </c>
      <c r="N367">
        <v>0</v>
      </c>
      <c r="O367">
        <v>3</v>
      </c>
      <c r="P367">
        <v>0</v>
      </c>
      <c r="Q367">
        <v>10</v>
      </c>
      <c r="R367" t="s">
        <v>32</v>
      </c>
      <c r="S367">
        <v>3</v>
      </c>
      <c r="T367" t="s">
        <v>1831</v>
      </c>
      <c r="V367" s="14">
        <v>45378</v>
      </c>
    </row>
    <row r="368" spans="1:22" hidden="1" x14ac:dyDescent="0.25">
      <c r="A368" t="s">
        <v>711</v>
      </c>
      <c r="B368" t="s">
        <v>716</v>
      </c>
      <c r="D368" t="s">
        <v>717</v>
      </c>
      <c r="G368" t="s">
        <v>28</v>
      </c>
      <c r="H368" t="s">
        <v>718</v>
      </c>
      <c r="I368">
        <v>3</v>
      </c>
      <c r="J368" t="s">
        <v>30</v>
      </c>
      <c r="K368" t="s">
        <v>31</v>
      </c>
      <c r="L368">
        <v>3</v>
      </c>
      <c r="M368">
        <v>0</v>
      </c>
      <c r="N368">
        <v>0</v>
      </c>
      <c r="O368">
        <v>3</v>
      </c>
      <c r="P368">
        <v>0</v>
      </c>
      <c r="Q368">
        <v>5</v>
      </c>
      <c r="R368" t="s">
        <v>32</v>
      </c>
      <c r="S368">
        <v>3</v>
      </c>
      <c r="T368" t="s">
        <v>1831</v>
      </c>
      <c r="V368" s="14">
        <v>45378</v>
      </c>
    </row>
    <row r="369" spans="1:22" hidden="1" x14ac:dyDescent="0.25">
      <c r="A369" t="s">
        <v>711</v>
      </c>
      <c r="B369" t="s">
        <v>719</v>
      </c>
      <c r="D369" t="s">
        <v>720</v>
      </c>
      <c r="G369" t="s">
        <v>28</v>
      </c>
      <c r="H369">
        <v>85</v>
      </c>
      <c r="I369">
        <v>4</v>
      </c>
      <c r="J369" t="s">
        <v>30</v>
      </c>
      <c r="K369" t="s">
        <v>31</v>
      </c>
      <c r="L369">
        <v>0</v>
      </c>
      <c r="M369">
        <v>24</v>
      </c>
      <c r="N369">
        <v>0</v>
      </c>
      <c r="O369">
        <v>24</v>
      </c>
      <c r="P369">
        <v>1</v>
      </c>
      <c r="Q369">
        <v>24</v>
      </c>
      <c r="R369" t="s">
        <v>40</v>
      </c>
      <c r="S369">
        <v>0</v>
      </c>
      <c r="T369" t="s">
        <v>85</v>
      </c>
      <c r="V369" s="14">
        <v>45378</v>
      </c>
    </row>
    <row r="370" spans="1:22" hidden="1" x14ac:dyDescent="0.25">
      <c r="A370" t="s">
        <v>711</v>
      </c>
      <c r="B370" t="s">
        <v>721</v>
      </c>
      <c r="D370" t="s">
        <v>722</v>
      </c>
      <c r="G370" t="s">
        <v>28</v>
      </c>
      <c r="H370" t="s">
        <v>723</v>
      </c>
      <c r="I370">
        <v>5</v>
      </c>
      <c r="J370" t="s">
        <v>30</v>
      </c>
      <c r="K370" t="s">
        <v>31</v>
      </c>
      <c r="L370">
        <v>13</v>
      </c>
      <c r="M370">
        <v>0</v>
      </c>
      <c r="N370">
        <v>0</v>
      </c>
      <c r="O370">
        <v>13</v>
      </c>
      <c r="P370">
        <v>0</v>
      </c>
      <c r="Q370">
        <v>24</v>
      </c>
      <c r="R370" t="s">
        <v>40</v>
      </c>
      <c r="S370">
        <v>13</v>
      </c>
      <c r="T370" t="s">
        <v>1832</v>
      </c>
      <c r="V370" s="14">
        <v>45378</v>
      </c>
    </row>
    <row r="371" spans="1:22" x14ac:dyDescent="0.25">
      <c r="A371" t="s">
        <v>711</v>
      </c>
      <c r="B371" t="s">
        <v>724</v>
      </c>
      <c r="C371" t="s">
        <v>1081</v>
      </c>
      <c r="D371" t="s">
        <v>725</v>
      </c>
      <c r="G371" t="s">
        <v>45</v>
      </c>
      <c r="H371" t="s">
        <v>726</v>
      </c>
      <c r="I371">
        <v>6</v>
      </c>
      <c r="J371" t="s">
        <v>42</v>
      </c>
      <c r="K371" t="s">
        <v>31</v>
      </c>
      <c r="L371">
        <v>6</v>
      </c>
      <c r="M371">
        <v>40</v>
      </c>
      <c r="N371">
        <v>46</v>
      </c>
      <c r="O371">
        <v>0</v>
      </c>
      <c r="P371">
        <v>0</v>
      </c>
      <c r="Q371">
        <v>10</v>
      </c>
      <c r="R371" t="s">
        <v>32</v>
      </c>
      <c r="S371">
        <v>0</v>
      </c>
      <c r="T371" t="s">
        <v>1562</v>
      </c>
      <c r="U371" s="14">
        <v>45357</v>
      </c>
      <c r="V371" s="14">
        <v>45372</v>
      </c>
    </row>
    <row r="372" spans="1:22" x14ac:dyDescent="0.25">
      <c r="A372" t="s">
        <v>711</v>
      </c>
      <c r="B372" t="s">
        <v>732</v>
      </c>
      <c r="D372" t="s">
        <v>733</v>
      </c>
      <c r="G372" t="s">
        <v>45</v>
      </c>
      <c r="H372" t="s">
        <v>734</v>
      </c>
      <c r="I372">
        <v>10</v>
      </c>
      <c r="J372" t="s">
        <v>42</v>
      </c>
      <c r="K372" t="s">
        <v>31</v>
      </c>
      <c r="L372">
        <v>6</v>
      </c>
      <c r="M372">
        <v>0</v>
      </c>
      <c r="N372">
        <v>6</v>
      </c>
      <c r="O372">
        <v>0</v>
      </c>
      <c r="P372">
        <v>0</v>
      </c>
      <c r="Q372">
        <v>24</v>
      </c>
      <c r="R372" t="s">
        <v>40</v>
      </c>
      <c r="S372">
        <v>0</v>
      </c>
      <c r="T372" t="s">
        <v>1552</v>
      </c>
      <c r="V372" s="14">
        <v>45378</v>
      </c>
    </row>
    <row r="373" spans="1:22" hidden="1" x14ac:dyDescent="0.25">
      <c r="A373" t="s">
        <v>711</v>
      </c>
      <c r="B373" t="s">
        <v>1415</v>
      </c>
      <c r="D373" t="s">
        <v>712</v>
      </c>
      <c r="G373" t="s">
        <v>28</v>
      </c>
      <c r="I373">
        <v>1</v>
      </c>
      <c r="J373" t="s">
        <v>30</v>
      </c>
      <c r="K373" t="s">
        <v>31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10</v>
      </c>
      <c r="R373" t="s">
        <v>32</v>
      </c>
      <c r="S373">
        <v>0</v>
      </c>
      <c r="T373" t="s">
        <v>1562</v>
      </c>
    </row>
    <row r="374" spans="1:22" x14ac:dyDescent="0.25">
      <c r="A374" t="s">
        <v>711</v>
      </c>
      <c r="B374" t="s">
        <v>727</v>
      </c>
      <c r="D374" t="s">
        <v>728</v>
      </c>
      <c r="G374" t="s">
        <v>45</v>
      </c>
      <c r="H374" t="s">
        <v>729</v>
      </c>
      <c r="I374">
        <v>7</v>
      </c>
      <c r="J374" t="s">
        <v>42</v>
      </c>
      <c r="K374" t="s">
        <v>31</v>
      </c>
      <c r="L374">
        <v>0</v>
      </c>
      <c r="M374">
        <v>32</v>
      </c>
      <c r="N374">
        <v>26</v>
      </c>
      <c r="O374">
        <v>6</v>
      </c>
      <c r="P374">
        <v>0</v>
      </c>
      <c r="Q374">
        <v>8</v>
      </c>
      <c r="R374" t="s">
        <v>32</v>
      </c>
      <c r="S374">
        <v>6</v>
      </c>
      <c r="T374" t="s">
        <v>1667</v>
      </c>
      <c r="U374" s="14">
        <v>45353</v>
      </c>
    </row>
    <row r="375" spans="1:22" x14ac:dyDescent="0.25">
      <c r="A375" t="s">
        <v>711</v>
      </c>
      <c r="B375" t="s">
        <v>1416</v>
      </c>
      <c r="D375" t="s">
        <v>730</v>
      </c>
      <c r="G375" t="s">
        <v>45</v>
      </c>
      <c r="H375">
        <v>40</v>
      </c>
      <c r="I375">
        <v>8</v>
      </c>
      <c r="J375" t="s">
        <v>42</v>
      </c>
      <c r="K375" t="s">
        <v>31</v>
      </c>
      <c r="L375">
        <v>0</v>
      </c>
      <c r="M375">
        <v>5</v>
      </c>
      <c r="N375">
        <v>1</v>
      </c>
      <c r="O375">
        <v>4</v>
      </c>
      <c r="P375">
        <v>0</v>
      </c>
      <c r="Q375">
        <v>5</v>
      </c>
      <c r="R375" t="s">
        <v>32</v>
      </c>
      <c r="S375">
        <v>4</v>
      </c>
      <c r="T375" t="s">
        <v>1833</v>
      </c>
      <c r="U375" s="14">
        <v>45372</v>
      </c>
    </row>
    <row r="376" spans="1:22" x14ac:dyDescent="0.25">
      <c r="A376" t="s">
        <v>711</v>
      </c>
      <c r="B376" t="s">
        <v>1417</v>
      </c>
      <c r="C376" t="s">
        <v>1966</v>
      </c>
      <c r="D376" t="s">
        <v>735</v>
      </c>
      <c r="G376" t="s">
        <v>45</v>
      </c>
      <c r="I376">
        <v>11</v>
      </c>
      <c r="J376" t="s">
        <v>42</v>
      </c>
      <c r="K376" t="s">
        <v>31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24</v>
      </c>
      <c r="R376" t="s">
        <v>40</v>
      </c>
      <c r="S376">
        <v>0</v>
      </c>
      <c r="T376" t="s">
        <v>1552</v>
      </c>
    </row>
    <row r="377" spans="1:22" hidden="1" x14ac:dyDescent="0.25">
      <c r="A377" t="s">
        <v>736</v>
      </c>
      <c r="B377" t="s">
        <v>1421</v>
      </c>
      <c r="D377" t="s">
        <v>740</v>
      </c>
      <c r="F377" t="s">
        <v>606</v>
      </c>
      <c r="G377" t="s">
        <v>28</v>
      </c>
      <c r="H377" t="s">
        <v>741</v>
      </c>
      <c r="I377">
        <v>4</v>
      </c>
      <c r="J377" t="s">
        <v>30</v>
      </c>
      <c r="K377" t="s">
        <v>31</v>
      </c>
      <c r="L377">
        <v>936</v>
      </c>
      <c r="M377">
        <v>4608</v>
      </c>
      <c r="N377">
        <v>2595</v>
      </c>
      <c r="O377">
        <v>2949</v>
      </c>
      <c r="P377">
        <v>20</v>
      </c>
      <c r="Q377">
        <v>144</v>
      </c>
      <c r="R377" t="s">
        <v>40</v>
      </c>
      <c r="S377">
        <v>69</v>
      </c>
      <c r="T377" t="s">
        <v>1834</v>
      </c>
      <c r="U377" s="14">
        <v>45353</v>
      </c>
      <c r="V377" s="14">
        <v>45378</v>
      </c>
    </row>
    <row r="378" spans="1:22" hidden="1" x14ac:dyDescent="0.25">
      <c r="A378" t="s">
        <v>736</v>
      </c>
      <c r="B378" t="s">
        <v>739</v>
      </c>
      <c r="D378" t="s">
        <v>747</v>
      </c>
      <c r="F378" t="s">
        <v>319</v>
      </c>
      <c r="G378" t="s">
        <v>28</v>
      </c>
      <c r="H378" t="s">
        <v>748</v>
      </c>
      <c r="I378">
        <v>5</v>
      </c>
      <c r="J378" t="s">
        <v>30</v>
      </c>
      <c r="K378" t="s">
        <v>31</v>
      </c>
      <c r="L378">
        <v>288</v>
      </c>
      <c r="M378">
        <v>648</v>
      </c>
      <c r="N378">
        <v>504</v>
      </c>
      <c r="O378">
        <v>432</v>
      </c>
      <c r="P378">
        <v>6</v>
      </c>
      <c r="Q378">
        <v>72</v>
      </c>
      <c r="R378" t="s">
        <v>40</v>
      </c>
      <c r="S378">
        <v>0</v>
      </c>
      <c r="T378" t="s">
        <v>749</v>
      </c>
      <c r="V378" s="14">
        <v>45378</v>
      </c>
    </row>
    <row r="379" spans="1:22" hidden="1" x14ac:dyDescent="0.25">
      <c r="A379" t="s">
        <v>736</v>
      </c>
      <c r="B379" t="s">
        <v>742</v>
      </c>
      <c r="D379" t="s">
        <v>743</v>
      </c>
      <c r="F379" t="s">
        <v>606</v>
      </c>
      <c r="G379" t="s">
        <v>28</v>
      </c>
      <c r="H379" t="s">
        <v>744</v>
      </c>
      <c r="I379">
        <v>6</v>
      </c>
      <c r="J379" t="s">
        <v>30</v>
      </c>
      <c r="K379" t="s">
        <v>31</v>
      </c>
      <c r="L379">
        <v>336</v>
      </c>
      <c r="M379">
        <v>2304</v>
      </c>
      <c r="N379">
        <v>1776</v>
      </c>
      <c r="O379">
        <v>864</v>
      </c>
      <c r="P379">
        <v>3</v>
      </c>
      <c r="Q379">
        <v>288</v>
      </c>
      <c r="R379" t="s">
        <v>40</v>
      </c>
      <c r="S379">
        <v>0</v>
      </c>
      <c r="T379" t="s">
        <v>561</v>
      </c>
      <c r="U379" s="14">
        <v>45353</v>
      </c>
      <c r="V379" s="14">
        <v>45378</v>
      </c>
    </row>
    <row r="380" spans="1:22" hidden="1" x14ac:dyDescent="0.25">
      <c r="A380" t="s">
        <v>736</v>
      </c>
      <c r="B380" t="s">
        <v>1422</v>
      </c>
      <c r="D380" t="s">
        <v>1423</v>
      </c>
      <c r="F380" t="s">
        <v>319</v>
      </c>
      <c r="G380" t="s">
        <v>28</v>
      </c>
      <c r="H380" t="s">
        <v>1835</v>
      </c>
      <c r="I380">
        <v>7</v>
      </c>
      <c r="J380" t="s">
        <v>30</v>
      </c>
      <c r="K380" t="s">
        <v>31</v>
      </c>
      <c r="L380">
        <v>5</v>
      </c>
      <c r="M380">
        <v>240</v>
      </c>
      <c r="N380">
        <v>26</v>
      </c>
      <c r="O380">
        <v>219</v>
      </c>
      <c r="P380">
        <v>18</v>
      </c>
      <c r="Q380">
        <v>12</v>
      </c>
      <c r="R380" t="s">
        <v>32</v>
      </c>
      <c r="S380">
        <v>3</v>
      </c>
      <c r="T380" t="s">
        <v>1836</v>
      </c>
      <c r="U380" s="14">
        <v>45362</v>
      </c>
      <c r="V380" s="14">
        <v>45378</v>
      </c>
    </row>
    <row r="381" spans="1:22" x14ac:dyDescent="0.25">
      <c r="A381" t="s">
        <v>736</v>
      </c>
      <c r="B381" t="s">
        <v>754</v>
      </c>
      <c r="D381" t="s">
        <v>755</v>
      </c>
      <c r="F381" t="s">
        <v>606</v>
      </c>
      <c r="G381" t="s">
        <v>45</v>
      </c>
      <c r="H381" t="s">
        <v>756</v>
      </c>
      <c r="I381">
        <v>16</v>
      </c>
      <c r="J381" t="s">
        <v>42</v>
      </c>
      <c r="K381" t="s">
        <v>31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24</v>
      </c>
      <c r="R381" t="s">
        <v>32</v>
      </c>
      <c r="S381">
        <v>0</v>
      </c>
      <c r="T381" t="s">
        <v>1562</v>
      </c>
      <c r="U381" s="14">
        <v>45372</v>
      </c>
      <c r="V381" s="14">
        <v>45378</v>
      </c>
    </row>
    <row r="382" spans="1:22" x14ac:dyDescent="0.25">
      <c r="A382" t="s">
        <v>736</v>
      </c>
      <c r="B382" t="s">
        <v>1438</v>
      </c>
      <c r="D382" t="s">
        <v>757</v>
      </c>
      <c r="F382" t="s">
        <v>619</v>
      </c>
      <c r="G382" t="s">
        <v>45</v>
      </c>
      <c r="H382" t="s">
        <v>758</v>
      </c>
      <c r="I382">
        <v>18</v>
      </c>
      <c r="J382" t="s">
        <v>42</v>
      </c>
      <c r="K382" t="s">
        <v>31</v>
      </c>
      <c r="L382">
        <v>56</v>
      </c>
      <c r="M382">
        <v>0</v>
      </c>
      <c r="N382">
        <v>12</v>
      </c>
      <c r="O382">
        <v>44</v>
      </c>
      <c r="P382">
        <v>0</v>
      </c>
      <c r="Q382">
        <v>80</v>
      </c>
      <c r="R382" t="s">
        <v>40</v>
      </c>
      <c r="S382">
        <v>44</v>
      </c>
      <c r="T382" t="s">
        <v>1837</v>
      </c>
      <c r="V382" s="14">
        <v>45378</v>
      </c>
    </row>
    <row r="383" spans="1:22" hidden="1" x14ac:dyDescent="0.25">
      <c r="A383" t="s">
        <v>736</v>
      </c>
      <c r="B383" t="s">
        <v>1418</v>
      </c>
      <c r="D383" t="s">
        <v>738</v>
      </c>
      <c r="F383" t="s">
        <v>606</v>
      </c>
      <c r="G383" t="s">
        <v>28</v>
      </c>
      <c r="H383" t="s">
        <v>1838</v>
      </c>
      <c r="I383">
        <v>1</v>
      </c>
      <c r="J383" t="s">
        <v>30</v>
      </c>
      <c r="K383" t="s">
        <v>31</v>
      </c>
      <c r="L383">
        <v>0</v>
      </c>
      <c r="M383">
        <v>720</v>
      </c>
      <c r="N383">
        <v>432</v>
      </c>
      <c r="O383">
        <v>288</v>
      </c>
      <c r="P383">
        <v>2</v>
      </c>
      <c r="Q383">
        <v>144</v>
      </c>
      <c r="R383" t="s">
        <v>40</v>
      </c>
      <c r="S383">
        <v>0</v>
      </c>
      <c r="T383" t="s">
        <v>91</v>
      </c>
      <c r="U383" s="14">
        <v>45370</v>
      </c>
    </row>
    <row r="384" spans="1:22" hidden="1" x14ac:dyDescent="0.25">
      <c r="A384" t="s">
        <v>736</v>
      </c>
      <c r="B384" t="s">
        <v>1419</v>
      </c>
      <c r="D384" t="s">
        <v>752</v>
      </c>
      <c r="G384" t="s">
        <v>28</v>
      </c>
      <c r="H384" t="s">
        <v>1839</v>
      </c>
      <c r="I384">
        <v>2</v>
      </c>
      <c r="J384" t="s">
        <v>30</v>
      </c>
      <c r="K384" t="s">
        <v>31</v>
      </c>
      <c r="L384">
        <v>0</v>
      </c>
      <c r="M384">
        <v>240</v>
      </c>
      <c r="N384">
        <v>72</v>
      </c>
      <c r="O384">
        <v>168</v>
      </c>
      <c r="P384">
        <v>2</v>
      </c>
      <c r="Q384">
        <v>72</v>
      </c>
      <c r="R384" t="s">
        <v>40</v>
      </c>
      <c r="S384">
        <v>24</v>
      </c>
      <c r="T384" t="s">
        <v>320</v>
      </c>
      <c r="U384" s="14">
        <v>45372</v>
      </c>
    </row>
    <row r="385" spans="1:22" hidden="1" x14ac:dyDescent="0.25">
      <c r="A385" t="s">
        <v>736</v>
      </c>
      <c r="B385" t="s">
        <v>1420</v>
      </c>
      <c r="D385" t="s">
        <v>753</v>
      </c>
      <c r="G385" t="s">
        <v>28</v>
      </c>
      <c r="H385" t="s">
        <v>1840</v>
      </c>
      <c r="I385">
        <v>3</v>
      </c>
      <c r="J385" t="s">
        <v>30</v>
      </c>
      <c r="K385" t="s">
        <v>31</v>
      </c>
      <c r="L385">
        <v>0</v>
      </c>
      <c r="M385">
        <v>240</v>
      </c>
      <c r="N385">
        <v>288</v>
      </c>
      <c r="O385">
        <v>-48</v>
      </c>
      <c r="P385">
        <v>-4</v>
      </c>
      <c r="Q385">
        <v>12</v>
      </c>
      <c r="R385" t="s">
        <v>37</v>
      </c>
      <c r="S385">
        <v>0</v>
      </c>
      <c r="T385" t="s">
        <v>1841</v>
      </c>
      <c r="U385" t="s">
        <v>1842</v>
      </c>
    </row>
    <row r="386" spans="1:22" hidden="1" x14ac:dyDescent="0.25">
      <c r="A386" t="s">
        <v>736</v>
      </c>
      <c r="B386" t="s">
        <v>1424</v>
      </c>
      <c r="D386" t="s">
        <v>1425</v>
      </c>
      <c r="F386" t="s">
        <v>606</v>
      </c>
      <c r="G386" t="s">
        <v>591</v>
      </c>
      <c r="H386" t="s">
        <v>1843</v>
      </c>
      <c r="I386">
        <v>8</v>
      </c>
      <c r="K386" t="s">
        <v>31</v>
      </c>
      <c r="L386">
        <v>0</v>
      </c>
      <c r="M386">
        <v>0</v>
      </c>
      <c r="N386">
        <v>2</v>
      </c>
      <c r="O386">
        <v>-2</v>
      </c>
      <c r="P386">
        <v>0</v>
      </c>
      <c r="Q386" t="s">
        <v>1581</v>
      </c>
      <c r="R386" t="s">
        <v>32</v>
      </c>
      <c r="S386">
        <v>-2</v>
      </c>
      <c r="T386" t="s">
        <v>1632</v>
      </c>
    </row>
    <row r="387" spans="1:22" x14ac:dyDescent="0.25">
      <c r="A387" t="s">
        <v>736</v>
      </c>
      <c r="B387" t="s">
        <v>1426</v>
      </c>
      <c r="D387" t="s">
        <v>1427</v>
      </c>
      <c r="F387" t="s">
        <v>319</v>
      </c>
      <c r="G387" t="s">
        <v>45</v>
      </c>
      <c r="H387" t="s">
        <v>1844</v>
      </c>
      <c r="I387">
        <v>11</v>
      </c>
      <c r="J387" t="s">
        <v>42</v>
      </c>
      <c r="K387" t="s">
        <v>31</v>
      </c>
      <c r="L387">
        <v>13</v>
      </c>
      <c r="M387">
        <v>0</v>
      </c>
      <c r="N387">
        <v>13</v>
      </c>
      <c r="O387">
        <v>0</v>
      </c>
      <c r="P387">
        <v>0</v>
      </c>
      <c r="Q387">
        <v>12</v>
      </c>
      <c r="R387" t="s">
        <v>32</v>
      </c>
      <c r="S387">
        <v>0</v>
      </c>
      <c r="T387" t="s">
        <v>1562</v>
      </c>
      <c r="U387" s="14">
        <v>45355</v>
      </c>
    </row>
    <row r="388" spans="1:22" x14ac:dyDescent="0.25">
      <c r="A388" t="s">
        <v>736</v>
      </c>
      <c r="B388" t="s">
        <v>1428</v>
      </c>
      <c r="D388" t="s">
        <v>1429</v>
      </c>
      <c r="F388" t="s">
        <v>606</v>
      </c>
      <c r="G388" t="s">
        <v>45</v>
      </c>
      <c r="H388" t="s">
        <v>1845</v>
      </c>
      <c r="I388">
        <v>12</v>
      </c>
      <c r="J388" t="s">
        <v>42</v>
      </c>
      <c r="K388" t="s">
        <v>31</v>
      </c>
      <c r="L388">
        <v>379</v>
      </c>
      <c r="M388">
        <v>0</v>
      </c>
      <c r="N388">
        <v>66</v>
      </c>
      <c r="O388">
        <v>313</v>
      </c>
      <c r="P388">
        <v>6</v>
      </c>
      <c r="Q388">
        <v>48</v>
      </c>
      <c r="R388" t="s">
        <v>32</v>
      </c>
      <c r="S388">
        <v>25</v>
      </c>
      <c r="T388" t="s">
        <v>1846</v>
      </c>
      <c r="U388" s="14">
        <v>45355</v>
      </c>
    </row>
    <row r="389" spans="1:22" x14ac:dyDescent="0.25">
      <c r="A389" t="s">
        <v>736</v>
      </c>
      <c r="B389" t="s">
        <v>1430</v>
      </c>
      <c r="D389" t="s">
        <v>1431</v>
      </c>
      <c r="F389" t="s">
        <v>606</v>
      </c>
      <c r="G389" t="s">
        <v>45</v>
      </c>
      <c r="H389" t="s">
        <v>1847</v>
      </c>
      <c r="I389">
        <v>13</v>
      </c>
      <c r="J389" t="s">
        <v>42</v>
      </c>
      <c r="K389" t="s">
        <v>31</v>
      </c>
      <c r="L389">
        <v>0</v>
      </c>
      <c r="M389">
        <v>48</v>
      </c>
      <c r="N389">
        <v>0</v>
      </c>
      <c r="O389">
        <v>48</v>
      </c>
      <c r="P389">
        <v>4</v>
      </c>
      <c r="Q389">
        <v>10</v>
      </c>
      <c r="R389" t="s">
        <v>32</v>
      </c>
      <c r="S389">
        <v>8</v>
      </c>
      <c r="T389" t="s">
        <v>1848</v>
      </c>
      <c r="U389" s="14">
        <v>45372</v>
      </c>
    </row>
    <row r="390" spans="1:22" x14ac:dyDescent="0.25">
      <c r="A390" t="s">
        <v>736</v>
      </c>
      <c r="B390" t="s">
        <v>1432</v>
      </c>
      <c r="D390" t="s">
        <v>1433</v>
      </c>
      <c r="G390" t="s">
        <v>45</v>
      </c>
      <c r="I390">
        <v>14</v>
      </c>
      <c r="J390" t="s">
        <v>42</v>
      </c>
      <c r="K390" t="s">
        <v>31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24</v>
      </c>
      <c r="R390" t="s">
        <v>32</v>
      </c>
      <c r="S390">
        <v>0</v>
      </c>
      <c r="T390" t="s">
        <v>1562</v>
      </c>
    </row>
    <row r="391" spans="1:22" x14ac:dyDescent="0.25">
      <c r="A391" t="s">
        <v>736</v>
      </c>
      <c r="B391" t="s">
        <v>1434</v>
      </c>
      <c r="D391" t="s">
        <v>1435</v>
      </c>
      <c r="F391" t="s">
        <v>606</v>
      </c>
      <c r="G391" t="s">
        <v>45</v>
      </c>
      <c r="H391" t="s">
        <v>1849</v>
      </c>
      <c r="I391">
        <v>15</v>
      </c>
      <c r="J391" t="s">
        <v>42</v>
      </c>
      <c r="K391" t="s">
        <v>31</v>
      </c>
      <c r="L391">
        <v>1061</v>
      </c>
      <c r="M391">
        <v>0</v>
      </c>
      <c r="N391">
        <v>257</v>
      </c>
      <c r="O391">
        <v>804</v>
      </c>
      <c r="P391">
        <v>33</v>
      </c>
      <c r="Q391">
        <v>24</v>
      </c>
      <c r="R391" t="s">
        <v>32</v>
      </c>
      <c r="S391">
        <v>12</v>
      </c>
      <c r="T391" t="s">
        <v>1850</v>
      </c>
      <c r="U391" s="14">
        <v>45355</v>
      </c>
    </row>
    <row r="392" spans="1:22" x14ac:dyDescent="0.25">
      <c r="A392" t="s">
        <v>736</v>
      </c>
      <c r="B392" t="s">
        <v>1436</v>
      </c>
      <c r="D392" t="s">
        <v>1437</v>
      </c>
      <c r="G392" t="s">
        <v>45</v>
      </c>
      <c r="I392">
        <v>17</v>
      </c>
      <c r="J392" t="s">
        <v>42</v>
      </c>
      <c r="K392" t="s">
        <v>31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80</v>
      </c>
      <c r="R392" t="s">
        <v>40</v>
      </c>
      <c r="S392">
        <v>0</v>
      </c>
      <c r="T392" t="s">
        <v>1552</v>
      </c>
    </row>
    <row r="393" spans="1:22" hidden="1" x14ac:dyDescent="0.25">
      <c r="A393" t="s">
        <v>1439</v>
      </c>
      <c r="B393" t="s">
        <v>1440</v>
      </c>
      <c r="D393" t="s">
        <v>1009</v>
      </c>
      <c r="G393" t="s">
        <v>238</v>
      </c>
      <c r="I393">
        <v>1</v>
      </c>
      <c r="J393" t="s">
        <v>872</v>
      </c>
      <c r="K393" t="s">
        <v>31</v>
      </c>
      <c r="L393">
        <v>0</v>
      </c>
      <c r="M393">
        <v>0</v>
      </c>
      <c r="N393">
        <v>12</v>
      </c>
      <c r="O393">
        <v>-12</v>
      </c>
      <c r="P393">
        <v>0</v>
      </c>
      <c r="Q393">
        <v>180</v>
      </c>
      <c r="R393" t="s">
        <v>40</v>
      </c>
      <c r="S393">
        <v>-12</v>
      </c>
      <c r="T393" t="s">
        <v>1813</v>
      </c>
    </row>
    <row r="394" spans="1:22" hidden="1" x14ac:dyDescent="0.25">
      <c r="A394" t="s">
        <v>1439</v>
      </c>
      <c r="B394" t="s">
        <v>1441</v>
      </c>
      <c r="D394" t="s">
        <v>1010</v>
      </c>
      <c r="G394" t="s">
        <v>238</v>
      </c>
      <c r="I394">
        <v>2</v>
      </c>
      <c r="J394" t="s">
        <v>872</v>
      </c>
      <c r="K394" t="s">
        <v>31</v>
      </c>
      <c r="L394">
        <v>0</v>
      </c>
      <c r="M394">
        <v>0</v>
      </c>
      <c r="N394">
        <v>12</v>
      </c>
      <c r="O394">
        <v>-12</v>
      </c>
      <c r="P394">
        <v>0</v>
      </c>
      <c r="Q394">
        <v>240</v>
      </c>
      <c r="R394" t="s">
        <v>40</v>
      </c>
      <c r="S394">
        <v>-12</v>
      </c>
      <c r="T394" t="s">
        <v>1813</v>
      </c>
    </row>
    <row r="395" spans="1:22" x14ac:dyDescent="0.25">
      <c r="A395" t="s">
        <v>759</v>
      </c>
      <c r="B395" t="s">
        <v>760</v>
      </c>
      <c r="C395" t="s">
        <v>761</v>
      </c>
      <c r="D395" t="s">
        <v>761</v>
      </c>
      <c r="G395" t="s">
        <v>45</v>
      </c>
      <c r="H395" t="s">
        <v>762</v>
      </c>
      <c r="I395">
        <v>1</v>
      </c>
      <c r="J395" t="s">
        <v>42</v>
      </c>
      <c r="K395" t="s">
        <v>31</v>
      </c>
      <c r="L395">
        <v>7</v>
      </c>
      <c r="M395">
        <v>18</v>
      </c>
      <c r="N395">
        <v>22</v>
      </c>
      <c r="O395">
        <v>3</v>
      </c>
      <c r="P395">
        <v>0</v>
      </c>
      <c r="Q395">
        <v>18</v>
      </c>
      <c r="R395" t="s">
        <v>32</v>
      </c>
      <c r="S395">
        <v>3</v>
      </c>
      <c r="T395" t="s">
        <v>1831</v>
      </c>
      <c r="U395" s="14">
        <v>45357</v>
      </c>
      <c r="V395" s="14">
        <v>45378</v>
      </c>
    </row>
    <row r="396" spans="1:22" x14ac:dyDescent="0.25">
      <c r="A396" t="s">
        <v>759</v>
      </c>
      <c r="B396" t="s">
        <v>763</v>
      </c>
      <c r="D396" t="s">
        <v>764</v>
      </c>
      <c r="G396" t="s">
        <v>45</v>
      </c>
      <c r="H396" t="s">
        <v>765</v>
      </c>
      <c r="I396">
        <v>2</v>
      </c>
      <c r="J396" t="s">
        <v>42</v>
      </c>
      <c r="K396" t="s">
        <v>31</v>
      </c>
      <c r="L396">
        <v>36</v>
      </c>
      <c r="M396">
        <v>0</v>
      </c>
      <c r="N396">
        <v>18</v>
      </c>
      <c r="O396">
        <v>18</v>
      </c>
      <c r="P396">
        <v>1</v>
      </c>
      <c r="Q396">
        <v>18</v>
      </c>
      <c r="R396" t="s">
        <v>32</v>
      </c>
      <c r="S396">
        <v>0</v>
      </c>
      <c r="T396" t="s">
        <v>33</v>
      </c>
      <c r="V396" s="14">
        <v>45378</v>
      </c>
    </row>
    <row r="397" spans="1:22" hidden="1" x14ac:dyDescent="0.25">
      <c r="A397" t="s">
        <v>759</v>
      </c>
      <c r="B397" t="s">
        <v>766</v>
      </c>
      <c r="D397" t="s">
        <v>767</v>
      </c>
      <c r="G397" t="s">
        <v>28</v>
      </c>
      <c r="H397">
        <v>0</v>
      </c>
      <c r="I397">
        <v>3</v>
      </c>
      <c r="J397" t="s">
        <v>30</v>
      </c>
      <c r="K397" t="s">
        <v>31</v>
      </c>
      <c r="L397">
        <v>0</v>
      </c>
      <c r="M397">
        <v>216</v>
      </c>
      <c r="N397">
        <v>216</v>
      </c>
      <c r="O397">
        <v>0</v>
      </c>
      <c r="P397">
        <v>0</v>
      </c>
      <c r="Q397">
        <v>216</v>
      </c>
      <c r="R397" t="s">
        <v>40</v>
      </c>
      <c r="S397">
        <v>0</v>
      </c>
      <c r="T397" t="s">
        <v>1552</v>
      </c>
      <c r="V397" s="14">
        <v>45378</v>
      </c>
    </row>
    <row r="398" spans="1:22" hidden="1" x14ac:dyDescent="0.25">
      <c r="A398" t="s">
        <v>759</v>
      </c>
      <c r="B398" t="s">
        <v>768</v>
      </c>
      <c r="D398" t="s">
        <v>769</v>
      </c>
      <c r="G398" t="s">
        <v>28</v>
      </c>
      <c r="H398">
        <v>1</v>
      </c>
      <c r="I398">
        <v>4</v>
      </c>
      <c r="J398" t="s">
        <v>30</v>
      </c>
      <c r="K398" t="s">
        <v>31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216</v>
      </c>
      <c r="R398" t="s">
        <v>40</v>
      </c>
      <c r="S398">
        <v>0</v>
      </c>
      <c r="T398" t="s">
        <v>1552</v>
      </c>
      <c r="V398" s="14">
        <v>45378</v>
      </c>
    </row>
    <row r="399" spans="1:22" x14ac:dyDescent="0.25">
      <c r="A399" t="s">
        <v>771</v>
      </c>
      <c r="B399" t="s">
        <v>1444</v>
      </c>
      <c r="D399" t="s">
        <v>1445</v>
      </c>
      <c r="F399" t="s">
        <v>606</v>
      </c>
      <c r="G399" t="s">
        <v>45</v>
      </c>
      <c r="I399">
        <v>3</v>
      </c>
      <c r="J399" t="s">
        <v>42</v>
      </c>
      <c r="K399" t="s">
        <v>31</v>
      </c>
      <c r="L399">
        <v>82</v>
      </c>
      <c r="M399">
        <v>0</v>
      </c>
      <c r="N399">
        <v>82</v>
      </c>
      <c r="O399">
        <v>0</v>
      </c>
      <c r="P399">
        <v>0</v>
      </c>
      <c r="Q399">
        <v>72</v>
      </c>
      <c r="R399" t="s">
        <v>222</v>
      </c>
      <c r="S399">
        <v>0</v>
      </c>
      <c r="T399" t="s">
        <v>1712</v>
      </c>
      <c r="U399" s="14">
        <v>45356</v>
      </c>
      <c r="V399" s="14">
        <v>45378</v>
      </c>
    </row>
    <row r="400" spans="1:22" hidden="1" x14ac:dyDescent="0.25">
      <c r="A400" t="s">
        <v>771</v>
      </c>
      <c r="B400" t="s">
        <v>777</v>
      </c>
      <c r="D400" t="s">
        <v>778</v>
      </c>
      <c r="F400" t="s">
        <v>163</v>
      </c>
      <c r="G400" t="s">
        <v>28</v>
      </c>
      <c r="H400" t="s">
        <v>779</v>
      </c>
      <c r="I400">
        <v>13</v>
      </c>
      <c r="J400" t="s">
        <v>30</v>
      </c>
      <c r="K400" t="s">
        <v>31</v>
      </c>
      <c r="L400">
        <v>12</v>
      </c>
      <c r="M400">
        <v>412</v>
      </c>
      <c r="N400">
        <v>0</v>
      </c>
      <c r="O400">
        <v>424</v>
      </c>
      <c r="P400">
        <v>8</v>
      </c>
      <c r="Q400">
        <v>48</v>
      </c>
      <c r="R400" t="s">
        <v>32</v>
      </c>
      <c r="S400">
        <v>40</v>
      </c>
      <c r="T400" t="s">
        <v>1851</v>
      </c>
      <c r="V400" s="14">
        <v>45378</v>
      </c>
    </row>
    <row r="401" spans="1:22" x14ac:dyDescent="0.25">
      <c r="A401" t="s">
        <v>771</v>
      </c>
      <c r="B401" t="s">
        <v>1442</v>
      </c>
      <c r="D401" t="s">
        <v>772</v>
      </c>
      <c r="G401" t="s">
        <v>45</v>
      </c>
      <c r="I401">
        <v>1</v>
      </c>
      <c r="J401" t="s">
        <v>42</v>
      </c>
      <c r="K401" t="s">
        <v>31</v>
      </c>
      <c r="L401">
        <v>0</v>
      </c>
      <c r="M401">
        <v>0</v>
      </c>
      <c r="N401">
        <v>7</v>
      </c>
      <c r="O401">
        <v>-7</v>
      </c>
      <c r="P401">
        <v>0</v>
      </c>
      <c r="Q401">
        <v>60</v>
      </c>
      <c r="R401" t="s">
        <v>32</v>
      </c>
      <c r="S401">
        <v>-7</v>
      </c>
      <c r="T401" t="s">
        <v>1852</v>
      </c>
    </row>
    <row r="402" spans="1:22" x14ac:dyDescent="0.25">
      <c r="A402" t="s">
        <v>771</v>
      </c>
      <c r="B402" t="s">
        <v>1443</v>
      </c>
      <c r="C402" t="s">
        <v>772</v>
      </c>
      <c r="D402" t="s">
        <v>773</v>
      </c>
      <c r="G402" t="s">
        <v>45</v>
      </c>
      <c r="I402">
        <v>2</v>
      </c>
      <c r="J402" t="s">
        <v>42</v>
      </c>
      <c r="K402" t="s">
        <v>31</v>
      </c>
      <c r="L402">
        <v>0</v>
      </c>
      <c r="M402">
        <v>0</v>
      </c>
      <c r="N402">
        <v>5</v>
      </c>
      <c r="O402">
        <v>-5</v>
      </c>
      <c r="P402">
        <v>0</v>
      </c>
      <c r="Q402">
        <v>60</v>
      </c>
      <c r="R402" t="s">
        <v>32</v>
      </c>
      <c r="S402">
        <v>-5</v>
      </c>
      <c r="T402" t="s">
        <v>1853</v>
      </c>
    </row>
    <row r="403" spans="1:22" x14ac:dyDescent="0.25">
      <c r="A403" t="s">
        <v>771</v>
      </c>
      <c r="B403" t="s">
        <v>1446</v>
      </c>
      <c r="D403" t="s">
        <v>774</v>
      </c>
      <c r="G403" t="s">
        <v>45</v>
      </c>
      <c r="I403">
        <v>7</v>
      </c>
      <c r="J403" t="s">
        <v>42</v>
      </c>
      <c r="K403" t="s">
        <v>31</v>
      </c>
      <c r="L403">
        <v>396</v>
      </c>
      <c r="M403">
        <v>0</v>
      </c>
      <c r="N403">
        <v>0</v>
      </c>
      <c r="O403">
        <v>396</v>
      </c>
      <c r="P403">
        <v>2</v>
      </c>
      <c r="Q403">
        <v>144</v>
      </c>
      <c r="R403" t="s">
        <v>32</v>
      </c>
      <c r="S403">
        <v>108</v>
      </c>
      <c r="T403" t="s">
        <v>1854</v>
      </c>
      <c r="U403" s="14">
        <v>45355</v>
      </c>
    </row>
    <row r="404" spans="1:22" x14ac:dyDescent="0.25">
      <c r="A404" t="s">
        <v>771</v>
      </c>
      <c r="B404" t="s">
        <v>1447</v>
      </c>
      <c r="D404" t="s">
        <v>775</v>
      </c>
      <c r="G404" t="s">
        <v>45</v>
      </c>
      <c r="I404">
        <v>8</v>
      </c>
      <c r="J404" t="s">
        <v>42</v>
      </c>
      <c r="K404" t="s">
        <v>31</v>
      </c>
      <c r="L404">
        <v>804</v>
      </c>
      <c r="M404">
        <v>0</v>
      </c>
      <c r="N404">
        <v>0</v>
      </c>
      <c r="O404">
        <v>804</v>
      </c>
      <c r="P404">
        <v>5</v>
      </c>
      <c r="Q404">
        <v>144</v>
      </c>
      <c r="R404" t="s">
        <v>32</v>
      </c>
      <c r="S404">
        <v>84</v>
      </c>
      <c r="T404" t="s">
        <v>1855</v>
      </c>
      <c r="U404" s="14">
        <v>45355</v>
      </c>
    </row>
    <row r="405" spans="1:22" x14ac:dyDescent="0.25">
      <c r="A405" t="s">
        <v>771</v>
      </c>
      <c r="B405" t="s">
        <v>1448</v>
      </c>
      <c r="D405" t="s">
        <v>776</v>
      </c>
      <c r="G405" t="s">
        <v>45</v>
      </c>
      <c r="I405">
        <v>9</v>
      </c>
      <c r="J405" t="s">
        <v>42</v>
      </c>
      <c r="K405" t="s">
        <v>31</v>
      </c>
      <c r="L405">
        <v>300</v>
      </c>
      <c r="M405">
        <v>0</v>
      </c>
      <c r="N405">
        <v>2</v>
      </c>
      <c r="O405">
        <v>298</v>
      </c>
      <c r="P405">
        <v>4</v>
      </c>
      <c r="Q405">
        <v>60</v>
      </c>
      <c r="R405" t="s">
        <v>32</v>
      </c>
      <c r="S405">
        <v>58</v>
      </c>
      <c r="T405" t="s">
        <v>1856</v>
      </c>
    </row>
    <row r="406" spans="1:22" x14ac:dyDescent="0.25">
      <c r="A406" t="s">
        <v>771</v>
      </c>
      <c r="B406" t="s">
        <v>1449</v>
      </c>
      <c r="D406" t="s">
        <v>1450</v>
      </c>
      <c r="F406" t="s">
        <v>169</v>
      </c>
      <c r="G406" t="s">
        <v>45</v>
      </c>
      <c r="I406">
        <v>10</v>
      </c>
      <c r="J406" t="s">
        <v>42</v>
      </c>
      <c r="K406" t="s">
        <v>31</v>
      </c>
      <c r="L406">
        <v>3120</v>
      </c>
      <c r="M406">
        <v>0</v>
      </c>
      <c r="N406">
        <v>0</v>
      </c>
      <c r="O406">
        <v>3120</v>
      </c>
      <c r="P406">
        <v>52</v>
      </c>
      <c r="Q406">
        <v>60</v>
      </c>
      <c r="R406" t="s">
        <v>32</v>
      </c>
      <c r="S406">
        <v>0</v>
      </c>
      <c r="T406" t="s">
        <v>1857</v>
      </c>
    </row>
    <row r="407" spans="1:22" x14ac:dyDescent="0.25">
      <c r="A407" t="s">
        <v>771</v>
      </c>
      <c r="B407" t="s">
        <v>1451</v>
      </c>
      <c r="D407" t="s">
        <v>1452</v>
      </c>
      <c r="F407" t="s">
        <v>879</v>
      </c>
      <c r="G407" t="s">
        <v>45</v>
      </c>
      <c r="I407">
        <v>11</v>
      </c>
      <c r="J407" t="s">
        <v>42</v>
      </c>
      <c r="K407" t="s">
        <v>31</v>
      </c>
      <c r="L407">
        <v>433</v>
      </c>
      <c r="M407">
        <v>0</v>
      </c>
      <c r="N407">
        <v>0</v>
      </c>
      <c r="O407">
        <v>433</v>
      </c>
      <c r="P407">
        <v>7</v>
      </c>
      <c r="Q407">
        <v>60</v>
      </c>
      <c r="R407" t="s">
        <v>32</v>
      </c>
      <c r="S407">
        <v>13</v>
      </c>
      <c r="T407" t="s">
        <v>1858</v>
      </c>
    </row>
    <row r="408" spans="1:22" hidden="1" x14ac:dyDescent="0.25">
      <c r="A408" t="s">
        <v>771</v>
      </c>
      <c r="B408" t="s">
        <v>1453</v>
      </c>
      <c r="D408" t="s">
        <v>1454</v>
      </c>
      <c r="F408" t="s">
        <v>169</v>
      </c>
      <c r="G408" t="s">
        <v>28</v>
      </c>
      <c r="H408" t="s">
        <v>1859</v>
      </c>
      <c r="I408">
        <v>12</v>
      </c>
      <c r="J408" t="s">
        <v>30</v>
      </c>
      <c r="K408" t="s">
        <v>31</v>
      </c>
      <c r="L408">
        <v>433</v>
      </c>
      <c r="M408">
        <v>0</v>
      </c>
      <c r="N408">
        <v>0</v>
      </c>
      <c r="O408">
        <v>433</v>
      </c>
      <c r="P408">
        <v>9</v>
      </c>
      <c r="Q408">
        <v>48</v>
      </c>
      <c r="R408" t="s">
        <v>32</v>
      </c>
      <c r="S408">
        <v>1</v>
      </c>
      <c r="T408" t="s">
        <v>1860</v>
      </c>
      <c r="U408" s="14">
        <v>45355</v>
      </c>
    </row>
    <row r="409" spans="1:22" hidden="1" x14ac:dyDescent="0.25">
      <c r="A409" t="s">
        <v>771</v>
      </c>
      <c r="B409" t="s">
        <v>1455</v>
      </c>
      <c r="D409" t="s">
        <v>1456</v>
      </c>
      <c r="F409" t="s">
        <v>879</v>
      </c>
      <c r="G409" t="s">
        <v>28</v>
      </c>
      <c r="H409" t="s">
        <v>1859</v>
      </c>
      <c r="I409">
        <v>14</v>
      </c>
      <c r="J409" t="s">
        <v>30</v>
      </c>
      <c r="K409" t="s">
        <v>31</v>
      </c>
      <c r="L409">
        <v>20</v>
      </c>
      <c r="M409">
        <v>0</v>
      </c>
      <c r="N409">
        <v>0</v>
      </c>
      <c r="O409">
        <v>20</v>
      </c>
      <c r="P409">
        <v>0</v>
      </c>
      <c r="Q409">
        <v>48</v>
      </c>
      <c r="R409" t="s">
        <v>32</v>
      </c>
      <c r="S409">
        <v>20</v>
      </c>
      <c r="T409" t="s">
        <v>1861</v>
      </c>
      <c r="U409" s="14">
        <v>45355</v>
      </c>
    </row>
    <row r="410" spans="1:22" hidden="1" x14ac:dyDescent="0.25">
      <c r="A410" t="s">
        <v>771</v>
      </c>
      <c r="B410" t="s">
        <v>1457</v>
      </c>
      <c r="D410" t="s">
        <v>1458</v>
      </c>
      <c r="F410" t="s">
        <v>163</v>
      </c>
      <c r="G410" t="s">
        <v>28</v>
      </c>
      <c r="H410" t="s">
        <v>1859</v>
      </c>
      <c r="I410">
        <v>15</v>
      </c>
      <c r="J410" t="s">
        <v>30</v>
      </c>
      <c r="K410" t="s">
        <v>31</v>
      </c>
      <c r="L410">
        <v>257</v>
      </c>
      <c r="M410">
        <v>0</v>
      </c>
      <c r="N410">
        <v>96</v>
      </c>
      <c r="O410">
        <v>161</v>
      </c>
      <c r="P410">
        <v>3</v>
      </c>
      <c r="Q410">
        <v>48</v>
      </c>
      <c r="R410" t="s">
        <v>32</v>
      </c>
      <c r="S410">
        <v>17</v>
      </c>
      <c r="T410" t="s">
        <v>1862</v>
      </c>
      <c r="U410" s="14">
        <v>45355</v>
      </c>
    </row>
    <row r="411" spans="1:22" hidden="1" x14ac:dyDescent="0.25">
      <c r="A411" t="s">
        <v>771</v>
      </c>
      <c r="B411" t="s">
        <v>1459</v>
      </c>
      <c r="D411" t="s">
        <v>1460</v>
      </c>
      <c r="F411" t="s">
        <v>606</v>
      </c>
      <c r="G411" t="s">
        <v>28</v>
      </c>
      <c r="H411" t="s">
        <v>1863</v>
      </c>
      <c r="I411">
        <v>16</v>
      </c>
      <c r="J411" t="s">
        <v>30</v>
      </c>
      <c r="K411" t="s">
        <v>31</v>
      </c>
      <c r="L411">
        <v>0</v>
      </c>
      <c r="M411">
        <v>144</v>
      </c>
      <c r="N411">
        <v>144</v>
      </c>
      <c r="O411">
        <v>0</v>
      </c>
      <c r="P411">
        <v>0</v>
      </c>
      <c r="Q411">
        <v>144</v>
      </c>
      <c r="R411" t="s">
        <v>222</v>
      </c>
      <c r="S411">
        <v>0</v>
      </c>
      <c r="T411" t="s">
        <v>1712</v>
      </c>
      <c r="U411" s="14">
        <v>45372</v>
      </c>
    </row>
    <row r="412" spans="1:22" hidden="1" x14ac:dyDescent="0.25">
      <c r="A412" t="s">
        <v>771</v>
      </c>
      <c r="B412" t="s">
        <v>1461</v>
      </c>
      <c r="D412" t="s">
        <v>1462</v>
      </c>
      <c r="G412" t="s">
        <v>28</v>
      </c>
      <c r="H412" t="s">
        <v>1864</v>
      </c>
      <c r="I412">
        <v>17</v>
      </c>
      <c r="J412" t="s">
        <v>30</v>
      </c>
      <c r="K412" t="s">
        <v>31</v>
      </c>
      <c r="L412">
        <v>0</v>
      </c>
      <c r="M412">
        <v>72</v>
      </c>
      <c r="N412">
        <v>72</v>
      </c>
      <c r="O412">
        <v>0</v>
      </c>
      <c r="P412">
        <v>0</v>
      </c>
      <c r="Q412">
        <v>72</v>
      </c>
      <c r="R412" t="s">
        <v>222</v>
      </c>
      <c r="S412">
        <v>0</v>
      </c>
      <c r="T412" t="s">
        <v>1712</v>
      </c>
      <c r="U412" s="14">
        <v>45372</v>
      </c>
    </row>
    <row r="413" spans="1:22" x14ac:dyDescent="0.25">
      <c r="A413" t="s">
        <v>780</v>
      </c>
      <c r="B413" t="s">
        <v>781</v>
      </c>
      <c r="D413" t="s">
        <v>1069</v>
      </c>
      <c r="G413" t="s">
        <v>45</v>
      </c>
      <c r="H413" t="s">
        <v>782</v>
      </c>
      <c r="I413">
        <v>1</v>
      </c>
      <c r="J413" t="s">
        <v>42</v>
      </c>
      <c r="K413" t="s">
        <v>31</v>
      </c>
      <c r="L413">
        <v>21</v>
      </c>
      <c r="M413">
        <v>0</v>
      </c>
      <c r="N413">
        <v>13</v>
      </c>
      <c r="O413">
        <v>8</v>
      </c>
      <c r="P413">
        <v>0</v>
      </c>
      <c r="Q413">
        <v>40</v>
      </c>
      <c r="R413" t="s">
        <v>32</v>
      </c>
      <c r="S413">
        <v>8</v>
      </c>
      <c r="T413" t="s">
        <v>1655</v>
      </c>
      <c r="U413" s="14">
        <v>45356</v>
      </c>
      <c r="V413" s="14">
        <v>45378</v>
      </c>
    </row>
    <row r="414" spans="1:22" x14ac:dyDescent="0.25">
      <c r="A414" t="s">
        <v>780</v>
      </c>
      <c r="B414" t="s">
        <v>783</v>
      </c>
      <c r="D414" t="s">
        <v>784</v>
      </c>
      <c r="G414" t="s">
        <v>45</v>
      </c>
      <c r="H414" t="s">
        <v>785</v>
      </c>
      <c r="I414">
        <v>2</v>
      </c>
      <c r="J414" t="s">
        <v>42</v>
      </c>
      <c r="K414" t="s">
        <v>31</v>
      </c>
      <c r="L414">
        <v>18</v>
      </c>
      <c r="M414">
        <v>0</v>
      </c>
      <c r="N414">
        <v>17</v>
      </c>
      <c r="O414">
        <v>1</v>
      </c>
      <c r="P414">
        <v>0</v>
      </c>
      <c r="Q414">
        <v>20</v>
      </c>
      <c r="R414" t="s">
        <v>32</v>
      </c>
      <c r="S414">
        <v>1</v>
      </c>
      <c r="T414" t="s">
        <v>1659</v>
      </c>
      <c r="V414" s="14">
        <v>45378</v>
      </c>
    </row>
    <row r="415" spans="1:22" x14ac:dyDescent="0.25">
      <c r="A415" t="s">
        <v>786</v>
      </c>
      <c r="B415" t="s">
        <v>788</v>
      </c>
      <c r="D415" t="s">
        <v>789</v>
      </c>
      <c r="F415" t="s">
        <v>790</v>
      </c>
      <c r="G415" t="s">
        <v>45</v>
      </c>
      <c r="H415" t="s">
        <v>791</v>
      </c>
      <c r="I415">
        <v>6</v>
      </c>
      <c r="J415" t="s">
        <v>42</v>
      </c>
      <c r="K415" t="s">
        <v>31</v>
      </c>
      <c r="L415">
        <v>130</v>
      </c>
      <c r="M415">
        <v>0</v>
      </c>
      <c r="N415">
        <v>10</v>
      </c>
      <c r="O415">
        <v>120</v>
      </c>
      <c r="P415">
        <v>2</v>
      </c>
      <c r="Q415">
        <v>48</v>
      </c>
      <c r="R415" t="s">
        <v>40</v>
      </c>
      <c r="S415">
        <v>24</v>
      </c>
      <c r="T415" t="s">
        <v>320</v>
      </c>
      <c r="V415" s="14">
        <v>45378</v>
      </c>
    </row>
    <row r="416" spans="1:22" x14ac:dyDescent="0.25">
      <c r="A416" t="s">
        <v>786</v>
      </c>
      <c r="B416" t="s">
        <v>792</v>
      </c>
      <c r="D416" t="s">
        <v>793</v>
      </c>
      <c r="F416" t="s">
        <v>794</v>
      </c>
      <c r="G416" t="s">
        <v>45</v>
      </c>
      <c r="H416" t="s">
        <v>795</v>
      </c>
      <c r="I416">
        <v>7</v>
      </c>
      <c r="J416" t="s">
        <v>42</v>
      </c>
      <c r="K416" t="s">
        <v>31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48</v>
      </c>
      <c r="R416" t="s">
        <v>40</v>
      </c>
      <c r="S416">
        <v>0</v>
      </c>
      <c r="T416" t="s">
        <v>1552</v>
      </c>
      <c r="V416" s="14">
        <v>45378</v>
      </c>
    </row>
    <row r="417" spans="1:22" hidden="1" x14ac:dyDescent="0.25">
      <c r="A417" t="s">
        <v>786</v>
      </c>
      <c r="B417" t="s">
        <v>799</v>
      </c>
      <c r="D417" t="s">
        <v>800</v>
      </c>
      <c r="G417" t="s">
        <v>591</v>
      </c>
      <c r="H417" t="s">
        <v>801</v>
      </c>
      <c r="I417">
        <v>12</v>
      </c>
      <c r="J417" t="s">
        <v>39</v>
      </c>
      <c r="K417" t="s">
        <v>31</v>
      </c>
      <c r="L417">
        <v>85</v>
      </c>
      <c r="M417">
        <v>0</v>
      </c>
      <c r="N417">
        <v>28</v>
      </c>
      <c r="O417">
        <v>57</v>
      </c>
      <c r="P417">
        <v>0</v>
      </c>
      <c r="Q417">
        <v>100</v>
      </c>
      <c r="R417" t="s">
        <v>32</v>
      </c>
      <c r="S417">
        <v>57</v>
      </c>
      <c r="T417" t="s">
        <v>1865</v>
      </c>
      <c r="U417" s="14">
        <v>45356</v>
      </c>
      <c r="V417" s="14">
        <v>45378</v>
      </c>
    </row>
    <row r="418" spans="1:22" hidden="1" x14ac:dyDescent="0.25">
      <c r="A418" t="s">
        <v>786</v>
      </c>
      <c r="B418" t="s">
        <v>802</v>
      </c>
      <c r="D418" t="s">
        <v>803</v>
      </c>
      <c r="G418" t="s">
        <v>238</v>
      </c>
      <c r="H418" t="s">
        <v>804</v>
      </c>
      <c r="I418">
        <v>13</v>
      </c>
      <c r="J418" t="s">
        <v>39</v>
      </c>
      <c r="K418" t="s">
        <v>31</v>
      </c>
      <c r="L418">
        <v>129</v>
      </c>
      <c r="M418">
        <v>0</v>
      </c>
      <c r="N418">
        <v>60</v>
      </c>
      <c r="O418">
        <v>69</v>
      </c>
      <c r="P418">
        <v>0</v>
      </c>
      <c r="Q418">
        <v>192</v>
      </c>
      <c r="R418" t="s">
        <v>222</v>
      </c>
      <c r="S418">
        <v>69</v>
      </c>
      <c r="T418" t="s">
        <v>1866</v>
      </c>
      <c r="U418" s="14">
        <v>45358</v>
      </c>
      <c r="V418" s="14">
        <v>45378</v>
      </c>
    </row>
    <row r="419" spans="1:22" hidden="1" x14ac:dyDescent="0.25">
      <c r="A419" t="s">
        <v>786</v>
      </c>
      <c r="B419" t="s">
        <v>1484</v>
      </c>
      <c r="D419" t="s">
        <v>1485</v>
      </c>
      <c r="F419" t="s">
        <v>884</v>
      </c>
      <c r="G419" t="s">
        <v>28</v>
      </c>
      <c r="H419" t="s">
        <v>1867</v>
      </c>
      <c r="I419">
        <v>18</v>
      </c>
      <c r="J419" t="s">
        <v>30</v>
      </c>
      <c r="K419" t="s">
        <v>31</v>
      </c>
      <c r="L419">
        <v>270</v>
      </c>
      <c r="M419">
        <v>237.6</v>
      </c>
      <c r="N419">
        <v>510</v>
      </c>
      <c r="O419">
        <v>-2.4</v>
      </c>
      <c r="P419">
        <v>0</v>
      </c>
      <c r="Q419">
        <v>720</v>
      </c>
      <c r="R419" t="s">
        <v>40</v>
      </c>
      <c r="S419">
        <v>-2</v>
      </c>
      <c r="T419" t="s">
        <v>1868</v>
      </c>
      <c r="U419" s="14">
        <v>45365</v>
      </c>
      <c r="V419" s="14">
        <v>45378</v>
      </c>
    </row>
    <row r="420" spans="1:22" ht="15.75" thickBot="1" x14ac:dyDescent="0.3">
      <c r="A420" t="s">
        <v>786</v>
      </c>
      <c r="B420" t="s">
        <v>1463</v>
      </c>
      <c r="D420" t="s">
        <v>1464</v>
      </c>
      <c r="F420" t="s">
        <v>169</v>
      </c>
      <c r="G420" t="s">
        <v>45</v>
      </c>
      <c r="I420">
        <v>2</v>
      </c>
      <c r="J420" t="s">
        <v>42</v>
      </c>
      <c r="K420" t="s">
        <v>31</v>
      </c>
      <c r="L420">
        <v>100</v>
      </c>
      <c r="M420">
        <v>0</v>
      </c>
      <c r="N420">
        <v>10</v>
      </c>
      <c r="O420">
        <v>90</v>
      </c>
      <c r="P420">
        <v>1</v>
      </c>
      <c r="Q420">
        <v>48</v>
      </c>
      <c r="R420" t="s">
        <v>40</v>
      </c>
      <c r="S420">
        <v>42</v>
      </c>
      <c r="T420" t="s">
        <v>1869</v>
      </c>
      <c r="U420" s="14">
        <v>45355</v>
      </c>
    </row>
    <row r="421" spans="1:22" ht="15.75" thickBot="1" x14ac:dyDescent="0.3">
      <c r="A421" t="s">
        <v>786</v>
      </c>
      <c r="B421" s="12" t="s">
        <v>1465</v>
      </c>
      <c r="C421" s="17"/>
      <c r="D421" t="s">
        <v>1466</v>
      </c>
      <c r="E421" s="11"/>
      <c r="F421" s="11" t="s">
        <v>884</v>
      </c>
      <c r="G421" s="11" t="s">
        <v>45</v>
      </c>
      <c r="H421" s="11"/>
      <c r="I421" s="11">
        <v>3</v>
      </c>
      <c r="J421" t="s">
        <v>42</v>
      </c>
      <c r="K421" t="s">
        <v>31</v>
      </c>
      <c r="L421">
        <v>60</v>
      </c>
      <c r="M421">
        <v>0</v>
      </c>
      <c r="N421">
        <v>10</v>
      </c>
      <c r="O421">
        <v>50</v>
      </c>
      <c r="P421">
        <v>1</v>
      </c>
      <c r="Q421">
        <v>48</v>
      </c>
      <c r="R421" t="s">
        <v>40</v>
      </c>
      <c r="S421">
        <v>2</v>
      </c>
      <c r="T421" t="s">
        <v>1725</v>
      </c>
      <c r="U421" s="14">
        <v>45355</v>
      </c>
    </row>
    <row r="422" spans="1:22" ht="15.75" thickBot="1" x14ac:dyDescent="0.3">
      <c r="A422" t="s">
        <v>786</v>
      </c>
      <c r="B422" s="12" t="s">
        <v>1467</v>
      </c>
      <c r="C422" s="17"/>
      <c r="D422" t="s">
        <v>1468</v>
      </c>
      <c r="E422" s="11"/>
      <c r="F422" s="11" t="s">
        <v>1582</v>
      </c>
      <c r="G422" s="11" t="s">
        <v>45</v>
      </c>
      <c r="H422" s="11"/>
      <c r="I422" s="11">
        <v>4</v>
      </c>
      <c r="J422" t="s">
        <v>42</v>
      </c>
      <c r="K422" t="s">
        <v>31</v>
      </c>
      <c r="L422">
        <v>280</v>
      </c>
      <c r="M422">
        <v>0</v>
      </c>
      <c r="N422">
        <v>10</v>
      </c>
      <c r="O422">
        <v>270</v>
      </c>
      <c r="P422">
        <v>5</v>
      </c>
      <c r="Q422">
        <v>48</v>
      </c>
      <c r="R422" t="s">
        <v>40</v>
      </c>
      <c r="S422">
        <v>30</v>
      </c>
      <c r="T422" t="s">
        <v>1870</v>
      </c>
      <c r="U422" s="14">
        <v>45355</v>
      </c>
    </row>
    <row r="423" spans="1:22" ht="15.75" thickBot="1" x14ac:dyDescent="0.3">
      <c r="A423" t="s">
        <v>786</v>
      </c>
      <c r="B423" s="12" t="s">
        <v>1469</v>
      </c>
      <c r="C423" s="17"/>
      <c r="D423" t="s">
        <v>1470</v>
      </c>
      <c r="F423" t="s">
        <v>1702</v>
      </c>
      <c r="G423" t="s">
        <v>45</v>
      </c>
      <c r="I423">
        <v>5</v>
      </c>
      <c r="J423" t="s">
        <v>42</v>
      </c>
      <c r="K423" t="s">
        <v>31</v>
      </c>
      <c r="L423">
        <v>290</v>
      </c>
      <c r="M423">
        <v>0</v>
      </c>
      <c r="N423">
        <v>10</v>
      </c>
      <c r="O423">
        <v>280</v>
      </c>
      <c r="P423">
        <v>5</v>
      </c>
      <c r="Q423">
        <v>48</v>
      </c>
      <c r="R423" t="s">
        <v>40</v>
      </c>
      <c r="S423">
        <v>40</v>
      </c>
      <c r="T423" t="s">
        <v>1871</v>
      </c>
      <c r="U423" s="14">
        <v>45355</v>
      </c>
    </row>
    <row r="424" spans="1:22" ht="15.75" hidden="1" thickBot="1" x14ac:dyDescent="0.3">
      <c r="A424" t="s">
        <v>786</v>
      </c>
      <c r="B424" s="12" t="s">
        <v>1475</v>
      </c>
      <c r="C424" s="17"/>
      <c r="D424" t="s">
        <v>1476</v>
      </c>
      <c r="G424" t="s">
        <v>591</v>
      </c>
      <c r="H424" t="s">
        <v>1872</v>
      </c>
      <c r="I424">
        <v>11</v>
      </c>
      <c r="J424" t="s">
        <v>39</v>
      </c>
      <c r="K424" t="s">
        <v>31</v>
      </c>
      <c r="L424">
        <v>200</v>
      </c>
      <c r="M424">
        <v>0</v>
      </c>
      <c r="N424">
        <v>3</v>
      </c>
      <c r="O424">
        <v>197</v>
      </c>
      <c r="P424">
        <v>1</v>
      </c>
      <c r="Q424">
        <v>100</v>
      </c>
      <c r="R424" t="s">
        <v>32</v>
      </c>
      <c r="S424">
        <v>97</v>
      </c>
      <c r="T424" t="s">
        <v>1873</v>
      </c>
      <c r="U424" s="14">
        <v>45359</v>
      </c>
    </row>
    <row r="425" spans="1:22" hidden="1" x14ac:dyDescent="0.25">
      <c r="A425" t="s">
        <v>786</v>
      </c>
      <c r="B425" t="s">
        <v>1477</v>
      </c>
      <c r="D425" t="s">
        <v>787</v>
      </c>
      <c r="G425" t="s">
        <v>238</v>
      </c>
      <c r="I425">
        <v>14</v>
      </c>
      <c r="J425" t="s">
        <v>467</v>
      </c>
      <c r="K425" t="s">
        <v>31</v>
      </c>
      <c r="L425">
        <v>6000</v>
      </c>
      <c r="M425">
        <v>0</v>
      </c>
      <c r="N425">
        <v>0</v>
      </c>
      <c r="O425">
        <v>6000</v>
      </c>
      <c r="P425">
        <v>10</v>
      </c>
      <c r="Q425">
        <v>600</v>
      </c>
      <c r="R425" t="s">
        <v>40</v>
      </c>
      <c r="S425">
        <v>0</v>
      </c>
      <c r="T425" t="s">
        <v>608</v>
      </c>
    </row>
    <row r="426" spans="1:22" hidden="1" x14ac:dyDescent="0.25">
      <c r="A426" t="s">
        <v>786</v>
      </c>
      <c r="B426" t="s">
        <v>1478</v>
      </c>
      <c r="D426" t="s">
        <v>1479</v>
      </c>
      <c r="F426" t="s">
        <v>1582</v>
      </c>
      <c r="G426" t="s">
        <v>28</v>
      </c>
      <c r="H426" t="s">
        <v>1874</v>
      </c>
      <c r="I426">
        <v>15</v>
      </c>
      <c r="J426" t="s">
        <v>30</v>
      </c>
      <c r="K426" t="s">
        <v>31</v>
      </c>
      <c r="L426">
        <v>0</v>
      </c>
      <c r="M426">
        <v>360</v>
      </c>
      <c r="N426">
        <v>460</v>
      </c>
      <c r="O426">
        <v>-100</v>
      </c>
      <c r="P426">
        <v>0</v>
      </c>
      <c r="Q426">
        <v>720</v>
      </c>
      <c r="R426" t="s">
        <v>40</v>
      </c>
      <c r="S426">
        <v>-100</v>
      </c>
      <c r="T426" t="s">
        <v>1875</v>
      </c>
      <c r="U426" s="14">
        <v>45365</v>
      </c>
    </row>
    <row r="427" spans="1:22" hidden="1" x14ac:dyDescent="0.25">
      <c r="A427" t="s">
        <v>786</v>
      </c>
      <c r="B427" t="s">
        <v>1480</v>
      </c>
      <c r="D427" t="s">
        <v>1481</v>
      </c>
      <c r="F427" t="s">
        <v>169</v>
      </c>
      <c r="G427" t="s">
        <v>28</v>
      </c>
      <c r="H427" t="s">
        <v>1876</v>
      </c>
      <c r="I427">
        <v>16</v>
      </c>
      <c r="J427" t="s">
        <v>30</v>
      </c>
      <c r="K427" t="s">
        <v>31</v>
      </c>
      <c r="L427">
        <v>0</v>
      </c>
      <c r="M427">
        <v>237.6</v>
      </c>
      <c r="N427">
        <v>310</v>
      </c>
      <c r="O427">
        <v>-72.400000000000006</v>
      </c>
      <c r="P427">
        <v>0</v>
      </c>
      <c r="Q427">
        <v>720</v>
      </c>
      <c r="R427" t="s">
        <v>40</v>
      </c>
      <c r="S427">
        <v>-72</v>
      </c>
      <c r="T427" t="s">
        <v>1877</v>
      </c>
      <c r="U427" s="14">
        <v>45365</v>
      </c>
    </row>
    <row r="428" spans="1:22" hidden="1" x14ac:dyDescent="0.25">
      <c r="A428" t="s">
        <v>786</v>
      </c>
      <c r="B428" t="s">
        <v>1482</v>
      </c>
      <c r="D428" t="s">
        <v>1483</v>
      </c>
      <c r="F428" t="s">
        <v>1878</v>
      </c>
      <c r="G428" t="s">
        <v>28</v>
      </c>
      <c r="H428" t="s">
        <v>1879</v>
      </c>
      <c r="I428">
        <v>17</v>
      </c>
      <c r="J428" t="s">
        <v>30</v>
      </c>
      <c r="K428" t="s">
        <v>31</v>
      </c>
      <c r="L428">
        <v>0</v>
      </c>
      <c r="M428">
        <v>360</v>
      </c>
      <c r="N428">
        <v>380</v>
      </c>
      <c r="O428">
        <v>-20</v>
      </c>
      <c r="P428">
        <v>0</v>
      </c>
      <c r="Q428">
        <v>720</v>
      </c>
      <c r="R428" t="s">
        <v>40</v>
      </c>
      <c r="S428">
        <v>-20</v>
      </c>
      <c r="T428" t="s">
        <v>1640</v>
      </c>
      <c r="U428" s="14">
        <v>45372</v>
      </c>
    </row>
    <row r="429" spans="1:22" hidden="1" x14ac:dyDescent="0.25">
      <c r="A429" t="s">
        <v>786</v>
      </c>
      <c r="B429" t="s">
        <v>1486</v>
      </c>
      <c r="D429" t="s">
        <v>1487</v>
      </c>
      <c r="F429" t="s">
        <v>1702</v>
      </c>
      <c r="G429" t="s">
        <v>28</v>
      </c>
      <c r="H429" t="s">
        <v>1880</v>
      </c>
      <c r="I429">
        <v>19</v>
      </c>
      <c r="J429" t="s">
        <v>30</v>
      </c>
      <c r="K429" t="s">
        <v>31</v>
      </c>
      <c r="L429">
        <v>0</v>
      </c>
      <c r="M429">
        <v>237.6</v>
      </c>
      <c r="N429">
        <v>310</v>
      </c>
      <c r="O429">
        <v>-72.400000000000006</v>
      </c>
      <c r="P429">
        <v>0</v>
      </c>
      <c r="Q429">
        <v>720</v>
      </c>
      <c r="R429" t="s">
        <v>40</v>
      </c>
      <c r="S429">
        <v>-72</v>
      </c>
      <c r="T429" t="s">
        <v>1877</v>
      </c>
      <c r="U429" s="14">
        <v>45365</v>
      </c>
    </row>
    <row r="430" spans="1:22" x14ac:dyDescent="0.25">
      <c r="A430" t="s">
        <v>786</v>
      </c>
      <c r="B430" t="s">
        <v>1471</v>
      </c>
      <c r="D430" t="s">
        <v>1472</v>
      </c>
      <c r="F430" t="s">
        <v>790</v>
      </c>
      <c r="G430" t="s">
        <v>45</v>
      </c>
      <c r="I430">
        <v>8</v>
      </c>
      <c r="J430" t="s">
        <v>42</v>
      </c>
      <c r="K430" t="s">
        <v>1627</v>
      </c>
      <c r="L430">
        <v>288</v>
      </c>
      <c r="M430">
        <v>0</v>
      </c>
      <c r="N430">
        <v>0</v>
      </c>
      <c r="O430">
        <v>288</v>
      </c>
      <c r="P430">
        <v>0</v>
      </c>
      <c r="Q430" t="s">
        <v>1581</v>
      </c>
      <c r="R430" t="s">
        <v>40</v>
      </c>
      <c r="S430">
        <v>288</v>
      </c>
      <c r="T430" t="s">
        <v>1881</v>
      </c>
    </row>
    <row r="431" spans="1:22" x14ac:dyDescent="0.25">
      <c r="A431" t="s">
        <v>786</v>
      </c>
      <c r="B431" t="s">
        <v>1473</v>
      </c>
      <c r="D431" t="s">
        <v>1474</v>
      </c>
      <c r="F431" t="s">
        <v>884</v>
      </c>
      <c r="G431" t="s">
        <v>45</v>
      </c>
      <c r="I431">
        <v>9</v>
      </c>
      <c r="J431" t="s">
        <v>42</v>
      </c>
      <c r="K431" t="s">
        <v>1627</v>
      </c>
      <c r="L431">
        <v>4116</v>
      </c>
      <c r="M431">
        <v>0</v>
      </c>
      <c r="N431">
        <v>0</v>
      </c>
      <c r="O431">
        <v>4116</v>
      </c>
      <c r="P431">
        <v>0</v>
      </c>
      <c r="Q431" t="s">
        <v>1581</v>
      </c>
      <c r="R431" t="s">
        <v>40</v>
      </c>
      <c r="S431" s="15">
        <v>4116</v>
      </c>
      <c r="T431" t="s">
        <v>1882</v>
      </c>
      <c r="U431" s="14">
        <v>45355</v>
      </c>
    </row>
    <row r="432" spans="1:22" hidden="1" x14ac:dyDescent="0.25">
      <c r="A432" t="s">
        <v>805</v>
      </c>
      <c r="B432" t="s">
        <v>807</v>
      </c>
      <c r="D432" t="s">
        <v>808</v>
      </c>
      <c r="G432" t="s">
        <v>28</v>
      </c>
      <c r="H432" t="s">
        <v>809</v>
      </c>
      <c r="I432">
        <v>2</v>
      </c>
      <c r="J432" t="s">
        <v>30</v>
      </c>
      <c r="K432" t="s">
        <v>31</v>
      </c>
      <c r="L432">
        <v>19</v>
      </c>
      <c r="M432">
        <v>0</v>
      </c>
      <c r="N432">
        <v>0</v>
      </c>
      <c r="O432">
        <v>19</v>
      </c>
      <c r="P432">
        <v>0</v>
      </c>
      <c r="Q432">
        <v>50</v>
      </c>
      <c r="R432" t="s">
        <v>37</v>
      </c>
      <c r="S432">
        <v>19</v>
      </c>
      <c r="T432" t="s">
        <v>1883</v>
      </c>
      <c r="V432" s="14">
        <v>45378</v>
      </c>
    </row>
    <row r="433" spans="1:22" hidden="1" x14ac:dyDescent="0.25">
      <c r="A433" t="s">
        <v>805</v>
      </c>
      <c r="B433" t="s">
        <v>1490</v>
      </c>
      <c r="D433" t="s">
        <v>830</v>
      </c>
      <c r="G433" t="s">
        <v>831</v>
      </c>
      <c r="H433" t="s">
        <v>832</v>
      </c>
      <c r="I433">
        <v>4</v>
      </c>
      <c r="J433" t="s">
        <v>39</v>
      </c>
      <c r="K433" t="s">
        <v>31</v>
      </c>
      <c r="L433">
        <v>77</v>
      </c>
      <c r="M433">
        <v>0</v>
      </c>
      <c r="N433">
        <v>77</v>
      </c>
      <c r="O433">
        <v>0</v>
      </c>
      <c r="P433">
        <v>0</v>
      </c>
      <c r="Q433">
        <v>60</v>
      </c>
      <c r="R433" t="s">
        <v>37</v>
      </c>
      <c r="S433">
        <v>0</v>
      </c>
      <c r="T433" t="s">
        <v>1571</v>
      </c>
      <c r="V433" s="14">
        <v>45378</v>
      </c>
    </row>
    <row r="434" spans="1:22" x14ac:dyDescent="0.25">
      <c r="A434" t="s">
        <v>805</v>
      </c>
      <c r="B434" t="s">
        <v>821</v>
      </c>
      <c r="C434" t="s">
        <v>1039</v>
      </c>
      <c r="D434" t="s">
        <v>822</v>
      </c>
      <c r="F434" t="s">
        <v>163</v>
      </c>
      <c r="G434" t="s">
        <v>45</v>
      </c>
      <c r="H434" t="s">
        <v>823</v>
      </c>
      <c r="I434">
        <v>16</v>
      </c>
      <c r="J434" t="s">
        <v>42</v>
      </c>
      <c r="K434" t="s">
        <v>31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50</v>
      </c>
      <c r="R434" t="s">
        <v>37</v>
      </c>
      <c r="S434">
        <v>0</v>
      </c>
      <c r="T434" t="s">
        <v>1571</v>
      </c>
      <c r="V434" s="14">
        <v>45378</v>
      </c>
    </row>
    <row r="435" spans="1:22" x14ac:dyDescent="0.25">
      <c r="A435" t="s">
        <v>805</v>
      </c>
      <c r="B435" t="s">
        <v>824</v>
      </c>
      <c r="C435" t="s">
        <v>1040</v>
      </c>
      <c r="D435" t="s">
        <v>825</v>
      </c>
      <c r="F435" t="s">
        <v>687</v>
      </c>
      <c r="G435" t="s">
        <v>45</v>
      </c>
      <c r="H435" t="s">
        <v>826</v>
      </c>
      <c r="I435">
        <v>17</v>
      </c>
      <c r="J435" t="s">
        <v>42</v>
      </c>
      <c r="K435" t="s">
        <v>31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50</v>
      </c>
      <c r="R435" t="s">
        <v>37</v>
      </c>
      <c r="S435">
        <v>0</v>
      </c>
      <c r="T435" t="s">
        <v>1571</v>
      </c>
      <c r="U435" s="14">
        <v>45357</v>
      </c>
      <c r="V435" s="14">
        <v>45378</v>
      </c>
    </row>
    <row r="436" spans="1:22" hidden="1" x14ac:dyDescent="0.25">
      <c r="A436" t="s">
        <v>805</v>
      </c>
      <c r="B436" t="s">
        <v>1491</v>
      </c>
      <c r="D436" t="s">
        <v>829</v>
      </c>
      <c r="F436" t="s">
        <v>687</v>
      </c>
      <c r="G436" t="s">
        <v>28</v>
      </c>
      <c r="H436" t="s">
        <v>1884</v>
      </c>
      <c r="I436">
        <v>18</v>
      </c>
      <c r="J436" t="s">
        <v>30</v>
      </c>
      <c r="K436" t="s">
        <v>31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50</v>
      </c>
      <c r="R436" t="s">
        <v>37</v>
      </c>
      <c r="S436">
        <v>0</v>
      </c>
      <c r="T436" t="s">
        <v>1571</v>
      </c>
      <c r="V436" s="14">
        <v>45378</v>
      </c>
    </row>
    <row r="437" spans="1:22" hidden="1" x14ac:dyDescent="0.25">
      <c r="A437" t="s">
        <v>805</v>
      </c>
      <c r="B437" t="s">
        <v>828</v>
      </c>
      <c r="D437" t="s">
        <v>817</v>
      </c>
      <c r="F437" t="s">
        <v>687</v>
      </c>
      <c r="G437" t="s">
        <v>28</v>
      </c>
      <c r="H437" t="s">
        <v>1885</v>
      </c>
      <c r="I437">
        <v>19</v>
      </c>
      <c r="J437" t="s">
        <v>30</v>
      </c>
      <c r="K437" t="s">
        <v>31</v>
      </c>
      <c r="L437">
        <v>39</v>
      </c>
      <c r="M437">
        <v>0</v>
      </c>
      <c r="N437">
        <v>2</v>
      </c>
      <c r="O437">
        <v>37</v>
      </c>
      <c r="P437">
        <v>0</v>
      </c>
      <c r="Q437">
        <v>50</v>
      </c>
      <c r="R437" t="s">
        <v>37</v>
      </c>
      <c r="S437">
        <v>37</v>
      </c>
      <c r="T437" t="s">
        <v>1886</v>
      </c>
      <c r="V437" s="14">
        <v>45378</v>
      </c>
    </row>
    <row r="438" spans="1:22" hidden="1" x14ac:dyDescent="0.25">
      <c r="A438" t="s">
        <v>805</v>
      </c>
      <c r="B438" t="s">
        <v>1492</v>
      </c>
      <c r="D438" t="s">
        <v>838</v>
      </c>
      <c r="F438" t="s">
        <v>687</v>
      </c>
      <c r="G438" t="s">
        <v>28</v>
      </c>
      <c r="H438" t="s">
        <v>1887</v>
      </c>
      <c r="I438">
        <v>20</v>
      </c>
      <c r="J438" t="s">
        <v>30</v>
      </c>
      <c r="K438" t="s">
        <v>31</v>
      </c>
      <c r="L438">
        <v>93</v>
      </c>
      <c r="M438">
        <v>150</v>
      </c>
      <c r="N438">
        <v>207</v>
      </c>
      <c r="O438">
        <v>36</v>
      </c>
      <c r="P438">
        <v>0</v>
      </c>
      <c r="Q438">
        <v>50</v>
      </c>
      <c r="R438" t="s">
        <v>37</v>
      </c>
      <c r="S438">
        <v>36</v>
      </c>
      <c r="T438" t="s">
        <v>1888</v>
      </c>
      <c r="V438" s="14">
        <v>45372</v>
      </c>
    </row>
    <row r="439" spans="1:22" hidden="1" x14ac:dyDescent="0.25">
      <c r="A439" t="s">
        <v>805</v>
      </c>
      <c r="B439" t="s">
        <v>833</v>
      </c>
      <c r="D439" t="s">
        <v>834</v>
      </c>
      <c r="F439" t="s">
        <v>163</v>
      </c>
      <c r="G439" t="s">
        <v>28</v>
      </c>
      <c r="H439" t="s">
        <v>1889</v>
      </c>
      <c r="I439">
        <v>21</v>
      </c>
      <c r="J439" t="s">
        <v>30</v>
      </c>
      <c r="K439" t="s">
        <v>31</v>
      </c>
      <c r="L439">
        <v>50</v>
      </c>
      <c r="M439">
        <v>0</v>
      </c>
      <c r="N439">
        <v>0</v>
      </c>
      <c r="O439">
        <v>50</v>
      </c>
      <c r="P439">
        <v>1</v>
      </c>
      <c r="Q439">
        <v>50</v>
      </c>
      <c r="R439" t="s">
        <v>37</v>
      </c>
      <c r="S439">
        <v>0</v>
      </c>
      <c r="T439" t="s">
        <v>47</v>
      </c>
      <c r="V439" s="14">
        <v>45378</v>
      </c>
    </row>
    <row r="440" spans="1:22" hidden="1" x14ac:dyDescent="0.25">
      <c r="A440" t="s">
        <v>805</v>
      </c>
      <c r="B440" t="s">
        <v>835</v>
      </c>
      <c r="D440" t="s">
        <v>836</v>
      </c>
      <c r="F440" t="s">
        <v>163</v>
      </c>
      <c r="G440" t="s">
        <v>28</v>
      </c>
      <c r="H440" t="s">
        <v>1890</v>
      </c>
      <c r="I440">
        <v>22</v>
      </c>
      <c r="J440" t="s">
        <v>30</v>
      </c>
      <c r="K440" t="s">
        <v>31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50</v>
      </c>
      <c r="R440" t="s">
        <v>37</v>
      </c>
      <c r="S440">
        <v>0</v>
      </c>
      <c r="T440" t="s">
        <v>1571</v>
      </c>
      <c r="V440" s="14">
        <v>45378</v>
      </c>
    </row>
    <row r="441" spans="1:22" hidden="1" x14ac:dyDescent="0.25">
      <c r="A441" t="s">
        <v>805</v>
      </c>
      <c r="B441" t="s">
        <v>837</v>
      </c>
      <c r="D441" t="s">
        <v>818</v>
      </c>
      <c r="F441" t="s">
        <v>163</v>
      </c>
      <c r="G441" t="s">
        <v>28</v>
      </c>
      <c r="H441" t="s">
        <v>1891</v>
      </c>
      <c r="I441">
        <v>23</v>
      </c>
      <c r="J441" t="s">
        <v>30</v>
      </c>
      <c r="K441" t="s">
        <v>31</v>
      </c>
      <c r="L441">
        <v>28</v>
      </c>
      <c r="M441">
        <v>0</v>
      </c>
      <c r="N441">
        <v>2</v>
      </c>
      <c r="O441">
        <v>26</v>
      </c>
      <c r="P441">
        <v>0</v>
      </c>
      <c r="Q441">
        <v>50</v>
      </c>
      <c r="R441" t="s">
        <v>37</v>
      </c>
      <c r="S441">
        <v>26</v>
      </c>
      <c r="T441" t="s">
        <v>1892</v>
      </c>
      <c r="V441" s="14">
        <v>45378</v>
      </c>
    </row>
    <row r="442" spans="1:22" hidden="1" x14ac:dyDescent="0.25">
      <c r="A442" t="s">
        <v>805</v>
      </c>
      <c r="B442" t="s">
        <v>1488</v>
      </c>
      <c r="D442" t="s">
        <v>819</v>
      </c>
      <c r="G442" t="s">
        <v>28</v>
      </c>
      <c r="H442" t="s">
        <v>1893</v>
      </c>
      <c r="I442">
        <v>1</v>
      </c>
      <c r="J442" t="s">
        <v>30</v>
      </c>
      <c r="K442" t="s">
        <v>31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50</v>
      </c>
      <c r="R442" t="s">
        <v>37</v>
      </c>
      <c r="S442">
        <v>0</v>
      </c>
      <c r="T442" t="s">
        <v>1571</v>
      </c>
    </row>
    <row r="443" spans="1:22" x14ac:dyDescent="0.25">
      <c r="A443" t="s">
        <v>805</v>
      </c>
      <c r="B443" t="s">
        <v>1073</v>
      </c>
      <c r="D443" t="s">
        <v>1074</v>
      </c>
      <c r="F443" t="s">
        <v>163</v>
      </c>
      <c r="G443" t="s">
        <v>45</v>
      </c>
      <c r="H443" t="s">
        <v>1075</v>
      </c>
      <c r="I443">
        <v>14</v>
      </c>
      <c r="J443" t="s">
        <v>42</v>
      </c>
      <c r="K443" t="s">
        <v>31</v>
      </c>
      <c r="L443">
        <v>0</v>
      </c>
      <c r="M443">
        <v>50</v>
      </c>
      <c r="N443">
        <v>50</v>
      </c>
      <c r="O443">
        <v>0</v>
      </c>
      <c r="P443">
        <v>0</v>
      </c>
      <c r="Q443">
        <v>50</v>
      </c>
      <c r="R443" t="s">
        <v>37</v>
      </c>
      <c r="S443">
        <v>0</v>
      </c>
      <c r="T443" t="s">
        <v>1571</v>
      </c>
      <c r="U443" s="14">
        <v>45357</v>
      </c>
    </row>
    <row r="444" spans="1:22" x14ac:dyDescent="0.25">
      <c r="A444" t="s">
        <v>805</v>
      </c>
      <c r="B444" t="s">
        <v>1076</v>
      </c>
      <c r="C444" t="s">
        <v>1962</v>
      </c>
      <c r="D444" t="s">
        <v>1077</v>
      </c>
      <c r="F444" t="s">
        <v>687</v>
      </c>
      <c r="G444" t="s">
        <v>45</v>
      </c>
      <c r="H444" t="s">
        <v>1078</v>
      </c>
      <c r="I444">
        <v>15</v>
      </c>
      <c r="J444" t="s">
        <v>42</v>
      </c>
      <c r="K444" t="s">
        <v>31</v>
      </c>
      <c r="L444">
        <v>0</v>
      </c>
      <c r="M444">
        <v>100</v>
      </c>
      <c r="N444">
        <v>50</v>
      </c>
      <c r="O444">
        <v>50</v>
      </c>
      <c r="P444">
        <v>1</v>
      </c>
      <c r="Q444">
        <v>50</v>
      </c>
      <c r="R444" t="s">
        <v>37</v>
      </c>
      <c r="S444">
        <v>0</v>
      </c>
      <c r="T444" t="s">
        <v>47</v>
      </c>
      <c r="U444" s="14">
        <v>45357</v>
      </c>
    </row>
    <row r="445" spans="1:22" hidden="1" x14ac:dyDescent="0.25">
      <c r="A445" t="s">
        <v>805</v>
      </c>
      <c r="B445" t="s">
        <v>1493</v>
      </c>
      <c r="D445" t="s">
        <v>816</v>
      </c>
      <c r="G445" t="s">
        <v>28</v>
      </c>
      <c r="I445">
        <v>24</v>
      </c>
      <c r="J445" t="s">
        <v>30</v>
      </c>
      <c r="K445" t="s">
        <v>31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50</v>
      </c>
      <c r="R445" t="s">
        <v>37</v>
      </c>
      <c r="S445">
        <v>0</v>
      </c>
      <c r="T445" t="s">
        <v>1571</v>
      </c>
    </row>
    <row r="446" spans="1:22" hidden="1" x14ac:dyDescent="0.25">
      <c r="A446" t="s">
        <v>805</v>
      </c>
      <c r="B446" t="s">
        <v>1489</v>
      </c>
      <c r="D446" t="s">
        <v>820</v>
      </c>
      <c r="G446" t="s">
        <v>28</v>
      </c>
      <c r="H446" t="s">
        <v>1894</v>
      </c>
      <c r="I446">
        <v>3</v>
      </c>
      <c r="J446" t="s">
        <v>30</v>
      </c>
      <c r="K446" t="s">
        <v>1627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144</v>
      </c>
      <c r="R446" t="s">
        <v>32</v>
      </c>
      <c r="S446">
        <v>0</v>
      </c>
      <c r="T446" t="s">
        <v>1562</v>
      </c>
      <c r="U446" s="14">
        <v>45366</v>
      </c>
    </row>
    <row r="447" spans="1:22" hidden="1" x14ac:dyDescent="0.25">
      <c r="A447" t="s">
        <v>839</v>
      </c>
      <c r="B447" t="s">
        <v>840</v>
      </c>
      <c r="D447" t="s">
        <v>841</v>
      </c>
      <c r="G447" t="s">
        <v>28</v>
      </c>
      <c r="H447" t="s">
        <v>842</v>
      </c>
      <c r="I447">
        <v>1</v>
      </c>
      <c r="J447" t="s">
        <v>30</v>
      </c>
      <c r="K447" t="s">
        <v>31</v>
      </c>
      <c r="L447">
        <v>0</v>
      </c>
      <c r="M447">
        <v>160</v>
      </c>
      <c r="N447">
        <v>160</v>
      </c>
      <c r="O447">
        <v>0</v>
      </c>
      <c r="P447">
        <v>0</v>
      </c>
      <c r="Q447">
        <v>20</v>
      </c>
      <c r="R447" t="s">
        <v>32</v>
      </c>
      <c r="S447">
        <v>0</v>
      </c>
      <c r="T447" t="s">
        <v>1562</v>
      </c>
      <c r="V447" s="14">
        <v>45378</v>
      </c>
    </row>
    <row r="448" spans="1:22" hidden="1" x14ac:dyDescent="0.25">
      <c r="A448" t="s">
        <v>839</v>
      </c>
      <c r="B448" t="s">
        <v>844</v>
      </c>
      <c r="D448" t="s">
        <v>845</v>
      </c>
      <c r="G448" t="s">
        <v>28</v>
      </c>
      <c r="H448" t="s">
        <v>846</v>
      </c>
      <c r="I448">
        <v>4</v>
      </c>
      <c r="J448" t="s">
        <v>30</v>
      </c>
      <c r="K448" t="s">
        <v>31</v>
      </c>
      <c r="L448">
        <v>12</v>
      </c>
      <c r="M448">
        <v>12</v>
      </c>
      <c r="N448">
        <v>12</v>
      </c>
      <c r="O448">
        <v>12</v>
      </c>
      <c r="P448">
        <v>1</v>
      </c>
      <c r="Q448">
        <v>12</v>
      </c>
      <c r="R448" t="s">
        <v>40</v>
      </c>
      <c r="S448">
        <v>0</v>
      </c>
      <c r="T448" t="s">
        <v>85</v>
      </c>
      <c r="U448" s="14">
        <v>45356</v>
      </c>
      <c r="V448" s="14">
        <v>45378</v>
      </c>
    </row>
    <row r="449" spans="1:22" x14ac:dyDescent="0.25">
      <c r="A449" t="s">
        <v>839</v>
      </c>
      <c r="B449" t="s">
        <v>855</v>
      </c>
      <c r="D449" t="s">
        <v>856</v>
      </c>
      <c r="G449" t="s">
        <v>45</v>
      </c>
      <c r="H449" t="s">
        <v>857</v>
      </c>
      <c r="I449">
        <v>13</v>
      </c>
      <c r="J449" t="s">
        <v>42</v>
      </c>
      <c r="K449" t="s">
        <v>31</v>
      </c>
      <c r="L449">
        <v>24</v>
      </c>
      <c r="M449">
        <v>80</v>
      </c>
      <c r="N449">
        <v>97</v>
      </c>
      <c r="O449">
        <v>7</v>
      </c>
      <c r="P449">
        <v>0</v>
      </c>
      <c r="Q449">
        <v>20</v>
      </c>
      <c r="R449" t="s">
        <v>32</v>
      </c>
      <c r="S449">
        <v>7</v>
      </c>
      <c r="T449" t="s">
        <v>1895</v>
      </c>
      <c r="U449" s="14">
        <v>45356</v>
      </c>
      <c r="V449" s="14">
        <v>45378</v>
      </c>
    </row>
    <row r="450" spans="1:22" x14ac:dyDescent="0.25">
      <c r="A450" t="s">
        <v>839</v>
      </c>
      <c r="B450" t="s">
        <v>1504</v>
      </c>
      <c r="D450" t="s">
        <v>858</v>
      </c>
      <c r="E450" t="s">
        <v>1896</v>
      </c>
      <c r="G450" t="s">
        <v>45</v>
      </c>
      <c r="H450" t="s">
        <v>1897</v>
      </c>
      <c r="I450">
        <v>14</v>
      </c>
      <c r="J450" t="s">
        <v>42</v>
      </c>
      <c r="K450" t="s">
        <v>31</v>
      </c>
      <c r="L450">
        <v>14</v>
      </c>
      <c r="M450">
        <v>0</v>
      </c>
      <c r="N450">
        <v>9</v>
      </c>
      <c r="O450">
        <v>5</v>
      </c>
      <c r="P450">
        <v>0</v>
      </c>
      <c r="Q450">
        <v>25</v>
      </c>
      <c r="R450" t="s">
        <v>32</v>
      </c>
      <c r="S450">
        <v>5</v>
      </c>
      <c r="T450" t="s">
        <v>1898</v>
      </c>
      <c r="U450" s="14">
        <v>45362</v>
      </c>
      <c r="V450" s="14">
        <v>45378</v>
      </c>
    </row>
    <row r="451" spans="1:22" x14ac:dyDescent="0.25">
      <c r="A451" t="s">
        <v>839</v>
      </c>
      <c r="B451" t="s">
        <v>859</v>
      </c>
      <c r="D451" t="s">
        <v>860</v>
      </c>
      <c r="G451" t="s">
        <v>45</v>
      </c>
      <c r="H451" t="s">
        <v>861</v>
      </c>
      <c r="I451">
        <v>16</v>
      </c>
      <c r="J451" t="s">
        <v>42</v>
      </c>
      <c r="K451" t="s">
        <v>31</v>
      </c>
      <c r="L451">
        <v>0</v>
      </c>
      <c r="M451">
        <v>6</v>
      </c>
      <c r="N451">
        <v>6</v>
      </c>
      <c r="O451">
        <v>0</v>
      </c>
      <c r="P451">
        <v>0</v>
      </c>
      <c r="Q451">
        <v>6</v>
      </c>
      <c r="R451" t="s">
        <v>40</v>
      </c>
      <c r="S451">
        <v>0</v>
      </c>
      <c r="T451" t="s">
        <v>1552</v>
      </c>
      <c r="U451" s="14">
        <v>45353</v>
      </c>
      <c r="V451" s="14">
        <v>45378</v>
      </c>
    </row>
    <row r="452" spans="1:22" hidden="1" x14ac:dyDescent="0.25">
      <c r="A452" t="s">
        <v>839</v>
      </c>
      <c r="B452" t="s">
        <v>1506</v>
      </c>
      <c r="D452" t="s">
        <v>865</v>
      </c>
      <c r="G452" t="s">
        <v>467</v>
      </c>
      <c r="H452">
        <v>1123</v>
      </c>
      <c r="I452">
        <v>20</v>
      </c>
      <c r="J452" t="s">
        <v>467</v>
      </c>
      <c r="K452" t="s">
        <v>31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20</v>
      </c>
      <c r="R452" t="s">
        <v>32</v>
      </c>
      <c r="S452">
        <v>0</v>
      </c>
      <c r="T452" t="s">
        <v>1562</v>
      </c>
      <c r="U452" s="14">
        <v>45359</v>
      </c>
      <c r="V452" s="14">
        <v>45378</v>
      </c>
    </row>
    <row r="453" spans="1:22" hidden="1" x14ac:dyDescent="0.25">
      <c r="A453" t="s">
        <v>839</v>
      </c>
      <c r="B453" t="s">
        <v>1494</v>
      </c>
      <c r="D453" t="s">
        <v>847</v>
      </c>
      <c r="G453" t="s">
        <v>28</v>
      </c>
      <c r="H453" t="s">
        <v>1899</v>
      </c>
      <c r="I453">
        <v>2</v>
      </c>
      <c r="J453" t="s">
        <v>30</v>
      </c>
      <c r="K453" t="s">
        <v>31</v>
      </c>
      <c r="L453">
        <v>0</v>
      </c>
      <c r="M453">
        <v>50</v>
      </c>
      <c r="N453">
        <v>25</v>
      </c>
      <c r="O453">
        <v>25</v>
      </c>
      <c r="P453">
        <v>1</v>
      </c>
      <c r="Q453">
        <v>25</v>
      </c>
      <c r="R453" t="s">
        <v>32</v>
      </c>
      <c r="S453">
        <v>0</v>
      </c>
      <c r="T453" t="s">
        <v>33</v>
      </c>
      <c r="U453" s="14">
        <v>45372</v>
      </c>
    </row>
    <row r="454" spans="1:22" x14ac:dyDescent="0.25">
      <c r="A454" t="s">
        <v>839</v>
      </c>
      <c r="B454" t="s">
        <v>1495</v>
      </c>
      <c r="D454" t="s">
        <v>1496</v>
      </c>
      <c r="G454" t="s">
        <v>28</v>
      </c>
      <c r="H454" t="s">
        <v>1900</v>
      </c>
      <c r="I454">
        <v>3</v>
      </c>
      <c r="J454" t="s">
        <v>42</v>
      </c>
      <c r="K454" t="s">
        <v>31</v>
      </c>
      <c r="L454">
        <v>0</v>
      </c>
      <c r="M454">
        <v>200</v>
      </c>
      <c r="N454">
        <v>140</v>
      </c>
      <c r="O454">
        <v>60</v>
      </c>
      <c r="P454">
        <v>3</v>
      </c>
      <c r="Q454">
        <v>20</v>
      </c>
      <c r="R454" t="s">
        <v>32</v>
      </c>
      <c r="S454">
        <v>0</v>
      </c>
      <c r="T454" t="s">
        <v>191</v>
      </c>
      <c r="U454" s="14">
        <v>45373</v>
      </c>
    </row>
    <row r="455" spans="1:22" hidden="1" x14ac:dyDescent="0.25">
      <c r="A455" t="s">
        <v>839</v>
      </c>
      <c r="B455" t="s">
        <v>1497</v>
      </c>
      <c r="D455" t="s">
        <v>849</v>
      </c>
      <c r="G455" t="s">
        <v>28</v>
      </c>
      <c r="I455">
        <v>5</v>
      </c>
      <c r="J455" t="s">
        <v>30</v>
      </c>
      <c r="K455" t="s">
        <v>31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6</v>
      </c>
      <c r="R455" t="s">
        <v>40</v>
      </c>
      <c r="S455">
        <v>0</v>
      </c>
      <c r="T455" t="s">
        <v>1552</v>
      </c>
    </row>
    <row r="456" spans="1:22" hidden="1" x14ac:dyDescent="0.25">
      <c r="A456" t="s">
        <v>839</v>
      </c>
      <c r="B456" t="s">
        <v>1498</v>
      </c>
      <c r="D456" t="s">
        <v>843</v>
      </c>
      <c r="G456" t="s">
        <v>28</v>
      </c>
      <c r="H456" t="s">
        <v>1901</v>
      </c>
      <c r="I456">
        <v>6</v>
      </c>
      <c r="J456" t="s">
        <v>30</v>
      </c>
      <c r="K456" t="s">
        <v>31</v>
      </c>
      <c r="L456">
        <v>0</v>
      </c>
      <c r="M456">
        <v>50</v>
      </c>
      <c r="N456">
        <v>0</v>
      </c>
      <c r="O456">
        <v>50</v>
      </c>
      <c r="P456">
        <v>5</v>
      </c>
      <c r="Q456">
        <v>10</v>
      </c>
      <c r="R456" t="s">
        <v>32</v>
      </c>
      <c r="S456">
        <v>0</v>
      </c>
      <c r="T456" t="s">
        <v>171</v>
      </c>
      <c r="U456" s="14">
        <v>45373</v>
      </c>
    </row>
    <row r="457" spans="1:22" hidden="1" x14ac:dyDescent="0.25">
      <c r="A457" t="s">
        <v>839</v>
      </c>
      <c r="B457" t="s">
        <v>1499</v>
      </c>
      <c r="D457" t="s">
        <v>852</v>
      </c>
      <c r="G457" t="s">
        <v>28</v>
      </c>
      <c r="H457" t="s">
        <v>1902</v>
      </c>
      <c r="I457">
        <v>7</v>
      </c>
      <c r="J457" t="s">
        <v>30</v>
      </c>
      <c r="K457" t="s">
        <v>31</v>
      </c>
      <c r="L457">
        <v>0</v>
      </c>
      <c r="M457">
        <v>120</v>
      </c>
      <c r="N457">
        <v>720</v>
      </c>
      <c r="O457">
        <v>-600</v>
      </c>
      <c r="P457">
        <v>-5</v>
      </c>
      <c r="Q457">
        <v>120</v>
      </c>
      <c r="R457" t="s">
        <v>40</v>
      </c>
      <c r="S457">
        <v>0</v>
      </c>
      <c r="T457" t="s">
        <v>1903</v>
      </c>
      <c r="U457" t="s">
        <v>1842</v>
      </c>
    </row>
    <row r="458" spans="1:22" hidden="1" x14ac:dyDescent="0.25">
      <c r="A458" t="s">
        <v>839</v>
      </c>
      <c r="B458" t="s">
        <v>1500</v>
      </c>
      <c r="D458" t="s">
        <v>866</v>
      </c>
      <c r="G458" t="s">
        <v>238</v>
      </c>
      <c r="I458">
        <v>8</v>
      </c>
      <c r="J458" t="s">
        <v>49</v>
      </c>
      <c r="K458" t="s">
        <v>31</v>
      </c>
      <c r="L458">
        <v>15</v>
      </c>
      <c r="M458">
        <v>0</v>
      </c>
      <c r="N458">
        <v>0</v>
      </c>
      <c r="O458">
        <v>15</v>
      </c>
      <c r="P458">
        <v>3</v>
      </c>
      <c r="Q458">
        <v>5</v>
      </c>
      <c r="R458" t="s">
        <v>32</v>
      </c>
      <c r="S458">
        <v>0</v>
      </c>
      <c r="T458" t="s">
        <v>191</v>
      </c>
    </row>
    <row r="459" spans="1:22" hidden="1" x14ac:dyDescent="0.25">
      <c r="A459" t="s">
        <v>839</v>
      </c>
      <c r="B459" t="s">
        <v>1501</v>
      </c>
      <c r="D459" t="s">
        <v>1502</v>
      </c>
      <c r="G459" t="s">
        <v>45</v>
      </c>
      <c r="H459" t="s">
        <v>1904</v>
      </c>
      <c r="I459">
        <v>11</v>
      </c>
      <c r="J459" t="s">
        <v>30</v>
      </c>
      <c r="K459" t="s">
        <v>31</v>
      </c>
      <c r="L459">
        <v>0</v>
      </c>
      <c r="M459">
        <v>6</v>
      </c>
      <c r="N459">
        <v>3</v>
      </c>
      <c r="O459">
        <v>3</v>
      </c>
      <c r="P459">
        <v>0</v>
      </c>
      <c r="Q459">
        <v>10</v>
      </c>
      <c r="R459" t="s">
        <v>32</v>
      </c>
      <c r="S459">
        <v>3</v>
      </c>
      <c r="T459" t="s">
        <v>1831</v>
      </c>
      <c r="U459" s="14">
        <v>45372</v>
      </c>
    </row>
    <row r="460" spans="1:22" x14ac:dyDescent="0.25">
      <c r="A460" t="s">
        <v>839</v>
      </c>
      <c r="B460" t="s">
        <v>1503</v>
      </c>
      <c r="D460" t="s">
        <v>854</v>
      </c>
      <c r="G460" t="s">
        <v>45</v>
      </c>
      <c r="H460" t="s">
        <v>842</v>
      </c>
      <c r="I460">
        <v>12</v>
      </c>
      <c r="J460" t="s">
        <v>42</v>
      </c>
      <c r="K460" t="s">
        <v>31</v>
      </c>
      <c r="L460">
        <v>650</v>
      </c>
      <c r="M460">
        <v>0</v>
      </c>
      <c r="N460">
        <v>230</v>
      </c>
      <c r="O460">
        <v>420</v>
      </c>
      <c r="P460">
        <v>21</v>
      </c>
      <c r="Q460">
        <v>20</v>
      </c>
      <c r="R460" t="s">
        <v>32</v>
      </c>
      <c r="S460">
        <v>0</v>
      </c>
      <c r="T460" t="s">
        <v>1905</v>
      </c>
      <c r="U460" s="14">
        <v>45355</v>
      </c>
    </row>
    <row r="461" spans="1:22" x14ac:dyDescent="0.25">
      <c r="A461" t="s">
        <v>839</v>
      </c>
      <c r="B461" t="s">
        <v>1505</v>
      </c>
      <c r="D461" t="s">
        <v>863</v>
      </c>
      <c r="G461" t="s">
        <v>45</v>
      </c>
      <c r="H461" t="s">
        <v>1902</v>
      </c>
      <c r="I461">
        <v>15</v>
      </c>
      <c r="J461" t="s">
        <v>42</v>
      </c>
      <c r="K461" t="s">
        <v>31</v>
      </c>
      <c r="L461">
        <v>761</v>
      </c>
      <c r="M461">
        <v>600</v>
      </c>
      <c r="N461">
        <v>816</v>
      </c>
      <c r="O461">
        <v>545</v>
      </c>
      <c r="P461">
        <v>4</v>
      </c>
      <c r="Q461">
        <v>120</v>
      </c>
      <c r="R461" t="s">
        <v>40</v>
      </c>
      <c r="S461">
        <v>65</v>
      </c>
      <c r="T461" t="s">
        <v>1906</v>
      </c>
      <c r="U461" s="14">
        <v>45355</v>
      </c>
    </row>
    <row r="462" spans="1:22" hidden="1" x14ac:dyDescent="0.25">
      <c r="A462" t="s">
        <v>867</v>
      </c>
      <c r="B462" t="s">
        <v>874</v>
      </c>
      <c r="D462" t="s">
        <v>875</v>
      </c>
      <c r="F462" t="s">
        <v>169</v>
      </c>
      <c r="G462" t="s">
        <v>28</v>
      </c>
      <c r="H462" t="s">
        <v>876</v>
      </c>
      <c r="I462">
        <v>1</v>
      </c>
      <c r="J462" t="s">
        <v>30</v>
      </c>
      <c r="K462" t="s">
        <v>31</v>
      </c>
      <c r="L462">
        <v>48</v>
      </c>
      <c r="M462">
        <v>48</v>
      </c>
      <c r="N462">
        <v>48</v>
      </c>
      <c r="O462">
        <v>48</v>
      </c>
      <c r="P462">
        <v>1</v>
      </c>
      <c r="Q462">
        <v>48</v>
      </c>
      <c r="R462" t="s">
        <v>40</v>
      </c>
      <c r="S462">
        <v>0</v>
      </c>
      <c r="T462" t="s">
        <v>85</v>
      </c>
      <c r="U462" s="14">
        <v>45356</v>
      </c>
      <c r="V462" s="14">
        <v>45378</v>
      </c>
    </row>
    <row r="463" spans="1:22" hidden="1" x14ac:dyDescent="0.25">
      <c r="A463" t="s">
        <v>867</v>
      </c>
      <c r="B463" t="s">
        <v>877</v>
      </c>
      <c r="D463" t="s">
        <v>878</v>
      </c>
      <c r="F463" t="s">
        <v>879</v>
      </c>
      <c r="G463" t="s">
        <v>28</v>
      </c>
      <c r="H463" t="s">
        <v>876</v>
      </c>
      <c r="I463">
        <v>2</v>
      </c>
      <c r="J463" t="s">
        <v>30</v>
      </c>
      <c r="K463" t="s">
        <v>31</v>
      </c>
      <c r="L463">
        <v>48</v>
      </c>
      <c r="M463">
        <v>48</v>
      </c>
      <c r="N463">
        <v>48</v>
      </c>
      <c r="O463">
        <v>48</v>
      </c>
      <c r="P463">
        <v>1</v>
      </c>
      <c r="Q463">
        <v>48</v>
      </c>
      <c r="R463" t="s">
        <v>40</v>
      </c>
      <c r="S463">
        <v>0</v>
      </c>
      <c r="T463" t="s">
        <v>85</v>
      </c>
      <c r="U463" s="14">
        <v>45356</v>
      </c>
      <c r="V463" s="14">
        <v>45378</v>
      </c>
    </row>
    <row r="464" spans="1:22" hidden="1" x14ac:dyDescent="0.25">
      <c r="A464" t="s">
        <v>867</v>
      </c>
      <c r="B464" t="s">
        <v>880</v>
      </c>
      <c r="D464" t="s">
        <v>881</v>
      </c>
      <c r="F464" t="s">
        <v>687</v>
      </c>
      <c r="G464" t="s">
        <v>28</v>
      </c>
      <c r="H464" t="s">
        <v>876</v>
      </c>
      <c r="I464">
        <v>3</v>
      </c>
      <c r="J464" t="s">
        <v>30</v>
      </c>
      <c r="K464" t="s">
        <v>31</v>
      </c>
      <c r="L464">
        <v>48</v>
      </c>
      <c r="M464">
        <v>48</v>
      </c>
      <c r="N464">
        <v>48</v>
      </c>
      <c r="O464">
        <v>48</v>
      </c>
      <c r="P464">
        <v>1</v>
      </c>
      <c r="Q464">
        <v>48</v>
      </c>
      <c r="R464" t="s">
        <v>40</v>
      </c>
      <c r="S464">
        <v>0</v>
      </c>
      <c r="T464" t="s">
        <v>85</v>
      </c>
      <c r="U464" s="14">
        <v>45356</v>
      </c>
      <c r="V464" s="14">
        <v>45378</v>
      </c>
    </row>
    <row r="465" spans="1:22" hidden="1" x14ac:dyDescent="0.25">
      <c r="A465" t="s">
        <v>867</v>
      </c>
      <c r="B465" t="s">
        <v>882</v>
      </c>
      <c r="D465" t="s">
        <v>883</v>
      </c>
      <c r="F465" t="s">
        <v>884</v>
      </c>
      <c r="G465" t="s">
        <v>28</v>
      </c>
      <c r="H465" t="s">
        <v>876</v>
      </c>
      <c r="I465">
        <v>4</v>
      </c>
      <c r="J465" t="s">
        <v>30</v>
      </c>
      <c r="K465" t="s">
        <v>31</v>
      </c>
      <c r="L465">
        <v>48</v>
      </c>
      <c r="M465">
        <v>48</v>
      </c>
      <c r="N465">
        <v>48</v>
      </c>
      <c r="O465">
        <v>48</v>
      </c>
      <c r="P465">
        <v>1</v>
      </c>
      <c r="Q465">
        <v>48</v>
      </c>
      <c r="R465" t="s">
        <v>40</v>
      </c>
      <c r="S465">
        <v>0</v>
      </c>
      <c r="T465" t="s">
        <v>85</v>
      </c>
      <c r="U465" s="14">
        <v>45356</v>
      </c>
      <c r="V465" s="14">
        <v>45378</v>
      </c>
    </row>
    <row r="466" spans="1:22" hidden="1" x14ac:dyDescent="0.25">
      <c r="A466" t="s">
        <v>867</v>
      </c>
      <c r="B466" t="s">
        <v>1507</v>
      </c>
      <c r="D466" t="s">
        <v>869</v>
      </c>
      <c r="E466" t="s">
        <v>1907</v>
      </c>
      <c r="G466" t="s">
        <v>238</v>
      </c>
      <c r="I466">
        <v>5</v>
      </c>
      <c r="J466" t="s">
        <v>39</v>
      </c>
      <c r="K466" t="s">
        <v>31</v>
      </c>
      <c r="L466">
        <v>120</v>
      </c>
      <c r="M466">
        <v>0</v>
      </c>
      <c r="N466">
        <v>2</v>
      </c>
      <c r="O466">
        <v>118</v>
      </c>
      <c r="P466">
        <v>0</v>
      </c>
      <c r="Q466">
        <v>120</v>
      </c>
      <c r="R466" t="s">
        <v>40</v>
      </c>
      <c r="S466">
        <v>118</v>
      </c>
      <c r="T466" t="s">
        <v>1908</v>
      </c>
      <c r="U466" s="14">
        <v>45370</v>
      </c>
    </row>
    <row r="467" spans="1:22" hidden="1" x14ac:dyDescent="0.25">
      <c r="A467" t="s">
        <v>867</v>
      </c>
      <c r="B467" t="s">
        <v>1508</v>
      </c>
      <c r="D467" t="s">
        <v>1509</v>
      </c>
      <c r="G467" t="s">
        <v>1789</v>
      </c>
      <c r="I467">
        <v>6</v>
      </c>
      <c r="J467" t="s">
        <v>872</v>
      </c>
      <c r="K467" t="s">
        <v>31</v>
      </c>
      <c r="L467">
        <v>0</v>
      </c>
      <c r="M467">
        <v>0</v>
      </c>
      <c r="N467">
        <v>132</v>
      </c>
      <c r="O467">
        <v>-132</v>
      </c>
      <c r="P467">
        <v>0</v>
      </c>
      <c r="Q467">
        <v>360</v>
      </c>
      <c r="R467" t="s">
        <v>40</v>
      </c>
      <c r="S467">
        <v>-132</v>
      </c>
      <c r="T467" t="s">
        <v>1909</v>
      </c>
    </row>
    <row r="468" spans="1:22" hidden="1" x14ac:dyDescent="0.25">
      <c r="A468" t="s">
        <v>867</v>
      </c>
      <c r="B468" t="s">
        <v>1510</v>
      </c>
      <c r="D468" t="s">
        <v>1511</v>
      </c>
      <c r="G468" t="s">
        <v>1789</v>
      </c>
      <c r="I468">
        <v>7</v>
      </c>
      <c r="J468" t="s">
        <v>872</v>
      </c>
      <c r="K468" t="s">
        <v>31</v>
      </c>
      <c r="L468">
        <v>0</v>
      </c>
      <c r="M468">
        <v>0</v>
      </c>
      <c r="N468">
        <v>12</v>
      </c>
      <c r="O468">
        <v>-12</v>
      </c>
      <c r="P468">
        <v>0</v>
      </c>
      <c r="Q468">
        <v>288</v>
      </c>
      <c r="R468" t="s">
        <v>40</v>
      </c>
      <c r="S468">
        <v>-12</v>
      </c>
      <c r="T468" t="s">
        <v>1813</v>
      </c>
    </row>
    <row r="469" spans="1:22" hidden="1" x14ac:dyDescent="0.25">
      <c r="A469" t="s">
        <v>867</v>
      </c>
      <c r="B469" t="s">
        <v>1512</v>
      </c>
      <c r="D469" t="s">
        <v>1513</v>
      </c>
      <c r="G469" t="s">
        <v>1789</v>
      </c>
      <c r="I469">
        <v>8</v>
      </c>
      <c r="J469" t="s">
        <v>872</v>
      </c>
      <c r="K469" t="s">
        <v>31</v>
      </c>
      <c r="L469">
        <v>0</v>
      </c>
      <c r="M469">
        <v>0</v>
      </c>
      <c r="N469">
        <v>12</v>
      </c>
      <c r="O469">
        <v>-12</v>
      </c>
      <c r="P469">
        <v>0</v>
      </c>
      <c r="Q469">
        <v>240</v>
      </c>
      <c r="R469" t="s">
        <v>40</v>
      </c>
      <c r="S469">
        <v>-12</v>
      </c>
      <c r="T469" t="s">
        <v>1813</v>
      </c>
    </row>
    <row r="470" spans="1:22" hidden="1" x14ac:dyDescent="0.25">
      <c r="A470" t="s">
        <v>1514</v>
      </c>
      <c r="B470" t="s">
        <v>1515</v>
      </c>
      <c r="D470" t="s">
        <v>962</v>
      </c>
      <c r="G470" t="s">
        <v>28</v>
      </c>
      <c r="H470" t="s">
        <v>1910</v>
      </c>
      <c r="I470">
        <v>1</v>
      </c>
      <c r="J470" t="s">
        <v>30</v>
      </c>
      <c r="K470" t="s">
        <v>31</v>
      </c>
      <c r="L470">
        <v>35</v>
      </c>
      <c r="M470">
        <v>0</v>
      </c>
      <c r="N470">
        <v>0</v>
      </c>
      <c r="O470">
        <v>35</v>
      </c>
      <c r="P470">
        <v>0</v>
      </c>
      <c r="Q470">
        <v>48</v>
      </c>
      <c r="R470" t="s">
        <v>40</v>
      </c>
      <c r="S470">
        <v>35</v>
      </c>
      <c r="T470" t="s">
        <v>1911</v>
      </c>
      <c r="U470" s="14">
        <v>45355</v>
      </c>
    </row>
    <row r="471" spans="1:22" hidden="1" x14ac:dyDescent="0.25">
      <c r="A471" t="s">
        <v>1516</v>
      </c>
      <c r="B471" t="s">
        <v>1517</v>
      </c>
      <c r="D471" t="s">
        <v>1518</v>
      </c>
      <c r="G471" t="s">
        <v>1912</v>
      </c>
      <c r="H471" t="s">
        <v>1913</v>
      </c>
      <c r="I471">
        <v>1</v>
      </c>
      <c r="J471" t="s">
        <v>49</v>
      </c>
      <c r="K471" t="s">
        <v>31</v>
      </c>
      <c r="L471">
        <v>0</v>
      </c>
      <c r="M471">
        <v>15</v>
      </c>
      <c r="N471">
        <v>2.1666666669999999</v>
      </c>
      <c r="O471">
        <v>12.83333333</v>
      </c>
      <c r="P471">
        <v>12</v>
      </c>
      <c r="Q471">
        <v>1</v>
      </c>
      <c r="R471" t="s">
        <v>51</v>
      </c>
      <c r="S471">
        <v>1</v>
      </c>
      <c r="T471" t="s">
        <v>1914</v>
      </c>
      <c r="U471" s="14">
        <v>45372</v>
      </c>
    </row>
    <row r="472" spans="1:22" hidden="1" x14ac:dyDescent="0.25">
      <c r="A472" t="s">
        <v>885</v>
      </c>
      <c r="B472" t="s">
        <v>895</v>
      </c>
      <c r="D472" t="s">
        <v>896</v>
      </c>
      <c r="G472" t="s">
        <v>28</v>
      </c>
      <c r="H472" t="s">
        <v>897</v>
      </c>
      <c r="I472">
        <v>13</v>
      </c>
      <c r="J472" t="s">
        <v>30</v>
      </c>
      <c r="K472" t="s">
        <v>31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36</v>
      </c>
      <c r="R472" t="s">
        <v>32</v>
      </c>
      <c r="S472">
        <v>0</v>
      </c>
      <c r="T472" t="s">
        <v>1562</v>
      </c>
      <c r="V472" s="14">
        <v>45378</v>
      </c>
    </row>
    <row r="473" spans="1:22" hidden="1" x14ac:dyDescent="0.25">
      <c r="A473" t="s">
        <v>885</v>
      </c>
      <c r="B473" t="s">
        <v>1521</v>
      </c>
      <c r="D473" t="s">
        <v>899</v>
      </c>
      <c r="G473" t="s">
        <v>28</v>
      </c>
      <c r="H473" t="s">
        <v>1915</v>
      </c>
      <c r="I473">
        <v>15</v>
      </c>
      <c r="J473" t="s">
        <v>30</v>
      </c>
      <c r="K473" t="s">
        <v>31</v>
      </c>
      <c r="L473">
        <v>26</v>
      </c>
      <c r="M473">
        <v>0</v>
      </c>
      <c r="N473">
        <v>2</v>
      </c>
      <c r="O473">
        <v>24</v>
      </c>
      <c r="P473">
        <v>0</v>
      </c>
      <c r="Q473">
        <v>60</v>
      </c>
      <c r="R473" t="s">
        <v>32</v>
      </c>
      <c r="S473">
        <v>24</v>
      </c>
      <c r="T473" t="s">
        <v>1610</v>
      </c>
      <c r="U473" s="14">
        <v>45370</v>
      </c>
      <c r="V473" s="14">
        <v>45372</v>
      </c>
    </row>
    <row r="474" spans="1:22" hidden="1" x14ac:dyDescent="0.25">
      <c r="A474" t="s">
        <v>885</v>
      </c>
      <c r="B474" t="s">
        <v>901</v>
      </c>
      <c r="D474" t="s">
        <v>902</v>
      </c>
      <c r="G474" t="s">
        <v>28</v>
      </c>
      <c r="H474" t="s">
        <v>903</v>
      </c>
      <c r="I474">
        <v>17</v>
      </c>
      <c r="J474" t="s">
        <v>30</v>
      </c>
      <c r="K474" t="s">
        <v>31</v>
      </c>
      <c r="L474">
        <v>0</v>
      </c>
      <c r="M474">
        <v>60</v>
      </c>
      <c r="N474">
        <v>60</v>
      </c>
      <c r="O474">
        <v>0</v>
      </c>
      <c r="P474">
        <v>0</v>
      </c>
      <c r="Q474">
        <v>60</v>
      </c>
      <c r="R474" t="s">
        <v>32</v>
      </c>
      <c r="S474">
        <v>0</v>
      </c>
      <c r="T474" t="s">
        <v>1562</v>
      </c>
      <c r="V474" s="14">
        <v>45378</v>
      </c>
    </row>
    <row r="475" spans="1:22" hidden="1" x14ac:dyDescent="0.25">
      <c r="A475" t="s">
        <v>885</v>
      </c>
      <c r="B475" t="s">
        <v>904</v>
      </c>
      <c r="D475" t="s">
        <v>905</v>
      </c>
      <c r="G475" t="s">
        <v>28</v>
      </c>
      <c r="H475" t="s">
        <v>906</v>
      </c>
      <c r="I475">
        <v>18</v>
      </c>
      <c r="J475" t="s">
        <v>30</v>
      </c>
      <c r="K475" t="s">
        <v>31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60</v>
      </c>
      <c r="R475" t="s">
        <v>32</v>
      </c>
      <c r="S475">
        <v>0</v>
      </c>
      <c r="T475" t="s">
        <v>1562</v>
      </c>
      <c r="V475" s="14">
        <v>45378</v>
      </c>
    </row>
    <row r="476" spans="1:22" hidden="1" x14ac:dyDescent="0.25">
      <c r="A476" t="s">
        <v>885</v>
      </c>
      <c r="B476" t="s">
        <v>1526</v>
      </c>
      <c r="D476" t="s">
        <v>908</v>
      </c>
      <c r="G476" t="s">
        <v>28</v>
      </c>
      <c r="H476" t="s">
        <v>1916</v>
      </c>
      <c r="I476">
        <v>20</v>
      </c>
      <c r="J476" t="s">
        <v>30</v>
      </c>
      <c r="K476" t="s">
        <v>31</v>
      </c>
      <c r="L476">
        <v>21</v>
      </c>
      <c r="M476">
        <v>0</v>
      </c>
      <c r="N476">
        <v>4</v>
      </c>
      <c r="O476">
        <v>17</v>
      </c>
      <c r="P476">
        <v>0</v>
      </c>
      <c r="Q476">
        <v>40</v>
      </c>
      <c r="R476" t="s">
        <v>32</v>
      </c>
      <c r="S476">
        <v>17</v>
      </c>
      <c r="T476" t="s">
        <v>1917</v>
      </c>
      <c r="U476" t="s">
        <v>1918</v>
      </c>
      <c r="V476" s="14">
        <v>45378</v>
      </c>
    </row>
    <row r="477" spans="1:22" x14ac:dyDescent="0.25">
      <c r="A477" t="s">
        <v>885</v>
      </c>
      <c r="B477" t="s">
        <v>1541</v>
      </c>
      <c r="D477" t="s">
        <v>937</v>
      </c>
      <c r="G477" t="s">
        <v>45</v>
      </c>
      <c r="H477" t="s">
        <v>1919</v>
      </c>
      <c r="I477">
        <v>51</v>
      </c>
      <c r="J477" t="s">
        <v>42</v>
      </c>
      <c r="K477" t="s">
        <v>31</v>
      </c>
      <c r="L477">
        <v>37</v>
      </c>
      <c r="M477">
        <v>0</v>
      </c>
      <c r="N477">
        <v>4</v>
      </c>
      <c r="O477">
        <v>33</v>
      </c>
      <c r="P477">
        <v>0</v>
      </c>
      <c r="Q477">
        <v>48</v>
      </c>
      <c r="R477" t="s">
        <v>32</v>
      </c>
      <c r="S477">
        <v>33</v>
      </c>
      <c r="T477" t="s">
        <v>1920</v>
      </c>
      <c r="U477" s="14">
        <v>45370</v>
      </c>
      <c r="V477" s="14">
        <v>45372</v>
      </c>
    </row>
    <row r="478" spans="1:22" x14ac:dyDescent="0.25">
      <c r="A478" t="s">
        <v>885</v>
      </c>
      <c r="B478" t="s">
        <v>1542</v>
      </c>
      <c r="D478" t="s">
        <v>939</v>
      </c>
      <c r="G478" t="s">
        <v>45</v>
      </c>
      <c r="H478" t="s">
        <v>1921</v>
      </c>
      <c r="I478">
        <v>52</v>
      </c>
      <c r="J478" t="s">
        <v>42</v>
      </c>
      <c r="K478" t="s">
        <v>31</v>
      </c>
      <c r="L478">
        <v>13</v>
      </c>
      <c r="M478">
        <v>0</v>
      </c>
      <c r="N478">
        <v>8</v>
      </c>
      <c r="O478">
        <v>5</v>
      </c>
      <c r="P478">
        <v>0</v>
      </c>
      <c r="Q478">
        <v>48</v>
      </c>
      <c r="R478" t="s">
        <v>32</v>
      </c>
      <c r="S478">
        <v>5</v>
      </c>
      <c r="T478" t="s">
        <v>1898</v>
      </c>
      <c r="U478" s="14">
        <v>45362</v>
      </c>
      <c r="V478" s="14">
        <v>45378</v>
      </c>
    </row>
    <row r="479" spans="1:22" x14ac:dyDescent="0.25">
      <c r="A479" t="s">
        <v>885</v>
      </c>
      <c r="B479" t="s">
        <v>940</v>
      </c>
      <c r="D479" t="s">
        <v>941</v>
      </c>
      <c r="E479" t="s">
        <v>942</v>
      </c>
      <c r="G479" t="s">
        <v>45</v>
      </c>
      <c r="H479" t="s">
        <v>943</v>
      </c>
      <c r="I479">
        <v>53</v>
      </c>
      <c r="J479" t="s">
        <v>42</v>
      </c>
      <c r="K479" t="s">
        <v>31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48</v>
      </c>
      <c r="R479" t="s">
        <v>32</v>
      </c>
      <c r="S479">
        <v>0</v>
      </c>
      <c r="T479" t="s">
        <v>1562</v>
      </c>
      <c r="V479" s="14">
        <v>45378</v>
      </c>
    </row>
    <row r="480" spans="1:22" x14ac:dyDescent="0.25">
      <c r="A480" t="s">
        <v>885</v>
      </c>
      <c r="B480" t="s">
        <v>945</v>
      </c>
      <c r="D480" t="s">
        <v>946</v>
      </c>
      <c r="G480" t="s">
        <v>45</v>
      </c>
      <c r="H480" t="s">
        <v>947</v>
      </c>
      <c r="I480">
        <v>55</v>
      </c>
      <c r="J480" t="s">
        <v>42</v>
      </c>
      <c r="K480" t="s">
        <v>31</v>
      </c>
      <c r="L480">
        <v>892</v>
      </c>
      <c r="M480">
        <v>978</v>
      </c>
      <c r="N480">
        <v>1151</v>
      </c>
      <c r="O480">
        <v>719</v>
      </c>
      <c r="P480">
        <v>19</v>
      </c>
      <c r="Q480">
        <v>36</v>
      </c>
      <c r="R480" t="s">
        <v>32</v>
      </c>
      <c r="S480">
        <v>35</v>
      </c>
      <c r="T480" t="s">
        <v>1922</v>
      </c>
      <c r="U480" s="14">
        <v>45356</v>
      </c>
      <c r="V480" s="14">
        <v>45378</v>
      </c>
    </row>
    <row r="481" spans="1:22" x14ac:dyDescent="0.25">
      <c r="A481" t="s">
        <v>885</v>
      </c>
      <c r="B481" t="s">
        <v>948</v>
      </c>
      <c r="D481" t="s">
        <v>949</v>
      </c>
      <c r="G481" t="s">
        <v>45</v>
      </c>
      <c r="H481" t="s">
        <v>950</v>
      </c>
      <c r="I481">
        <v>56</v>
      </c>
      <c r="J481" t="s">
        <v>42</v>
      </c>
      <c r="K481" t="s">
        <v>31</v>
      </c>
      <c r="L481">
        <v>144</v>
      </c>
      <c r="M481">
        <v>288</v>
      </c>
      <c r="N481">
        <v>157</v>
      </c>
      <c r="O481">
        <v>275</v>
      </c>
      <c r="P481">
        <v>7</v>
      </c>
      <c r="Q481">
        <v>36</v>
      </c>
      <c r="R481" t="s">
        <v>32</v>
      </c>
      <c r="S481">
        <v>23</v>
      </c>
      <c r="T481" t="s">
        <v>1923</v>
      </c>
      <c r="U481" s="14">
        <v>45356</v>
      </c>
      <c r="V481" s="14">
        <v>45378</v>
      </c>
    </row>
    <row r="482" spans="1:22" x14ac:dyDescent="0.25">
      <c r="A482" t="s">
        <v>885</v>
      </c>
      <c r="B482" t="s">
        <v>951</v>
      </c>
      <c r="D482" t="s">
        <v>952</v>
      </c>
      <c r="G482" t="s">
        <v>45</v>
      </c>
      <c r="H482" t="s">
        <v>953</v>
      </c>
      <c r="I482">
        <v>57</v>
      </c>
      <c r="J482" t="s">
        <v>42</v>
      </c>
      <c r="K482" t="s">
        <v>31</v>
      </c>
      <c r="L482">
        <v>0</v>
      </c>
      <c r="M482">
        <v>72</v>
      </c>
      <c r="N482">
        <v>144</v>
      </c>
      <c r="O482">
        <v>-72</v>
      </c>
      <c r="P482">
        <v>-2</v>
      </c>
      <c r="Q482">
        <v>36</v>
      </c>
      <c r="R482" t="s">
        <v>32</v>
      </c>
      <c r="S482">
        <v>0</v>
      </c>
      <c r="T482" t="s">
        <v>1924</v>
      </c>
      <c r="U482" t="s">
        <v>1556</v>
      </c>
      <c r="V482" s="14">
        <v>45378</v>
      </c>
    </row>
    <row r="483" spans="1:22" x14ac:dyDescent="0.25">
      <c r="A483" t="s">
        <v>885</v>
      </c>
      <c r="B483" t="s">
        <v>1544</v>
      </c>
      <c r="D483" t="s">
        <v>1545</v>
      </c>
      <c r="G483" t="s">
        <v>45</v>
      </c>
      <c r="H483" t="s">
        <v>1925</v>
      </c>
      <c r="I483">
        <v>58</v>
      </c>
      <c r="J483" t="s">
        <v>42</v>
      </c>
      <c r="K483" t="s">
        <v>31</v>
      </c>
      <c r="L483">
        <v>11</v>
      </c>
      <c r="M483">
        <v>72</v>
      </c>
      <c r="N483">
        <v>82</v>
      </c>
      <c r="O483">
        <v>1</v>
      </c>
      <c r="P483">
        <v>0</v>
      </c>
      <c r="Q483">
        <v>36</v>
      </c>
      <c r="R483" t="s">
        <v>32</v>
      </c>
      <c r="S483">
        <v>1</v>
      </c>
      <c r="T483" t="s">
        <v>1659</v>
      </c>
      <c r="U483" s="14">
        <v>45357</v>
      </c>
      <c r="V483" s="14">
        <v>45372</v>
      </c>
    </row>
    <row r="484" spans="1:22" ht="15.75" thickBot="1" x14ac:dyDescent="0.3">
      <c r="A484" t="s">
        <v>885</v>
      </c>
      <c r="B484" t="s">
        <v>1546</v>
      </c>
      <c r="D484" t="s">
        <v>1547</v>
      </c>
      <c r="G484" t="s">
        <v>45</v>
      </c>
      <c r="H484" t="s">
        <v>1926</v>
      </c>
      <c r="I484">
        <v>59</v>
      </c>
      <c r="J484" t="s">
        <v>42</v>
      </c>
      <c r="K484" t="s">
        <v>31</v>
      </c>
      <c r="L484">
        <v>21</v>
      </c>
      <c r="M484">
        <v>0</v>
      </c>
      <c r="N484">
        <v>10</v>
      </c>
      <c r="O484">
        <v>11</v>
      </c>
      <c r="P484">
        <v>0</v>
      </c>
      <c r="Q484">
        <v>36</v>
      </c>
      <c r="R484" t="s">
        <v>32</v>
      </c>
      <c r="S484">
        <v>11</v>
      </c>
      <c r="T484" t="s">
        <v>1927</v>
      </c>
      <c r="U484" s="14">
        <v>45358</v>
      </c>
      <c r="V484" s="14">
        <v>45372</v>
      </c>
    </row>
    <row r="485" spans="1:22" ht="15.75" hidden="1" thickBot="1" x14ac:dyDescent="0.3">
      <c r="A485" t="s">
        <v>885</v>
      </c>
      <c r="B485" t="s">
        <v>1519</v>
      </c>
      <c r="D485" t="s">
        <v>888</v>
      </c>
      <c r="G485" t="s">
        <v>28</v>
      </c>
      <c r="I485">
        <v>12</v>
      </c>
      <c r="J485" t="s">
        <v>30</v>
      </c>
      <c r="K485" t="s">
        <v>31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48</v>
      </c>
      <c r="R485" t="s">
        <v>32</v>
      </c>
      <c r="S485">
        <v>0</v>
      </c>
      <c r="T485" t="s">
        <v>1562</v>
      </c>
    </row>
    <row r="486" spans="1:22" ht="15.75" hidden="1" thickBot="1" x14ac:dyDescent="0.3">
      <c r="A486" t="s">
        <v>885</v>
      </c>
      <c r="B486" t="s">
        <v>1520</v>
      </c>
      <c r="D486" t="s">
        <v>1079</v>
      </c>
      <c r="G486" t="s">
        <v>28</v>
      </c>
      <c r="H486" t="s">
        <v>1080</v>
      </c>
      <c r="I486">
        <v>14</v>
      </c>
      <c r="J486" t="s">
        <v>30</v>
      </c>
      <c r="K486" t="s">
        <v>31</v>
      </c>
      <c r="L486">
        <v>0</v>
      </c>
      <c r="M486">
        <v>48</v>
      </c>
      <c r="N486">
        <v>48</v>
      </c>
      <c r="O486">
        <v>0</v>
      </c>
      <c r="P486">
        <v>0</v>
      </c>
      <c r="Q486">
        <v>48</v>
      </c>
      <c r="R486" t="s">
        <v>32</v>
      </c>
      <c r="S486">
        <v>0</v>
      </c>
      <c r="T486" t="s">
        <v>1562</v>
      </c>
      <c r="U486" s="14">
        <v>45360</v>
      </c>
    </row>
    <row r="487" spans="1:22" ht="15.75" hidden="1" thickBot="1" x14ac:dyDescent="0.3">
      <c r="A487" t="s">
        <v>885</v>
      </c>
      <c r="B487" t="s">
        <v>1522</v>
      </c>
      <c r="D487" t="s">
        <v>1523</v>
      </c>
      <c r="G487" t="s">
        <v>28</v>
      </c>
      <c r="H487" t="s">
        <v>1928</v>
      </c>
      <c r="I487">
        <v>16</v>
      </c>
      <c r="J487" t="s">
        <v>30</v>
      </c>
      <c r="K487" t="s">
        <v>31</v>
      </c>
      <c r="L487">
        <v>0</v>
      </c>
      <c r="M487">
        <v>60</v>
      </c>
      <c r="N487">
        <v>1</v>
      </c>
      <c r="O487">
        <v>59</v>
      </c>
      <c r="P487">
        <v>0</v>
      </c>
      <c r="Q487">
        <v>60</v>
      </c>
      <c r="R487" t="s">
        <v>32</v>
      </c>
      <c r="S487">
        <v>59</v>
      </c>
      <c r="T487" t="s">
        <v>1929</v>
      </c>
      <c r="U487" s="14">
        <v>45358</v>
      </c>
    </row>
    <row r="488" spans="1:22" ht="15.75" hidden="1" thickBot="1" x14ac:dyDescent="0.3">
      <c r="A488" t="s">
        <v>885</v>
      </c>
      <c r="B488" s="11" t="s">
        <v>1524</v>
      </c>
      <c r="C488" s="18"/>
      <c r="D488" t="s">
        <v>1525</v>
      </c>
      <c r="E488" s="11"/>
      <c r="F488" s="11"/>
      <c r="G488" s="11" t="s">
        <v>28</v>
      </c>
      <c r="H488" s="11" t="s">
        <v>1930</v>
      </c>
      <c r="I488" s="11">
        <v>19</v>
      </c>
      <c r="J488" t="s">
        <v>30</v>
      </c>
      <c r="K488" t="s">
        <v>31</v>
      </c>
      <c r="L488">
        <v>0</v>
      </c>
      <c r="M488">
        <v>0</v>
      </c>
      <c r="N488">
        <v>55</v>
      </c>
      <c r="O488">
        <v>-55</v>
      </c>
      <c r="P488">
        <v>0</v>
      </c>
      <c r="Q488" t="s">
        <v>1581</v>
      </c>
      <c r="R488" t="s">
        <v>32</v>
      </c>
      <c r="S488">
        <v>-55</v>
      </c>
      <c r="T488" t="s">
        <v>1931</v>
      </c>
    </row>
    <row r="489" spans="1:22" ht="15.75" thickBot="1" x14ac:dyDescent="0.3">
      <c r="A489" t="s">
        <v>885</v>
      </c>
      <c r="B489" s="11" t="s">
        <v>1527</v>
      </c>
      <c r="C489" s="18"/>
      <c r="D489" t="s">
        <v>922</v>
      </c>
      <c r="E489" s="11"/>
      <c r="F489" s="11"/>
      <c r="G489" s="11" t="s">
        <v>45</v>
      </c>
      <c r="H489" s="11" t="s">
        <v>1932</v>
      </c>
      <c r="I489" s="11">
        <v>39</v>
      </c>
      <c r="J489" t="s">
        <v>42</v>
      </c>
      <c r="K489" t="s">
        <v>31</v>
      </c>
      <c r="L489">
        <v>81</v>
      </c>
      <c r="M489">
        <v>0</v>
      </c>
      <c r="N489">
        <v>7</v>
      </c>
      <c r="O489">
        <v>74</v>
      </c>
      <c r="P489">
        <v>1</v>
      </c>
      <c r="Q489">
        <v>48</v>
      </c>
      <c r="R489" t="s">
        <v>32</v>
      </c>
      <c r="S489">
        <v>26</v>
      </c>
      <c r="T489" t="s">
        <v>1933</v>
      </c>
      <c r="U489" s="14">
        <v>45355</v>
      </c>
    </row>
    <row r="490" spans="1:22" x14ac:dyDescent="0.25">
      <c r="A490" t="s">
        <v>885</v>
      </c>
      <c r="B490" t="s">
        <v>1528</v>
      </c>
      <c r="D490" t="s">
        <v>919</v>
      </c>
      <c r="E490" t="s">
        <v>920</v>
      </c>
      <c r="G490" t="s">
        <v>45</v>
      </c>
      <c r="H490" t="s">
        <v>921</v>
      </c>
      <c r="I490">
        <v>40</v>
      </c>
      <c r="J490" t="s">
        <v>42</v>
      </c>
      <c r="K490" t="s">
        <v>31</v>
      </c>
      <c r="L490">
        <v>0</v>
      </c>
      <c r="M490">
        <v>36</v>
      </c>
      <c r="N490">
        <v>36</v>
      </c>
      <c r="O490">
        <v>0</v>
      </c>
      <c r="P490">
        <v>0</v>
      </c>
      <c r="Q490">
        <v>36</v>
      </c>
      <c r="R490" t="s">
        <v>32</v>
      </c>
      <c r="S490">
        <v>0</v>
      </c>
      <c r="T490" t="s">
        <v>1562</v>
      </c>
      <c r="U490" s="14">
        <v>45353</v>
      </c>
    </row>
    <row r="491" spans="1:22" x14ac:dyDescent="0.25">
      <c r="A491" t="s">
        <v>885</v>
      </c>
      <c r="B491" t="s">
        <v>1529</v>
      </c>
      <c r="D491" t="s">
        <v>1530</v>
      </c>
      <c r="G491" t="s">
        <v>45</v>
      </c>
      <c r="H491" t="s">
        <v>1934</v>
      </c>
      <c r="I491">
        <v>41</v>
      </c>
      <c r="J491" t="s">
        <v>42</v>
      </c>
      <c r="K491" t="s">
        <v>31</v>
      </c>
      <c r="L491">
        <v>0</v>
      </c>
      <c r="M491">
        <v>0</v>
      </c>
      <c r="N491">
        <v>0</v>
      </c>
      <c r="O491">
        <v>0</v>
      </c>
      <c r="P491">
        <v>0</v>
      </c>
      <c r="Q491" t="s">
        <v>1581</v>
      </c>
      <c r="R491" t="s">
        <v>32</v>
      </c>
      <c r="S491">
        <v>0</v>
      </c>
      <c r="T491" t="s">
        <v>1562</v>
      </c>
      <c r="U491" s="14">
        <v>45379</v>
      </c>
    </row>
    <row r="492" spans="1:22" x14ac:dyDescent="0.25">
      <c r="A492" t="s">
        <v>885</v>
      </c>
      <c r="B492" t="s">
        <v>1531</v>
      </c>
      <c r="D492" t="s">
        <v>1532</v>
      </c>
      <c r="E492" t="s">
        <v>930</v>
      </c>
      <c r="G492" t="s">
        <v>45</v>
      </c>
      <c r="H492" t="s">
        <v>1935</v>
      </c>
      <c r="I492">
        <v>42</v>
      </c>
      <c r="J492" t="s">
        <v>42</v>
      </c>
      <c r="K492" t="s">
        <v>31</v>
      </c>
      <c r="L492">
        <v>0</v>
      </c>
      <c r="M492">
        <v>48</v>
      </c>
      <c r="N492">
        <v>1</v>
      </c>
      <c r="O492">
        <v>47</v>
      </c>
      <c r="P492">
        <v>1</v>
      </c>
      <c r="Q492">
        <v>36</v>
      </c>
      <c r="R492" t="s">
        <v>32</v>
      </c>
      <c r="S492">
        <v>11</v>
      </c>
      <c r="T492" t="s">
        <v>1936</v>
      </c>
      <c r="U492" s="14">
        <v>45372</v>
      </c>
    </row>
    <row r="493" spans="1:22" x14ac:dyDescent="0.25">
      <c r="A493" t="s">
        <v>885</v>
      </c>
      <c r="B493" t="s">
        <v>929</v>
      </c>
      <c r="D493" t="s">
        <v>1533</v>
      </c>
      <c r="E493" t="s">
        <v>930</v>
      </c>
      <c r="G493" t="s">
        <v>45</v>
      </c>
      <c r="H493" t="s">
        <v>1937</v>
      </c>
      <c r="I493">
        <v>43</v>
      </c>
      <c r="J493" t="s">
        <v>42</v>
      </c>
      <c r="K493" t="s">
        <v>31</v>
      </c>
      <c r="L493">
        <v>0</v>
      </c>
      <c r="M493">
        <v>0</v>
      </c>
      <c r="N493">
        <v>0</v>
      </c>
      <c r="O493">
        <v>0</v>
      </c>
      <c r="P493">
        <v>0</v>
      </c>
      <c r="Q493" t="s">
        <v>1581</v>
      </c>
      <c r="R493" t="s">
        <v>32</v>
      </c>
      <c r="S493">
        <v>0</v>
      </c>
      <c r="T493" t="s">
        <v>1562</v>
      </c>
      <c r="U493" s="14">
        <v>45379</v>
      </c>
    </row>
    <row r="494" spans="1:22" x14ac:dyDescent="0.25">
      <c r="A494" t="s">
        <v>885</v>
      </c>
      <c r="B494" t="s">
        <v>1534</v>
      </c>
      <c r="D494" t="s">
        <v>931</v>
      </c>
      <c r="G494" t="s">
        <v>45</v>
      </c>
      <c r="H494" t="s">
        <v>1938</v>
      </c>
      <c r="I494">
        <v>44</v>
      </c>
      <c r="J494" t="s">
        <v>42</v>
      </c>
      <c r="K494" t="s">
        <v>31</v>
      </c>
      <c r="L494">
        <v>0</v>
      </c>
      <c r="M494">
        <v>48</v>
      </c>
      <c r="N494">
        <v>1</v>
      </c>
      <c r="O494">
        <v>47</v>
      </c>
      <c r="P494">
        <v>0</v>
      </c>
      <c r="Q494">
        <v>48</v>
      </c>
      <c r="R494" t="s">
        <v>32</v>
      </c>
      <c r="S494">
        <v>47</v>
      </c>
      <c r="T494" t="s">
        <v>1939</v>
      </c>
      <c r="U494" s="14">
        <v>45372</v>
      </c>
    </row>
    <row r="495" spans="1:22" x14ac:dyDescent="0.25">
      <c r="A495" t="s">
        <v>885</v>
      </c>
      <c r="B495" t="s">
        <v>1535</v>
      </c>
      <c r="D495" t="s">
        <v>917</v>
      </c>
      <c r="G495" t="s">
        <v>45</v>
      </c>
      <c r="I495">
        <v>45</v>
      </c>
      <c r="J495" t="s">
        <v>42</v>
      </c>
      <c r="K495" t="s">
        <v>31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48</v>
      </c>
      <c r="R495" t="s">
        <v>32</v>
      </c>
      <c r="S495">
        <v>0</v>
      </c>
      <c r="T495" t="s">
        <v>1562</v>
      </c>
      <c r="U495" t="s">
        <v>1940</v>
      </c>
    </row>
    <row r="496" spans="1:22" x14ac:dyDescent="0.25">
      <c r="A496" t="s">
        <v>885</v>
      </c>
      <c r="B496" t="s">
        <v>1536</v>
      </c>
      <c r="D496" t="s">
        <v>927</v>
      </c>
      <c r="G496" t="s">
        <v>45</v>
      </c>
      <c r="I496">
        <v>46</v>
      </c>
      <c r="J496" t="s">
        <v>42</v>
      </c>
      <c r="K496" t="s">
        <v>31</v>
      </c>
      <c r="L496">
        <v>0</v>
      </c>
      <c r="M496">
        <v>0</v>
      </c>
      <c r="N496">
        <v>1</v>
      </c>
      <c r="O496">
        <v>-1</v>
      </c>
      <c r="P496">
        <v>0</v>
      </c>
      <c r="Q496">
        <v>48</v>
      </c>
      <c r="R496" t="s">
        <v>32</v>
      </c>
      <c r="S496">
        <v>-1</v>
      </c>
      <c r="T496" t="s">
        <v>1693</v>
      </c>
    </row>
    <row r="497" spans="1:21" x14ac:dyDescent="0.25">
      <c r="A497" t="s">
        <v>885</v>
      </c>
      <c r="B497" t="s">
        <v>1537</v>
      </c>
      <c r="C497" t="s">
        <v>1972</v>
      </c>
      <c r="D497" t="s">
        <v>934</v>
      </c>
      <c r="G497" t="s">
        <v>45</v>
      </c>
      <c r="H497" t="s">
        <v>1941</v>
      </c>
      <c r="I497">
        <v>47</v>
      </c>
      <c r="J497" t="s">
        <v>42</v>
      </c>
      <c r="K497" t="s">
        <v>31</v>
      </c>
      <c r="L497">
        <v>192</v>
      </c>
      <c r="M497">
        <v>0</v>
      </c>
      <c r="N497">
        <v>34</v>
      </c>
      <c r="O497">
        <v>158</v>
      </c>
      <c r="P497">
        <v>3</v>
      </c>
      <c r="Q497">
        <v>48</v>
      </c>
      <c r="R497" t="s">
        <v>32</v>
      </c>
      <c r="S497">
        <v>14</v>
      </c>
      <c r="T497" t="s">
        <v>1942</v>
      </c>
      <c r="U497" s="14">
        <v>45356</v>
      </c>
    </row>
    <row r="498" spans="1:21" x14ac:dyDescent="0.25">
      <c r="A498" t="s">
        <v>885</v>
      </c>
      <c r="B498" t="s">
        <v>1538</v>
      </c>
      <c r="D498" t="s">
        <v>935</v>
      </c>
      <c r="G498" t="s">
        <v>45</v>
      </c>
      <c r="H498" t="s">
        <v>1941</v>
      </c>
      <c r="I498">
        <v>48</v>
      </c>
      <c r="J498" t="s">
        <v>42</v>
      </c>
      <c r="K498" t="s">
        <v>31</v>
      </c>
      <c r="L498">
        <v>141</v>
      </c>
      <c r="M498">
        <v>0</v>
      </c>
      <c r="N498">
        <v>126</v>
      </c>
      <c r="O498">
        <v>15</v>
      </c>
      <c r="P498">
        <v>0</v>
      </c>
      <c r="Q498">
        <v>48</v>
      </c>
      <c r="R498" t="s">
        <v>32</v>
      </c>
      <c r="S498">
        <v>15</v>
      </c>
      <c r="T498" t="s">
        <v>1943</v>
      </c>
      <c r="U498" s="14">
        <v>45355</v>
      </c>
    </row>
    <row r="499" spans="1:21" x14ac:dyDescent="0.25">
      <c r="A499" t="s">
        <v>885</v>
      </c>
      <c r="B499" t="s">
        <v>1539</v>
      </c>
      <c r="D499" t="s">
        <v>932</v>
      </c>
      <c r="G499" t="s">
        <v>45</v>
      </c>
      <c r="I499">
        <v>49</v>
      </c>
      <c r="J499" t="s">
        <v>42</v>
      </c>
      <c r="K499" t="s">
        <v>31</v>
      </c>
      <c r="L499">
        <v>48</v>
      </c>
      <c r="M499">
        <v>0</v>
      </c>
      <c r="N499">
        <v>1</v>
      </c>
      <c r="O499">
        <v>47</v>
      </c>
      <c r="P499">
        <v>0</v>
      </c>
      <c r="Q499">
        <v>48</v>
      </c>
      <c r="R499" t="s">
        <v>32</v>
      </c>
      <c r="S499">
        <v>47</v>
      </c>
      <c r="T499" t="s">
        <v>1939</v>
      </c>
    </row>
    <row r="500" spans="1:21" x14ac:dyDescent="0.25">
      <c r="A500" t="s">
        <v>885</v>
      </c>
      <c r="B500" t="s">
        <v>1540</v>
      </c>
      <c r="D500" t="s">
        <v>933</v>
      </c>
      <c r="G500" t="s">
        <v>45</v>
      </c>
      <c r="I500">
        <v>50</v>
      </c>
      <c r="J500" t="s">
        <v>42</v>
      </c>
      <c r="K500" t="s">
        <v>31</v>
      </c>
      <c r="L500">
        <v>36</v>
      </c>
      <c r="M500">
        <v>0</v>
      </c>
      <c r="N500">
        <v>1</v>
      </c>
      <c r="O500">
        <v>35</v>
      </c>
      <c r="P500">
        <v>0</v>
      </c>
      <c r="Q500">
        <v>36</v>
      </c>
      <c r="R500" t="s">
        <v>32</v>
      </c>
      <c r="S500">
        <v>35</v>
      </c>
      <c r="T500" t="s">
        <v>1944</v>
      </c>
    </row>
    <row r="501" spans="1:21" x14ac:dyDescent="0.25">
      <c r="A501" t="s">
        <v>885</v>
      </c>
      <c r="B501" t="s">
        <v>1543</v>
      </c>
      <c r="D501" t="s">
        <v>944</v>
      </c>
      <c r="G501" t="s">
        <v>45</v>
      </c>
      <c r="H501" t="s">
        <v>1945</v>
      </c>
      <c r="I501">
        <v>54</v>
      </c>
      <c r="J501" t="s">
        <v>42</v>
      </c>
      <c r="K501" t="s">
        <v>31</v>
      </c>
      <c r="L501">
        <v>36</v>
      </c>
      <c r="M501">
        <v>0</v>
      </c>
      <c r="N501">
        <v>5</v>
      </c>
      <c r="O501">
        <v>31</v>
      </c>
      <c r="P501">
        <v>0</v>
      </c>
      <c r="Q501">
        <v>36</v>
      </c>
      <c r="R501" t="s">
        <v>32</v>
      </c>
      <c r="S501">
        <v>31</v>
      </c>
      <c r="T501" t="s">
        <v>1946</v>
      </c>
      <c r="U501" s="14">
        <v>45355</v>
      </c>
    </row>
    <row r="502" spans="1:21" x14ac:dyDescent="0.25">
      <c r="A502" t="s">
        <v>885</v>
      </c>
      <c r="B502" t="s">
        <v>1541</v>
      </c>
      <c r="D502" t="s">
        <v>937</v>
      </c>
      <c r="G502" t="s">
        <v>45</v>
      </c>
      <c r="H502" t="s">
        <v>1919</v>
      </c>
      <c r="I502">
        <v>51</v>
      </c>
      <c r="J502" t="s">
        <v>42</v>
      </c>
      <c r="K502" t="s">
        <v>31</v>
      </c>
      <c r="L502">
        <v>0</v>
      </c>
      <c r="M502">
        <v>0</v>
      </c>
      <c r="N502">
        <v>4</v>
      </c>
      <c r="O502">
        <v>-4</v>
      </c>
      <c r="P502">
        <v>0</v>
      </c>
      <c r="Q502" t="s">
        <v>1581</v>
      </c>
      <c r="R502" t="s">
        <v>32</v>
      </c>
      <c r="T502" t="s">
        <v>1947</v>
      </c>
      <c r="U502" s="14">
        <v>45381</v>
      </c>
    </row>
    <row r="503" spans="1:21" hidden="1" x14ac:dyDescent="0.25">
      <c r="B503" t="s">
        <v>954</v>
      </c>
      <c r="D503" t="s">
        <v>806</v>
      </c>
      <c r="J503" t="s">
        <v>39</v>
      </c>
      <c r="K503" t="s">
        <v>31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60</v>
      </c>
      <c r="R503" t="s">
        <v>37</v>
      </c>
      <c r="S503">
        <v>0</v>
      </c>
      <c r="T503" t="s">
        <v>1571</v>
      </c>
    </row>
    <row r="504" spans="1:21" hidden="1" x14ac:dyDescent="0.25">
      <c r="D504" t="s">
        <v>810</v>
      </c>
      <c r="J504" t="s">
        <v>30</v>
      </c>
      <c r="K504" t="s">
        <v>31</v>
      </c>
      <c r="L504">
        <v>50</v>
      </c>
      <c r="M504">
        <v>0</v>
      </c>
      <c r="N504">
        <v>0</v>
      </c>
      <c r="O504">
        <v>50</v>
      </c>
      <c r="P504">
        <v>1</v>
      </c>
      <c r="Q504">
        <v>50</v>
      </c>
      <c r="R504" t="s">
        <v>37</v>
      </c>
      <c r="S504">
        <v>0</v>
      </c>
      <c r="T504" t="s">
        <v>47</v>
      </c>
    </row>
    <row r="505" spans="1:21" hidden="1" x14ac:dyDescent="0.25">
      <c r="D505" t="s">
        <v>811</v>
      </c>
      <c r="J505" t="s">
        <v>30</v>
      </c>
      <c r="K505" t="s">
        <v>31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50</v>
      </c>
      <c r="R505" t="s">
        <v>37</v>
      </c>
      <c r="S505">
        <v>0</v>
      </c>
      <c r="T505" t="s">
        <v>1571</v>
      </c>
    </row>
    <row r="506" spans="1:21" hidden="1" x14ac:dyDescent="0.25">
      <c r="D506" t="s">
        <v>812</v>
      </c>
      <c r="J506" t="s">
        <v>30</v>
      </c>
      <c r="K506" t="s">
        <v>31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50</v>
      </c>
      <c r="R506" t="s">
        <v>37</v>
      </c>
      <c r="S506">
        <v>0</v>
      </c>
      <c r="T506" t="s">
        <v>1571</v>
      </c>
    </row>
    <row r="507" spans="1:21" hidden="1" x14ac:dyDescent="0.25">
      <c r="D507" t="s">
        <v>813</v>
      </c>
      <c r="J507" t="s">
        <v>30</v>
      </c>
      <c r="K507" t="s">
        <v>31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50</v>
      </c>
      <c r="R507" t="s">
        <v>37</v>
      </c>
      <c r="S507">
        <v>0</v>
      </c>
      <c r="T507" t="s">
        <v>1571</v>
      </c>
    </row>
    <row r="508" spans="1:21" hidden="1" x14ac:dyDescent="0.25">
      <c r="D508" t="s">
        <v>814</v>
      </c>
      <c r="J508" t="s">
        <v>30</v>
      </c>
      <c r="K508" t="s">
        <v>31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50</v>
      </c>
      <c r="R508" t="s">
        <v>37</v>
      </c>
      <c r="S508">
        <v>0</v>
      </c>
      <c r="T508" t="s">
        <v>1571</v>
      </c>
    </row>
    <row r="509" spans="1:21" hidden="1" x14ac:dyDescent="0.25">
      <c r="D509" t="s">
        <v>815</v>
      </c>
      <c r="J509" t="s">
        <v>30</v>
      </c>
      <c r="K509" t="s">
        <v>31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50</v>
      </c>
      <c r="R509" t="s">
        <v>37</v>
      </c>
      <c r="S509">
        <v>0</v>
      </c>
      <c r="T509" t="s">
        <v>1571</v>
      </c>
    </row>
    <row r="510" spans="1:21" hidden="1" x14ac:dyDescent="0.25">
      <c r="D510" t="s">
        <v>34</v>
      </c>
      <c r="J510" t="s">
        <v>30</v>
      </c>
      <c r="K510" t="s">
        <v>31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60</v>
      </c>
      <c r="R510" t="s">
        <v>32</v>
      </c>
      <c r="S510">
        <v>0</v>
      </c>
      <c r="T510" t="s">
        <v>1562</v>
      </c>
    </row>
    <row r="511" spans="1:21" hidden="1" x14ac:dyDescent="0.25">
      <c r="D511" t="s">
        <v>35</v>
      </c>
      <c r="J511" t="s">
        <v>30</v>
      </c>
      <c r="K511" t="s">
        <v>31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60</v>
      </c>
      <c r="R511" t="s">
        <v>32</v>
      </c>
      <c r="S511">
        <v>0</v>
      </c>
      <c r="T511" t="s">
        <v>1562</v>
      </c>
    </row>
    <row r="512" spans="1:21" hidden="1" x14ac:dyDescent="0.25">
      <c r="D512" t="s">
        <v>36</v>
      </c>
      <c r="J512" t="s">
        <v>30</v>
      </c>
      <c r="K512" t="s">
        <v>31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180</v>
      </c>
      <c r="R512" t="s">
        <v>37</v>
      </c>
      <c r="S512">
        <v>0</v>
      </c>
      <c r="T512" t="s">
        <v>1571</v>
      </c>
    </row>
    <row r="513" spans="3:20" hidden="1" x14ac:dyDescent="0.25">
      <c r="D513" t="s">
        <v>50</v>
      </c>
      <c r="J513" t="s">
        <v>30</v>
      </c>
      <c r="K513" t="s">
        <v>31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60</v>
      </c>
      <c r="R513" t="s">
        <v>51</v>
      </c>
      <c r="S513">
        <v>0</v>
      </c>
      <c r="T513" t="s">
        <v>1561</v>
      </c>
    </row>
    <row r="514" spans="3:20" hidden="1" x14ac:dyDescent="0.25">
      <c r="D514" t="s">
        <v>54</v>
      </c>
      <c r="J514" t="s">
        <v>30</v>
      </c>
      <c r="K514" t="s">
        <v>31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96</v>
      </c>
      <c r="R514" t="s">
        <v>52</v>
      </c>
      <c r="S514">
        <v>0</v>
      </c>
      <c r="T514" t="s">
        <v>1948</v>
      </c>
    </row>
    <row r="515" spans="3:20" hidden="1" x14ac:dyDescent="0.25">
      <c r="D515" t="s">
        <v>86</v>
      </c>
      <c r="I515">
        <v>22</v>
      </c>
      <c r="J515" t="s">
        <v>30</v>
      </c>
      <c r="K515" t="s">
        <v>31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72</v>
      </c>
      <c r="R515" t="s">
        <v>40</v>
      </c>
      <c r="S515">
        <v>0</v>
      </c>
      <c r="T515" t="s">
        <v>1552</v>
      </c>
    </row>
    <row r="516" spans="3:20" hidden="1" x14ac:dyDescent="0.25">
      <c r="D516" t="s">
        <v>87</v>
      </c>
      <c r="I516">
        <v>23</v>
      </c>
      <c r="J516" t="s">
        <v>30</v>
      </c>
      <c r="K516" t="s">
        <v>31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72</v>
      </c>
      <c r="R516" t="s">
        <v>40</v>
      </c>
      <c r="S516">
        <v>0</v>
      </c>
      <c r="T516" t="s">
        <v>1552</v>
      </c>
    </row>
    <row r="517" spans="3:20" x14ac:dyDescent="0.25">
      <c r="D517" t="s">
        <v>92</v>
      </c>
      <c r="I517">
        <v>25</v>
      </c>
      <c r="J517" t="s">
        <v>42</v>
      </c>
      <c r="K517" t="s">
        <v>31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72</v>
      </c>
      <c r="R517" t="s">
        <v>40</v>
      </c>
      <c r="S517">
        <v>0</v>
      </c>
      <c r="T517" t="s">
        <v>1552</v>
      </c>
    </row>
    <row r="518" spans="3:20" x14ac:dyDescent="0.25">
      <c r="D518" t="s">
        <v>93</v>
      </c>
      <c r="I518">
        <v>26</v>
      </c>
      <c r="J518" t="s">
        <v>42</v>
      </c>
      <c r="K518" t="s">
        <v>31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72</v>
      </c>
      <c r="R518" t="s">
        <v>40</v>
      </c>
      <c r="S518">
        <v>0</v>
      </c>
      <c r="T518" t="s">
        <v>1552</v>
      </c>
    </row>
    <row r="519" spans="3:20" x14ac:dyDescent="0.25">
      <c r="C519" t="s">
        <v>1967</v>
      </c>
      <c r="D519" t="s">
        <v>213</v>
      </c>
      <c r="J519" t="s">
        <v>42</v>
      </c>
      <c r="K519" t="s">
        <v>31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24</v>
      </c>
      <c r="R519" t="s">
        <v>37</v>
      </c>
      <c r="S519">
        <v>0</v>
      </c>
      <c r="T519" t="s">
        <v>1571</v>
      </c>
    </row>
    <row r="520" spans="3:20" x14ac:dyDescent="0.25">
      <c r="D520" t="s">
        <v>192</v>
      </c>
      <c r="J520" t="s">
        <v>42</v>
      </c>
      <c r="K520" t="s">
        <v>31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144</v>
      </c>
      <c r="R520" t="s">
        <v>32</v>
      </c>
      <c r="S520">
        <v>0</v>
      </c>
      <c r="T520" t="s">
        <v>1562</v>
      </c>
    </row>
    <row r="521" spans="3:20" x14ac:dyDescent="0.25">
      <c r="D521" t="s">
        <v>202</v>
      </c>
      <c r="J521" t="s">
        <v>42</v>
      </c>
      <c r="K521" t="s">
        <v>31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144</v>
      </c>
      <c r="R521" t="s">
        <v>32</v>
      </c>
      <c r="S521">
        <v>0</v>
      </c>
      <c r="T521" t="s">
        <v>1562</v>
      </c>
    </row>
    <row r="522" spans="3:20" hidden="1" x14ac:dyDescent="0.25">
      <c r="D522" t="s">
        <v>152</v>
      </c>
      <c r="J522" t="s">
        <v>30</v>
      </c>
      <c r="K522" t="s">
        <v>31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144</v>
      </c>
      <c r="R522" t="s">
        <v>32</v>
      </c>
      <c r="S522">
        <v>0</v>
      </c>
      <c r="T522" t="s">
        <v>1562</v>
      </c>
    </row>
    <row r="523" spans="3:20" hidden="1" x14ac:dyDescent="0.25">
      <c r="D523" t="s">
        <v>153</v>
      </c>
      <c r="J523" t="s">
        <v>30</v>
      </c>
      <c r="K523" t="s">
        <v>31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144</v>
      </c>
      <c r="R523" t="s">
        <v>32</v>
      </c>
      <c r="S523">
        <v>0</v>
      </c>
      <c r="T523" t="s">
        <v>1562</v>
      </c>
    </row>
    <row r="524" spans="3:20" hidden="1" x14ac:dyDescent="0.25">
      <c r="D524" t="s">
        <v>158</v>
      </c>
      <c r="J524" t="s">
        <v>30</v>
      </c>
      <c r="K524" t="s">
        <v>31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144</v>
      </c>
      <c r="R524" t="s">
        <v>32</v>
      </c>
      <c r="S524">
        <v>0</v>
      </c>
      <c r="T524" t="s">
        <v>1562</v>
      </c>
    </row>
    <row r="525" spans="3:20" hidden="1" x14ac:dyDescent="0.25">
      <c r="D525" t="s">
        <v>160</v>
      </c>
      <c r="J525" t="s">
        <v>30</v>
      </c>
      <c r="K525" t="s">
        <v>31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144</v>
      </c>
      <c r="R525" t="s">
        <v>32</v>
      </c>
      <c r="S525">
        <v>0</v>
      </c>
      <c r="T525" t="s">
        <v>1562</v>
      </c>
    </row>
    <row r="526" spans="3:20" x14ac:dyDescent="0.25">
      <c r="D526" t="s">
        <v>176</v>
      </c>
      <c r="J526" t="s">
        <v>42</v>
      </c>
      <c r="K526" t="s">
        <v>31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144</v>
      </c>
      <c r="R526" t="s">
        <v>32</v>
      </c>
      <c r="S526">
        <v>0</v>
      </c>
      <c r="T526" t="s">
        <v>1562</v>
      </c>
    </row>
    <row r="527" spans="3:20" hidden="1" x14ac:dyDescent="0.25">
      <c r="D527" t="s">
        <v>256</v>
      </c>
      <c r="J527" t="s">
        <v>39</v>
      </c>
      <c r="K527" t="s">
        <v>31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96</v>
      </c>
      <c r="R527" t="s">
        <v>40</v>
      </c>
      <c r="S527">
        <v>0</v>
      </c>
      <c r="T527" t="s">
        <v>1552</v>
      </c>
    </row>
    <row r="528" spans="3:20" hidden="1" x14ac:dyDescent="0.25">
      <c r="D528" t="s">
        <v>257</v>
      </c>
      <c r="J528" t="s">
        <v>39</v>
      </c>
      <c r="K528" t="s">
        <v>31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96</v>
      </c>
      <c r="R528" t="s">
        <v>40</v>
      </c>
      <c r="S528">
        <v>0</v>
      </c>
      <c r="T528" t="s">
        <v>1552</v>
      </c>
    </row>
    <row r="529" spans="4:20" hidden="1" x14ac:dyDescent="0.25">
      <c r="D529" t="s">
        <v>258</v>
      </c>
      <c r="J529" t="s">
        <v>39</v>
      </c>
      <c r="K529" t="s">
        <v>31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96</v>
      </c>
      <c r="R529" t="s">
        <v>40</v>
      </c>
      <c r="S529">
        <v>0</v>
      </c>
      <c r="T529" t="s">
        <v>1552</v>
      </c>
    </row>
    <row r="530" spans="4:20" hidden="1" x14ac:dyDescent="0.25">
      <c r="D530" t="s">
        <v>259</v>
      </c>
      <c r="J530" t="s">
        <v>39</v>
      </c>
      <c r="K530" t="s">
        <v>31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160</v>
      </c>
      <c r="R530" t="s">
        <v>40</v>
      </c>
      <c r="S530">
        <v>0</v>
      </c>
      <c r="T530" t="s">
        <v>1552</v>
      </c>
    </row>
    <row r="531" spans="4:20" hidden="1" x14ac:dyDescent="0.25">
      <c r="D531" t="s">
        <v>260</v>
      </c>
      <c r="J531" t="s">
        <v>39</v>
      </c>
      <c r="K531" t="s">
        <v>31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160</v>
      </c>
      <c r="R531" t="s">
        <v>40</v>
      </c>
      <c r="S531">
        <v>0</v>
      </c>
      <c r="T531" t="s">
        <v>1552</v>
      </c>
    </row>
    <row r="532" spans="4:20" hidden="1" x14ac:dyDescent="0.25">
      <c r="D532" t="s">
        <v>261</v>
      </c>
      <c r="J532" t="s">
        <v>39</v>
      </c>
      <c r="K532" t="s">
        <v>31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160</v>
      </c>
      <c r="R532" t="s">
        <v>40</v>
      </c>
      <c r="S532">
        <v>0</v>
      </c>
      <c r="T532" t="s">
        <v>1552</v>
      </c>
    </row>
    <row r="533" spans="4:20" hidden="1" x14ac:dyDescent="0.25">
      <c r="D533" t="s">
        <v>254</v>
      </c>
      <c r="J533" t="s">
        <v>39</v>
      </c>
      <c r="K533" t="s">
        <v>31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96</v>
      </c>
      <c r="R533" t="s">
        <v>40</v>
      </c>
      <c r="S533">
        <v>0</v>
      </c>
      <c r="T533" t="s">
        <v>1552</v>
      </c>
    </row>
    <row r="534" spans="4:20" hidden="1" x14ac:dyDescent="0.25">
      <c r="D534" t="s">
        <v>255</v>
      </c>
      <c r="J534" t="s">
        <v>39</v>
      </c>
      <c r="K534" t="s">
        <v>31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96</v>
      </c>
      <c r="R534" t="s">
        <v>40</v>
      </c>
      <c r="S534">
        <v>0</v>
      </c>
      <c r="T534" t="s">
        <v>1552</v>
      </c>
    </row>
    <row r="535" spans="4:20" hidden="1" x14ac:dyDescent="0.25">
      <c r="D535" t="s">
        <v>288</v>
      </c>
      <c r="J535" t="s">
        <v>266</v>
      </c>
      <c r="K535" t="s">
        <v>31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60</v>
      </c>
      <c r="R535" t="s">
        <v>40</v>
      </c>
      <c r="S535">
        <v>0</v>
      </c>
      <c r="T535" t="s">
        <v>1552</v>
      </c>
    </row>
    <row r="536" spans="4:20" hidden="1" x14ac:dyDescent="0.25">
      <c r="D536" t="s">
        <v>289</v>
      </c>
      <c r="J536" t="s">
        <v>266</v>
      </c>
      <c r="K536" t="s">
        <v>31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120</v>
      </c>
      <c r="R536" t="s">
        <v>40</v>
      </c>
      <c r="S536">
        <v>0</v>
      </c>
      <c r="T536" t="s">
        <v>1552</v>
      </c>
    </row>
    <row r="537" spans="4:20" hidden="1" x14ac:dyDescent="0.25">
      <c r="D537" t="s">
        <v>283</v>
      </c>
      <c r="J537" t="s">
        <v>266</v>
      </c>
      <c r="K537" t="s">
        <v>31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80</v>
      </c>
      <c r="R537" t="s">
        <v>40</v>
      </c>
      <c r="S537">
        <v>0</v>
      </c>
      <c r="T537" t="s">
        <v>1552</v>
      </c>
    </row>
    <row r="538" spans="4:20" hidden="1" x14ac:dyDescent="0.25">
      <c r="D538" t="s">
        <v>284</v>
      </c>
      <c r="J538" t="s">
        <v>266</v>
      </c>
      <c r="K538" t="s">
        <v>31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60</v>
      </c>
      <c r="R538" t="s">
        <v>40</v>
      </c>
      <c r="S538">
        <v>0</v>
      </c>
      <c r="T538" t="s">
        <v>1552</v>
      </c>
    </row>
    <row r="539" spans="4:20" hidden="1" x14ac:dyDescent="0.25">
      <c r="D539" t="s">
        <v>285</v>
      </c>
      <c r="J539" t="s">
        <v>266</v>
      </c>
      <c r="K539" t="s">
        <v>31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120</v>
      </c>
      <c r="R539" t="s">
        <v>40</v>
      </c>
      <c r="S539">
        <v>0</v>
      </c>
      <c r="T539" t="s">
        <v>1552</v>
      </c>
    </row>
    <row r="540" spans="4:20" hidden="1" x14ac:dyDescent="0.25">
      <c r="D540" t="s">
        <v>286</v>
      </c>
      <c r="J540" t="s">
        <v>266</v>
      </c>
      <c r="K540" t="s">
        <v>31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120</v>
      </c>
      <c r="R540" t="s">
        <v>40</v>
      </c>
      <c r="S540">
        <v>0</v>
      </c>
      <c r="T540" t="s">
        <v>1552</v>
      </c>
    </row>
    <row r="541" spans="4:20" hidden="1" x14ac:dyDescent="0.25">
      <c r="D541" t="s">
        <v>267</v>
      </c>
      <c r="J541" t="s">
        <v>30</v>
      </c>
      <c r="K541" t="s">
        <v>31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120</v>
      </c>
      <c r="R541" t="s">
        <v>40</v>
      </c>
      <c r="S541">
        <v>0</v>
      </c>
      <c r="T541" t="s">
        <v>1552</v>
      </c>
    </row>
    <row r="542" spans="4:20" hidden="1" x14ac:dyDescent="0.25">
      <c r="D542" t="s">
        <v>273</v>
      </c>
      <c r="J542" t="s">
        <v>266</v>
      </c>
      <c r="K542" t="s">
        <v>31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80</v>
      </c>
      <c r="R542" t="s">
        <v>40</v>
      </c>
      <c r="S542">
        <v>0</v>
      </c>
      <c r="T542" t="s">
        <v>1552</v>
      </c>
    </row>
    <row r="543" spans="4:20" hidden="1" x14ac:dyDescent="0.25">
      <c r="D543" t="s">
        <v>298</v>
      </c>
      <c r="J543" t="s">
        <v>30</v>
      </c>
      <c r="K543" t="s">
        <v>31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24</v>
      </c>
      <c r="R543" t="s">
        <v>32</v>
      </c>
      <c r="S543">
        <v>0</v>
      </c>
      <c r="T543" t="s">
        <v>1562</v>
      </c>
    </row>
    <row r="544" spans="4:20" hidden="1" x14ac:dyDescent="0.25">
      <c r="D544" t="s">
        <v>324</v>
      </c>
      <c r="J544" t="s">
        <v>30</v>
      </c>
      <c r="K544" t="s">
        <v>31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72</v>
      </c>
      <c r="R544" t="s">
        <v>40</v>
      </c>
      <c r="S544">
        <v>0</v>
      </c>
      <c r="T544" t="s">
        <v>1552</v>
      </c>
    </row>
    <row r="545" spans="3:20" x14ac:dyDescent="0.25">
      <c r="D545" t="s">
        <v>325</v>
      </c>
      <c r="J545" t="s">
        <v>42</v>
      </c>
      <c r="K545" t="s">
        <v>31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</v>
      </c>
      <c r="R545" t="s">
        <v>32</v>
      </c>
      <c r="S545">
        <v>0</v>
      </c>
      <c r="T545" t="s">
        <v>1562</v>
      </c>
    </row>
    <row r="546" spans="3:20" x14ac:dyDescent="0.25">
      <c r="D546" t="s">
        <v>326</v>
      </c>
      <c r="J546" t="s">
        <v>42</v>
      </c>
      <c r="K546" t="s">
        <v>31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12</v>
      </c>
      <c r="R546" t="s">
        <v>32</v>
      </c>
      <c r="S546">
        <v>0</v>
      </c>
      <c r="T546" t="s">
        <v>1562</v>
      </c>
    </row>
    <row r="547" spans="3:20" x14ac:dyDescent="0.25">
      <c r="D547" t="s">
        <v>378</v>
      </c>
      <c r="J547" t="s">
        <v>42</v>
      </c>
      <c r="K547" t="s">
        <v>31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40</v>
      </c>
      <c r="R547" t="s">
        <v>32</v>
      </c>
      <c r="S547">
        <v>0</v>
      </c>
      <c r="T547" t="s">
        <v>1562</v>
      </c>
    </row>
    <row r="548" spans="3:20" x14ac:dyDescent="0.25">
      <c r="D548" t="s">
        <v>384</v>
      </c>
      <c r="J548" t="s">
        <v>42</v>
      </c>
      <c r="K548" t="s">
        <v>31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10</v>
      </c>
      <c r="R548" t="s">
        <v>32</v>
      </c>
      <c r="S548">
        <v>0</v>
      </c>
      <c r="T548" t="s">
        <v>1562</v>
      </c>
    </row>
    <row r="549" spans="3:20" hidden="1" x14ac:dyDescent="0.25">
      <c r="D549" t="s">
        <v>388</v>
      </c>
      <c r="J549" t="s">
        <v>39</v>
      </c>
      <c r="K549" t="s">
        <v>31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640</v>
      </c>
      <c r="R549" t="s">
        <v>222</v>
      </c>
      <c r="S549">
        <v>0</v>
      </c>
      <c r="T549" t="s">
        <v>1712</v>
      </c>
    </row>
    <row r="550" spans="3:20" x14ac:dyDescent="0.25">
      <c r="D550" t="s">
        <v>464</v>
      </c>
      <c r="J550" t="s">
        <v>42</v>
      </c>
      <c r="K550" t="s">
        <v>31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15</v>
      </c>
      <c r="R550" t="s">
        <v>445</v>
      </c>
      <c r="S550">
        <v>0</v>
      </c>
      <c r="T550" t="s">
        <v>1717</v>
      </c>
    </row>
    <row r="551" spans="3:20" x14ac:dyDescent="0.25">
      <c r="C551" t="s">
        <v>1968</v>
      </c>
      <c r="D551" t="s">
        <v>484</v>
      </c>
      <c r="J551" t="s">
        <v>42</v>
      </c>
      <c r="K551" t="s">
        <v>31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12</v>
      </c>
      <c r="R551" t="s">
        <v>32</v>
      </c>
      <c r="S551">
        <v>0</v>
      </c>
      <c r="T551" t="s">
        <v>1562</v>
      </c>
    </row>
    <row r="552" spans="3:20" x14ac:dyDescent="0.25">
      <c r="C552" t="s">
        <v>1969</v>
      </c>
      <c r="D552" t="s">
        <v>485</v>
      </c>
      <c r="J552" t="s">
        <v>42</v>
      </c>
      <c r="K552" t="s">
        <v>31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24</v>
      </c>
      <c r="R552" t="s">
        <v>32</v>
      </c>
      <c r="S552">
        <v>0</v>
      </c>
      <c r="T552" t="s">
        <v>1562</v>
      </c>
    </row>
    <row r="553" spans="3:20" hidden="1" x14ac:dyDescent="0.25">
      <c r="D553" t="s">
        <v>512</v>
      </c>
      <c r="J553" t="s">
        <v>30</v>
      </c>
      <c r="K553" t="s">
        <v>31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54</v>
      </c>
      <c r="R553" t="s">
        <v>32</v>
      </c>
      <c r="S553">
        <v>0</v>
      </c>
      <c r="T553" t="s">
        <v>1562</v>
      </c>
    </row>
    <row r="554" spans="3:20" hidden="1" x14ac:dyDescent="0.25">
      <c r="D554" t="s">
        <v>499</v>
      </c>
      <c r="J554" t="s">
        <v>30</v>
      </c>
      <c r="K554" t="s">
        <v>31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24</v>
      </c>
      <c r="R554" t="s">
        <v>32</v>
      </c>
      <c r="S554">
        <v>0</v>
      </c>
      <c r="T554" t="s">
        <v>1562</v>
      </c>
    </row>
    <row r="555" spans="3:20" hidden="1" x14ac:dyDescent="0.25">
      <c r="D555" t="s">
        <v>501</v>
      </c>
      <c r="J555" t="s">
        <v>30</v>
      </c>
      <c r="K555" t="s">
        <v>31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24</v>
      </c>
      <c r="R555" t="s">
        <v>32</v>
      </c>
      <c r="S555">
        <v>0</v>
      </c>
      <c r="T555" t="s">
        <v>1562</v>
      </c>
    </row>
    <row r="556" spans="3:20" hidden="1" x14ac:dyDescent="0.25">
      <c r="D556" t="s">
        <v>517</v>
      </c>
      <c r="J556" t="s">
        <v>30</v>
      </c>
      <c r="K556" t="s">
        <v>31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24</v>
      </c>
      <c r="R556" t="s">
        <v>37</v>
      </c>
      <c r="S556">
        <v>0</v>
      </c>
      <c r="T556" t="s">
        <v>1571</v>
      </c>
    </row>
    <row r="557" spans="3:20" hidden="1" x14ac:dyDescent="0.25">
      <c r="D557" t="s">
        <v>518</v>
      </c>
      <c r="J557" t="s">
        <v>30</v>
      </c>
      <c r="K557" t="s">
        <v>31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36</v>
      </c>
      <c r="R557" t="s">
        <v>37</v>
      </c>
      <c r="S557">
        <v>0</v>
      </c>
      <c r="T557" t="s">
        <v>1571</v>
      </c>
    </row>
    <row r="558" spans="3:20" hidden="1" x14ac:dyDescent="0.25">
      <c r="D558" t="s">
        <v>533</v>
      </c>
      <c r="K558" t="s">
        <v>31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25</v>
      </c>
      <c r="R558" t="s">
        <v>534</v>
      </c>
      <c r="S558">
        <v>0</v>
      </c>
      <c r="T558" t="s">
        <v>1949</v>
      </c>
    </row>
    <row r="559" spans="3:20" hidden="1" x14ac:dyDescent="0.25">
      <c r="D559" t="s">
        <v>536</v>
      </c>
      <c r="J559" t="s">
        <v>30</v>
      </c>
      <c r="K559" t="s">
        <v>31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192</v>
      </c>
      <c r="R559" t="s">
        <v>40</v>
      </c>
      <c r="S559">
        <v>0</v>
      </c>
      <c r="T559" t="s">
        <v>1552</v>
      </c>
    </row>
    <row r="560" spans="3:20" x14ac:dyDescent="0.25">
      <c r="C560" t="s">
        <v>1975</v>
      </c>
      <c r="D560" t="s">
        <v>545</v>
      </c>
      <c r="J560" t="s">
        <v>42</v>
      </c>
      <c r="K560" t="s">
        <v>31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192</v>
      </c>
      <c r="R560" t="s">
        <v>40</v>
      </c>
      <c r="S560">
        <v>0</v>
      </c>
      <c r="T560" t="s">
        <v>1552</v>
      </c>
    </row>
    <row r="561" spans="3:20" x14ac:dyDescent="0.25">
      <c r="C561" t="s">
        <v>1976</v>
      </c>
      <c r="D561" t="s">
        <v>549</v>
      </c>
      <c r="J561" t="s">
        <v>42</v>
      </c>
      <c r="K561" t="s">
        <v>31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160</v>
      </c>
      <c r="R561" t="s">
        <v>40</v>
      </c>
      <c r="S561">
        <v>0</v>
      </c>
      <c r="T561" t="s">
        <v>1552</v>
      </c>
    </row>
    <row r="562" spans="3:20" hidden="1" x14ac:dyDescent="0.25">
      <c r="D562" t="s">
        <v>538</v>
      </c>
      <c r="J562" t="s">
        <v>30</v>
      </c>
      <c r="K562" t="s">
        <v>31</v>
      </c>
      <c r="L562">
        <v>576</v>
      </c>
      <c r="M562">
        <v>0</v>
      </c>
      <c r="N562">
        <v>0</v>
      </c>
      <c r="O562">
        <v>576</v>
      </c>
      <c r="P562">
        <v>3</v>
      </c>
      <c r="Q562">
        <v>192</v>
      </c>
      <c r="R562" t="s">
        <v>40</v>
      </c>
      <c r="S562">
        <v>0</v>
      </c>
      <c r="T562" t="s">
        <v>561</v>
      </c>
    </row>
    <row r="563" spans="3:20" hidden="1" x14ac:dyDescent="0.25">
      <c r="D563" t="s">
        <v>582</v>
      </c>
      <c r="J563" t="s">
        <v>30</v>
      </c>
      <c r="K563" t="s">
        <v>31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20</v>
      </c>
      <c r="R563" t="s">
        <v>40</v>
      </c>
      <c r="S563">
        <v>0</v>
      </c>
      <c r="T563" t="s">
        <v>1552</v>
      </c>
    </row>
    <row r="564" spans="3:20" x14ac:dyDescent="0.25">
      <c r="D564" t="s">
        <v>629</v>
      </c>
      <c r="J564" t="s">
        <v>42</v>
      </c>
      <c r="K564" t="s">
        <v>31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6</v>
      </c>
      <c r="R564" t="s">
        <v>32</v>
      </c>
      <c r="S564">
        <v>0</v>
      </c>
      <c r="T564" t="s">
        <v>1562</v>
      </c>
    </row>
    <row r="565" spans="3:20" hidden="1" x14ac:dyDescent="0.25">
      <c r="D565" t="s">
        <v>981</v>
      </c>
      <c r="J565" t="s">
        <v>30</v>
      </c>
      <c r="K565" t="s">
        <v>31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24</v>
      </c>
      <c r="R565" t="s">
        <v>32</v>
      </c>
      <c r="S565">
        <v>0</v>
      </c>
      <c r="T565" t="s">
        <v>1562</v>
      </c>
    </row>
    <row r="566" spans="3:20" hidden="1" x14ac:dyDescent="0.25">
      <c r="D566" t="s">
        <v>984</v>
      </c>
      <c r="J566" t="s">
        <v>30</v>
      </c>
      <c r="K566" t="s">
        <v>31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288</v>
      </c>
      <c r="R566" t="s">
        <v>40</v>
      </c>
      <c r="S566">
        <v>0</v>
      </c>
      <c r="T566" t="s">
        <v>1552</v>
      </c>
    </row>
    <row r="567" spans="3:20" x14ac:dyDescent="0.25">
      <c r="D567" t="s">
        <v>986</v>
      </c>
      <c r="J567" t="s">
        <v>42</v>
      </c>
      <c r="K567" t="s">
        <v>31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24</v>
      </c>
      <c r="R567" t="s">
        <v>32</v>
      </c>
      <c r="S567">
        <v>0</v>
      </c>
      <c r="T567" t="s">
        <v>1562</v>
      </c>
    </row>
    <row r="568" spans="3:20" x14ac:dyDescent="0.25">
      <c r="D568" t="s">
        <v>987</v>
      </c>
      <c r="J568" t="s">
        <v>42</v>
      </c>
      <c r="K568" t="s">
        <v>31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24</v>
      </c>
      <c r="R568" t="s">
        <v>32</v>
      </c>
      <c r="S568">
        <v>0</v>
      </c>
      <c r="T568" t="s">
        <v>1562</v>
      </c>
    </row>
    <row r="569" spans="3:20" x14ac:dyDescent="0.25">
      <c r="D569" t="s">
        <v>1008</v>
      </c>
      <c r="J569" t="s">
        <v>42</v>
      </c>
      <c r="K569" t="s">
        <v>31</v>
      </c>
      <c r="M569">
        <v>0</v>
      </c>
      <c r="N569">
        <v>0</v>
      </c>
      <c r="O569">
        <v>0</v>
      </c>
      <c r="P569">
        <v>0</v>
      </c>
      <c r="Q569">
        <v>6</v>
      </c>
      <c r="R569" t="s">
        <v>32</v>
      </c>
      <c r="S569">
        <v>0</v>
      </c>
      <c r="T569" t="s">
        <v>1562</v>
      </c>
    </row>
    <row r="570" spans="3:20" x14ac:dyDescent="0.25">
      <c r="D570" t="s">
        <v>974</v>
      </c>
      <c r="J570" t="s">
        <v>42</v>
      </c>
      <c r="K570" t="s">
        <v>31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 t="s">
        <v>40</v>
      </c>
      <c r="S570">
        <v>0</v>
      </c>
      <c r="T570" t="s">
        <v>1552</v>
      </c>
    </row>
    <row r="571" spans="3:20" hidden="1" x14ac:dyDescent="0.25">
      <c r="D571" t="s">
        <v>975</v>
      </c>
      <c r="J571" t="s">
        <v>30</v>
      </c>
      <c r="K571" t="s">
        <v>31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24</v>
      </c>
      <c r="R571" t="s">
        <v>32</v>
      </c>
      <c r="S571">
        <v>0</v>
      </c>
      <c r="T571" t="s">
        <v>1562</v>
      </c>
    </row>
    <row r="572" spans="3:20" hidden="1" x14ac:dyDescent="0.25">
      <c r="D572" t="s">
        <v>976</v>
      </c>
      <c r="J572" t="s">
        <v>30</v>
      </c>
      <c r="K572" t="s">
        <v>31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24</v>
      </c>
      <c r="R572" t="s">
        <v>32</v>
      </c>
      <c r="S572">
        <v>0</v>
      </c>
      <c r="T572" t="s">
        <v>1562</v>
      </c>
    </row>
    <row r="573" spans="3:20" hidden="1" x14ac:dyDescent="0.25">
      <c r="D573" t="s">
        <v>977</v>
      </c>
      <c r="J573" t="s">
        <v>30</v>
      </c>
      <c r="K573" t="s">
        <v>31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24</v>
      </c>
      <c r="R573" t="s">
        <v>32</v>
      </c>
      <c r="S573">
        <v>0</v>
      </c>
      <c r="T573" t="s">
        <v>1562</v>
      </c>
    </row>
    <row r="574" spans="3:20" hidden="1" x14ac:dyDescent="0.25">
      <c r="D574" t="s">
        <v>978</v>
      </c>
      <c r="J574" t="s">
        <v>30</v>
      </c>
      <c r="K574" t="s">
        <v>31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24</v>
      </c>
      <c r="R574" t="s">
        <v>32</v>
      </c>
      <c r="S574">
        <v>0</v>
      </c>
      <c r="T574" t="s">
        <v>1562</v>
      </c>
    </row>
    <row r="575" spans="3:20" hidden="1" x14ac:dyDescent="0.25">
      <c r="D575" t="s">
        <v>979</v>
      </c>
      <c r="J575" t="s">
        <v>30</v>
      </c>
      <c r="K575" t="s">
        <v>31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24</v>
      </c>
      <c r="R575" t="s">
        <v>32</v>
      </c>
      <c r="S575">
        <v>0</v>
      </c>
      <c r="T575" t="s">
        <v>1562</v>
      </c>
    </row>
    <row r="576" spans="3:20" hidden="1" x14ac:dyDescent="0.25">
      <c r="D576" t="s">
        <v>980</v>
      </c>
      <c r="J576" t="s">
        <v>30</v>
      </c>
      <c r="K576" t="s">
        <v>31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24</v>
      </c>
      <c r="R576" t="s">
        <v>32</v>
      </c>
      <c r="S576">
        <v>0</v>
      </c>
      <c r="T576" t="s">
        <v>1562</v>
      </c>
    </row>
    <row r="577" spans="4:20" hidden="1" x14ac:dyDescent="0.25">
      <c r="D577" t="s">
        <v>645</v>
      </c>
      <c r="J577" t="s">
        <v>30</v>
      </c>
      <c r="K577" t="s">
        <v>31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24</v>
      </c>
      <c r="R577" t="s">
        <v>32</v>
      </c>
      <c r="S577">
        <v>0</v>
      </c>
      <c r="T577" t="s">
        <v>1562</v>
      </c>
    </row>
    <row r="578" spans="4:20" hidden="1" x14ac:dyDescent="0.25">
      <c r="D578" t="s">
        <v>646</v>
      </c>
      <c r="J578" t="s">
        <v>30</v>
      </c>
      <c r="K578" t="s">
        <v>31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20</v>
      </c>
      <c r="R578" t="s">
        <v>40</v>
      </c>
      <c r="S578">
        <v>0</v>
      </c>
      <c r="T578" t="s">
        <v>1552</v>
      </c>
    </row>
    <row r="579" spans="4:20" hidden="1" x14ac:dyDescent="0.25">
      <c r="D579" t="s">
        <v>647</v>
      </c>
      <c r="J579" t="s">
        <v>30</v>
      </c>
      <c r="K579" t="s">
        <v>31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</v>
      </c>
      <c r="R579" t="s">
        <v>40</v>
      </c>
      <c r="S579">
        <v>0</v>
      </c>
      <c r="T579" t="s">
        <v>1552</v>
      </c>
    </row>
    <row r="580" spans="4:20" hidden="1" x14ac:dyDescent="0.25">
      <c r="D580" t="s">
        <v>655</v>
      </c>
      <c r="J580" t="s">
        <v>30</v>
      </c>
      <c r="K580" t="s">
        <v>31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30</v>
      </c>
      <c r="R580" t="s">
        <v>51</v>
      </c>
      <c r="S580">
        <v>0</v>
      </c>
      <c r="T580" t="s">
        <v>1561</v>
      </c>
    </row>
    <row r="581" spans="4:20" x14ac:dyDescent="0.25">
      <c r="D581" t="s">
        <v>661</v>
      </c>
      <c r="J581" t="s">
        <v>42</v>
      </c>
      <c r="K581" t="s">
        <v>31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 t="s">
        <v>51</v>
      </c>
      <c r="S581">
        <v>0</v>
      </c>
      <c r="T581" t="s">
        <v>1561</v>
      </c>
    </row>
    <row r="582" spans="4:20" x14ac:dyDescent="0.25">
      <c r="D582" t="s">
        <v>663</v>
      </c>
      <c r="J582" t="s">
        <v>42</v>
      </c>
      <c r="K582" t="s">
        <v>31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20</v>
      </c>
      <c r="R582" t="s">
        <v>51</v>
      </c>
      <c r="S582">
        <v>0</v>
      </c>
      <c r="T582" t="s">
        <v>1561</v>
      </c>
    </row>
    <row r="583" spans="4:20" x14ac:dyDescent="0.25">
      <c r="D583" t="s">
        <v>666</v>
      </c>
      <c r="J583" t="s">
        <v>42</v>
      </c>
      <c r="K583" t="s">
        <v>31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20</v>
      </c>
      <c r="R583" t="s">
        <v>51</v>
      </c>
      <c r="S583">
        <v>0</v>
      </c>
      <c r="T583" t="s">
        <v>1561</v>
      </c>
    </row>
    <row r="584" spans="4:20" x14ac:dyDescent="0.25">
      <c r="D584" t="s">
        <v>667</v>
      </c>
      <c r="J584" t="s">
        <v>42</v>
      </c>
      <c r="K584" t="s">
        <v>31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20</v>
      </c>
      <c r="R584" t="s">
        <v>51</v>
      </c>
      <c r="S584">
        <v>0</v>
      </c>
      <c r="T584" t="s">
        <v>1561</v>
      </c>
    </row>
    <row r="585" spans="4:20" x14ac:dyDescent="0.25">
      <c r="D585" t="s">
        <v>672</v>
      </c>
      <c r="J585" t="s">
        <v>42</v>
      </c>
      <c r="K585" t="s">
        <v>31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20</v>
      </c>
      <c r="R585" t="s">
        <v>51</v>
      </c>
      <c r="S585">
        <v>0</v>
      </c>
      <c r="T585" t="s">
        <v>1561</v>
      </c>
    </row>
    <row r="586" spans="4:20" x14ac:dyDescent="0.25">
      <c r="D586" t="s">
        <v>676</v>
      </c>
      <c r="J586" t="s">
        <v>42</v>
      </c>
      <c r="K586" t="s">
        <v>31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20</v>
      </c>
      <c r="R586" t="s">
        <v>51</v>
      </c>
      <c r="S586">
        <v>0</v>
      </c>
      <c r="T586" t="s">
        <v>1561</v>
      </c>
    </row>
    <row r="587" spans="4:20" hidden="1" x14ac:dyDescent="0.25">
      <c r="D587" t="s">
        <v>659</v>
      </c>
      <c r="J587" t="s">
        <v>30</v>
      </c>
      <c r="K587" t="s">
        <v>31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30</v>
      </c>
      <c r="R587" t="s">
        <v>51</v>
      </c>
      <c r="S587">
        <v>0</v>
      </c>
      <c r="T587" t="s">
        <v>1561</v>
      </c>
    </row>
    <row r="588" spans="4:20" x14ac:dyDescent="0.25">
      <c r="D588" t="s">
        <v>660</v>
      </c>
      <c r="J588" t="s">
        <v>42</v>
      </c>
      <c r="K588" t="s">
        <v>31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20</v>
      </c>
      <c r="R588" t="s">
        <v>51</v>
      </c>
      <c r="S588">
        <v>0</v>
      </c>
      <c r="T588" t="s">
        <v>1561</v>
      </c>
    </row>
    <row r="589" spans="4:20" x14ac:dyDescent="0.25">
      <c r="D589" t="s">
        <v>697</v>
      </c>
      <c r="J589" t="s">
        <v>42</v>
      </c>
      <c r="K589" t="s">
        <v>31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80</v>
      </c>
      <c r="R589" t="s">
        <v>698</v>
      </c>
      <c r="S589">
        <v>0</v>
      </c>
      <c r="T589" t="s">
        <v>1950</v>
      </c>
    </row>
    <row r="590" spans="4:20" x14ac:dyDescent="0.25">
      <c r="D590" t="s">
        <v>699</v>
      </c>
      <c r="J590" t="s">
        <v>42</v>
      </c>
      <c r="K590" t="s">
        <v>31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60</v>
      </c>
      <c r="R590" t="s">
        <v>698</v>
      </c>
      <c r="S590">
        <v>0</v>
      </c>
      <c r="T590" t="s">
        <v>1950</v>
      </c>
    </row>
    <row r="591" spans="4:20" x14ac:dyDescent="0.25">
      <c r="D591" t="s">
        <v>1951</v>
      </c>
      <c r="J591" t="s">
        <v>42</v>
      </c>
      <c r="K591" t="s">
        <v>31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80</v>
      </c>
      <c r="R591" t="s">
        <v>698</v>
      </c>
      <c r="S591">
        <v>0</v>
      </c>
      <c r="T591" t="s">
        <v>1950</v>
      </c>
    </row>
    <row r="592" spans="4:20" x14ac:dyDescent="0.25">
      <c r="D592" t="s">
        <v>731</v>
      </c>
      <c r="J592" t="s">
        <v>42</v>
      </c>
      <c r="K592" t="s">
        <v>31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4</v>
      </c>
      <c r="R592" t="s">
        <v>32</v>
      </c>
      <c r="S592">
        <v>0</v>
      </c>
      <c r="T592" t="s">
        <v>1562</v>
      </c>
    </row>
    <row r="593" spans="4:20" hidden="1" x14ac:dyDescent="0.25">
      <c r="D593" t="s">
        <v>737</v>
      </c>
      <c r="J593" t="s">
        <v>30</v>
      </c>
      <c r="K593" t="s">
        <v>31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144</v>
      </c>
      <c r="R593" t="s">
        <v>40</v>
      </c>
      <c r="S593">
        <v>0</v>
      </c>
      <c r="T593" t="s">
        <v>1552</v>
      </c>
    </row>
    <row r="594" spans="4:20" hidden="1" x14ac:dyDescent="0.25">
      <c r="D594" t="s">
        <v>746</v>
      </c>
      <c r="J594" t="s">
        <v>30</v>
      </c>
      <c r="K594" t="s">
        <v>31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72</v>
      </c>
      <c r="R594" t="s">
        <v>40</v>
      </c>
      <c r="S594">
        <v>0</v>
      </c>
      <c r="T594" t="s">
        <v>1552</v>
      </c>
    </row>
    <row r="595" spans="4:20" hidden="1" x14ac:dyDescent="0.25">
      <c r="D595" t="s">
        <v>750</v>
      </c>
      <c r="J595" t="s">
        <v>30</v>
      </c>
      <c r="K595" t="s">
        <v>31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72</v>
      </c>
      <c r="R595" t="s">
        <v>40</v>
      </c>
      <c r="S595">
        <v>0</v>
      </c>
      <c r="T595" t="s">
        <v>1552</v>
      </c>
    </row>
    <row r="596" spans="4:20" hidden="1" x14ac:dyDescent="0.25">
      <c r="D596" t="s">
        <v>751</v>
      </c>
      <c r="J596" t="s">
        <v>30</v>
      </c>
      <c r="K596" t="s">
        <v>31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24</v>
      </c>
      <c r="R596" t="s">
        <v>32</v>
      </c>
      <c r="S596">
        <v>0</v>
      </c>
      <c r="T596" t="s">
        <v>1562</v>
      </c>
    </row>
    <row r="597" spans="4:20" hidden="1" x14ac:dyDescent="0.25">
      <c r="D597" t="s">
        <v>770</v>
      </c>
      <c r="J597" t="s">
        <v>30</v>
      </c>
      <c r="K597" t="s">
        <v>31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144</v>
      </c>
      <c r="R597" t="s">
        <v>40</v>
      </c>
      <c r="S597">
        <v>0</v>
      </c>
      <c r="T597" t="s">
        <v>1552</v>
      </c>
    </row>
    <row r="598" spans="4:20" x14ac:dyDescent="0.25">
      <c r="D598" t="s">
        <v>1952</v>
      </c>
      <c r="G598" t="s">
        <v>45</v>
      </c>
      <c r="J598" t="s">
        <v>42</v>
      </c>
      <c r="K598" t="s">
        <v>31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144</v>
      </c>
      <c r="R598" t="s">
        <v>222</v>
      </c>
      <c r="S598">
        <v>0</v>
      </c>
      <c r="T598" t="s">
        <v>1712</v>
      </c>
    </row>
    <row r="599" spans="4:20" hidden="1" x14ac:dyDescent="0.25">
      <c r="D599" t="s">
        <v>796</v>
      </c>
      <c r="J599" t="s">
        <v>49</v>
      </c>
      <c r="K599" t="s">
        <v>31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12</v>
      </c>
      <c r="R599" t="s">
        <v>222</v>
      </c>
      <c r="S599">
        <v>0</v>
      </c>
      <c r="T599" t="s">
        <v>1712</v>
      </c>
    </row>
    <row r="600" spans="4:20" hidden="1" x14ac:dyDescent="0.25">
      <c r="D600" t="s">
        <v>797</v>
      </c>
      <c r="J600" t="s">
        <v>49</v>
      </c>
      <c r="K600" t="s">
        <v>31</v>
      </c>
      <c r="L600">
        <v>24</v>
      </c>
      <c r="M600">
        <v>0</v>
      </c>
      <c r="N600">
        <v>0</v>
      </c>
      <c r="O600">
        <v>24</v>
      </c>
      <c r="P600">
        <v>2</v>
      </c>
      <c r="Q600">
        <v>12</v>
      </c>
      <c r="R600" t="s">
        <v>222</v>
      </c>
      <c r="S600">
        <v>0</v>
      </c>
      <c r="T600" t="s">
        <v>1953</v>
      </c>
    </row>
    <row r="601" spans="4:20" hidden="1" x14ac:dyDescent="0.25">
      <c r="D601" t="s">
        <v>798</v>
      </c>
      <c r="J601" t="s">
        <v>49</v>
      </c>
      <c r="K601" t="s">
        <v>31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12</v>
      </c>
      <c r="R601" t="s">
        <v>222</v>
      </c>
      <c r="S601">
        <v>0</v>
      </c>
      <c r="T601" t="s">
        <v>1712</v>
      </c>
    </row>
    <row r="602" spans="4:20" x14ac:dyDescent="0.25">
      <c r="D602" t="s">
        <v>827</v>
      </c>
      <c r="J602" t="s">
        <v>42</v>
      </c>
      <c r="K602" t="s">
        <v>31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100</v>
      </c>
      <c r="R602" t="s">
        <v>40</v>
      </c>
      <c r="S602">
        <v>0</v>
      </c>
      <c r="T602" t="s">
        <v>1552</v>
      </c>
    </row>
    <row r="603" spans="4:20" x14ac:dyDescent="0.25">
      <c r="D603" t="s">
        <v>862</v>
      </c>
      <c r="J603" t="s">
        <v>42</v>
      </c>
      <c r="K603" t="s">
        <v>31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</v>
      </c>
      <c r="R603" t="s">
        <v>40</v>
      </c>
      <c r="S603">
        <v>0</v>
      </c>
      <c r="T603" t="s">
        <v>1552</v>
      </c>
    </row>
    <row r="604" spans="4:20" hidden="1" x14ac:dyDescent="0.25">
      <c r="D604" t="s">
        <v>848</v>
      </c>
      <c r="J604" t="s">
        <v>30</v>
      </c>
      <c r="K604" t="s">
        <v>31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12</v>
      </c>
      <c r="R604" t="s">
        <v>40</v>
      </c>
      <c r="S604">
        <v>0</v>
      </c>
      <c r="T604" t="s">
        <v>1552</v>
      </c>
    </row>
    <row r="605" spans="4:20" hidden="1" x14ac:dyDescent="0.25">
      <c r="D605" t="s">
        <v>850</v>
      </c>
      <c r="J605" t="s">
        <v>30</v>
      </c>
      <c r="K605" t="s">
        <v>31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12</v>
      </c>
      <c r="R605" t="s">
        <v>40</v>
      </c>
      <c r="S605">
        <v>0</v>
      </c>
      <c r="T605" t="s">
        <v>1552</v>
      </c>
    </row>
    <row r="606" spans="4:20" hidden="1" x14ac:dyDescent="0.25">
      <c r="D606" t="s">
        <v>851</v>
      </c>
      <c r="J606" t="s">
        <v>30</v>
      </c>
      <c r="K606" t="s">
        <v>31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</v>
      </c>
      <c r="R606" t="s">
        <v>40</v>
      </c>
      <c r="S606">
        <v>0</v>
      </c>
      <c r="T606" t="s">
        <v>1552</v>
      </c>
    </row>
    <row r="607" spans="4:20" hidden="1" x14ac:dyDescent="0.25">
      <c r="D607" t="s">
        <v>864</v>
      </c>
      <c r="J607" t="s">
        <v>467</v>
      </c>
      <c r="K607" t="s">
        <v>31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30</v>
      </c>
      <c r="R607" t="s">
        <v>32</v>
      </c>
      <c r="S607">
        <v>0</v>
      </c>
      <c r="T607" t="s">
        <v>1562</v>
      </c>
    </row>
    <row r="608" spans="4:20" hidden="1" x14ac:dyDescent="0.25">
      <c r="D608" t="s">
        <v>868</v>
      </c>
      <c r="J608" t="s">
        <v>30</v>
      </c>
      <c r="K608" t="s">
        <v>31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100</v>
      </c>
      <c r="R608" t="s">
        <v>40</v>
      </c>
      <c r="S608">
        <v>0</v>
      </c>
      <c r="T608" t="s">
        <v>1552</v>
      </c>
    </row>
    <row r="609" spans="2:20" hidden="1" x14ac:dyDescent="0.25">
      <c r="D609" t="s">
        <v>870</v>
      </c>
      <c r="J609" t="s">
        <v>39</v>
      </c>
      <c r="K609" t="s">
        <v>31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240</v>
      </c>
      <c r="R609" t="s">
        <v>40</v>
      </c>
      <c r="S609">
        <v>0</v>
      </c>
      <c r="T609" t="s">
        <v>1552</v>
      </c>
    </row>
    <row r="610" spans="2:20" hidden="1" x14ac:dyDescent="0.25">
      <c r="D610" t="s">
        <v>871</v>
      </c>
      <c r="J610" t="s">
        <v>39</v>
      </c>
      <c r="K610" t="s">
        <v>31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120</v>
      </c>
      <c r="R610" t="s">
        <v>40</v>
      </c>
      <c r="S610">
        <v>0</v>
      </c>
      <c r="T610" t="s">
        <v>1552</v>
      </c>
    </row>
    <row r="611" spans="2:20" hidden="1" x14ac:dyDescent="0.25">
      <c r="D611" t="s">
        <v>873</v>
      </c>
      <c r="J611" t="s">
        <v>30</v>
      </c>
      <c r="K611" t="s">
        <v>31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100</v>
      </c>
      <c r="R611" t="s">
        <v>40</v>
      </c>
      <c r="S611">
        <v>0</v>
      </c>
      <c r="T611" t="s">
        <v>1552</v>
      </c>
    </row>
    <row r="612" spans="2:20" x14ac:dyDescent="0.25">
      <c r="D612" t="s">
        <v>963</v>
      </c>
      <c r="J612" t="s">
        <v>42</v>
      </c>
      <c r="K612" t="s">
        <v>31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48</v>
      </c>
      <c r="R612" t="s">
        <v>40</v>
      </c>
      <c r="S612">
        <v>0</v>
      </c>
      <c r="T612" t="s">
        <v>1552</v>
      </c>
    </row>
    <row r="613" spans="2:20" hidden="1" x14ac:dyDescent="0.25">
      <c r="D613" t="s">
        <v>886</v>
      </c>
      <c r="J613" t="s">
        <v>30</v>
      </c>
      <c r="K613" t="s">
        <v>31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48</v>
      </c>
      <c r="R613" t="s">
        <v>32</v>
      </c>
      <c r="S613">
        <v>0</v>
      </c>
      <c r="T613" t="s">
        <v>1562</v>
      </c>
    </row>
    <row r="614" spans="2:20" hidden="1" x14ac:dyDescent="0.25">
      <c r="D614" t="s">
        <v>887</v>
      </c>
      <c r="J614" t="s">
        <v>30</v>
      </c>
      <c r="K614" t="s">
        <v>31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36</v>
      </c>
      <c r="R614" t="s">
        <v>32</v>
      </c>
      <c r="S614">
        <v>0</v>
      </c>
      <c r="T614" t="s">
        <v>1562</v>
      </c>
    </row>
    <row r="615" spans="2:20" hidden="1" x14ac:dyDescent="0.25">
      <c r="D615" t="s">
        <v>889</v>
      </c>
      <c r="J615" t="s">
        <v>30</v>
      </c>
      <c r="K615" t="s">
        <v>31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48</v>
      </c>
      <c r="R615" t="s">
        <v>32</v>
      </c>
      <c r="S615">
        <v>0</v>
      </c>
      <c r="T615" t="s">
        <v>1562</v>
      </c>
    </row>
    <row r="616" spans="2:20" hidden="1" x14ac:dyDescent="0.25">
      <c r="D616" t="s">
        <v>890</v>
      </c>
      <c r="J616" t="s">
        <v>30</v>
      </c>
      <c r="K616" t="s">
        <v>31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48</v>
      </c>
      <c r="R616" t="s">
        <v>32</v>
      </c>
      <c r="S616">
        <v>0</v>
      </c>
      <c r="T616" t="s">
        <v>1562</v>
      </c>
    </row>
    <row r="617" spans="2:20" x14ac:dyDescent="0.25">
      <c r="D617" t="s">
        <v>891</v>
      </c>
      <c r="J617" t="s">
        <v>42</v>
      </c>
      <c r="K617" t="s">
        <v>31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48</v>
      </c>
      <c r="R617" t="s">
        <v>32</v>
      </c>
      <c r="S617">
        <v>0</v>
      </c>
      <c r="T617" t="s">
        <v>1562</v>
      </c>
    </row>
    <row r="618" spans="2:20" x14ac:dyDescent="0.25">
      <c r="D618" t="s">
        <v>892</v>
      </c>
      <c r="J618" t="s">
        <v>42</v>
      </c>
      <c r="K618" t="s">
        <v>31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48</v>
      </c>
      <c r="R618" t="s">
        <v>32</v>
      </c>
      <c r="S618">
        <v>0</v>
      </c>
      <c r="T618" t="s">
        <v>1562</v>
      </c>
    </row>
    <row r="619" spans="2:20" x14ac:dyDescent="0.25">
      <c r="B619" t="s">
        <v>954</v>
      </c>
      <c r="D619" t="s">
        <v>955</v>
      </c>
      <c r="J619" t="s">
        <v>42</v>
      </c>
      <c r="K619" t="s">
        <v>31</v>
      </c>
      <c r="O619">
        <v>0</v>
      </c>
      <c r="Q619">
        <v>5</v>
      </c>
      <c r="R619" t="s">
        <v>32</v>
      </c>
      <c r="T619" t="s">
        <v>1954</v>
      </c>
    </row>
    <row r="620" spans="2:20" x14ac:dyDescent="0.25">
      <c r="B620" t="s">
        <v>954</v>
      </c>
      <c r="D620" t="s">
        <v>957</v>
      </c>
      <c r="J620" t="s">
        <v>42</v>
      </c>
      <c r="K620" t="s">
        <v>31</v>
      </c>
      <c r="O620">
        <v>0</v>
      </c>
      <c r="Q620">
        <v>5</v>
      </c>
      <c r="R620" t="s">
        <v>32</v>
      </c>
      <c r="T620" t="s">
        <v>1954</v>
      </c>
    </row>
    <row r="621" spans="2:20" x14ac:dyDescent="0.25">
      <c r="B621" t="s">
        <v>954</v>
      </c>
      <c r="D621" t="s">
        <v>958</v>
      </c>
      <c r="J621" t="s">
        <v>42</v>
      </c>
      <c r="K621" t="s">
        <v>31</v>
      </c>
      <c r="O621">
        <v>0</v>
      </c>
      <c r="Q621">
        <v>5</v>
      </c>
      <c r="R621" t="s">
        <v>32</v>
      </c>
      <c r="T621" t="s">
        <v>1954</v>
      </c>
    </row>
    <row r="622" spans="2:20" x14ac:dyDescent="0.25">
      <c r="B622" t="s">
        <v>954</v>
      </c>
      <c r="D622" t="s">
        <v>959</v>
      </c>
      <c r="J622" t="s">
        <v>42</v>
      </c>
      <c r="K622" t="s">
        <v>31</v>
      </c>
      <c r="O622">
        <v>0</v>
      </c>
      <c r="Q622">
        <v>5</v>
      </c>
      <c r="R622" t="s">
        <v>32</v>
      </c>
      <c r="T622" t="s">
        <v>1954</v>
      </c>
    </row>
    <row r="623" spans="2:20" x14ac:dyDescent="0.25">
      <c r="B623" t="s">
        <v>954</v>
      </c>
      <c r="D623" t="s">
        <v>960</v>
      </c>
      <c r="J623" t="s">
        <v>42</v>
      </c>
      <c r="K623" t="s">
        <v>31</v>
      </c>
      <c r="O623">
        <v>0</v>
      </c>
      <c r="Q623">
        <v>5</v>
      </c>
      <c r="R623" t="s">
        <v>32</v>
      </c>
      <c r="T623" t="s">
        <v>1954</v>
      </c>
    </row>
    <row r="624" spans="2:20" x14ac:dyDescent="0.25">
      <c r="B624" t="s">
        <v>954</v>
      </c>
      <c r="D624" t="s">
        <v>961</v>
      </c>
      <c r="J624" t="s">
        <v>42</v>
      </c>
      <c r="K624" t="s">
        <v>31</v>
      </c>
      <c r="O624">
        <v>0</v>
      </c>
      <c r="Q624">
        <v>5</v>
      </c>
      <c r="R624" t="s">
        <v>32</v>
      </c>
      <c r="T624" t="s">
        <v>1954</v>
      </c>
    </row>
    <row r="625" spans="2:20" x14ac:dyDescent="0.25">
      <c r="B625" t="s">
        <v>954</v>
      </c>
      <c r="D625" t="s">
        <v>964</v>
      </c>
      <c r="J625" t="s">
        <v>42</v>
      </c>
      <c r="K625" t="s">
        <v>31</v>
      </c>
      <c r="O625">
        <v>0</v>
      </c>
      <c r="Q625">
        <v>240</v>
      </c>
      <c r="R625" t="s">
        <v>698</v>
      </c>
      <c r="T625" t="s">
        <v>1955</v>
      </c>
    </row>
    <row r="626" spans="2:20" x14ac:dyDescent="0.25">
      <c r="B626" t="s">
        <v>954</v>
      </c>
      <c r="D626" t="s">
        <v>965</v>
      </c>
      <c r="J626" t="s">
        <v>42</v>
      </c>
      <c r="K626" t="s">
        <v>31</v>
      </c>
      <c r="O626">
        <v>0</v>
      </c>
      <c r="Q626">
        <v>480</v>
      </c>
      <c r="R626" t="s">
        <v>698</v>
      </c>
      <c r="T626" t="s">
        <v>1955</v>
      </c>
    </row>
    <row r="627" spans="2:20" hidden="1" x14ac:dyDescent="0.25">
      <c r="B627" t="s">
        <v>954</v>
      </c>
      <c r="D627" t="s">
        <v>967</v>
      </c>
      <c r="J627" t="s">
        <v>30</v>
      </c>
      <c r="K627" t="s">
        <v>31</v>
      </c>
      <c r="O627">
        <v>0</v>
      </c>
      <c r="Q627">
        <v>200</v>
      </c>
      <c r="R627" t="s">
        <v>40</v>
      </c>
      <c r="T627" t="s">
        <v>1956</v>
      </c>
    </row>
    <row r="628" spans="2:20" hidden="1" x14ac:dyDescent="0.25">
      <c r="B628" t="s">
        <v>954</v>
      </c>
      <c r="D628" t="s">
        <v>968</v>
      </c>
      <c r="J628" t="s">
        <v>30</v>
      </c>
      <c r="K628" t="s">
        <v>31</v>
      </c>
      <c r="O628">
        <v>0</v>
      </c>
      <c r="Q628">
        <v>40</v>
      </c>
      <c r="R628" t="s">
        <v>52</v>
      </c>
      <c r="T628" t="s">
        <v>1957</v>
      </c>
    </row>
    <row r="629" spans="2:20" hidden="1" x14ac:dyDescent="0.25">
      <c r="B629" t="s">
        <v>954</v>
      </c>
      <c r="D629" t="s">
        <v>969</v>
      </c>
      <c r="J629" t="s">
        <v>30</v>
      </c>
      <c r="K629" t="s">
        <v>31</v>
      </c>
      <c r="O629">
        <v>0</v>
      </c>
      <c r="Q629">
        <v>10</v>
      </c>
      <c r="R629" t="s">
        <v>37</v>
      </c>
      <c r="T629" t="s">
        <v>1958</v>
      </c>
    </row>
    <row r="630" spans="2:20" hidden="1" x14ac:dyDescent="0.25">
      <c r="B630" t="s">
        <v>954</v>
      </c>
      <c r="D630" t="s">
        <v>970</v>
      </c>
      <c r="J630" t="s">
        <v>30</v>
      </c>
      <c r="K630" t="s">
        <v>31</v>
      </c>
      <c r="O630">
        <v>0</v>
      </c>
      <c r="Q630">
        <v>12</v>
      </c>
      <c r="R630" t="s">
        <v>37</v>
      </c>
      <c r="T630" t="s">
        <v>1958</v>
      </c>
    </row>
    <row r="631" spans="2:20" hidden="1" x14ac:dyDescent="0.25">
      <c r="B631" t="s">
        <v>954</v>
      </c>
      <c r="D631" t="s">
        <v>1011</v>
      </c>
      <c r="J631" t="s">
        <v>30</v>
      </c>
      <c r="K631" t="s">
        <v>31</v>
      </c>
      <c r="O631">
        <v>0</v>
      </c>
      <c r="Q631">
        <v>108</v>
      </c>
      <c r="R631" t="s">
        <v>222</v>
      </c>
      <c r="T631" t="s">
        <v>1959</v>
      </c>
    </row>
    <row r="632" spans="2:20" hidden="1" x14ac:dyDescent="0.25">
      <c r="B632" t="s">
        <v>954</v>
      </c>
      <c r="D632" t="s">
        <v>1012</v>
      </c>
      <c r="J632" t="s">
        <v>30</v>
      </c>
      <c r="K632" t="s">
        <v>31</v>
      </c>
      <c r="O632">
        <v>0</v>
      </c>
      <c r="Q632">
        <v>48</v>
      </c>
      <c r="R632" t="s">
        <v>222</v>
      </c>
      <c r="T632" t="s">
        <v>1959</v>
      </c>
    </row>
    <row r="633" spans="2:20" hidden="1" x14ac:dyDescent="0.25">
      <c r="B633" t="s">
        <v>954</v>
      </c>
      <c r="D633" t="s">
        <v>1014</v>
      </c>
      <c r="K633" t="s">
        <v>31</v>
      </c>
      <c r="O633">
        <v>0</v>
      </c>
      <c r="Q633">
        <v>144</v>
      </c>
      <c r="R633" t="s">
        <v>32</v>
      </c>
      <c r="T633" t="s">
        <v>1954</v>
      </c>
    </row>
    <row r="634" spans="2:20" hidden="1" x14ac:dyDescent="0.25">
      <c r="B634" t="s">
        <v>954</v>
      </c>
      <c r="D634" t="s">
        <v>1015</v>
      </c>
      <c r="K634" t="s">
        <v>31</v>
      </c>
      <c r="O634">
        <v>0</v>
      </c>
      <c r="Q634">
        <v>144</v>
      </c>
      <c r="R634" t="s">
        <v>32</v>
      </c>
      <c r="T634" t="s">
        <v>1954</v>
      </c>
    </row>
    <row r="635" spans="2:20" hidden="1" x14ac:dyDescent="0.25">
      <c r="B635" t="s">
        <v>954</v>
      </c>
      <c r="D635" t="s">
        <v>1016</v>
      </c>
      <c r="K635" t="s">
        <v>31</v>
      </c>
      <c r="O635">
        <v>0</v>
      </c>
      <c r="Q635">
        <v>144</v>
      </c>
      <c r="R635" t="s">
        <v>32</v>
      </c>
      <c r="T635" t="s">
        <v>1954</v>
      </c>
    </row>
    <row r="636" spans="2:20" hidden="1" x14ac:dyDescent="0.25">
      <c r="B636" t="s">
        <v>954</v>
      </c>
      <c r="D636" t="s">
        <v>1017</v>
      </c>
      <c r="K636" t="s">
        <v>31</v>
      </c>
      <c r="O636">
        <v>0</v>
      </c>
      <c r="Q636">
        <v>144</v>
      </c>
      <c r="R636" t="s">
        <v>32</v>
      </c>
      <c r="T636" t="s">
        <v>1954</v>
      </c>
    </row>
    <row r="637" spans="2:20" hidden="1" x14ac:dyDescent="0.25">
      <c r="B637" t="s">
        <v>954</v>
      </c>
      <c r="D637" t="s">
        <v>1018</v>
      </c>
      <c r="K637" t="s">
        <v>31</v>
      </c>
      <c r="O637">
        <v>0</v>
      </c>
      <c r="Q637">
        <v>24</v>
      </c>
      <c r="R637" t="s">
        <v>40</v>
      </c>
      <c r="T637" t="s">
        <v>1956</v>
      </c>
    </row>
    <row r="638" spans="2:20" hidden="1" x14ac:dyDescent="0.25">
      <c r="B638" t="s">
        <v>954</v>
      </c>
      <c r="D638" t="s">
        <v>1019</v>
      </c>
      <c r="K638" t="s">
        <v>31</v>
      </c>
      <c r="O638">
        <v>0</v>
      </c>
      <c r="Q638">
        <v>100</v>
      </c>
      <c r="R638" t="s">
        <v>40</v>
      </c>
      <c r="T638" t="s">
        <v>1956</v>
      </c>
    </row>
    <row r="639" spans="2:20" hidden="1" x14ac:dyDescent="0.25">
      <c r="B639" t="s">
        <v>954</v>
      </c>
      <c r="D639" t="s">
        <v>1020</v>
      </c>
      <c r="K639" t="s">
        <v>31</v>
      </c>
      <c r="O639">
        <v>0</v>
      </c>
      <c r="Q639">
        <v>100</v>
      </c>
      <c r="R639" t="s">
        <v>40</v>
      </c>
      <c r="T639" t="s">
        <v>1956</v>
      </c>
    </row>
    <row r="640" spans="2:20" hidden="1" x14ac:dyDescent="0.25">
      <c r="B640" t="s">
        <v>954</v>
      </c>
      <c r="D640" t="s">
        <v>1023</v>
      </c>
      <c r="K640" t="s">
        <v>31</v>
      </c>
      <c r="O640">
        <v>0</v>
      </c>
      <c r="Q640">
        <v>960</v>
      </c>
      <c r="R640" t="s">
        <v>40</v>
      </c>
      <c r="T640" t="s">
        <v>1956</v>
      </c>
    </row>
    <row r="641" spans="2:20" hidden="1" x14ac:dyDescent="0.25">
      <c r="B641" t="s">
        <v>954</v>
      </c>
      <c r="D641" t="s">
        <v>1024</v>
      </c>
      <c r="K641" t="s">
        <v>31</v>
      </c>
      <c r="O641">
        <v>0</v>
      </c>
      <c r="Q641">
        <v>108</v>
      </c>
      <c r="R641" t="s">
        <v>32</v>
      </c>
      <c r="T641" t="s">
        <v>1954</v>
      </c>
    </row>
    <row r="642" spans="2:20" hidden="1" x14ac:dyDescent="0.25">
      <c r="B642" t="s">
        <v>954</v>
      </c>
      <c r="D642" t="s">
        <v>1960</v>
      </c>
      <c r="J642" t="s">
        <v>30</v>
      </c>
      <c r="K642" t="s">
        <v>31</v>
      </c>
      <c r="O642">
        <v>0</v>
      </c>
      <c r="Q642">
        <v>18</v>
      </c>
      <c r="R642" t="s">
        <v>222</v>
      </c>
      <c r="T642" t="s">
        <v>1959</v>
      </c>
    </row>
    <row r="643" spans="2:20" hidden="1" x14ac:dyDescent="0.25">
      <c r="D643" t="s">
        <v>890</v>
      </c>
      <c r="J643" t="s">
        <v>30</v>
      </c>
      <c r="K643" t="s">
        <v>31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48</v>
      </c>
      <c r="R643" t="s">
        <v>32</v>
      </c>
      <c r="S643">
        <v>0</v>
      </c>
      <c r="T643" t="s">
        <v>1562</v>
      </c>
    </row>
    <row r="644" spans="2:20" hidden="1" x14ac:dyDescent="0.25">
      <c r="D644" t="s">
        <v>893</v>
      </c>
      <c r="J644" t="s">
        <v>30</v>
      </c>
      <c r="K644" t="s">
        <v>31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48</v>
      </c>
      <c r="R644" t="s">
        <v>32</v>
      </c>
      <c r="S644">
        <v>0</v>
      </c>
      <c r="T644" t="s">
        <v>1562</v>
      </c>
    </row>
    <row r="645" spans="2:20" hidden="1" x14ac:dyDescent="0.25">
      <c r="D645" t="s">
        <v>894</v>
      </c>
      <c r="J645" t="s">
        <v>30</v>
      </c>
      <c r="K645" t="s">
        <v>31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30</v>
      </c>
      <c r="R645" t="s">
        <v>32</v>
      </c>
      <c r="S645">
        <v>0</v>
      </c>
      <c r="T645" t="s">
        <v>1562</v>
      </c>
    </row>
    <row r="646" spans="2:20" hidden="1" x14ac:dyDescent="0.25">
      <c r="D646" t="s">
        <v>898</v>
      </c>
      <c r="J646" t="s">
        <v>30</v>
      </c>
      <c r="K646" t="s">
        <v>31</v>
      </c>
      <c r="L646">
        <v>0</v>
      </c>
      <c r="M646">
        <v>0</v>
      </c>
      <c r="N646">
        <v>2</v>
      </c>
      <c r="O646">
        <v>-2</v>
      </c>
      <c r="P646">
        <v>0</v>
      </c>
      <c r="Q646">
        <v>60</v>
      </c>
      <c r="R646" t="s">
        <v>32</v>
      </c>
      <c r="S646">
        <v>-2</v>
      </c>
      <c r="T646" t="s">
        <v>1632</v>
      </c>
    </row>
    <row r="647" spans="2:20" hidden="1" x14ac:dyDescent="0.25">
      <c r="D647" t="s">
        <v>900</v>
      </c>
      <c r="J647" t="s">
        <v>30</v>
      </c>
      <c r="K647" t="s">
        <v>31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30</v>
      </c>
      <c r="R647" t="s">
        <v>32</v>
      </c>
      <c r="S647">
        <v>0</v>
      </c>
      <c r="T647" t="s">
        <v>1562</v>
      </c>
    </row>
    <row r="648" spans="2:20" hidden="1" x14ac:dyDescent="0.25">
      <c r="D648" t="s">
        <v>907</v>
      </c>
      <c r="J648" t="s">
        <v>30</v>
      </c>
      <c r="K648" t="s">
        <v>31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24</v>
      </c>
      <c r="R648" t="s">
        <v>32</v>
      </c>
      <c r="S648">
        <v>0</v>
      </c>
      <c r="T648" t="s">
        <v>1562</v>
      </c>
    </row>
    <row r="649" spans="2:20" hidden="1" x14ac:dyDescent="0.25">
      <c r="D649" t="s">
        <v>909</v>
      </c>
      <c r="J649" t="s">
        <v>30</v>
      </c>
      <c r="K649" t="s">
        <v>31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30</v>
      </c>
      <c r="R649" t="s">
        <v>32</v>
      </c>
      <c r="S649">
        <v>0</v>
      </c>
      <c r="T649" t="s">
        <v>1562</v>
      </c>
    </row>
    <row r="650" spans="2:20" hidden="1" x14ac:dyDescent="0.25">
      <c r="D650" t="s">
        <v>910</v>
      </c>
      <c r="J650" t="s">
        <v>30</v>
      </c>
      <c r="K650" t="s">
        <v>31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120</v>
      </c>
      <c r="R650" t="s">
        <v>32</v>
      </c>
      <c r="S650">
        <v>0</v>
      </c>
      <c r="T650" t="s">
        <v>1562</v>
      </c>
    </row>
    <row r="651" spans="2:20" hidden="1" x14ac:dyDescent="0.25">
      <c r="D651" t="s">
        <v>911</v>
      </c>
      <c r="J651" t="s">
        <v>30</v>
      </c>
      <c r="K651" t="s">
        <v>31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36</v>
      </c>
      <c r="R651" t="s">
        <v>32</v>
      </c>
      <c r="S651">
        <v>0</v>
      </c>
      <c r="T651" t="s">
        <v>1562</v>
      </c>
    </row>
    <row r="652" spans="2:20" hidden="1" x14ac:dyDescent="0.25">
      <c r="D652" t="s">
        <v>912</v>
      </c>
      <c r="J652" t="s">
        <v>30</v>
      </c>
      <c r="K652" t="s">
        <v>31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48</v>
      </c>
      <c r="R652" t="s">
        <v>32</v>
      </c>
      <c r="S652">
        <v>0</v>
      </c>
      <c r="T652" t="s">
        <v>1562</v>
      </c>
    </row>
    <row r="653" spans="2:20" x14ac:dyDescent="0.25">
      <c r="D653" t="s">
        <v>913</v>
      </c>
      <c r="J653" t="s">
        <v>42</v>
      </c>
      <c r="K653" t="s">
        <v>31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36</v>
      </c>
      <c r="R653" t="s">
        <v>32</v>
      </c>
      <c r="S653">
        <v>0</v>
      </c>
      <c r="T653" t="s">
        <v>1562</v>
      </c>
    </row>
    <row r="654" spans="2:20" x14ac:dyDescent="0.25">
      <c r="D654" t="s">
        <v>914</v>
      </c>
      <c r="J654" t="s">
        <v>42</v>
      </c>
      <c r="K654" t="s">
        <v>31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36</v>
      </c>
      <c r="R654" t="s">
        <v>32</v>
      </c>
      <c r="S654">
        <v>0</v>
      </c>
      <c r="T654" t="s">
        <v>1562</v>
      </c>
    </row>
    <row r="655" spans="2:20" x14ac:dyDescent="0.25">
      <c r="D655" t="s">
        <v>915</v>
      </c>
      <c r="J655" t="s">
        <v>42</v>
      </c>
      <c r="K655" t="s">
        <v>31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48</v>
      </c>
      <c r="R655" t="s">
        <v>32</v>
      </c>
      <c r="S655">
        <v>0</v>
      </c>
      <c r="T655" t="s">
        <v>1562</v>
      </c>
    </row>
    <row r="656" spans="2:20" x14ac:dyDescent="0.25">
      <c r="D656" t="s">
        <v>916</v>
      </c>
      <c r="J656" t="s">
        <v>42</v>
      </c>
      <c r="K656" t="s">
        <v>31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48</v>
      </c>
      <c r="R656" t="s">
        <v>32</v>
      </c>
      <c r="S656">
        <v>0</v>
      </c>
      <c r="T656" t="s">
        <v>1562</v>
      </c>
    </row>
    <row r="657" spans="3:20" x14ac:dyDescent="0.25">
      <c r="D657" t="s">
        <v>918</v>
      </c>
      <c r="J657" t="s">
        <v>42</v>
      </c>
      <c r="K657" t="s">
        <v>31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48</v>
      </c>
      <c r="R657" t="s">
        <v>32</v>
      </c>
      <c r="S657">
        <v>0</v>
      </c>
      <c r="T657" t="s">
        <v>1562</v>
      </c>
    </row>
    <row r="658" spans="3:20" x14ac:dyDescent="0.25">
      <c r="D658" t="s">
        <v>923</v>
      </c>
      <c r="J658" t="s">
        <v>42</v>
      </c>
      <c r="K658" t="s">
        <v>31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36</v>
      </c>
      <c r="R658" t="s">
        <v>32</v>
      </c>
      <c r="S658">
        <v>0</v>
      </c>
      <c r="T658" t="s">
        <v>1562</v>
      </c>
    </row>
    <row r="659" spans="3:20" x14ac:dyDescent="0.25">
      <c r="D659" t="s">
        <v>924</v>
      </c>
      <c r="J659" t="s">
        <v>42</v>
      </c>
      <c r="K659" t="s">
        <v>31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36</v>
      </c>
      <c r="R659" t="s">
        <v>32</v>
      </c>
      <c r="S659">
        <v>0</v>
      </c>
      <c r="T659" t="s">
        <v>1562</v>
      </c>
    </row>
    <row r="660" spans="3:20" x14ac:dyDescent="0.25">
      <c r="D660" t="s">
        <v>925</v>
      </c>
      <c r="J660" t="s">
        <v>42</v>
      </c>
      <c r="K660" t="s">
        <v>31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48</v>
      </c>
      <c r="R660" t="s">
        <v>32</v>
      </c>
      <c r="S660">
        <v>0</v>
      </c>
      <c r="T660" t="s">
        <v>1562</v>
      </c>
    </row>
    <row r="661" spans="3:20" x14ac:dyDescent="0.25">
      <c r="D661" t="s">
        <v>926</v>
      </c>
      <c r="J661" t="s">
        <v>42</v>
      </c>
      <c r="K661" t="s">
        <v>31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48</v>
      </c>
      <c r="R661" t="s">
        <v>32</v>
      </c>
      <c r="S661">
        <v>0</v>
      </c>
      <c r="T661" t="s">
        <v>1562</v>
      </c>
    </row>
    <row r="662" spans="3:20" x14ac:dyDescent="0.25">
      <c r="C662" t="s">
        <v>1971</v>
      </c>
      <c r="D662" t="s">
        <v>928</v>
      </c>
      <c r="J662" t="s">
        <v>42</v>
      </c>
      <c r="K662" t="s">
        <v>31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48</v>
      </c>
      <c r="R662" t="s">
        <v>32</v>
      </c>
      <c r="S662">
        <v>0</v>
      </c>
      <c r="T662" t="s">
        <v>1562</v>
      </c>
    </row>
    <row r="663" spans="3:20" hidden="1" x14ac:dyDescent="0.25">
      <c r="D663" t="s">
        <v>936</v>
      </c>
      <c r="K663" t="s">
        <v>31</v>
      </c>
      <c r="L663">
        <v>0</v>
      </c>
      <c r="M663">
        <v>0</v>
      </c>
      <c r="N663">
        <v>0</v>
      </c>
      <c r="O663">
        <v>0</v>
      </c>
      <c r="P663" t="e">
        <v>#DIV/0!</v>
      </c>
      <c r="Q663">
        <v>0</v>
      </c>
      <c r="S663" t="e">
        <v>#DIV/0!</v>
      </c>
      <c r="T663" t="e">
        <v>#DIV/0!</v>
      </c>
    </row>
    <row r="664" spans="3:20" x14ac:dyDescent="0.25">
      <c r="D664" t="s">
        <v>938</v>
      </c>
      <c r="J664" t="s">
        <v>42</v>
      </c>
      <c r="K664" t="s">
        <v>31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48</v>
      </c>
      <c r="R664" t="s">
        <v>32</v>
      </c>
      <c r="S664">
        <v>0</v>
      </c>
      <c r="T664" t="s">
        <v>1562</v>
      </c>
    </row>
    <row r="665" spans="3:20" hidden="1" x14ac:dyDescent="0.25">
      <c r="D665" t="s">
        <v>853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</v>
      </c>
      <c r="R665" t="s">
        <v>32</v>
      </c>
      <c r="S665">
        <v>0</v>
      </c>
      <c r="T665" t="s">
        <v>1562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2024-04-06T07:55:51Z</dcterms:modified>
</cp:coreProperties>
</file>