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1">Invoice!$A$2737:$L$2850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04" i="2" l="1"/>
  <c r="D903" i="2"/>
  <c r="C903" i="2"/>
  <c r="B903" i="2"/>
  <c r="E903" i="2" l="1"/>
  <c r="G904" i="2" s="1"/>
  <c r="G903" i="2"/>
  <c r="J5129" i="1"/>
  <c r="J5117" i="1"/>
  <c r="H5117" i="1"/>
  <c r="D5117" i="1"/>
  <c r="B5117" i="1"/>
  <c r="J5116" i="1"/>
  <c r="H5116" i="1"/>
  <c r="D5116" i="1"/>
  <c r="B5116" i="1"/>
  <c r="J5115" i="1"/>
  <c r="H5115" i="1"/>
  <c r="D5115" i="1"/>
  <c r="B5115" i="1"/>
  <c r="J5114" i="1"/>
  <c r="H5114" i="1"/>
  <c r="D5114" i="1"/>
  <c r="B5114" i="1"/>
  <c r="J5113" i="1"/>
  <c r="H5113" i="1"/>
  <c r="D5113" i="1"/>
  <c r="B5113" i="1"/>
  <c r="J5112" i="1"/>
  <c r="H5112" i="1"/>
  <c r="D5112" i="1"/>
  <c r="B5112" i="1"/>
  <c r="J5111" i="1"/>
  <c r="H5111" i="1"/>
  <c r="D5111" i="1"/>
  <c r="B5111" i="1"/>
  <c r="J5110" i="1"/>
  <c r="H5110" i="1"/>
  <c r="D5110" i="1"/>
  <c r="B5110" i="1"/>
  <c r="J5109" i="1"/>
  <c r="H5109" i="1"/>
  <c r="D5109" i="1"/>
  <c r="B5109" i="1"/>
  <c r="J5108" i="1"/>
  <c r="H5108" i="1"/>
  <c r="D5108" i="1"/>
  <c r="B5108" i="1"/>
  <c r="J5107" i="1"/>
  <c r="H5107" i="1"/>
  <c r="D5107" i="1"/>
  <c r="B5107" i="1"/>
  <c r="J5106" i="1"/>
  <c r="H5106" i="1"/>
  <c r="D5106" i="1"/>
  <c r="B5106" i="1"/>
  <c r="J5105" i="1"/>
  <c r="H5105" i="1"/>
  <c r="D5105" i="1"/>
  <c r="B5105" i="1"/>
  <c r="J5104" i="1"/>
  <c r="H5104" i="1"/>
  <c r="D5104" i="1"/>
  <c r="B5104" i="1"/>
  <c r="J5103" i="1"/>
  <c r="H5103" i="1"/>
  <c r="D5103" i="1"/>
  <c r="B5103" i="1"/>
  <c r="J5102" i="1"/>
  <c r="D5102" i="1"/>
  <c r="H5097" i="1"/>
  <c r="J5091" i="1"/>
  <c r="J5090" i="1"/>
  <c r="J5128" i="1" s="1"/>
  <c r="J5084" i="1"/>
  <c r="J5122" i="1" s="1"/>
  <c r="J5079" i="1"/>
  <c r="I5079" i="1"/>
  <c r="I5117" i="1" s="1"/>
  <c r="K5117" i="1" s="1"/>
  <c r="H5079" i="1"/>
  <c r="E5079" i="1"/>
  <c r="E5117" i="1" s="1"/>
  <c r="D5079" i="1"/>
  <c r="C5079" i="1"/>
  <c r="C5117" i="1" s="1"/>
  <c r="B5079" i="1"/>
  <c r="J5078" i="1"/>
  <c r="I5078" i="1"/>
  <c r="I5116" i="1" s="1"/>
  <c r="K5116" i="1" s="1"/>
  <c r="H5078" i="1"/>
  <c r="E5078" i="1"/>
  <c r="E5116" i="1" s="1"/>
  <c r="D5078" i="1"/>
  <c r="C5078" i="1"/>
  <c r="C5116" i="1" s="1"/>
  <c r="B5078" i="1"/>
  <c r="J5077" i="1"/>
  <c r="I5077" i="1"/>
  <c r="I5115" i="1" s="1"/>
  <c r="K5115" i="1" s="1"/>
  <c r="H5077" i="1"/>
  <c r="E5077" i="1"/>
  <c r="E5115" i="1" s="1"/>
  <c r="D5077" i="1"/>
  <c r="C5077" i="1"/>
  <c r="C5115" i="1" s="1"/>
  <c r="B5077" i="1"/>
  <c r="J5076" i="1"/>
  <c r="I5076" i="1"/>
  <c r="I5114" i="1" s="1"/>
  <c r="K5114" i="1" s="1"/>
  <c r="H5076" i="1"/>
  <c r="E5076" i="1"/>
  <c r="E5114" i="1" s="1"/>
  <c r="D5076" i="1"/>
  <c r="C5076" i="1"/>
  <c r="C5114" i="1" s="1"/>
  <c r="B5076" i="1"/>
  <c r="J5075" i="1"/>
  <c r="I5075" i="1"/>
  <c r="I5113" i="1" s="1"/>
  <c r="K5113" i="1" s="1"/>
  <c r="H5075" i="1"/>
  <c r="E5075" i="1"/>
  <c r="E5113" i="1" s="1"/>
  <c r="D5075" i="1"/>
  <c r="C5075" i="1"/>
  <c r="C5113" i="1" s="1"/>
  <c r="B5075" i="1"/>
  <c r="J5074" i="1"/>
  <c r="I5074" i="1"/>
  <c r="I5112" i="1" s="1"/>
  <c r="K5112" i="1" s="1"/>
  <c r="H5074" i="1"/>
  <c r="E5074" i="1"/>
  <c r="E5112" i="1" s="1"/>
  <c r="D5074" i="1"/>
  <c r="C5074" i="1"/>
  <c r="C5112" i="1" s="1"/>
  <c r="B5074" i="1"/>
  <c r="J5073" i="1"/>
  <c r="I5073" i="1"/>
  <c r="I5111" i="1" s="1"/>
  <c r="K5111" i="1" s="1"/>
  <c r="H5073" i="1"/>
  <c r="E5073" i="1"/>
  <c r="E5111" i="1" s="1"/>
  <c r="D5073" i="1"/>
  <c r="C5073" i="1"/>
  <c r="C5111" i="1" s="1"/>
  <c r="B5073" i="1"/>
  <c r="J5072" i="1"/>
  <c r="I5072" i="1"/>
  <c r="I5110" i="1" s="1"/>
  <c r="K5110" i="1" s="1"/>
  <c r="H5072" i="1"/>
  <c r="E5072" i="1"/>
  <c r="E5110" i="1" s="1"/>
  <c r="D5072" i="1"/>
  <c r="C5072" i="1"/>
  <c r="C5110" i="1" s="1"/>
  <c r="B5072" i="1"/>
  <c r="J5071" i="1"/>
  <c r="I5071" i="1"/>
  <c r="I5109" i="1" s="1"/>
  <c r="K5109" i="1" s="1"/>
  <c r="H5071" i="1"/>
  <c r="E5071" i="1"/>
  <c r="E5109" i="1" s="1"/>
  <c r="D5071" i="1"/>
  <c r="C5071" i="1"/>
  <c r="C5109" i="1" s="1"/>
  <c r="B5071" i="1"/>
  <c r="J5070" i="1"/>
  <c r="I5070" i="1"/>
  <c r="I5108" i="1" s="1"/>
  <c r="K5108" i="1" s="1"/>
  <c r="H5070" i="1"/>
  <c r="E5070" i="1"/>
  <c r="E5108" i="1" s="1"/>
  <c r="D5070" i="1"/>
  <c r="C5070" i="1"/>
  <c r="C5108" i="1" s="1"/>
  <c r="B5070" i="1"/>
  <c r="J5069" i="1"/>
  <c r="I5069" i="1"/>
  <c r="I5107" i="1" s="1"/>
  <c r="K5107" i="1" s="1"/>
  <c r="H5069" i="1"/>
  <c r="E5069" i="1"/>
  <c r="E5107" i="1" s="1"/>
  <c r="D5069" i="1"/>
  <c r="C5069" i="1"/>
  <c r="C5107" i="1" s="1"/>
  <c r="B5069" i="1"/>
  <c r="J5068" i="1"/>
  <c r="I5068" i="1"/>
  <c r="I5106" i="1" s="1"/>
  <c r="K5106" i="1" s="1"/>
  <c r="H5068" i="1"/>
  <c r="E5068" i="1"/>
  <c r="E5106" i="1" s="1"/>
  <c r="D5068" i="1"/>
  <c r="C5068" i="1"/>
  <c r="C5106" i="1" s="1"/>
  <c r="B5068" i="1"/>
  <c r="J5067" i="1"/>
  <c r="I5067" i="1"/>
  <c r="I5105" i="1" s="1"/>
  <c r="K5105" i="1" s="1"/>
  <c r="H5067" i="1"/>
  <c r="E5067" i="1"/>
  <c r="E5105" i="1" s="1"/>
  <c r="D5067" i="1"/>
  <c r="C5067" i="1"/>
  <c r="C5105" i="1" s="1"/>
  <c r="B5067" i="1"/>
  <c r="J5066" i="1"/>
  <c r="I5066" i="1"/>
  <c r="I5104" i="1" s="1"/>
  <c r="K5104" i="1" s="1"/>
  <c r="H5066" i="1"/>
  <c r="E5066" i="1"/>
  <c r="E5104" i="1" s="1"/>
  <c r="D5066" i="1"/>
  <c r="C5066" i="1"/>
  <c r="C5104" i="1" s="1"/>
  <c r="B5066" i="1"/>
  <c r="J5065" i="1"/>
  <c r="I5065" i="1"/>
  <c r="I5103" i="1" s="1"/>
  <c r="K5103" i="1" s="1"/>
  <c r="H5065" i="1"/>
  <c r="E5065" i="1"/>
  <c r="E5103" i="1" s="1"/>
  <c r="D5065" i="1"/>
  <c r="C5065" i="1"/>
  <c r="C5103" i="1" s="1"/>
  <c r="B5065" i="1"/>
  <c r="J5064" i="1"/>
  <c r="I5064" i="1"/>
  <c r="I5102" i="1" s="1"/>
  <c r="H5064" i="1"/>
  <c r="H5102" i="1" s="1"/>
  <c r="E5064" i="1"/>
  <c r="E5102" i="1" s="1"/>
  <c r="D5064" i="1"/>
  <c r="C5064" i="1"/>
  <c r="C5102" i="1" s="1"/>
  <c r="B5064" i="1"/>
  <c r="B5102" i="1" s="1"/>
  <c r="D5060" i="1"/>
  <c r="D5098" i="1" s="1"/>
  <c r="H5059" i="1"/>
  <c r="H5058" i="1"/>
  <c r="H5096" i="1" s="1"/>
  <c r="D5058" i="1"/>
  <c r="D5096" i="1" s="1"/>
  <c r="H5056" i="1"/>
  <c r="H5094" i="1" s="1"/>
  <c r="E5056" i="1"/>
  <c r="E5094" i="1" s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H903" i="2" l="1"/>
  <c r="G905" i="2"/>
  <c r="I903" i="2"/>
  <c r="I904" i="2"/>
  <c r="H904" i="2"/>
  <c r="J904" i="2" s="1"/>
  <c r="E905" i="2"/>
  <c r="K5102" i="1"/>
  <c r="J5120" i="1" s="1"/>
  <c r="K5046" i="1"/>
  <c r="K5050" i="1" s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J1054" i="1"/>
  <c r="K1056" i="1" s="1"/>
  <c r="I905" i="2" l="1"/>
  <c r="G908" i="2"/>
  <c r="H905" i="2"/>
  <c r="H908" i="2" s="1"/>
  <c r="J903" i="2"/>
  <c r="J905" i="2" s="1"/>
  <c r="K5122" i="1"/>
  <c r="K5126" i="1" s="1"/>
  <c r="J5082" i="1"/>
  <c r="J5048" i="1"/>
  <c r="K1060" i="1"/>
  <c r="J1058" i="1"/>
  <c r="D894" i="2"/>
  <c r="C894" i="2"/>
  <c r="B894" i="2"/>
  <c r="B879" i="2"/>
  <c r="C879" i="2"/>
  <c r="D879" i="2"/>
  <c r="B885" i="2"/>
  <c r="C885" i="2"/>
  <c r="D885" i="2"/>
  <c r="D873" i="2"/>
  <c r="C873" i="2"/>
  <c r="B873" i="2"/>
  <c r="B858" i="2"/>
  <c r="C858" i="2"/>
  <c r="D858" i="2"/>
  <c r="B864" i="2"/>
  <c r="C864" i="2"/>
  <c r="D864" i="2"/>
  <c r="D852" i="2"/>
  <c r="C852" i="2"/>
  <c r="B852" i="2"/>
  <c r="H906" i="2" l="1"/>
  <c r="J908" i="2" s="1"/>
  <c r="K5084" i="1"/>
  <c r="K5088" i="1" s="1"/>
  <c r="J5124" i="1"/>
  <c r="B783" i="2"/>
  <c r="C783" i="2"/>
  <c r="D783" i="2"/>
  <c r="B789" i="2"/>
  <c r="C789" i="2"/>
  <c r="D789" i="2"/>
  <c r="B795" i="2"/>
  <c r="C795" i="2"/>
  <c r="D795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D777" i="2"/>
  <c r="C777" i="2"/>
  <c r="B777" i="2"/>
  <c r="J5086" i="1" l="1"/>
  <c r="B684" i="2"/>
  <c r="C684" i="2"/>
  <c r="D684" i="2"/>
  <c r="B690" i="2"/>
  <c r="C690" i="2"/>
  <c r="D690" i="2"/>
  <c r="B696" i="2"/>
  <c r="C696" i="2"/>
  <c r="D696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D678" i="2"/>
  <c r="C678" i="2"/>
  <c r="B678" i="2"/>
  <c r="D669" i="2"/>
  <c r="C669" i="2"/>
  <c r="B669" i="2"/>
  <c r="B660" i="2"/>
  <c r="C660" i="2"/>
  <c r="D660" i="2"/>
  <c r="D654" i="2"/>
  <c r="C654" i="2"/>
  <c r="B654" i="2"/>
  <c r="D645" i="2"/>
  <c r="C645" i="2"/>
  <c r="B645" i="2"/>
  <c r="D636" i="2" l="1"/>
  <c r="C636" i="2"/>
  <c r="B636" i="2"/>
  <c r="B615" i="2"/>
  <c r="C615" i="2"/>
  <c r="D615" i="2"/>
  <c r="B621" i="2"/>
  <c r="C621" i="2"/>
  <c r="D621" i="2"/>
  <c r="B627" i="2"/>
  <c r="C627" i="2"/>
  <c r="D627" i="2"/>
  <c r="D609" i="2"/>
  <c r="C609" i="2"/>
  <c r="B609" i="2"/>
  <c r="D600" i="2"/>
  <c r="C600" i="2"/>
  <c r="B600" i="2"/>
  <c r="B567" i="2"/>
  <c r="C567" i="2"/>
  <c r="D567" i="2"/>
  <c r="B573" i="2"/>
  <c r="C573" i="2"/>
  <c r="D573" i="2"/>
  <c r="B579" i="2"/>
  <c r="C579" i="2"/>
  <c r="D579" i="2"/>
  <c r="B585" i="2"/>
  <c r="C585" i="2"/>
  <c r="D585" i="2"/>
  <c r="B591" i="2"/>
  <c r="C591" i="2"/>
  <c r="D591" i="2"/>
  <c r="D561" i="2"/>
  <c r="C561" i="2"/>
  <c r="B561" i="2"/>
  <c r="D552" i="2"/>
  <c r="C552" i="2"/>
  <c r="B552" i="2"/>
  <c r="D546" i="2"/>
  <c r="C546" i="2"/>
  <c r="B546" i="2"/>
  <c r="B537" i="2"/>
  <c r="C537" i="2"/>
  <c r="D537" i="2"/>
  <c r="D531" i="2"/>
  <c r="C531" i="2"/>
  <c r="B531" i="2"/>
  <c r="B522" i="2"/>
  <c r="C522" i="2"/>
  <c r="D522" i="2"/>
  <c r="D516" i="2"/>
  <c r="C516" i="2"/>
  <c r="B516" i="2"/>
  <c r="B507" i="2" l="1"/>
  <c r="C507" i="2"/>
  <c r="D507" i="2"/>
  <c r="D501" i="2"/>
  <c r="C501" i="2"/>
  <c r="B501" i="2"/>
  <c r="D492" i="2"/>
  <c r="C492" i="2"/>
  <c r="B492" i="2"/>
  <c r="B483" i="2" l="1"/>
  <c r="C483" i="2"/>
  <c r="D483" i="2"/>
  <c r="D477" i="2"/>
  <c r="C477" i="2"/>
  <c r="B477" i="2"/>
  <c r="B468" i="2" l="1"/>
  <c r="C468" i="2"/>
  <c r="D468" i="2"/>
  <c r="D462" i="2"/>
  <c r="C462" i="2"/>
  <c r="B462" i="2"/>
  <c r="B453" i="2" l="1"/>
  <c r="C453" i="2"/>
  <c r="D453" i="2"/>
  <c r="D447" i="2"/>
  <c r="C447" i="2"/>
  <c r="B447" i="2"/>
  <c r="D438" i="2"/>
  <c r="C438" i="2"/>
  <c r="B438" i="2"/>
  <c r="D429" i="2"/>
  <c r="C429" i="2"/>
  <c r="B429" i="2"/>
  <c r="B408" i="2" l="1"/>
  <c r="C408" i="2"/>
  <c r="D408" i="2"/>
  <c r="B414" i="2"/>
  <c r="C414" i="2"/>
  <c r="D414" i="2"/>
  <c r="B420" i="2"/>
  <c r="C420" i="2"/>
  <c r="D420" i="2"/>
  <c r="D402" i="2"/>
  <c r="C402" i="2"/>
  <c r="B402" i="2"/>
  <c r="D393" i="2"/>
  <c r="C393" i="2"/>
  <c r="B393" i="2"/>
  <c r="B378" i="2"/>
  <c r="C378" i="2"/>
  <c r="D378" i="2"/>
  <c r="B384" i="2"/>
  <c r="C384" i="2"/>
  <c r="D384" i="2"/>
  <c r="D372" i="2"/>
  <c r="C372" i="2"/>
  <c r="B372" i="2"/>
  <c r="B363" i="2"/>
  <c r="C363" i="2"/>
  <c r="D363" i="2"/>
  <c r="D357" i="2"/>
  <c r="C357" i="2"/>
  <c r="B357" i="2"/>
  <c r="B336" i="2"/>
  <c r="C336" i="2"/>
  <c r="D336" i="2"/>
  <c r="B342" i="2"/>
  <c r="C342" i="2"/>
  <c r="D342" i="2"/>
  <c r="B348" i="2"/>
  <c r="C348" i="2"/>
  <c r="D348" i="2"/>
  <c r="D330" i="2"/>
  <c r="C330" i="2"/>
  <c r="B330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D291" i="2"/>
  <c r="C291" i="2"/>
  <c r="B291" i="2"/>
  <c r="D282" i="2"/>
  <c r="C282" i="2"/>
  <c r="B282" i="2"/>
  <c r="B273" i="2" l="1"/>
  <c r="C273" i="2"/>
  <c r="D273" i="2"/>
  <c r="D267" i="2"/>
  <c r="C267" i="2"/>
  <c r="B267" i="2"/>
  <c r="B258" i="2"/>
  <c r="C258" i="2"/>
  <c r="D258" i="2"/>
  <c r="D252" i="2"/>
  <c r="C252" i="2"/>
  <c r="B252" i="2"/>
  <c r="D243" i="2" l="1"/>
  <c r="C243" i="2"/>
  <c r="B243" i="2"/>
  <c r="B210" i="2" l="1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D204" i="2"/>
  <c r="C204" i="2"/>
  <c r="B204" i="2"/>
  <c r="D195" i="2" l="1"/>
  <c r="C195" i="2"/>
  <c r="B195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D162" i="2"/>
  <c r="C162" i="2"/>
  <c r="B162" i="2"/>
  <c r="D153" i="2"/>
  <c r="C153" i="2"/>
  <c r="B153" i="2"/>
  <c r="D144" i="2"/>
  <c r="C144" i="2"/>
  <c r="B144" i="2"/>
  <c r="D135" i="2"/>
  <c r="C135" i="2"/>
  <c r="B135" i="2"/>
  <c r="B126" i="2"/>
  <c r="C126" i="2"/>
  <c r="D126" i="2"/>
  <c r="D120" i="2"/>
  <c r="C120" i="2"/>
  <c r="B120" i="2"/>
  <c r="B99" i="2" l="1"/>
  <c r="C99" i="2"/>
  <c r="D99" i="2"/>
  <c r="B105" i="2"/>
  <c r="C105" i="2"/>
  <c r="D105" i="2"/>
  <c r="B111" i="2"/>
  <c r="C111" i="2"/>
  <c r="D111" i="2"/>
  <c r="D93" i="2"/>
  <c r="C93" i="2"/>
  <c r="B93" i="2"/>
  <c r="B60" i="2" l="1"/>
  <c r="C60" i="2"/>
  <c r="D60" i="2"/>
  <c r="B66" i="2"/>
  <c r="C66" i="2"/>
  <c r="D66" i="2"/>
  <c r="B72" i="2"/>
  <c r="C72" i="2"/>
  <c r="D72" i="2"/>
  <c r="B78" i="2"/>
  <c r="C78" i="2"/>
  <c r="D78" i="2"/>
  <c r="B84" i="2"/>
  <c r="C84" i="2"/>
  <c r="D84" i="2"/>
  <c r="D54" i="2"/>
  <c r="C54" i="2"/>
  <c r="B54" i="2"/>
  <c r="B39" i="2"/>
  <c r="C39" i="2"/>
  <c r="D39" i="2"/>
  <c r="B45" i="2"/>
  <c r="C45" i="2"/>
  <c r="D45" i="2"/>
  <c r="D33" i="2"/>
  <c r="C33" i="2"/>
  <c r="B33" i="2"/>
  <c r="B24" i="2" l="1"/>
  <c r="C24" i="2"/>
  <c r="D24" i="2"/>
  <c r="D18" i="2"/>
  <c r="C18" i="2"/>
  <c r="B18" i="2"/>
  <c r="B9" i="2"/>
  <c r="C9" i="2"/>
  <c r="D9" i="2"/>
  <c r="D3" i="2"/>
  <c r="C3" i="2"/>
  <c r="B3" i="2"/>
  <c r="B1" i="2"/>
  <c r="E894" i="2"/>
  <c r="E885" i="2"/>
  <c r="E886" i="2" s="1"/>
  <c r="E879" i="2"/>
  <c r="E880" i="2" s="1"/>
  <c r="E873" i="2"/>
  <c r="E874" i="2" s="1"/>
  <c r="E864" i="2"/>
  <c r="E865" i="2" s="1"/>
  <c r="E858" i="2"/>
  <c r="E859" i="2" s="1"/>
  <c r="E852" i="2"/>
  <c r="E853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9" i="2"/>
  <c r="E790" i="2" s="1"/>
  <c r="E783" i="2"/>
  <c r="E784" i="2" s="1"/>
  <c r="E777" i="2"/>
  <c r="E778" i="2" s="1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97" i="2" s="1"/>
  <c r="E690" i="2"/>
  <c r="E691" i="2" s="1"/>
  <c r="E684" i="2"/>
  <c r="E685" i="2" s="1"/>
  <c r="E678" i="2"/>
  <c r="E679" i="2" s="1"/>
  <c r="E669" i="2"/>
  <c r="E660" i="2"/>
  <c r="E661" i="2" s="1"/>
  <c r="E654" i="2"/>
  <c r="E645" i="2"/>
  <c r="E636" i="2"/>
  <c r="E627" i="2"/>
  <c r="E628" i="2" s="1"/>
  <c r="E621" i="2"/>
  <c r="E622" i="2" s="1"/>
  <c r="E615" i="2"/>
  <c r="E616" i="2" s="1"/>
  <c r="E609" i="2"/>
  <c r="E610" i="2" s="1"/>
  <c r="E600" i="2"/>
  <c r="E591" i="2"/>
  <c r="E592" i="2" s="1"/>
  <c r="E585" i="2"/>
  <c r="E586" i="2" s="1"/>
  <c r="E579" i="2"/>
  <c r="E580" i="2" s="1"/>
  <c r="E573" i="2"/>
  <c r="E574" i="2" s="1"/>
  <c r="E567" i="2"/>
  <c r="E568" i="2" s="1"/>
  <c r="E561" i="2"/>
  <c r="E562" i="2" s="1"/>
  <c r="E552" i="2"/>
  <c r="E553" i="2" s="1"/>
  <c r="E546" i="2"/>
  <c r="E547" i="2" s="1"/>
  <c r="E537" i="2"/>
  <c r="E538" i="2" s="1"/>
  <c r="E531" i="2"/>
  <c r="E532" i="2" s="1"/>
  <c r="E522" i="2"/>
  <c r="E523" i="2" s="1"/>
  <c r="E516" i="2"/>
  <c r="E507" i="2"/>
  <c r="E508" i="2" s="1"/>
  <c r="E501" i="2"/>
  <c r="E492" i="2"/>
  <c r="E483" i="2"/>
  <c r="E484" i="2" s="1"/>
  <c r="E477" i="2"/>
  <c r="E468" i="2"/>
  <c r="E469" i="2" s="1"/>
  <c r="E462" i="2"/>
  <c r="E453" i="2"/>
  <c r="E454" i="2" s="1"/>
  <c r="E447" i="2"/>
  <c r="E438" i="2"/>
  <c r="E429" i="2"/>
  <c r="E430" i="2" s="1"/>
  <c r="E420" i="2"/>
  <c r="E421" i="2" s="1"/>
  <c r="E414" i="2"/>
  <c r="E415" i="2" s="1"/>
  <c r="E408" i="2"/>
  <c r="E409" i="2" s="1"/>
  <c r="E402" i="2"/>
  <c r="E403" i="2" s="1"/>
  <c r="E393" i="2"/>
  <c r="E384" i="2"/>
  <c r="E385" i="2" s="1"/>
  <c r="E378" i="2"/>
  <c r="E379" i="2" s="1"/>
  <c r="E372" i="2"/>
  <c r="E363" i="2"/>
  <c r="E364" i="2" s="1"/>
  <c r="E357" i="2"/>
  <c r="E348" i="2"/>
  <c r="E349" i="2" s="1"/>
  <c r="E342" i="2"/>
  <c r="E343" i="2" s="1"/>
  <c r="E336" i="2"/>
  <c r="E337" i="2" s="1"/>
  <c r="E330" i="2"/>
  <c r="E321" i="2"/>
  <c r="E322" i="2" s="1"/>
  <c r="E315" i="2"/>
  <c r="E316" i="2" s="1"/>
  <c r="E309" i="2"/>
  <c r="E310" i="2" s="1"/>
  <c r="E303" i="2"/>
  <c r="E304" i="2" s="1"/>
  <c r="E297" i="2"/>
  <c r="E298" i="2" s="1"/>
  <c r="E291" i="2"/>
  <c r="E282" i="2"/>
  <c r="E273" i="2"/>
  <c r="E274" i="2" s="1"/>
  <c r="E267" i="2"/>
  <c r="E258" i="2"/>
  <c r="E259" i="2" s="1"/>
  <c r="E252" i="2"/>
  <c r="E243" i="2"/>
  <c r="E244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5" i="2"/>
  <c r="E196" i="2" s="1"/>
  <c r="E186" i="2"/>
  <c r="E187" i="2" s="1"/>
  <c r="E180" i="2"/>
  <c r="E181" i="2" s="1"/>
  <c r="E174" i="2"/>
  <c r="E175" i="2" s="1"/>
  <c r="E168" i="2"/>
  <c r="E169" i="2" s="1"/>
  <c r="E162" i="2"/>
  <c r="E153" i="2"/>
  <c r="E144" i="2"/>
  <c r="E135" i="2"/>
  <c r="E126" i="2"/>
  <c r="E127" i="2" s="1"/>
  <c r="E120" i="2"/>
  <c r="E111" i="2"/>
  <c r="E112" i="2" s="1"/>
  <c r="E105" i="2"/>
  <c r="E106" i="2" s="1"/>
  <c r="E99" i="2"/>
  <c r="E100" i="2" s="1"/>
  <c r="E93" i="2"/>
  <c r="E84" i="2"/>
  <c r="E85" i="2" s="1"/>
  <c r="E78" i="2"/>
  <c r="E79" i="2" s="1"/>
  <c r="E72" i="2"/>
  <c r="E73" i="2" s="1"/>
  <c r="E66" i="2"/>
  <c r="E67" i="2" s="1"/>
  <c r="E60" i="2"/>
  <c r="E61" i="2" s="1"/>
  <c r="E54" i="2"/>
  <c r="E55" i="2" s="1"/>
  <c r="E45" i="2"/>
  <c r="E46" i="2" s="1"/>
  <c r="E39" i="2"/>
  <c r="E40" i="2" s="1"/>
  <c r="E33" i="2"/>
  <c r="E895" i="2" l="1"/>
  <c r="G895" i="2" s="1"/>
  <c r="G885" i="2"/>
  <c r="I885" i="2" s="1"/>
  <c r="G886" i="2"/>
  <c r="G879" i="2"/>
  <c r="I879" i="2" s="1"/>
  <c r="G880" i="2"/>
  <c r="G864" i="2"/>
  <c r="I864" i="2" s="1"/>
  <c r="G865" i="2"/>
  <c r="G858" i="2"/>
  <c r="I858" i="2" s="1"/>
  <c r="G859" i="2"/>
  <c r="G843" i="2"/>
  <c r="I843" i="2" s="1"/>
  <c r="G844" i="2"/>
  <c r="G837" i="2"/>
  <c r="H837" i="2" s="1"/>
  <c r="G838" i="2"/>
  <c r="G831" i="2"/>
  <c r="I831" i="2" s="1"/>
  <c r="G832" i="2"/>
  <c r="G825" i="2"/>
  <c r="I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H801" i="2" s="1"/>
  <c r="G802" i="2"/>
  <c r="G795" i="2"/>
  <c r="H795" i="2" s="1"/>
  <c r="G796" i="2"/>
  <c r="G789" i="2"/>
  <c r="H789" i="2" s="1"/>
  <c r="G790" i="2"/>
  <c r="G783" i="2"/>
  <c r="I783" i="2" s="1"/>
  <c r="G784" i="2"/>
  <c r="G768" i="2"/>
  <c r="I768" i="2" s="1"/>
  <c r="G769" i="2"/>
  <c r="G762" i="2"/>
  <c r="I762" i="2" s="1"/>
  <c r="G763" i="2"/>
  <c r="G756" i="2"/>
  <c r="H756" i="2" s="1"/>
  <c r="G757" i="2"/>
  <c r="G750" i="2"/>
  <c r="H750" i="2" s="1"/>
  <c r="G751" i="2"/>
  <c r="G744" i="2"/>
  <c r="I744" i="2" s="1"/>
  <c r="G745" i="2"/>
  <c r="G738" i="2"/>
  <c r="H738" i="2" s="1"/>
  <c r="G739" i="2"/>
  <c r="G732" i="2"/>
  <c r="H732" i="2" s="1"/>
  <c r="G733" i="2"/>
  <c r="G726" i="2"/>
  <c r="I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I702" i="2" s="1"/>
  <c r="G703" i="2"/>
  <c r="G696" i="2"/>
  <c r="I696" i="2" s="1"/>
  <c r="G697" i="2"/>
  <c r="G690" i="2"/>
  <c r="I690" i="2" s="1"/>
  <c r="G691" i="2"/>
  <c r="G684" i="2"/>
  <c r="H684" i="2" s="1"/>
  <c r="G685" i="2"/>
  <c r="G669" i="2"/>
  <c r="I669" i="2" s="1"/>
  <c r="E670" i="2"/>
  <c r="G670" i="2" s="1"/>
  <c r="G660" i="2"/>
  <c r="I660" i="2" s="1"/>
  <c r="G661" i="2"/>
  <c r="G654" i="2"/>
  <c r="I654" i="2" s="1"/>
  <c r="E655" i="2"/>
  <c r="G655" i="2" s="1"/>
  <c r="G645" i="2"/>
  <c r="I645" i="2" s="1"/>
  <c r="E646" i="2"/>
  <c r="G646" i="2" s="1"/>
  <c r="G636" i="2"/>
  <c r="H636" i="2" s="1"/>
  <c r="J636" i="2" s="1"/>
  <c r="E637" i="2"/>
  <c r="G637" i="2" s="1"/>
  <c r="G628" i="2"/>
  <c r="G622" i="2"/>
  <c r="G616" i="2"/>
  <c r="G627" i="2"/>
  <c r="G621" i="2"/>
  <c r="I621" i="2" s="1"/>
  <c r="G615" i="2"/>
  <c r="G609" i="2"/>
  <c r="H609" i="2" s="1"/>
  <c r="J609" i="2" s="1"/>
  <c r="G610" i="2"/>
  <c r="G600" i="2"/>
  <c r="H600" i="2" s="1"/>
  <c r="J600" i="2" s="1"/>
  <c r="E601" i="2"/>
  <c r="G601" i="2" s="1"/>
  <c r="G591" i="2"/>
  <c r="H591" i="2" s="1"/>
  <c r="G592" i="2"/>
  <c r="G585" i="2"/>
  <c r="I585" i="2" s="1"/>
  <c r="G586" i="2"/>
  <c r="G579" i="2"/>
  <c r="H579" i="2" s="1"/>
  <c r="G580" i="2"/>
  <c r="G573" i="2"/>
  <c r="I573" i="2" s="1"/>
  <c r="G574" i="2"/>
  <c r="G567" i="2"/>
  <c r="I567" i="2" s="1"/>
  <c r="G568" i="2"/>
  <c r="G553" i="2"/>
  <c r="G552" i="2"/>
  <c r="G537" i="2"/>
  <c r="H537" i="2" s="1"/>
  <c r="G538" i="2"/>
  <c r="G523" i="2"/>
  <c r="G522" i="2"/>
  <c r="G516" i="2"/>
  <c r="I516" i="2" s="1"/>
  <c r="E517" i="2"/>
  <c r="G517" i="2" s="1"/>
  <c r="G507" i="2"/>
  <c r="I507" i="2" s="1"/>
  <c r="G508" i="2"/>
  <c r="G501" i="2"/>
  <c r="I501" i="2" s="1"/>
  <c r="E502" i="2"/>
  <c r="G502" i="2" s="1"/>
  <c r="G492" i="2"/>
  <c r="I492" i="2" s="1"/>
  <c r="E493" i="2"/>
  <c r="G493" i="2" s="1"/>
  <c r="G483" i="2"/>
  <c r="H483" i="2" s="1"/>
  <c r="G484" i="2"/>
  <c r="G477" i="2"/>
  <c r="I477" i="2" s="1"/>
  <c r="E478" i="2"/>
  <c r="G478" i="2" s="1"/>
  <c r="G468" i="2"/>
  <c r="H468" i="2" s="1"/>
  <c r="G469" i="2"/>
  <c r="G462" i="2"/>
  <c r="H462" i="2" s="1"/>
  <c r="E463" i="2"/>
  <c r="G463" i="2" s="1"/>
  <c r="G453" i="2"/>
  <c r="I453" i="2" s="1"/>
  <c r="G454" i="2"/>
  <c r="G447" i="2"/>
  <c r="I447" i="2" s="1"/>
  <c r="E448" i="2"/>
  <c r="E449" i="2" s="1"/>
  <c r="E439" i="2"/>
  <c r="G439" i="2" s="1"/>
  <c r="G420" i="2"/>
  <c r="H420" i="2" s="1"/>
  <c r="G421" i="2"/>
  <c r="G414" i="2"/>
  <c r="H414" i="2" s="1"/>
  <c r="G415" i="2"/>
  <c r="G408" i="2"/>
  <c r="I408" i="2" s="1"/>
  <c r="G409" i="2"/>
  <c r="G393" i="2"/>
  <c r="I393" i="2" s="1"/>
  <c r="E394" i="2"/>
  <c r="G394" i="2" s="1"/>
  <c r="G384" i="2"/>
  <c r="G385" i="2"/>
  <c r="G378" i="2"/>
  <c r="I378" i="2" s="1"/>
  <c r="G379" i="2"/>
  <c r="G372" i="2"/>
  <c r="H372" i="2" s="1"/>
  <c r="J372" i="2" s="1"/>
  <c r="E373" i="2"/>
  <c r="G373" i="2" s="1"/>
  <c r="G363" i="2"/>
  <c r="H363" i="2" s="1"/>
  <c r="G364" i="2"/>
  <c r="G357" i="2"/>
  <c r="I357" i="2" s="1"/>
  <c r="E358" i="2"/>
  <c r="G358" i="2" s="1"/>
  <c r="G348" i="2"/>
  <c r="H348" i="2" s="1"/>
  <c r="G349" i="2"/>
  <c r="G342" i="2"/>
  <c r="I342" i="2" s="1"/>
  <c r="G343" i="2"/>
  <c r="G336" i="2"/>
  <c r="I336" i="2" s="1"/>
  <c r="G337" i="2"/>
  <c r="G330" i="2"/>
  <c r="I330" i="2" s="1"/>
  <c r="E331" i="2"/>
  <c r="G331" i="2" s="1"/>
  <c r="G321" i="2"/>
  <c r="I321" i="2" s="1"/>
  <c r="G322" i="2"/>
  <c r="G315" i="2"/>
  <c r="I315" i="2" s="1"/>
  <c r="G316" i="2"/>
  <c r="G309" i="2"/>
  <c r="I309" i="2" s="1"/>
  <c r="G310" i="2"/>
  <c r="G303" i="2"/>
  <c r="H303" i="2" s="1"/>
  <c r="G304" i="2"/>
  <c r="G297" i="2"/>
  <c r="H297" i="2" s="1"/>
  <c r="G298" i="2"/>
  <c r="G291" i="2"/>
  <c r="I291" i="2" s="1"/>
  <c r="E292" i="2"/>
  <c r="G292" i="2" s="1"/>
  <c r="G282" i="2"/>
  <c r="H282" i="2" s="1"/>
  <c r="J282" i="2" s="1"/>
  <c r="E283" i="2"/>
  <c r="G283" i="2" s="1"/>
  <c r="G273" i="2"/>
  <c r="I273" i="2" s="1"/>
  <c r="G274" i="2"/>
  <c r="E268" i="2"/>
  <c r="G268" i="2" s="1"/>
  <c r="G258" i="2"/>
  <c r="I258" i="2" s="1"/>
  <c r="G259" i="2"/>
  <c r="E253" i="2"/>
  <c r="G253" i="2" s="1"/>
  <c r="G234" i="2"/>
  <c r="H234" i="2" s="1"/>
  <c r="G235" i="2"/>
  <c r="G228" i="2"/>
  <c r="H228" i="2" s="1"/>
  <c r="G229" i="2"/>
  <c r="G222" i="2"/>
  <c r="I222" i="2" s="1"/>
  <c r="G223" i="2"/>
  <c r="G216" i="2"/>
  <c r="H216" i="2" s="1"/>
  <c r="G217" i="2"/>
  <c r="G210" i="2"/>
  <c r="I210" i="2" s="1"/>
  <c r="G211" i="2"/>
  <c r="G186" i="2"/>
  <c r="I186" i="2" s="1"/>
  <c r="G187" i="2"/>
  <c r="G180" i="2"/>
  <c r="H180" i="2" s="1"/>
  <c r="G181" i="2"/>
  <c r="G174" i="2"/>
  <c r="I174" i="2" s="1"/>
  <c r="G175" i="2"/>
  <c r="G168" i="2"/>
  <c r="I168" i="2" s="1"/>
  <c r="G169" i="2"/>
  <c r="G162" i="2"/>
  <c r="I162" i="2" s="1"/>
  <c r="E163" i="2"/>
  <c r="G163" i="2" s="1"/>
  <c r="G153" i="2"/>
  <c r="I153" i="2" s="1"/>
  <c r="E154" i="2"/>
  <c r="G154" i="2" s="1"/>
  <c r="G144" i="2"/>
  <c r="I144" i="2" s="1"/>
  <c r="E145" i="2"/>
  <c r="G145" i="2" s="1"/>
  <c r="E18" i="2"/>
  <c r="E19" i="2" s="1"/>
  <c r="G19" i="2" s="1"/>
  <c r="G135" i="2"/>
  <c r="I135" i="2" s="1"/>
  <c r="E136" i="2"/>
  <c r="G136" i="2" s="1"/>
  <c r="G126" i="2"/>
  <c r="H126" i="2" s="1"/>
  <c r="G127" i="2"/>
  <c r="G120" i="2"/>
  <c r="H120" i="2" s="1"/>
  <c r="J120" i="2" s="1"/>
  <c r="E121" i="2"/>
  <c r="G121" i="2" s="1"/>
  <c r="G111" i="2"/>
  <c r="H111" i="2" s="1"/>
  <c r="G112" i="2"/>
  <c r="G105" i="2"/>
  <c r="H105" i="2" s="1"/>
  <c r="G106" i="2"/>
  <c r="G99" i="2"/>
  <c r="I99" i="2" s="1"/>
  <c r="G100" i="2"/>
  <c r="G93" i="2"/>
  <c r="I93" i="2" s="1"/>
  <c r="E94" i="2"/>
  <c r="G94" i="2" s="1"/>
  <c r="G84" i="2"/>
  <c r="I84" i="2" s="1"/>
  <c r="G85" i="2"/>
  <c r="G78" i="2"/>
  <c r="H78" i="2" s="1"/>
  <c r="G79" i="2"/>
  <c r="G72" i="2"/>
  <c r="I72" i="2" s="1"/>
  <c r="G73" i="2"/>
  <c r="G66" i="2"/>
  <c r="H66" i="2" s="1"/>
  <c r="G67" i="2"/>
  <c r="G60" i="2"/>
  <c r="H60" i="2" s="1"/>
  <c r="G61" i="2"/>
  <c r="G45" i="2"/>
  <c r="H45" i="2" s="1"/>
  <c r="G46" i="2"/>
  <c r="G39" i="2"/>
  <c r="I39" i="2" s="1"/>
  <c r="G40" i="2"/>
  <c r="E24" i="2"/>
  <c r="E25" i="2" s="1"/>
  <c r="G25" i="2" s="1"/>
  <c r="G33" i="2"/>
  <c r="I33" i="2" s="1"/>
  <c r="E34" i="2"/>
  <c r="G34" i="2" s="1"/>
  <c r="G252" i="2"/>
  <c r="I252" i="2" s="1"/>
  <c r="E9" i="2"/>
  <c r="E10" i="2" s="1"/>
  <c r="G10" i="2" s="1"/>
  <c r="G894" i="2"/>
  <c r="I894" i="2" s="1"/>
  <c r="G267" i="2"/>
  <c r="I267" i="2" s="1"/>
  <c r="E56" i="2"/>
  <c r="G54" i="2"/>
  <c r="I54" i="2" s="1"/>
  <c r="G243" i="2"/>
  <c r="I243" i="2" s="1"/>
  <c r="G874" i="2"/>
  <c r="I874" i="2" s="1"/>
  <c r="G778" i="2"/>
  <c r="G777" i="2"/>
  <c r="G853" i="2"/>
  <c r="G852" i="2"/>
  <c r="G873" i="2"/>
  <c r="G546" i="2"/>
  <c r="G547" i="2"/>
  <c r="G531" i="2"/>
  <c r="G562" i="2"/>
  <c r="G561" i="2"/>
  <c r="G532" i="2"/>
  <c r="G679" i="2"/>
  <c r="G678" i="2"/>
  <c r="G402" i="2"/>
  <c r="G403" i="2"/>
  <c r="G430" i="2"/>
  <c r="G429" i="2"/>
  <c r="G438" i="2"/>
  <c r="G196" i="2"/>
  <c r="G205" i="2"/>
  <c r="G195" i="2"/>
  <c r="G204" i="2"/>
  <c r="E3" i="2"/>
  <c r="E4" i="2" s="1"/>
  <c r="J5008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B5001" i="1" s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B4997" i="1" s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B4993" i="1" s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B4882" i="1" s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56" i="1"/>
  <c r="J4648" i="1"/>
  <c r="J4635" i="1"/>
  <c r="J4673" i="1" s="1"/>
  <c r="J4634" i="1"/>
  <c r="J4672" i="1" s="1"/>
  <c r="J4628" i="1"/>
  <c r="J4666" i="1" s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B4199" i="1" s="1"/>
  <c r="K4199" i="1" s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C4085" i="1"/>
  <c r="D4068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67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C3632" i="1"/>
  <c r="D3612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H3500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84" i="1"/>
  <c r="I3165" i="1"/>
  <c r="J3153" i="1"/>
  <c r="J3191" i="1" s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B2949" i="1"/>
  <c r="B2941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D2814" i="1"/>
  <c r="J2811" i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0" i="1"/>
  <c r="D2600" i="1"/>
  <c r="J2583" i="1"/>
  <c r="J2621" i="1" s="1"/>
  <c r="J2582" i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8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16" i="1"/>
  <c r="J1785" i="1"/>
  <c r="J1823" i="1" s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C1238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227" i="1" l="1"/>
  <c r="K4203" i="1"/>
  <c r="K2025" i="1"/>
  <c r="K2029" i="1"/>
  <c r="K2033" i="1"/>
  <c r="K2037" i="1"/>
  <c r="K3740" i="1"/>
  <c r="K3701" i="1"/>
  <c r="K3705" i="1"/>
  <c r="K4991" i="1"/>
  <c r="K4995" i="1"/>
  <c r="K4999" i="1"/>
  <c r="K5003" i="1"/>
  <c r="H831" i="2"/>
  <c r="J831" i="2" s="1"/>
  <c r="H690" i="2"/>
  <c r="H864" i="2"/>
  <c r="J864" i="2" s="1"/>
  <c r="K4152" i="1"/>
  <c r="J4170" i="1" s="1"/>
  <c r="I819" i="2"/>
  <c r="H807" i="2"/>
  <c r="J807" i="2" s="1"/>
  <c r="I795" i="2"/>
  <c r="J2194" i="1"/>
  <c r="E896" i="2"/>
  <c r="H879" i="2"/>
  <c r="J879" i="2" s="1"/>
  <c r="H843" i="2"/>
  <c r="J843" i="2" s="1"/>
  <c r="H660" i="2"/>
  <c r="J660" i="2" s="1"/>
  <c r="H726" i="2"/>
  <c r="J726" i="2" s="1"/>
  <c r="I732" i="2"/>
  <c r="I813" i="2"/>
  <c r="H768" i="2"/>
  <c r="J768" i="2" s="1"/>
  <c r="H744" i="2"/>
  <c r="J744" i="2" s="1"/>
  <c r="I837" i="2"/>
  <c r="I801" i="2"/>
  <c r="H669" i="2"/>
  <c r="J669" i="2" s="1"/>
  <c r="H720" i="2"/>
  <c r="J720" i="2" s="1"/>
  <c r="I684" i="2"/>
  <c r="H696" i="2"/>
  <c r="J696" i="2" s="1"/>
  <c r="H895" i="2"/>
  <c r="J895" i="2" s="1"/>
  <c r="I895" i="2"/>
  <c r="I896" i="2" s="1"/>
  <c r="H621" i="2"/>
  <c r="J621" i="2" s="1"/>
  <c r="K4837" i="1"/>
  <c r="K4841" i="1"/>
  <c r="K4845" i="1"/>
  <c r="K4849" i="1"/>
  <c r="E887" i="2"/>
  <c r="I886" i="2"/>
  <c r="I887" i="2" s="1"/>
  <c r="H886" i="2"/>
  <c r="J886" i="2" s="1"/>
  <c r="H885" i="2"/>
  <c r="G887" i="2"/>
  <c r="E881" i="2"/>
  <c r="I880" i="2"/>
  <c r="I881" i="2" s="1"/>
  <c r="H880" i="2"/>
  <c r="J880" i="2" s="1"/>
  <c r="G881" i="2"/>
  <c r="J4702" i="1"/>
  <c r="I865" i="2"/>
  <c r="I866" i="2" s="1"/>
  <c r="H865" i="2"/>
  <c r="J865" i="2" s="1"/>
  <c r="E866" i="2"/>
  <c r="G866" i="2"/>
  <c r="I859" i="2"/>
  <c r="I860" i="2" s="1"/>
  <c r="H859" i="2"/>
  <c r="J859" i="2" s="1"/>
  <c r="E860" i="2"/>
  <c r="H858" i="2"/>
  <c r="G860" i="2"/>
  <c r="K4608" i="1"/>
  <c r="K4609" i="1"/>
  <c r="K4610" i="1"/>
  <c r="K4611" i="1"/>
  <c r="K4612" i="1"/>
  <c r="K4613" i="1"/>
  <c r="K4614" i="1"/>
  <c r="K4615" i="1"/>
  <c r="K4616" i="1"/>
  <c r="K4617" i="1"/>
  <c r="E845" i="2"/>
  <c r="I844" i="2"/>
  <c r="I845" i="2" s="1"/>
  <c r="H844" i="2"/>
  <c r="J844" i="2" s="1"/>
  <c r="G845" i="2"/>
  <c r="G833" i="2"/>
  <c r="J837" i="2"/>
  <c r="E839" i="2"/>
  <c r="I838" i="2"/>
  <c r="H838" i="2"/>
  <c r="J838" i="2" s="1"/>
  <c r="G839" i="2"/>
  <c r="I832" i="2"/>
  <c r="I833" i="2" s="1"/>
  <c r="H832" i="2"/>
  <c r="J832" i="2" s="1"/>
  <c r="E833" i="2"/>
  <c r="E827" i="2"/>
  <c r="I826" i="2"/>
  <c r="I827" i="2" s="1"/>
  <c r="H826" i="2"/>
  <c r="J826" i="2" s="1"/>
  <c r="H825" i="2"/>
  <c r="G827" i="2"/>
  <c r="I820" i="2"/>
  <c r="H820" i="2"/>
  <c r="J820" i="2" s="1"/>
  <c r="J819" i="2"/>
  <c r="E821" i="2"/>
  <c r="G821" i="2"/>
  <c r="J813" i="2"/>
  <c r="I814" i="2"/>
  <c r="H814" i="2"/>
  <c r="J814" i="2" s="1"/>
  <c r="E815" i="2"/>
  <c r="G815" i="2"/>
  <c r="I808" i="2"/>
  <c r="I809" i="2" s="1"/>
  <c r="H808" i="2"/>
  <c r="J808" i="2" s="1"/>
  <c r="E809" i="2"/>
  <c r="G809" i="2"/>
  <c r="J801" i="2"/>
  <c r="E803" i="2"/>
  <c r="I802" i="2"/>
  <c r="H802" i="2"/>
  <c r="J802" i="2" s="1"/>
  <c r="G803" i="2"/>
  <c r="J795" i="2"/>
  <c r="I796" i="2"/>
  <c r="H796" i="2"/>
  <c r="J796" i="2" s="1"/>
  <c r="E797" i="2"/>
  <c r="G797" i="2"/>
  <c r="J789" i="2"/>
  <c r="I790" i="2"/>
  <c r="H790" i="2"/>
  <c r="J790" i="2" s="1"/>
  <c r="E791" i="2"/>
  <c r="I789" i="2"/>
  <c r="G791" i="2"/>
  <c r="E785" i="2"/>
  <c r="I784" i="2"/>
  <c r="I785" i="2" s="1"/>
  <c r="H784" i="2"/>
  <c r="J784" i="2" s="1"/>
  <c r="H783" i="2"/>
  <c r="G785" i="2"/>
  <c r="I714" i="2"/>
  <c r="K4496" i="1"/>
  <c r="K4500" i="1"/>
  <c r="K4504" i="1"/>
  <c r="K4508" i="1"/>
  <c r="H762" i="2"/>
  <c r="J762" i="2" s="1"/>
  <c r="I738" i="2"/>
  <c r="K4618" i="1"/>
  <c r="K4619" i="1"/>
  <c r="K4620" i="1"/>
  <c r="K4621" i="1"/>
  <c r="K4622" i="1"/>
  <c r="K4623" i="1"/>
  <c r="K4760" i="1"/>
  <c r="K4764" i="1"/>
  <c r="K4768" i="1"/>
  <c r="K4772" i="1"/>
  <c r="K4882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K4762" i="1"/>
  <c r="K4766" i="1"/>
  <c r="K4770" i="1"/>
  <c r="K4774" i="1"/>
  <c r="K4767" i="1"/>
  <c r="K4775" i="1"/>
  <c r="J4588" i="1"/>
  <c r="K4886" i="1"/>
  <c r="J4930" i="1"/>
  <c r="K4850" i="1"/>
  <c r="K4955" i="1"/>
  <c r="K4959" i="1"/>
  <c r="K4963" i="1"/>
  <c r="I769" i="2"/>
  <c r="I770" i="2" s="1"/>
  <c r="H769" i="2"/>
  <c r="J769" i="2" s="1"/>
  <c r="E770" i="2"/>
  <c r="G770" i="2"/>
  <c r="E764" i="2"/>
  <c r="I763" i="2"/>
  <c r="I764" i="2" s="1"/>
  <c r="H763" i="2"/>
  <c r="J763" i="2" s="1"/>
  <c r="G764" i="2"/>
  <c r="H757" i="2"/>
  <c r="J757" i="2" s="1"/>
  <c r="I757" i="2"/>
  <c r="E758" i="2"/>
  <c r="J756" i="2"/>
  <c r="I756" i="2"/>
  <c r="G758" i="2"/>
  <c r="I751" i="2"/>
  <c r="H751" i="2"/>
  <c r="J751" i="2" s="1"/>
  <c r="J750" i="2"/>
  <c r="E752" i="2"/>
  <c r="I750" i="2"/>
  <c r="G752" i="2"/>
  <c r="I745" i="2"/>
  <c r="I746" i="2" s="1"/>
  <c r="H745" i="2"/>
  <c r="J745" i="2" s="1"/>
  <c r="E746" i="2"/>
  <c r="G746" i="2"/>
  <c r="I739" i="2"/>
  <c r="H739" i="2"/>
  <c r="J739" i="2" s="1"/>
  <c r="J738" i="2"/>
  <c r="E740" i="2"/>
  <c r="G740" i="2"/>
  <c r="J732" i="2"/>
  <c r="G728" i="2"/>
  <c r="E734" i="2"/>
  <c r="I733" i="2"/>
  <c r="H733" i="2"/>
  <c r="J733" i="2" s="1"/>
  <c r="G734" i="2"/>
  <c r="E728" i="2"/>
  <c r="I727" i="2"/>
  <c r="I728" i="2" s="1"/>
  <c r="H727" i="2"/>
  <c r="J727" i="2" s="1"/>
  <c r="I721" i="2"/>
  <c r="I722" i="2" s="1"/>
  <c r="H721" i="2"/>
  <c r="J721" i="2" s="1"/>
  <c r="E722" i="2"/>
  <c r="G722" i="2"/>
  <c r="J714" i="2"/>
  <c r="E716" i="2"/>
  <c r="I715" i="2"/>
  <c r="H715" i="2"/>
  <c r="J715" i="2" s="1"/>
  <c r="G716" i="2"/>
  <c r="J708" i="2"/>
  <c r="E710" i="2"/>
  <c r="I709" i="2"/>
  <c r="H709" i="2"/>
  <c r="J709" i="2" s="1"/>
  <c r="I708" i="2"/>
  <c r="G710" i="2"/>
  <c r="I703" i="2"/>
  <c r="I704" i="2" s="1"/>
  <c r="H703" i="2"/>
  <c r="J703" i="2" s="1"/>
  <c r="E704" i="2"/>
  <c r="H702" i="2"/>
  <c r="G704" i="2"/>
  <c r="I697" i="2"/>
  <c r="I698" i="2" s="1"/>
  <c r="H697" i="2"/>
  <c r="J697" i="2" s="1"/>
  <c r="E698" i="2"/>
  <c r="G698" i="2"/>
  <c r="E692" i="2"/>
  <c r="J690" i="2"/>
  <c r="I691" i="2"/>
  <c r="I692" i="2" s="1"/>
  <c r="H691" i="2"/>
  <c r="J691" i="2" s="1"/>
  <c r="G692" i="2"/>
  <c r="E686" i="2"/>
  <c r="I685" i="2"/>
  <c r="H685" i="2"/>
  <c r="J685" i="2" s="1"/>
  <c r="J684" i="2"/>
  <c r="G686" i="2"/>
  <c r="K4432" i="1"/>
  <c r="K4394" i="1"/>
  <c r="H654" i="2"/>
  <c r="J654" i="2" s="1"/>
  <c r="G656" i="2"/>
  <c r="E662" i="2"/>
  <c r="I661" i="2"/>
  <c r="I662" i="2" s="1"/>
  <c r="H661" i="2"/>
  <c r="J661" i="2" s="1"/>
  <c r="G662" i="2"/>
  <c r="G647" i="2"/>
  <c r="G650" i="2" s="1"/>
  <c r="H645" i="2"/>
  <c r="J645" i="2" s="1"/>
  <c r="I636" i="2"/>
  <c r="G623" i="2"/>
  <c r="I628" i="2"/>
  <c r="H628" i="2"/>
  <c r="J628" i="2" s="1"/>
  <c r="G629" i="2"/>
  <c r="E629" i="2"/>
  <c r="E623" i="2"/>
  <c r="I622" i="2"/>
  <c r="I623" i="2" s="1"/>
  <c r="H622" i="2"/>
  <c r="J622" i="2" s="1"/>
  <c r="I616" i="2"/>
  <c r="H616" i="2"/>
  <c r="J616" i="2" s="1"/>
  <c r="I615" i="2"/>
  <c r="G617" i="2"/>
  <c r="E617" i="2"/>
  <c r="I600" i="2"/>
  <c r="H573" i="2"/>
  <c r="J573" i="2" s="1"/>
  <c r="H627" i="2"/>
  <c r="I579" i="2"/>
  <c r="H567" i="2"/>
  <c r="J567" i="2" s="1"/>
  <c r="H585" i="2"/>
  <c r="J585" i="2" s="1"/>
  <c r="I609" i="2"/>
  <c r="H615" i="2"/>
  <c r="I627" i="2"/>
  <c r="I629" i="2" s="1"/>
  <c r="K3697" i="1"/>
  <c r="K3736" i="1"/>
  <c r="E593" i="2"/>
  <c r="I592" i="2"/>
  <c r="H592" i="2"/>
  <c r="J592" i="2" s="1"/>
  <c r="J591" i="2"/>
  <c r="I591" i="2"/>
  <c r="G593" i="2"/>
  <c r="I586" i="2"/>
  <c r="I587" i="2" s="1"/>
  <c r="H586" i="2"/>
  <c r="J586" i="2" s="1"/>
  <c r="E587" i="2"/>
  <c r="G587" i="2"/>
  <c r="J579" i="2"/>
  <c r="I580" i="2"/>
  <c r="H580" i="2"/>
  <c r="J580" i="2" s="1"/>
  <c r="E581" i="2"/>
  <c r="G581" i="2"/>
  <c r="H574" i="2"/>
  <c r="J574" i="2" s="1"/>
  <c r="I574" i="2"/>
  <c r="I575" i="2" s="1"/>
  <c r="E575" i="2"/>
  <c r="G575" i="2"/>
  <c r="E569" i="2"/>
  <c r="I568" i="2"/>
  <c r="I569" i="2" s="1"/>
  <c r="H568" i="2"/>
  <c r="J568" i="2" s="1"/>
  <c r="G569" i="2"/>
  <c r="E554" i="2"/>
  <c r="I552" i="2"/>
  <c r="G554" i="2"/>
  <c r="I553" i="2"/>
  <c r="H553" i="2"/>
  <c r="J553" i="2" s="1"/>
  <c r="H552" i="2"/>
  <c r="K3506" i="1"/>
  <c r="K3510" i="1"/>
  <c r="K3518" i="1"/>
  <c r="I537" i="2"/>
  <c r="J537" i="2"/>
  <c r="H538" i="2"/>
  <c r="J538" i="2" s="1"/>
  <c r="I538" i="2"/>
  <c r="E539" i="2"/>
  <c r="G539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K3678" i="1" s="1"/>
  <c r="J3680" i="1" s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564" i="1" s="1"/>
  <c r="J3566" i="1" s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K4400" i="1" s="1"/>
  <c r="J4402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K3906" i="1" s="1"/>
  <c r="K3910" i="1" s="1"/>
  <c r="J4132" i="1"/>
  <c r="K4494" i="1"/>
  <c r="K4498" i="1"/>
  <c r="K4502" i="1"/>
  <c r="K3354" i="1"/>
  <c r="K3358" i="1"/>
  <c r="K3362" i="1"/>
  <c r="K3366" i="1"/>
  <c r="I522" i="2"/>
  <c r="G524" i="2"/>
  <c r="H523" i="2"/>
  <c r="J523" i="2" s="1"/>
  <c r="I523" i="2"/>
  <c r="E524" i="2"/>
  <c r="H516" i="2"/>
  <c r="J516" i="2" s="1"/>
  <c r="H522" i="2"/>
  <c r="H501" i="2"/>
  <c r="J501" i="2" s="1"/>
  <c r="K3240" i="1"/>
  <c r="H507" i="2"/>
  <c r="H508" i="2"/>
  <c r="J508" i="2" s="1"/>
  <c r="I508" i="2"/>
  <c r="I509" i="2" s="1"/>
  <c r="E509" i="2"/>
  <c r="G509" i="2"/>
  <c r="H492" i="2"/>
  <c r="J492" i="2" s="1"/>
  <c r="I468" i="2"/>
  <c r="H477" i="2"/>
  <c r="J477" i="2" s="1"/>
  <c r="G479" i="2"/>
  <c r="E485" i="2"/>
  <c r="H484" i="2"/>
  <c r="J484" i="2" s="1"/>
  <c r="I484" i="2"/>
  <c r="J483" i="2"/>
  <c r="I483" i="2"/>
  <c r="G485" i="2"/>
  <c r="J2878" i="1"/>
  <c r="I462" i="2"/>
  <c r="E470" i="2"/>
  <c r="J468" i="2"/>
  <c r="I469" i="2"/>
  <c r="H469" i="2"/>
  <c r="J469" i="2" s="1"/>
  <c r="G470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447" i="2"/>
  <c r="J447" i="2" s="1"/>
  <c r="H454" i="2"/>
  <c r="J454" i="2" s="1"/>
  <c r="I454" i="2"/>
  <c r="I455" i="2" s="1"/>
  <c r="E455" i="2"/>
  <c r="H453" i="2"/>
  <c r="G455" i="2"/>
  <c r="K2711" i="1"/>
  <c r="K2677" i="1"/>
  <c r="K2681" i="1"/>
  <c r="E440" i="2"/>
  <c r="H439" i="2"/>
  <c r="J439" i="2" s="1"/>
  <c r="I439" i="2"/>
  <c r="I414" i="2"/>
  <c r="I420" i="2"/>
  <c r="H421" i="2"/>
  <c r="J421" i="2" s="1"/>
  <c r="I421" i="2"/>
  <c r="J420" i="2"/>
  <c r="E422" i="2"/>
  <c r="G422" i="2"/>
  <c r="J414" i="2"/>
  <c r="H415" i="2"/>
  <c r="J415" i="2" s="1"/>
  <c r="I415" i="2"/>
  <c r="E416" i="2"/>
  <c r="G416" i="2"/>
  <c r="H409" i="2"/>
  <c r="J409" i="2" s="1"/>
  <c r="I409" i="2"/>
  <c r="I410" i="2" s="1"/>
  <c r="E410" i="2"/>
  <c r="H408" i="2"/>
  <c r="G410" i="2"/>
  <c r="H393" i="2"/>
  <c r="J393" i="2" s="1"/>
  <c r="G395" i="2"/>
  <c r="G398" i="2" s="1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49" i="1"/>
  <c r="I3291" i="1"/>
  <c r="K3291" i="1" s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64" i="1" s="1"/>
  <c r="K3126" i="1"/>
  <c r="J3168" i="1"/>
  <c r="K3168" i="1" s="1"/>
  <c r="K3130" i="1"/>
  <c r="J3172" i="1"/>
  <c r="K3172" i="1" s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6" i="1"/>
  <c r="K3170" i="1"/>
  <c r="K3174" i="1"/>
  <c r="K3255" i="1"/>
  <c r="J3334" i="1"/>
  <c r="K3336" i="1" s="1"/>
  <c r="J3338" i="1" s="1"/>
  <c r="K3285" i="1"/>
  <c r="K3287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378" i="2"/>
  <c r="J378" i="2" s="1"/>
  <c r="G386" i="2"/>
  <c r="H384" i="2"/>
  <c r="J384" i="2" s="1"/>
  <c r="I372" i="2"/>
  <c r="I384" i="2"/>
  <c r="H385" i="2"/>
  <c r="J385" i="2" s="1"/>
  <c r="I385" i="2"/>
  <c r="E386" i="2"/>
  <c r="H379" i="2"/>
  <c r="J379" i="2" s="1"/>
  <c r="I379" i="2"/>
  <c r="I380" i="2" s="1"/>
  <c r="E380" i="2"/>
  <c r="G380" i="2"/>
  <c r="K2104" i="1"/>
  <c r="K2108" i="1"/>
  <c r="K2112" i="1"/>
  <c r="I348" i="2"/>
  <c r="E365" i="2"/>
  <c r="G359" i="2"/>
  <c r="H364" i="2"/>
  <c r="J364" i="2" s="1"/>
  <c r="I364" i="2"/>
  <c r="H357" i="2"/>
  <c r="J357" i="2" s="1"/>
  <c r="H342" i="2"/>
  <c r="J342" i="2" s="1"/>
  <c r="J363" i="2"/>
  <c r="I363" i="2"/>
  <c r="I365" i="2" s="1"/>
  <c r="G365" i="2"/>
  <c r="K2026" i="1"/>
  <c r="K2034" i="1"/>
  <c r="J348" i="2"/>
  <c r="H349" i="2"/>
  <c r="J349" i="2" s="1"/>
  <c r="I349" i="2"/>
  <c r="G338" i="2"/>
  <c r="E350" i="2"/>
  <c r="G350" i="2"/>
  <c r="H343" i="2"/>
  <c r="J343" i="2" s="1"/>
  <c r="I343" i="2"/>
  <c r="I344" i="2" s="1"/>
  <c r="E344" i="2"/>
  <c r="H336" i="2"/>
  <c r="J336" i="2" s="1"/>
  <c r="G344" i="2"/>
  <c r="H337" i="2"/>
  <c r="J337" i="2" s="1"/>
  <c r="I337" i="2"/>
  <c r="I338" i="2" s="1"/>
  <c r="E338" i="2"/>
  <c r="H330" i="2"/>
  <c r="J330" i="2" s="1"/>
  <c r="I303" i="2"/>
  <c r="H321" i="2"/>
  <c r="J321" i="2" s="1"/>
  <c r="H322" i="2"/>
  <c r="J322" i="2" s="1"/>
  <c r="I322" i="2"/>
  <c r="I323" i="2" s="1"/>
  <c r="E323" i="2"/>
  <c r="G323" i="2"/>
  <c r="H316" i="2"/>
  <c r="J316" i="2" s="1"/>
  <c r="I316" i="2"/>
  <c r="I317" i="2" s="1"/>
  <c r="H309" i="2"/>
  <c r="J309" i="2" s="1"/>
  <c r="E311" i="2"/>
  <c r="E317" i="2"/>
  <c r="H315" i="2"/>
  <c r="G317" i="2"/>
  <c r="I310" i="2"/>
  <c r="I311" i="2" s="1"/>
  <c r="H310" i="2"/>
  <c r="J310" i="2" s="1"/>
  <c r="H291" i="2"/>
  <c r="J291" i="2" s="1"/>
  <c r="G311" i="2"/>
  <c r="H304" i="2"/>
  <c r="J304" i="2" s="1"/>
  <c r="I304" i="2"/>
  <c r="J303" i="2"/>
  <c r="E305" i="2"/>
  <c r="G305" i="2"/>
  <c r="J297" i="2"/>
  <c r="H298" i="2"/>
  <c r="J298" i="2" s="1"/>
  <c r="I298" i="2"/>
  <c r="E299" i="2"/>
  <c r="I297" i="2"/>
  <c r="G299" i="2"/>
  <c r="J1738" i="1"/>
  <c r="K1740" i="1" s="1"/>
  <c r="G284" i="2"/>
  <c r="G287" i="2" s="1"/>
  <c r="I282" i="2"/>
  <c r="J1624" i="1"/>
  <c r="H273" i="2"/>
  <c r="J273" i="2" s="1"/>
  <c r="E254" i="2"/>
  <c r="E269" i="2"/>
  <c r="H274" i="2"/>
  <c r="J274" i="2" s="1"/>
  <c r="I274" i="2"/>
  <c r="I275" i="2" s="1"/>
  <c r="E275" i="2"/>
  <c r="G275" i="2"/>
  <c r="H268" i="2"/>
  <c r="J268" i="2" s="1"/>
  <c r="I268" i="2"/>
  <c r="I269" i="2" s="1"/>
  <c r="H258" i="2"/>
  <c r="H259" i="2"/>
  <c r="J259" i="2" s="1"/>
  <c r="I259" i="2"/>
  <c r="I260" i="2" s="1"/>
  <c r="E260" i="2"/>
  <c r="G260" i="2"/>
  <c r="H253" i="2"/>
  <c r="J253" i="2" s="1"/>
  <c r="I253" i="2"/>
  <c r="I254" i="2" s="1"/>
  <c r="K1417" i="1"/>
  <c r="K1421" i="1"/>
  <c r="K1458" i="1"/>
  <c r="J1282" i="1"/>
  <c r="K1284" i="1" s="1"/>
  <c r="J1286" i="1" s="1"/>
  <c r="I228" i="2"/>
  <c r="E236" i="2"/>
  <c r="J234" i="2"/>
  <c r="I235" i="2"/>
  <c r="H235" i="2"/>
  <c r="J235" i="2" s="1"/>
  <c r="I216" i="2"/>
  <c r="I234" i="2"/>
  <c r="G236" i="2"/>
  <c r="H222" i="2"/>
  <c r="J222" i="2" s="1"/>
  <c r="H229" i="2"/>
  <c r="J229" i="2" s="1"/>
  <c r="I229" i="2"/>
  <c r="E230" i="2"/>
  <c r="J228" i="2"/>
  <c r="G230" i="2"/>
  <c r="H223" i="2"/>
  <c r="J223" i="2" s="1"/>
  <c r="I223" i="2"/>
  <c r="I224" i="2" s="1"/>
  <c r="E224" i="2"/>
  <c r="G224" i="2"/>
  <c r="J216" i="2"/>
  <c r="H217" i="2"/>
  <c r="J217" i="2" s="1"/>
  <c r="I217" i="2"/>
  <c r="E218" i="2"/>
  <c r="G218" i="2"/>
  <c r="H211" i="2"/>
  <c r="J211" i="2" s="1"/>
  <c r="I211" i="2"/>
  <c r="I212" i="2" s="1"/>
  <c r="E212" i="2"/>
  <c r="H210" i="2"/>
  <c r="G212" i="2"/>
  <c r="B1235" i="1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I180" i="2"/>
  <c r="H162" i="2"/>
  <c r="J162" i="2" s="1"/>
  <c r="H174" i="2"/>
  <c r="J174" i="2" s="1"/>
  <c r="H168" i="2"/>
  <c r="J168" i="2" s="1"/>
  <c r="H187" i="2"/>
  <c r="J187" i="2" s="1"/>
  <c r="I187" i="2"/>
  <c r="I188" i="2" s="1"/>
  <c r="E188" i="2"/>
  <c r="H186" i="2"/>
  <c r="G188" i="2"/>
  <c r="H181" i="2"/>
  <c r="J181" i="2" s="1"/>
  <c r="I181" i="2"/>
  <c r="E182" i="2"/>
  <c r="J180" i="2"/>
  <c r="G182" i="2"/>
  <c r="E176" i="2"/>
  <c r="H175" i="2"/>
  <c r="J175" i="2" s="1"/>
  <c r="I175" i="2"/>
  <c r="I176" i="2" s="1"/>
  <c r="G176" i="2"/>
  <c r="H169" i="2"/>
  <c r="J169" i="2" s="1"/>
  <c r="I169" i="2"/>
  <c r="I170" i="2" s="1"/>
  <c r="E170" i="2"/>
  <c r="G170" i="2"/>
  <c r="H153" i="2"/>
  <c r="J153" i="2" s="1"/>
  <c r="G146" i="2"/>
  <c r="G149" i="2" s="1"/>
  <c r="H144" i="2"/>
  <c r="J144" i="2" s="1"/>
  <c r="G18" i="2"/>
  <c r="I18" i="2" s="1"/>
  <c r="H135" i="2"/>
  <c r="J135" i="2" s="1"/>
  <c r="H252" i="2"/>
  <c r="G254" i="2"/>
  <c r="E128" i="2"/>
  <c r="G122" i="2"/>
  <c r="J126" i="2"/>
  <c r="H127" i="2"/>
  <c r="J127" i="2" s="1"/>
  <c r="I127" i="2"/>
  <c r="I120" i="2"/>
  <c r="I126" i="2"/>
  <c r="G128" i="2"/>
  <c r="E113" i="2"/>
  <c r="H99" i="2"/>
  <c r="J99" i="2" s="1"/>
  <c r="I111" i="2"/>
  <c r="E107" i="2"/>
  <c r="J111" i="2"/>
  <c r="I112" i="2"/>
  <c r="H112" i="2"/>
  <c r="J112" i="2" s="1"/>
  <c r="G113" i="2"/>
  <c r="J105" i="2"/>
  <c r="H106" i="2"/>
  <c r="J106" i="2" s="1"/>
  <c r="I106" i="2"/>
  <c r="I105" i="2"/>
  <c r="G107" i="2"/>
  <c r="H93" i="2"/>
  <c r="J93" i="2" s="1"/>
  <c r="H100" i="2"/>
  <c r="J100" i="2" s="1"/>
  <c r="I100" i="2"/>
  <c r="I101" i="2" s="1"/>
  <c r="E101" i="2"/>
  <c r="G101" i="2"/>
  <c r="I60" i="2"/>
  <c r="H84" i="2"/>
  <c r="J84" i="2" s="1"/>
  <c r="H85" i="2"/>
  <c r="J85" i="2" s="1"/>
  <c r="I85" i="2"/>
  <c r="I86" i="2" s="1"/>
  <c r="E80" i="2"/>
  <c r="E86" i="2"/>
  <c r="H72" i="2"/>
  <c r="E74" i="2"/>
  <c r="G86" i="2"/>
  <c r="I79" i="2"/>
  <c r="H79" i="2"/>
  <c r="J79" i="2" s="1"/>
  <c r="J78" i="2"/>
  <c r="E68" i="2"/>
  <c r="I78" i="2"/>
  <c r="G80" i="2"/>
  <c r="I66" i="2"/>
  <c r="I73" i="2"/>
  <c r="I74" i="2" s="1"/>
  <c r="H73" i="2"/>
  <c r="J73" i="2" s="1"/>
  <c r="J72" i="2"/>
  <c r="G74" i="2"/>
  <c r="I67" i="2"/>
  <c r="H67" i="2"/>
  <c r="J67" i="2" s="1"/>
  <c r="J66" i="2"/>
  <c r="G68" i="2"/>
  <c r="H61" i="2"/>
  <c r="J61" i="2" s="1"/>
  <c r="I61" i="2"/>
  <c r="E62" i="2"/>
  <c r="J60" i="2"/>
  <c r="G62" i="2"/>
  <c r="G448" i="2"/>
  <c r="G449" i="2" s="1"/>
  <c r="H39" i="2"/>
  <c r="J39" i="2" s="1"/>
  <c r="H33" i="2"/>
  <c r="J33" i="2" s="1"/>
  <c r="G35" i="2"/>
  <c r="J45" i="2"/>
  <c r="H46" i="2"/>
  <c r="J46" i="2" s="1"/>
  <c r="I46" i="2"/>
  <c r="E47" i="2"/>
  <c r="I45" i="2"/>
  <c r="G47" i="2"/>
  <c r="H40" i="2"/>
  <c r="J40" i="2" s="1"/>
  <c r="I40" i="2"/>
  <c r="I41" i="2" s="1"/>
  <c r="E41" i="2"/>
  <c r="G24" i="2"/>
  <c r="I24" i="2" s="1"/>
  <c r="G41" i="2"/>
  <c r="G9" i="2"/>
  <c r="I9" i="2" s="1"/>
  <c r="H25" i="2"/>
  <c r="J25" i="2" s="1"/>
  <c r="I25" i="2"/>
  <c r="E26" i="2"/>
  <c r="G896" i="2"/>
  <c r="G899" i="2" s="1"/>
  <c r="H894" i="2"/>
  <c r="E122" i="2"/>
  <c r="E374" i="2"/>
  <c r="H243" i="2"/>
  <c r="J243" i="2" s="1"/>
  <c r="H54" i="2"/>
  <c r="J54" i="2" s="1"/>
  <c r="H267" i="2"/>
  <c r="E602" i="2"/>
  <c r="G269" i="2"/>
  <c r="E563" i="2"/>
  <c r="H10" i="2"/>
  <c r="J10" i="2" s="1"/>
  <c r="I10" i="2"/>
  <c r="E11" i="2"/>
  <c r="E518" i="2"/>
  <c r="E245" i="2"/>
  <c r="G244" i="2"/>
  <c r="E155" i="2"/>
  <c r="E680" i="2"/>
  <c r="E533" i="2"/>
  <c r="G55" i="2"/>
  <c r="G56" i="2" s="1"/>
  <c r="E146" i="2"/>
  <c r="H874" i="2"/>
  <c r="J874" i="2" s="1"/>
  <c r="E284" i="2"/>
  <c r="E395" i="2"/>
  <c r="E404" i="2"/>
  <c r="E656" i="2"/>
  <c r="E875" i="2"/>
  <c r="H778" i="2"/>
  <c r="J778" i="2" s="1"/>
  <c r="I778" i="2"/>
  <c r="I873" i="2"/>
  <c r="I875" i="2" s="1"/>
  <c r="H873" i="2"/>
  <c r="G875" i="2"/>
  <c r="H853" i="2"/>
  <c r="J853" i="2" s="1"/>
  <c r="I853" i="2"/>
  <c r="G779" i="2"/>
  <c r="H777" i="2"/>
  <c r="I777" i="2"/>
  <c r="G854" i="2"/>
  <c r="H852" i="2"/>
  <c r="I852" i="2"/>
  <c r="E779" i="2"/>
  <c r="E854" i="2"/>
  <c r="H670" i="2"/>
  <c r="J670" i="2" s="1"/>
  <c r="I670" i="2"/>
  <c r="I671" i="2" s="1"/>
  <c r="H637" i="2"/>
  <c r="I637" i="2"/>
  <c r="G671" i="2"/>
  <c r="G674" i="2" s="1"/>
  <c r="G563" i="2"/>
  <c r="I561" i="2"/>
  <c r="H561" i="2"/>
  <c r="I547" i="2"/>
  <c r="H547" i="2"/>
  <c r="J547" i="2" s="1"/>
  <c r="E548" i="2"/>
  <c r="H655" i="2"/>
  <c r="J655" i="2" s="1"/>
  <c r="I655" i="2"/>
  <c r="I656" i="2" s="1"/>
  <c r="G638" i="2"/>
  <c r="G641" i="2" s="1"/>
  <c r="E638" i="2"/>
  <c r="H562" i="2"/>
  <c r="J562" i="2" s="1"/>
  <c r="I562" i="2"/>
  <c r="I531" i="2"/>
  <c r="G533" i="2"/>
  <c r="G542" i="2" s="1"/>
  <c r="H531" i="2"/>
  <c r="G680" i="2"/>
  <c r="H678" i="2"/>
  <c r="I678" i="2"/>
  <c r="H646" i="2"/>
  <c r="J646" i="2" s="1"/>
  <c r="I646" i="2"/>
  <c r="I647" i="2" s="1"/>
  <c r="G611" i="2"/>
  <c r="I610" i="2"/>
  <c r="H610" i="2"/>
  <c r="H679" i="2"/>
  <c r="J679" i="2" s="1"/>
  <c r="I679" i="2"/>
  <c r="E647" i="2"/>
  <c r="H601" i="2"/>
  <c r="G602" i="2"/>
  <c r="G605" i="2" s="1"/>
  <c r="I601" i="2"/>
  <c r="E671" i="2"/>
  <c r="E611" i="2"/>
  <c r="I532" i="2"/>
  <c r="H532" i="2"/>
  <c r="J532" i="2" s="1"/>
  <c r="I546" i="2"/>
  <c r="G548" i="2"/>
  <c r="H546" i="2"/>
  <c r="H493" i="2"/>
  <c r="J493" i="2" s="1"/>
  <c r="I493" i="2"/>
  <c r="I494" i="2" s="1"/>
  <c r="G494" i="2"/>
  <c r="G497" i="2" s="1"/>
  <c r="I438" i="2"/>
  <c r="G440" i="2"/>
  <c r="G443" i="2" s="1"/>
  <c r="H438" i="2"/>
  <c r="J462" i="2"/>
  <c r="H517" i="2"/>
  <c r="J517" i="2" s="1"/>
  <c r="I517" i="2"/>
  <c r="I518" i="2" s="1"/>
  <c r="E479" i="2"/>
  <c r="H463" i="2"/>
  <c r="J463" i="2" s="1"/>
  <c r="I463" i="2"/>
  <c r="G431" i="2"/>
  <c r="G434" i="2" s="1"/>
  <c r="H429" i="2"/>
  <c r="I429" i="2"/>
  <c r="I403" i="2"/>
  <c r="H403" i="2"/>
  <c r="J403" i="2" s="1"/>
  <c r="I402" i="2"/>
  <c r="G404" i="2"/>
  <c r="H402" i="2"/>
  <c r="G464" i="2"/>
  <c r="G473" i="2" s="1"/>
  <c r="E494" i="2"/>
  <c r="I430" i="2"/>
  <c r="H430" i="2"/>
  <c r="J430" i="2" s="1"/>
  <c r="H478" i="2"/>
  <c r="J478" i="2" s="1"/>
  <c r="I478" i="2"/>
  <c r="I479" i="2" s="1"/>
  <c r="H502" i="2"/>
  <c r="J502" i="2" s="1"/>
  <c r="I502" i="2"/>
  <c r="I503" i="2" s="1"/>
  <c r="G503" i="2"/>
  <c r="E503" i="2"/>
  <c r="E464" i="2"/>
  <c r="G518" i="2"/>
  <c r="I394" i="2"/>
  <c r="I395" i="2" s="1"/>
  <c r="H394" i="2"/>
  <c r="J394" i="2" s="1"/>
  <c r="E431" i="2"/>
  <c r="H292" i="2"/>
  <c r="J292" i="2" s="1"/>
  <c r="I292" i="2"/>
  <c r="I293" i="2" s="1"/>
  <c r="H205" i="2"/>
  <c r="J205" i="2" s="1"/>
  <c r="I205" i="2"/>
  <c r="H373" i="2"/>
  <c r="I373" i="2"/>
  <c r="G374" i="2"/>
  <c r="H283" i="2"/>
  <c r="I283" i="2"/>
  <c r="G293" i="2"/>
  <c r="E332" i="2"/>
  <c r="G197" i="2"/>
  <c r="G200" i="2" s="1"/>
  <c r="H195" i="2"/>
  <c r="I195" i="2"/>
  <c r="H196" i="2"/>
  <c r="J196" i="2" s="1"/>
  <c r="I196" i="2"/>
  <c r="E197" i="2"/>
  <c r="H331" i="2"/>
  <c r="J331" i="2" s="1"/>
  <c r="I331" i="2"/>
  <c r="I332" i="2" s="1"/>
  <c r="G206" i="2"/>
  <c r="H204" i="2"/>
  <c r="I204" i="2"/>
  <c r="E206" i="2"/>
  <c r="H358" i="2"/>
  <c r="J358" i="2" s="1"/>
  <c r="I358" i="2"/>
  <c r="I359" i="2" s="1"/>
  <c r="E359" i="2"/>
  <c r="E293" i="2"/>
  <c r="G332" i="2"/>
  <c r="H136" i="2"/>
  <c r="J136" i="2" s="1"/>
  <c r="I136" i="2"/>
  <c r="I137" i="2" s="1"/>
  <c r="G137" i="2"/>
  <c r="G140" i="2" s="1"/>
  <c r="H154" i="2"/>
  <c r="J154" i="2" s="1"/>
  <c r="I154" i="2"/>
  <c r="I155" i="2" s="1"/>
  <c r="E137" i="2"/>
  <c r="H121" i="2"/>
  <c r="I121" i="2"/>
  <c r="G155" i="2"/>
  <c r="G158" i="2" s="1"/>
  <c r="H163" i="2"/>
  <c r="J163" i="2" s="1"/>
  <c r="I163" i="2"/>
  <c r="I164" i="2" s="1"/>
  <c r="E164" i="2"/>
  <c r="G164" i="2"/>
  <c r="H145" i="2"/>
  <c r="J145" i="2" s="1"/>
  <c r="I145" i="2"/>
  <c r="I146" i="2" s="1"/>
  <c r="H94" i="2"/>
  <c r="J94" i="2" s="1"/>
  <c r="I94" i="2"/>
  <c r="I95" i="2" s="1"/>
  <c r="G95" i="2"/>
  <c r="E95" i="2"/>
  <c r="H34" i="2"/>
  <c r="J34" i="2" s="1"/>
  <c r="I34" i="2"/>
  <c r="I35" i="2" s="1"/>
  <c r="E35" i="2"/>
  <c r="E20" i="2"/>
  <c r="H19" i="2"/>
  <c r="J19" i="2" s="1"/>
  <c r="I19" i="2"/>
  <c r="K4590" i="1"/>
  <c r="J4592" i="1" s="1"/>
  <c r="K4761" i="1"/>
  <c r="K4769" i="1"/>
  <c r="K4704" i="1"/>
  <c r="K4708" i="1" s="1"/>
  <c r="K4763" i="1"/>
  <c r="K4771" i="1"/>
  <c r="K4874" i="1"/>
  <c r="K4932" i="1"/>
  <c r="J4934" i="1" s="1"/>
  <c r="K4765" i="1"/>
  <c r="K4773" i="1"/>
  <c r="K4818" i="1"/>
  <c r="J4820" i="1" s="1"/>
  <c r="K4878" i="1"/>
  <c r="B5002" i="1"/>
  <c r="K5002" i="1" s="1"/>
  <c r="K4964" i="1"/>
  <c r="K500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B4994" i="1"/>
  <c r="K4994" i="1" s="1"/>
  <c r="K4956" i="1"/>
  <c r="B4998" i="1"/>
  <c r="K4998" i="1" s="1"/>
  <c r="K4960" i="1"/>
  <c r="K4997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4952" i="1"/>
  <c r="B4990" i="1"/>
  <c r="K4990" i="1" s="1"/>
  <c r="K4993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920" i="1" s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3" i="1"/>
  <c r="K1916" i="1"/>
  <c r="K1917" i="1"/>
  <c r="K1919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706" i="1" l="1"/>
  <c r="G890" i="2"/>
  <c r="K2428" i="1"/>
  <c r="G527" i="2"/>
  <c r="G848" i="2"/>
  <c r="G557" i="2"/>
  <c r="G869" i="2"/>
  <c r="G632" i="2"/>
  <c r="G665" i="2"/>
  <c r="J4778" i="1"/>
  <c r="G596" i="2"/>
  <c r="I821" i="2"/>
  <c r="I797" i="2"/>
  <c r="G512" i="2"/>
  <c r="G458" i="2"/>
  <c r="G488" i="2"/>
  <c r="G425" i="2"/>
  <c r="K3682" i="1"/>
  <c r="G389" i="2"/>
  <c r="G263" i="2"/>
  <c r="G326" i="2"/>
  <c r="G368" i="2"/>
  <c r="G353" i="2"/>
  <c r="H365" i="2"/>
  <c r="H366" i="2" s="1"/>
  <c r="G278" i="2"/>
  <c r="G191" i="2"/>
  <c r="G239" i="2"/>
  <c r="G131" i="2"/>
  <c r="G116" i="2"/>
  <c r="G89" i="2"/>
  <c r="G50" i="2"/>
  <c r="H896" i="2"/>
  <c r="I734" i="2"/>
  <c r="I686" i="2"/>
  <c r="I815" i="2"/>
  <c r="I803" i="2"/>
  <c r="I839" i="2"/>
  <c r="K4936" i="1"/>
  <c r="K4822" i="1"/>
  <c r="H881" i="2"/>
  <c r="H882" i="2" s="1"/>
  <c r="J881" i="2"/>
  <c r="J885" i="2"/>
  <c r="J887" i="2" s="1"/>
  <c r="H887" i="2"/>
  <c r="H888" i="2" s="1"/>
  <c r="J866" i="2"/>
  <c r="H866" i="2"/>
  <c r="H867" i="2" s="1"/>
  <c r="J858" i="2"/>
  <c r="J860" i="2" s="1"/>
  <c r="H860" i="2"/>
  <c r="H861" i="2" s="1"/>
  <c r="I716" i="2"/>
  <c r="J4626" i="1"/>
  <c r="K4628" i="1" s="1"/>
  <c r="J4630" i="1" s="1"/>
  <c r="J833" i="2"/>
  <c r="H845" i="2"/>
  <c r="H846" i="2" s="1"/>
  <c r="J845" i="2"/>
  <c r="H839" i="2"/>
  <c r="H840" i="2" s="1"/>
  <c r="J839" i="2"/>
  <c r="I740" i="2"/>
  <c r="H833" i="2"/>
  <c r="H834" i="2" s="1"/>
  <c r="I791" i="2"/>
  <c r="J825" i="2"/>
  <c r="J827" i="2" s="1"/>
  <c r="H827" i="2"/>
  <c r="H828" i="2" s="1"/>
  <c r="H821" i="2"/>
  <c r="H822" i="2" s="1"/>
  <c r="J821" i="2"/>
  <c r="H815" i="2"/>
  <c r="H816" i="2" s="1"/>
  <c r="J815" i="2"/>
  <c r="H809" i="2"/>
  <c r="H810" i="2" s="1"/>
  <c r="J809" i="2"/>
  <c r="H803" i="2"/>
  <c r="H804" i="2" s="1"/>
  <c r="J803" i="2"/>
  <c r="H797" i="2"/>
  <c r="H798" i="2" s="1"/>
  <c r="I758" i="2"/>
  <c r="J797" i="2"/>
  <c r="H791" i="2"/>
  <c r="H792" i="2" s="1"/>
  <c r="J791" i="2"/>
  <c r="J783" i="2"/>
  <c r="J785" i="2" s="1"/>
  <c r="H785" i="2"/>
  <c r="H786" i="2" s="1"/>
  <c r="G773" i="2"/>
  <c r="K4480" i="1"/>
  <c r="K4594" i="1"/>
  <c r="J4664" i="1"/>
  <c r="H764" i="2"/>
  <c r="H765" i="2" s="1"/>
  <c r="H758" i="2"/>
  <c r="H759" i="2" s="1"/>
  <c r="J758" i="2"/>
  <c r="I752" i="2"/>
  <c r="J764" i="2"/>
  <c r="H770" i="2"/>
  <c r="H771" i="2" s="1"/>
  <c r="J770" i="2"/>
  <c r="J752" i="2"/>
  <c r="H752" i="2"/>
  <c r="H753" i="2" s="1"/>
  <c r="H746" i="2"/>
  <c r="H747" i="2" s="1"/>
  <c r="J746" i="2"/>
  <c r="H740" i="2"/>
  <c r="H741" i="2" s="1"/>
  <c r="J740" i="2"/>
  <c r="H734" i="2"/>
  <c r="H735" i="2" s="1"/>
  <c r="J734" i="2"/>
  <c r="H728" i="2"/>
  <c r="H729" i="2" s="1"/>
  <c r="J728" i="2"/>
  <c r="H722" i="2"/>
  <c r="H723" i="2" s="1"/>
  <c r="J722" i="2"/>
  <c r="I710" i="2"/>
  <c r="H716" i="2"/>
  <c r="H717" i="2" s="1"/>
  <c r="J716" i="2"/>
  <c r="H710" i="2"/>
  <c r="H711" i="2" s="1"/>
  <c r="J710" i="2"/>
  <c r="J702" i="2"/>
  <c r="J704" i="2" s="1"/>
  <c r="H704" i="2"/>
  <c r="H705" i="2" s="1"/>
  <c r="H698" i="2"/>
  <c r="H699" i="2" s="1"/>
  <c r="J698" i="2"/>
  <c r="J686" i="2"/>
  <c r="H686" i="2"/>
  <c r="H687" i="2" s="1"/>
  <c r="H692" i="2"/>
  <c r="H693" i="2" s="1"/>
  <c r="J692" i="2"/>
  <c r="K4404" i="1"/>
  <c r="I602" i="2"/>
  <c r="I638" i="2"/>
  <c r="J662" i="2"/>
  <c r="H662" i="2"/>
  <c r="H663" i="2" s="1"/>
  <c r="J623" i="2"/>
  <c r="I611" i="2"/>
  <c r="J4136" i="1"/>
  <c r="K4176" i="1"/>
  <c r="J3908" i="1"/>
  <c r="I440" i="2"/>
  <c r="J627" i="2"/>
  <c r="J629" i="2" s="1"/>
  <c r="H629" i="2"/>
  <c r="H630" i="2" s="1"/>
  <c r="I617" i="2"/>
  <c r="H623" i="2"/>
  <c r="H624" i="2" s="1"/>
  <c r="J615" i="2"/>
  <c r="J617" i="2" s="1"/>
  <c r="H617" i="2"/>
  <c r="H618" i="2" s="1"/>
  <c r="I581" i="2"/>
  <c r="J587" i="2"/>
  <c r="I593" i="2"/>
  <c r="H587" i="2"/>
  <c r="H588" i="2" s="1"/>
  <c r="J593" i="2"/>
  <c r="H593" i="2"/>
  <c r="H594" i="2" s="1"/>
  <c r="H581" i="2"/>
  <c r="H582" i="2" s="1"/>
  <c r="J581" i="2"/>
  <c r="H575" i="2"/>
  <c r="H576" i="2" s="1"/>
  <c r="J575" i="2"/>
  <c r="H569" i="2"/>
  <c r="H570" i="2" s="1"/>
  <c r="J569" i="2"/>
  <c r="H554" i="2"/>
  <c r="H555" i="2" s="1"/>
  <c r="I554" i="2"/>
  <c r="I539" i="2"/>
  <c r="J552" i="2"/>
  <c r="J554" i="2" s="1"/>
  <c r="J3524" i="1"/>
  <c r="K3526" i="1" s="1"/>
  <c r="K3530" i="1" s="1"/>
  <c r="J539" i="2"/>
  <c r="H539" i="2"/>
  <c r="H540" i="2" s="1"/>
  <c r="J4436" i="1"/>
  <c r="J4512" i="1"/>
  <c r="K4252" i="1"/>
  <c r="J3452" i="1"/>
  <c r="J3752" i="1"/>
  <c r="J3600" i="1"/>
  <c r="K3796" i="1"/>
  <c r="I524" i="2"/>
  <c r="J522" i="2"/>
  <c r="J524" i="2" s="1"/>
  <c r="H524" i="2"/>
  <c r="H525" i="2" s="1"/>
  <c r="J3258" i="1"/>
  <c r="K3260" i="1" s="1"/>
  <c r="J3262" i="1" s="1"/>
  <c r="H509" i="2"/>
  <c r="H510" i="2" s="1"/>
  <c r="J507" i="2"/>
  <c r="J509" i="2" s="1"/>
  <c r="I470" i="2"/>
  <c r="I416" i="2"/>
  <c r="I485" i="2"/>
  <c r="H485" i="2"/>
  <c r="H486" i="2" s="1"/>
  <c r="J485" i="2"/>
  <c r="H230" i="2"/>
  <c r="H231" i="2" s="1"/>
  <c r="I464" i="2"/>
  <c r="H470" i="2"/>
  <c r="J470" i="2"/>
  <c r="J2840" i="1"/>
  <c r="J453" i="2"/>
  <c r="J455" i="2" s="1"/>
  <c r="H455" i="2"/>
  <c r="I422" i="2"/>
  <c r="H182" i="2"/>
  <c r="H183" i="2" s="1"/>
  <c r="J422" i="2"/>
  <c r="H422" i="2"/>
  <c r="H423" i="2" s="1"/>
  <c r="H416" i="2"/>
  <c r="H417" i="2" s="1"/>
  <c r="J416" i="2"/>
  <c r="J408" i="2"/>
  <c r="J410" i="2" s="1"/>
  <c r="H410" i="2"/>
  <c r="I374" i="2"/>
  <c r="I350" i="2"/>
  <c r="I284" i="2"/>
  <c r="K2842" i="1"/>
  <c r="J2844" i="1" s="1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K2386" i="1" s="1"/>
  <c r="K2390" i="1" s="1"/>
  <c r="H344" i="2"/>
  <c r="H345" i="2" s="1"/>
  <c r="J386" i="2"/>
  <c r="H386" i="2"/>
  <c r="H387" i="2" s="1"/>
  <c r="I386" i="2"/>
  <c r="H380" i="2"/>
  <c r="J380" i="2"/>
  <c r="J365" i="2"/>
  <c r="J338" i="2"/>
  <c r="J344" i="2"/>
  <c r="H338" i="2"/>
  <c r="H339" i="2" s="1"/>
  <c r="J350" i="2"/>
  <c r="H350" i="2"/>
  <c r="H351" i="2" s="1"/>
  <c r="H254" i="2"/>
  <c r="I305" i="2"/>
  <c r="H269" i="2"/>
  <c r="H323" i="2"/>
  <c r="H324" i="2" s="1"/>
  <c r="J323" i="2"/>
  <c r="J315" i="2"/>
  <c r="J317" i="2" s="1"/>
  <c r="H317" i="2"/>
  <c r="H318" i="2" s="1"/>
  <c r="H311" i="2"/>
  <c r="H312" i="2" s="1"/>
  <c r="J311" i="2"/>
  <c r="H305" i="2"/>
  <c r="H306" i="2" s="1"/>
  <c r="J305" i="2"/>
  <c r="I299" i="2"/>
  <c r="H299" i="2"/>
  <c r="J299" i="2"/>
  <c r="J1628" i="1"/>
  <c r="H275" i="2"/>
  <c r="J275" i="2"/>
  <c r="H260" i="2"/>
  <c r="J258" i="2"/>
  <c r="J260" i="2" s="1"/>
  <c r="J267" i="2"/>
  <c r="J269" i="2" s="1"/>
  <c r="J252" i="2"/>
  <c r="J254" i="2" s="1"/>
  <c r="J236" i="2"/>
  <c r="I218" i="2"/>
  <c r="I230" i="2"/>
  <c r="I236" i="2"/>
  <c r="H236" i="2"/>
  <c r="H237" i="2" s="1"/>
  <c r="J230" i="2"/>
  <c r="J218" i="2"/>
  <c r="H224" i="2"/>
  <c r="H225" i="2" s="1"/>
  <c r="J224" i="2"/>
  <c r="H218" i="2"/>
  <c r="H219" i="2" s="1"/>
  <c r="J210" i="2"/>
  <c r="J212" i="2" s="1"/>
  <c r="H212" i="2"/>
  <c r="H18" i="2"/>
  <c r="J18" i="2" s="1"/>
  <c r="J20" i="2" s="1"/>
  <c r="I182" i="2"/>
  <c r="K1402" i="1"/>
  <c r="J1472" i="1"/>
  <c r="J1320" i="1"/>
  <c r="K1288" i="1"/>
  <c r="J2042" i="1"/>
  <c r="K1972" i="1"/>
  <c r="J2198" i="1"/>
  <c r="J2118" i="1"/>
  <c r="K2120" i="1" s="1"/>
  <c r="K2124" i="1" s="1"/>
  <c r="J1586" i="1"/>
  <c r="J1244" i="1"/>
  <c r="K1246" i="1" s="1"/>
  <c r="J1248" i="1" s="1"/>
  <c r="J1206" i="1"/>
  <c r="K1208" i="1" s="1"/>
  <c r="J1210" i="1" s="1"/>
  <c r="K1174" i="1"/>
  <c r="J1172" i="1"/>
  <c r="H176" i="2"/>
  <c r="H177" i="2" s="1"/>
  <c r="J186" i="2"/>
  <c r="J188" i="2" s="1"/>
  <c r="H188" i="2"/>
  <c r="H189" i="2" s="1"/>
  <c r="J176" i="2"/>
  <c r="J182" i="2"/>
  <c r="H170" i="2"/>
  <c r="J170" i="2"/>
  <c r="J894" i="2"/>
  <c r="J896" i="2" s="1"/>
  <c r="G20" i="2"/>
  <c r="I62" i="2"/>
  <c r="I55" i="2"/>
  <c r="I56" i="2" s="1"/>
  <c r="I122" i="2"/>
  <c r="I779" i="2"/>
  <c r="H128" i="2"/>
  <c r="I128" i="2"/>
  <c r="J128" i="2"/>
  <c r="H448" i="2"/>
  <c r="J448" i="2" s="1"/>
  <c r="J449" i="2" s="1"/>
  <c r="I448" i="2"/>
  <c r="I449" i="2" s="1"/>
  <c r="I113" i="2"/>
  <c r="J113" i="2"/>
  <c r="H113" i="2"/>
  <c r="H114" i="2" s="1"/>
  <c r="J101" i="2"/>
  <c r="H107" i="2"/>
  <c r="H108" i="2" s="1"/>
  <c r="H101" i="2"/>
  <c r="H102" i="2" s="1"/>
  <c r="I107" i="2"/>
  <c r="J107" i="2"/>
  <c r="I26" i="2"/>
  <c r="G26" i="2"/>
  <c r="I80" i="2"/>
  <c r="H62" i="2"/>
  <c r="H63" i="2" s="1"/>
  <c r="H86" i="2"/>
  <c r="H87" i="2" s="1"/>
  <c r="H24" i="2"/>
  <c r="J24" i="2" s="1"/>
  <c r="J26" i="2" s="1"/>
  <c r="J62" i="2"/>
  <c r="J86" i="2"/>
  <c r="H74" i="2"/>
  <c r="H75" i="2" s="1"/>
  <c r="I68" i="2"/>
  <c r="H80" i="2"/>
  <c r="H81" i="2" s="1"/>
  <c r="J80" i="2"/>
  <c r="H68" i="2"/>
  <c r="H69" i="2" s="1"/>
  <c r="J74" i="2"/>
  <c r="J68" i="2"/>
  <c r="I47" i="2"/>
  <c r="H47" i="2"/>
  <c r="H48" i="2" s="1"/>
  <c r="J47" i="2"/>
  <c r="H41" i="2"/>
  <c r="J41" i="2"/>
  <c r="H55" i="2"/>
  <c r="J55" i="2" s="1"/>
  <c r="J56" i="2" s="1"/>
  <c r="H9" i="2"/>
  <c r="H11" i="2" s="1"/>
  <c r="G11" i="2"/>
  <c r="I11" i="2"/>
  <c r="I854" i="2"/>
  <c r="H146" i="2"/>
  <c r="H293" i="2"/>
  <c r="I197" i="2"/>
  <c r="J293" i="2"/>
  <c r="J146" i="2"/>
  <c r="H494" i="2"/>
  <c r="H497" i="2" s="1"/>
  <c r="J656" i="2"/>
  <c r="J494" i="2"/>
  <c r="H671" i="2"/>
  <c r="H674" i="2" s="1"/>
  <c r="I563" i="2"/>
  <c r="I548" i="2"/>
  <c r="J671" i="2"/>
  <c r="I244" i="2"/>
  <c r="I245" i="2" s="1"/>
  <c r="G245" i="2"/>
  <c r="G248" i="2" s="1"/>
  <c r="H244" i="2"/>
  <c r="H164" i="2"/>
  <c r="I20" i="2"/>
  <c r="J359" i="2"/>
  <c r="H503" i="2"/>
  <c r="I431" i="2"/>
  <c r="H518" i="2"/>
  <c r="H359" i="2"/>
  <c r="J503" i="2"/>
  <c r="I404" i="2"/>
  <c r="J518" i="2"/>
  <c r="J777" i="2"/>
  <c r="J779" i="2" s="1"/>
  <c r="H779" i="2"/>
  <c r="J873" i="2"/>
  <c r="J875" i="2" s="1"/>
  <c r="H875" i="2"/>
  <c r="J852" i="2"/>
  <c r="J854" i="2" s="1"/>
  <c r="H854" i="2"/>
  <c r="J637" i="2"/>
  <c r="J638" i="2" s="1"/>
  <c r="H638" i="2"/>
  <c r="H641" i="2" s="1"/>
  <c r="J601" i="2"/>
  <c r="J602" i="2" s="1"/>
  <c r="H602" i="2"/>
  <c r="H605" i="2" s="1"/>
  <c r="I680" i="2"/>
  <c r="H647" i="2"/>
  <c r="H650" i="2" s="1"/>
  <c r="J678" i="2"/>
  <c r="J680" i="2" s="1"/>
  <c r="H680" i="2"/>
  <c r="I533" i="2"/>
  <c r="J647" i="2"/>
  <c r="H563" i="2"/>
  <c r="J561" i="2"/>
  <c r="J563" i="2" s="1"/>
  <c r="H656" i="2"/>
  <c r="H665" i="2" s="1"/>
  <c r="J610" i="2"/>
  <c r="J611" i="2" s="1"/>
  <c r="H611" i="2"/>
  <c r="H548" i="2"/>
  <c r="J546" i="2"/>
  <c r="J548" i="2" s="1"/>
  <c r="H533" i="2"/>
  <c r="J531" i="2"/>
  <c r="J533" i="2" s="1"/>
  <c r="H404" i="2"/>
  <c r="J402" i="2"/>
  <c r="J404" i="2" s="1"/>
  <c r="H395" i="2"/>
  <c r="J464" i="2"/>
  <c r="H464" i="2"/>
  <c r="H431" i="2"/>
  <c r="J429" i="2"/>
  <c r="J431" i="2" s="1"/>
  <c r="H479" i="2"/>
  <c r="H440" i="2"/>
  <c r="J438" i="2"/>
  <c r="J440" i="2" s="1"/>
  <c r="J395" i="2"/>
  <c r="J479" i="2"/>
  <c r="J283" i="2"/>
  <c r="J284" i="2" s="1"/>
  <c r="H284" i="2"/>
  <c r="J195" i="2"/>
  <c r="J197" i="2" s="1"/>
  <c r="H197" i="2"/>
  <c r="J204" i="2"/>
  <c r="J206" i="2" s="1"/>
  <c r="H206" i="2"/>
  <c r="H332" i="2"/>
  <c r="I206" i="2"/>
  <c r="J373" i="2"/>
  <c r="J374" i="2" s="1"/>
  <c r="H374" i="2"/>
  <c r="J332" i="2"/>
  <c r="J164" i="2"/>
  <c r="J121" i="2"/>
  <c r="J122" i="2" s="1"/>
  <c r="H122" i="2"/>
  <c r="H155" i="2"/>
  <c r="H137" i="2"/>
  <c r="J155" i="2"/>
  <c r="J137" i="2"/>
  <c r="H95" i="2"/>
  <c r="J95" i="2"/>
  <c r="J35" i="2"/>
  <c r="H35" i="2"/>
  <c r="K4780" i="1"/>
  <c r="J4782" i="1" s="1"/>
  <c r="J5006" i="1"/>
  <c r="J4892" i="1"/>
  <c r="J4968" i="1"/>
  <c r="J4854" i="1"/>
  <c r="J4740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J3068" i="1"/>
  <c r="K2766" i="1"/>
  <c r="J2768" i="1" s="1"/>
  <c r="K2770" i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H869" i="2" l="1"/>
  <c r="H890" i="2"/>
  <c r="H527" i="2"/>
  <c r="H897" i="2"/>
  <c r="J899" i="2" s="1"/>
  <c r="H899" i="2"/>
  <c r="H848" i="2"/>
  <c r="H632" i="2"/>
  <c r="H596" i="2"/>
  <c r="H542" i="2"/>
  <c r="H557" i="2"/>
  <c r="H504" i="2"/>
  <c r="J512" i="2" s="1"/>
  <c r="H512" i="2"/>
  <c r="H488" i="2"/>
  <c r="H465" i="2"/>
  <c r="H473" i="2"/>
  <c r="H441" i="2"/>
  <c r="J443" i="2" s="1"/>
  <c r="H443" i="2"/>
  <c r="H432" i="2"/>
  <c r="J434" i="2" s="1"/>
  <c r="H434" i="2"/>
  <c r="H405" i="2"/>
  <c r="H425" i="2"/>
  <c r="H396" i="2"/>
  <c r="J398" i="2" s="1"/>
  <c r="H398" i="2"/>
  <c r="J2920" i="1"/>
  <c r="H375" i="2"/>
  <c r="H389" i="2"/>
  <c r="H360" i="2"/>
  <c r="J368" i="2" s="1"/>
  <c r="H368" i="2"/>
  <c r="H353" i="2"/>
  <c r="H294" i="2"/>
  <c r="H326" i="2"/>
  <c r="H285" i="2"/>
  <c r="J287" i="2" s="1"/>
  <c r="H287" i="2"/>
  <c r="H270" i="2"/>
  <c r="H278" i="2"/>
  <c r="H255" i="2"/>
  <c r="H263" i="2"/>
  <c r="H207" i="2"/>
  <c r="H239" i="2"/>
  <c r="H198" i="2"/>
  <c r="J200" i="2" s="1"/>
  <c r="H200" i="2"/>
  <c r="H165" i="2"/>
  <c r="H191" i="2"/>
  <c r="H156" i="2"/>
  <c r="J158" i="2" s="1"/>
  <c r="H158" i="2"/>
  <c r="H147" i="2"/>
  <c r="J149" i="2" s="1"/>
  <c r="H149" i="2"/>
  <c r="H138" i="2"/>
  <c r="J140" i="2" s="1"/>
  <c r="H140" i="2"/>
  <c r="H123" i="2"/>
  <c r="H131" i="2"/>
  <c r="H96" i="2"/>
  <c r="J116" i="2" s="1"/>
  <c r="H116" i="2"/>
  <c r="H36" i="2"/>
  <c r="H50" i="2"/>
  <c r="G29" i="2"/>
  <c r="H876" i="2"/>
  <c r="J890" i="2" s="1"/>
  <c r="H855" i="2"/>
  <c r="J869" i="2" s="1"/>
  <c r="H780" i="2"/>
  <c r="J848" i="2" s="1"/>
  <c r="K4632" i="1"/>
  <c r="H681" i="2"/>
  <c r="J773" i="2" s="1"/>
  <c r="H773" i="2"/>
  <c r="K4666" i="1"/>
  <c r="J4668" i="1" s="1"/>
  <c r="K4784" i="1"/>
  <c r="H672" i="2"/>
  <c r="J674" i="2" s="1"/>
  <c r="H657" i="2"/>
  <c r="J665" i="2" s="1"/>
  <c r="H648" i="2"/>
  <c r="J650" i="2" s="1"/>
  <c r="H639" i="2"/>
  <c r="J641" i="2" s="1"/>
  <c r="H612" i="2"/>
  <c r="J632" i="2" s="1"/>
  <c r="H603" i="2"/>
  <c r="J605" i="2" s="1"/>
  <c r="H564" i="2"/>
  <c r="J596" i="2" s="1"/>
  <c r="H549" i="2"/>
  <c r="J557" i="2" s="1"/>
  <c r="J3528" i="1"/>
  <c r="H534" i="2"/>
  <c r="J542" i="2" s="1"/>
  <c r="K4366" i="1"/>
  <c r="K4518" i="1"/>
  <c r="K3602" i="1"/>
  <c r="K3606" i="1" s="1"/>
  <c r="K3754" i="1"/>
  <c r="K3758" i="1" s="1"/>
  <c r="H519" i="2"/>
  <c r="J527" i="2" s="1"/>
  <c r="J3110" i="1"/>
  <c r="H495" i="2"/>
  <c r="J497" i="2" s="1"/>
  <c r="H480" i="2"/>
  <c r="J488" i="2" s="1"/>
  <c r="H471" i="2"/>
  <c r="H456" i="2"/>
  <c r="H411" i="2"/>
  <c r="J2730" i="1"/>
  <c r="K2846" i="1"/>
  <c r="J2616" i="1"/>
  <c r="K2614" i="1"/>
  <c r="K2618" i="1" s="1"/>
  <c r="J2654" i="1"/>
  <c r="K2804" i="1"/>
  <c r="J2806" i="1" s="1"/>
  <c r="K2956" i="1"/>
  <c r="J2958" i="1" s="1"/>
  <c r="K3146" i="1"/>
  <c r="J3148" i="1" s="1"/>
  <c r="K3264" i="1"/>
  <c r="H381" i="2"/>
  <c r="H333" i="2"/>
  <c r="J353" i="2" s="1"/>
  <c r="H300" i="2"/>
  <c r="H276" i="2"/>
  <c r="H261" i="2"/>
  <c r="H213" i="2"/>
  <c r="H20" i="2"/>
  <c r="K1326" i="1"/>
  <c r="J1590" i="1"/>
  <c r="K1858" i="1"/>
  <c r="J1476" i="1"/>
  <c r="K2044" i="1"/>
  <c r="J2046" i="1" s="1"/>
  <c r="K1250" i="1"/>
  <c r="H171" i="2"/>
  <c r="J9" i="2"/>
  <c r="J11" i="2" s="1"/>
  <c r="H449" i="2"/>
  <c r="H56" i="2"/>
  <c r="H26" i="2"/>
  <c r="H27" i="2" s="1"/>
  <c r="H129" i="2"/>
  <c r="H42" i="2"/>
  <c r="H12" i="2"/>
  <c r="J244" i="2"/>
  <c r="J245" i="2" s="1"/>
  <c r="H245" i="2"/>
  <c r="K4742" i="1"/>
  <c r="J4744" i="1" s="1"/>
  <c r="K4970" i="1"/>
  <c r="J4972" i="1" s="1"/>
  <c r="K4894" i="1"/>
  <c r="J4896" i="1" s="1"/>
  <c r="K4856" i="1"/>
  <c r="J4858" i="1" s="1"/>
  <c r="K5008" i="1"/>
  <c r="J5010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3640" i="1"/>
  <c r="J3642" i="1" s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4062" i="1" l="1"/>
  <c r="K2048" i="1"/>
  <c r="K4290" i="1"/>
  <c r="J473" i="2"/>
  <c r="H450" i="2"/>
  <c r="J458" i="2" s="1"/>
  <c r="H458" i="2"/>
  <c r="J425" i="2"/>
  <c r="K3644" i="1"/>
  <c r="K3150" i="1"/>
  <c r="K2960" i="1"/>
  <c r="J389" i="2"/>
  <c r="J326" i="2"/>
  <c r="J278" i="2"/>
  <c r="J263" i="2"/>
  <c r="H246" i="2"/>
  <c r="J248" i="2" s="1"/>
  <c r="H248" i="2"/>
  <c r="J239" i="2"/>
  <c r="J191" i="2"/>
  <c r="J131" i="2"/>
  <c r="H57" i="2"/>
  <c r="J89" i="2" s="1"/>
  <c r="H89" i="2"/>
  <c r="J50" i="2"/>
  <c r="H21" i="2"/>
  <c r="J29" i="2" s="1"/>
  <c r="H29" i="2"/>
  <c r="K2504" i="1"/>
  <c r="K1554" i="1"/>
  <c r="K4974" i="1"/>
  <c r="K4860" i="1"/>
  <c r="K4670" i="1"/>
  <c r="K501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4898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82" i="1" l="1"/>
  <c r="K286" i="1"/>
  <c r="K278" i="1"/>
  <c r="E230" i="1"/>
  <c r="B31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2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K828" i="1" s="1"/>
  <c r="K832" i="1" s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91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1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3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2" i="2" s="1"/>
  <c r="E724" i="1"/>
  <c r="E762" i="1" s="1"/>
  <c r="J108" i="1"/>
  <c r="E914" i="1" l="1"/>
  <c r="E838" i="1"/>
  <c r="E876" i="1" s="1"/>
  <c r="B151" i="2" l="1"/>
  <c r="E1028" i="1"/>
  <c r="E952" i="1"/>
  <c r="E990" i="1" s="1"/>
  <c r="B160" i="2" l="1"/>
  <c r="E1142" i="1"/>
  <c r="E1066" i="1"/>
  <c r="E1104" i="1" s="1"/>
  <c r="B193" i="2" l="1"/>
  <c r="E1256" i="1"/>
  <c r="E1180" i="1"/>
  <c r="E1218" i="1" s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41" i="2" l="1"/>
  <c r="E1484" i="1"/>
  <c r="E1408" i="1"/>
  <c r="E1446" i="1" s="1"/>
  <c r="I5" i="2"/>
  <c r="J28" i="1"/>
  <c r="K30" i="1" s="1"/>
  <c r="J5" i="2"/>
  <c r="H5" i="2"/>
  <c r="H14" i="2" s="1"/>
  <c r="B250" i="2" l="1"/>
  <c r="E1522" i="1"/>
  <c r="E1560" i="1" s="1"/>
  <c r="E1598" i="1"/>
  <c r="H6" i="2"/>
  <c r="J14" i="2" s="1"/>
  <c r="J32" i="1"/>
  <c r="K34" i="1"/>
  <c r="B265" i="2" l="1"/>
  <c r="E1712" i="1"/>
  <c r="E1636" i="1"/>
  <c r="E1674" i="1" s="1"/>
  <c r="B280" i="2" l="1"/>
  <c r="E1826" i="1"/>
  <c r="E1750" i="1"/>
  <c r="E1788" i="1" s="1"/>
  <c r="B289" i="2" l="1"/>
  <c r="E1864" i="1"/>
  <c r="E1902" i="1" s="1"/>
  <c r="E1940" i="1"/>
  <c r="B328" i="2" l="1"/>
  <c r="E1978" i="1"/>
  <c r="E2016" i="1" s="1"/>
  <c r="E2054" i="1"/>
  <c r="B355" i="2" l="1"/>
  <c r="E2092" i="1"/>
  <c r="E2130" i="1" s="1"/>
  <c r="E2168" i="1"/>
  <c r="E2206" i="1" l="1"/>
  <c r="E2244" i="1" s="1"/>
  <c r="B370" i="2"/>
  <c r="E2282" i="1"/>
  <c r="B391" i="2" l="1"/>
  <c r="E2396" i="1"/>
  <c r="E2320" i="1"/>
  <c r="E2358" i="1" s="1"/>
  <c r="E2434" i="1" l="1"/>
  <c r="E2472" i="1" s="1"/>
  <c r="B400" i="2"/>
  <c r="E2510" i="1"/>
  <c r="B427" i="2" l="1"/>
  <c r="E2548" i="1"/>
  <c r="E2586" i="1" s="1"/>
  <c r="E2624" i="1"/>
  <c r="B436" i="2" l="1"/>
  <c r="E2738" i="1"/>
  <c r="E2662" i="1"/>
  <c r="E2700" i="1" s="1"/>
  <c r="B445" i="2" l="1"/>
  <c r="E2776" i="1"/>
  <c r="E2814" i="1" s="1"/>
  <c r="E2852" i="1"/>
  <c r="B460" i="2" l="1"/>
  <c r="E2966" i="1"/>
  <c r="E2890" i="1"/>
  <c r="E2928" i="1" s="1"/>
  <c r="B475" i="2" l="1"/>
  <c r="E3004" i="1"/>
  <c r="E3042" i="1" s="1"/>
  <c r="E3080" i="1"/>
  <c r="B490" i="2" l="1"/>
  <c r="E3118" i="1"/>
  <c r="E3156" i="1" s="1"/>
  <c r="E3194" i="1"/>
  <c r="B499" i="2" l="1"/>
  <c r="E3308" i="1"/>
  <c r="E3232" i="1"/>
  <c r="E3270" i="1" s="1"/>
  <c r="E3346" i="1" l="1"/>
  <c r="E3384" i="1" s="1"/>
  <c r="B514" i="2"/>
  <c r="E3422" i="1"/>
  <c r="E3536" i="1" l="1"/>
  <c r="B529" i="2"/>
  <c r="E3460" i="1"/>
  <c r="E3498" i="1" s="1"/>
  <c r="E3650" i="1" l="1"/>
  <c r="B544" i="2"/>
  <c r="E3574" i="1"/>
  <c r="E3612" i="1" s="1"/>
  <c r="B559" i="2" l="1"/>
  <c r="E3764" i="1"/>
  <c r="E3688" i="1"/>
  <c r="E3726" i="1" s="1"/>
  <c r="E3802" i="1" l="1"/>
  <c r="E3840" i="1" s="1"/>
  <c r="B598" i="2"/>
  <c r="E3878" i="1"/>
  <c r="B607" i="2" l="1"/>
  <c r="E3916" i="1"/>
  <c r="E3954" i="1" s="1"/>
  <c r="E3992" i="1"/>
  <c r="B634" i="2" l="1"/>
  <c r="E4030" i="1"/>
  <c r="E4068" i="1" s="1"/>
  <c r="E4106" i="1"/>
  <c r="B643" i="2" l="1"/>
  <c r="E4144" i="1"/>
  <c r="E4182" i="1" s="1"/>
  <c r="E4220" i="1"/>
  <c r="B652" i="2" l="1"/>
  <c r="E4334" i="1"/>
  <c r="E4258" i="1"/>
  <c r="E4296" i="1" s="1"/>
  <c r="B667" i="2" l="1"/>
  <c r="E4372" i="1"/>
  <c r="E4410" i="1" s="1"/>
  <c r="E4448" i="1"/>
  <c r="E4486" i="1" l="1"/>
  <c r="E4524" i="1" s="1"/>
  <c r="B676" i="2"/>
  <c r="E4562" i="1"/>
  <c r="E4600" i="1" l="1"/>
  <c r="E4638" i="1" s="1"/>
  <c r="B775" i="2"/>
  <c r="E4676" i="1"/>
  <c r="B850" i="2" l="1"/>
  <c r="E4790" i="1"/>
  <c r="E4714" i="1"/>
  <c r="E4752" i="1" s="1"/>
  <c r="B871" i="2" l="1"/>
  <c r="E4828" i="1"/>
  <c r="E4866" i="1" s="1"/>
  <c r="E4904" i="1"/>
  <c r="B892" i="2" l="1"/>
  <c r="E4942" i="1"/>
  <c r="E4980" i="1" s="1"/>
</calcChain>
</file>

<file path=xl/sharedStrings.xml><?xml version="1.0" encoding="utf-8"?>
<sst xmlns="http://schemas.openxmlformats.org/spreadsheetml/2006/main" count="4624" uniqueCount="207">
  <si>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</si>
  <si>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</si>
  <si>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</si>
  <si>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</si>
  <si>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</si>
  <si>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</si>
  <si>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</si>
  <si>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</si>
  <si>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</si>
  <si>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</si>
  <si>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</si>
  <si>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</si>
  <si>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</si>
  <si>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</si>
  <si>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</si>
  <si>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</si>
  <si>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</si>
  <si>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</si>
  <si>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</si>
  <si>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</si>
  <si>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</si>
  <si>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</si>
  <si>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</si>
  <si>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</si>
  <si>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</si>
  <si>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</si>
  <si>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</si>
  <si>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</si>
  <si>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</si>
  <si>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</si>
  <si>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KO 4721</t>
  </si>
  <si>
    <t>CV SINAR CAHAYA NIRMALA</t>
  </si>
  <si>
    <t/>
  </si>
  <si>
    <t>BREBES</t>
  </si>
  <si>
    <t>LEM SUPER 3 GR KENKO SG-03A (isi 12 pc)</t>
  </si>
  <si>
    <t>STIP / PENGHAPUS KENKO ERB-20SQ HITAM</t>
  </si>
  <si>
    <t>LS</t>
  </si>
  <si>
    <t>BOX</t>
  </si>
  <si>
    <t>RISMA / YO</t>
  </si>
  <si>
    <t>G 4920</t>
  </si>
  <si>
    <t>GUNAWAN HARTONO KUSUMA</t>
  </si>
  <si>
    <t>( NIKI SAE )</t>
  </si>
  <si>
    <t>TULUNG AGUNG</t>
  </si>
  <si>
    <t>PC</t>
  </si>
  <si>
    <t>ISI CUTTER 18 MM JOYKO L-150 MH (BESAR)</t>
  </si>
  <si>
    <t>CRAYON / OIL PASTEL JOYKO OP-36S PP CASE SEA WORLD</t>
  </si>
  <si>
    <t>NOVI / YO</t>
  </si>
  <si>
    <t>CV PELITA JAYA</t>
  </si>
  <si>
    <t>(ANUGERAH SEJAHTERA)</t>
  </si>
  <si>
    <t>PURWOKERTO</t>
  </si>
  <si>
    <t>KO 4928</t>
  </si>
  <si>
    <t>LSN</t>
  </si>
  <si>
    <t>GEL PEN KENKO HI-TECH-H 0.28 MM HITAM</t>
  </si>
  <si>
    <t>GEL PEN KENKO KE-303 T-GEL TRIANGULAR</t>
  </si>
  <si>
    <t>GEL PEN JOYKO GP-265 Q-GEL</t>
  </si>
  <si>
    <t>NOVI / CONDRO</t>
  </si>
  <si>
    <t>CV  WISUDA</t>
  </si>
  <si>
    <t>KO 4861</t>
  </si>
  <si>
    <t>PCS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</si>
  <si>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</si>
  <si>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</si>
  <si>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</si>
  <si>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</si>
  <si>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</si>
  <si>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GRS</t>
  </si>
  <si>
    <t>BINDER CLIP JOYKO 260</t>
  </si>
  <si>
    <t>CONDRO</t>
  </si>
  <si>
    <t>SANTOSO BUDIONO</t>
  </si>
  <si>
    <t>(  ARMADA  )</t>
  </si>
  <si>
    <t>KO 4731</t>
  </si>
  <si>
    <t>PUNCH KENKO NO. 40</t>
  </si>
  <si>
    <t>STAPLER KENKO HD-50</t>
  </si>
  <si>
    <t>PAK</t>
  </si>
  <si>
    <t>KARTU STOCK KWARTO PUTIH</t>
  </si>
  <si>
    <t>RISMA / CONDRO</t>
  </si>
  <si>
    <t>CV DWI JAYA</t>
  </si>
  <si>
    <t>YOGYAKARTA</t>
  </si>
  <si>
    <t>KO 4923</t>
  </si>
  <si>
    <t>LEM CAIR 50 ML KENKO LG-50</t>
  </si>
  <si>
    <t>CRAYON / OIL PASTEL JOYKO OP-24S PP CASE SEA WORLD</t>
  </si>
  <si>
    <t>G 4866</t>
  </si>
  <si>
    <t>CRAYON / OIL PASTEL PUTAR TITI TI-CP-24T TWIST</t>
  </si>
  <si>
    <t>KO 4871</t>
  </si>
  <si>
    <t>STAPLER SDI 1102 NO.10 (HD-10)</t>
  </si>
  <si>
    <t>G 4944</t>
  </si>
  <si>
    <t>CORRECTION FLUID JOYKO JK-01</t>
  </si>
  <si>
    <t>CV GANESHA</t>
  </si>
  <si>
    <t>WONOSOBO</t>
  </si>
  <si>
    <t>KO 4949</t>
  </si>
  <si>
    <t>BINDER CLIP KENKO NO. 107</t>
  </si>
  <si>
    <t>BINDER CLIP KENKO NO. 155</t>
  </si>
  <si>
    <t>BINDER CLIP KENKO NO. 260</t>
  </si>
  <si>
    <t>LEM STICK KENKO 8 GR (KECIL) isi 30 pc</t>
  </si>
  <si>
    <t>LILY JULIAWATI</t>
  </si>
  <si>
    <t>(REJO AGUNG)</t>
  </si>
  <si>
    <t>JOMBANG</t>
  </si>
  <si>
    <t>G 4927</t>
  </si>
  <si>
    <t>CUTTER 18 MM KENKO L-500 (BESAR)</t>
  </si>
  <si>
    <t>CV LANCAR JAYA SENTOSA</t>
  </si>
  <si>
    <t>MALANG</t>
  </si>
  <si>
    <t>KO 4823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</si>
  <si>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</si>
  <si>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</si>
  <si>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</si>
  <si>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</si>
  <si>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SLOP</t>
  </si>
  <si>
    <t>LABEL HARGA JOYKO LB-P2LN (2 LINE PUTIH)</t>
  </si>
  <si>
    <t>HARNOYO</t>
  </si>
  <si>
    <t>(BENDAN)</t>
  </si>
  <si>
    <t>PEKALONGAN</t>
  </si>
  <si>
    <t>KO 4883</t>
  </si>
  <si>
    <t>HANDY TAPE DISPENSER KENKO TDB-2</t>
  </si>
  <si>
    <t>KO 4888</t>
  </si>
  <si>
    <t>STAPLER KENKO HD-10D</t>
  </si>
  <si>
    <t>KO 4892</t>
  </si>
  <si>
    <t>CORRECTION TAPE KENKO CT-902CL (12M x 5MM)</t>
  </si>
  <si>
    <t>G 4963</t>
  </si>
  <si>
    <t>GEL PEN KENKO KE-303 T-GEL TRIANGULAR HITAM</t>
  </si>
  <si>
    <t>KO 1295</t>
  </si>
  <si>
    <t>PENSIL WARNA JOYKO CP-12PB (PANJANG)</t>
  </si>
  <si>
    <t>STIP / PENGHAPUS JOYKO 526-B20 PUTIH</t>
  </si>
  <si>
    <t>STIP / PENGHAPUS JOYKO ER-30W PUTIH</t>
  </si>
  <si>
    <t>PENSIL JOYKO 2B P-88</t>
  </si>
  <si>
    <t>TAPE CUTTER JOYKO TD-103</t>
  </si>
  <si>
    <t>ISI STAPLER (STAPLES) GREATWALL GW-NO. 10 (KECIL)</t>
  </si>
  <si>
    <t>KO 4897</t>
  </si>
  <si>
    <t>CORRECTION FLUID KENKO KE-107M</t>
  </si>
  <si>
    <t>STAPLER KENKO HD-10S (MINI)</t>
  </si>
  <si>
    <t>ISI STAPLER (STAPLES) KENKO 1210 PREMIUM (23/10)</t>
  </si>
  <si>
    <t>KO 4899</t>
  </si>
  <si>
    <t>CORRECTION FLUID JOYKO CF-S209</t>
  </si>
  <si>
    <t>CORRECTION FLUID JOYKO CF-S210</t>
  </si>
  <si>
    <t>KO 4980</t>
  </si>
  <si>
    <t>BINDER CLIP KENKO NO. 111</t>
  </si>
  <si>
    <t>LEM STICK KENKO 15 GR (TANGGUNG) isi 20 pc</t>
  </si>
  <si>
    <t>KO 4817</t>
  </si>
  <si>
    <t>GUNTING JOYKO SC-838</t>
  </si>
  <si>
    <t>G 2359</t>
  </si>
  <si>
    <t>GEL PEN KENKO KE-16 DOT N DOT HITAM</t>
  </si>
  <si>
    <t>KO 2366</t>
  </si>
  <si>
    <t>CV UTAMA PUTRA</t>
  </si>
  <si>
    <t>G 4964</t>
  </si>
  <si>
    <t>GEL PEN KENKO KE-303 T-GEL TRIANGULAR BIRU</t>
  </si>
  <si>
    <t>KO 4993</t>
  </si>
  <si>
    <t>STAPLER SDI 1123</t>
  </si>
  <si>
    <t>CORRECTION FLUID KENKO KE-108</t>
  </si>
  <si>
    <t>G 2378</t>
  </si>
  <si>
    <t>MESIN LABEL HARGA JOYKO MX-5500M (8 DIGITS, 1 LINE)</t>
  </si>
  <si>
    <t>STAPLER JOYKO HD-10CL</t>
  </si>
  <si>
    <t>GUNTING JOYKO SC-848</t>
  </si>
  <si>
    <t>KO 4835</t>
  </si>
  <si>
    <t>KO 2380</t>
  </si>
  <si>
    <t>KO 2388</t>
  </si>
  <si>
    <t>CORRECTION FLUID KENKO KE-01</t>
  </si>
  <si>
    <t>GEL PEN KENKO K-1 HITAM</t>
  </si>
  <si>
    <t>KO 4840</t>
  </si>
  <si>
    <t>ISI PENSIL 2B 2.0 MM JOYKO PL-11</t>
  </si>
  <si>
    <t>ISI PENSIL 2B 2.0 MM JOYKO PL-10</t>
  </si>
  <si>
    <t>G 2397</t>
  </si>
  <si>
    <t>LEM STICK JOYKO 15 GR GS-104 TG (ANIMAL KINGDOM) isi 24 pc</t>
  </si>
  <si>
    <t>G 2653</t>
  </si>
  <si>
    <t>GEL PEN JOYKO GP-212 I-DIAMOND</t>
  </si>
  <si>
    <t>KO 2655</t>
  </si>
  <si>
    <t>STAPLER KENKO HD-10</t>
  </si>
  <si>
    <t>CUTTER 9 MM KENKO A-300 (KECIL)</t>
  </si>
  <si>
    <t>BALLPEN JOYKO BP-338 VOCUS HITAM</t>
  </si>
  <si>
    <t>KO 2660</t>
  </si>
  <si>
    <t>PENSIL WARNA KENKO CP-12HALF CLASSIC (PENDEK)</t>
  </si>
  <si>
    <t>G 1625</t>
  </si>
  <si>
    <t>GEL PEN KENKO SAHARA SNACK (HITAM)</t>
  </si>
  <si>
    <t>GEL PEN KENKO SAHARA (HITAM)</t>
  </si>
  <si>
    <t>KO 2676</t>
  </si>
  <si>
    <t>PENSIL KENKO 2B-6191 HIJAU CAP HITAM</t>
  </si>
  <si>
    <t>G 2677</t>
  </si>
  <si>
    <t>KO 2682</t>
  </si>
  <si>
    <t>PENSIL WARNA KENKO CP-12F CLASSIC (PANJANG)</t>
  </si>
  <si>
    <t>DATE STAMP KENKO D-4 (Cap Tanggal 4 Mm)</t>
  </si>
  <si>
    <t>KO 1685</t>
  </si>
  <si>
    <t>KO 1632</t>
  </si>
  <si>
    <t>CORRECTION TAPE KENKO CT-919 (12M x 5MM)</t>
  </si>
  <si>
    <t>CORRECTION FLUID KENKO KE-301</t>
  </si>
  <si>
    <t>CORRECTION FLUID KENKO KE-826M</t>
  </si>
  <si>
    <t>STAPLER SDI 1104</t>
  </si>
  <si>
    <t>GEL PEN JOYKO JK-100 KING JELLER</t>
  </si>
  <si>
    <t>GEL PEN JOYKO GP-243 WHIZ GEL HITAM</t>
  </si>
  <si>
    <t>BALLPEN JOYKO BP-349-12 VOKUS TRANS HITAM</t>
  </si>
  <si>
    <t>GUNTING KENKO SC-848N</t>
  </si>
  <si>
    <t>ISI CUTTER 9 MM KENKO A-100 (KECIL)</t>
  </si>
  <si>
    <t>LEM CAIR 35 ML KENKO LG-35</t>
  </si>
  <si>
    <t>KO 1633</t>
  </si>
  <si>
    <t>STIP / PENGHAPUS JOYKO ER-B20BL HITAM</t>
  </si>
  <si>
    <t>PAPER TRIGONAL CLIP KENKO NO. 3</t>
  </si>
  <si>
    <t>PENCIL CASE 23 x 8.5 MAGNET JH-220A</t>
  </si>
  <si>
    <t>PENCIL CASE 22 x 7.5 MAGNET AC-1762 COWOK</t>
  </si>
  <si>
    <t>PENCIL CASE 22 x 7.5 MAGNET AC-1762 CEWEK</t>
  </si>
  <si>
    <t>PENCIL CASE 22 x 7.5 MAGNET FC-1758</t>
  </si>
  <si>
    <t>PENCIL CASE 22 x 7.5 MAGNET FX-2275 (METALIK)</t>
  </si>
  <si>
    <t>PENCIL CASE 22 x 7.5 MAGNET C-1755-1</t>
  </si>
  <si>
    <t>LOOSE LEAF JOYKO A5-7020 (100S)</t>
  </si>
  <si>
    <t>SAMPUL SAMSON KWARTO BATIK</t>
  </si>
  <si>
    <t>G 2686</t>
  </si>
  <si>
    <t>PENCIL CASE JOYKO PC-0719 FANCY</t>
  </si>
  <si>
    <t>BINDER NOTE JOYKO A5 (CAMPUS/CLASSIC)</t>
  </si>
  <si>
    <t>KO 2379</t>
  </si>
  <si>
    <t>HIGHLIGHTER / STABILLO JOYKO HL-MIX PINK / ORANGE</t>
  </si>
  <si>
    <t>KO 1816</t>
  </si>
  <si>
    <t>KO 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</si>
</sst>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9"/>
      <color theme="1" tint="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7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19" fillId="0" borderId="0" xfId="2"/>
    <xf numFmtId="0" fontId="6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5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23" fillId="0" borderId="22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MOROANUG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354" name="Rounded Rectangle 353"/>
        <xdr:cNvSpPr/>
      </xdr:nvSpPr>
      <xdr:spPr>
        <a:xfrm>
          <a:off x="2476499" y="750084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355" name="Rectangle 354"/>
        <xdr:cNvSpPr/>
      </xdr:nvSpPr>
      <xdr:spPr>
        <a:xfrm>
          <a:off x="171451" y="750065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356" name="Rounded Rectangle 355"/>
        <xdr:cNvSpPr/>
      </xdr:nvSpPr>
      <xdr:spPr>
        <a:xfrm>
          <a:off x="2476499" y="755865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357" name="Rectangle 356"/>
        <xdr:cNvSpPr/>
      </xdr:nvSpPr>
      <xdr:spPr>
        <a:xfrm>
          <a:off x="171451" y="755846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361" name="TextBox 360"/>
        <xdr:cNvSpPr txBox="1"/>
      </xdr:nvSpPr>
      <xdr:spPr>
        <a:xfrm>
          <a:off x="1781175" y="751684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362" name="Rounded Rectangle 361"/>
        <xdr:cNvSpPr/>
      </xdr:nvSpPr>
      <xdr:spPr>
        <a:xfrm>
          <a:off x="2476499" y="761647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363" name="Rectangle 362"/>
        <xdr:cNvSpPr/>
      </xdr:nvSpPr>
      <xdr:spPr>
        <a:xfrm>
          <a:off x="171451" y="761628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364" name="TextBox 363"/>
        <xdr:cNvSpPr txBox="1"/>
      </xdr:nvSpPr>
      <xdr:spPr>
        <a:xfrm>
          <a:off x="1781175" y="757466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908"/>
  <sheetViews>
    <sheetView tabSelected="1" topLeftCell="A891" zoomScaleNormal="100" workbookViewId="0">
      <selection activeCell="A909" sqref="A909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23070001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</v>
      </c>
      <c r="C3" s="88" t="str">
        <f>Invoice!E10</f>
        <v>LEM SUPER 3 GR KENKO SG-03A (isi 12 pc)</v>
      </c>
      <c r="D3" s="89">
        <f>Invoice!H10</f>
        <v>21600</v>
      </c>
      <c r="E3" s="81">
        <f>D3*B3</f>
        <v>43200</v>
      </c>
      <c r="F3" s="81"/>
      <c r="G3" s="82">
        <f>E3/1.11</f>
        <v>38918.918918918913</v>
      </c>
      <c r="H3" s="83">
        <f>G3*11%</f>
        <v>4281.0810810810808</v>
      </c>
      <c r="I3" s="83">
        <f>G3/B3</f>
        <v>19459.459459459456</v>
      </c>
      <c r="J3" s="103">
        <f>H3/B3</f>
        <v>2140.5405405405404</v>
      </c>
    </row>
    <row r="4" spans="1:10" ht="12.75" customHeight="1" x14ac:dyDescent="0.25">
      <c r="A4" s="101"/>
      <c r="D4" s="81"/>
      <c r="E4" s="81">
        <f>(E3*Invoice!I10)+((E3-(E3*Invoice!I10))*Invoice!J10)</f>
        <v>4320</v>
      </c>
      <c r="F4" s="81"/>
      <c r="G4" s="90">
        <f>E4/1.11</f>
        <v>3891.8918918918916</v>
      </c>
      <c r="H4" s="91">
        <f>G4*11%</f>
        <v>428.10810810810807</v>
      </c>
      <c r="I4" s="91">
        <f>G4/B3</f>
        <v>1945.9459459459458</v>
      </c>
      <c r="J4" s="104">
        <f>H4/B3</f>
        <v>214.05405405405403</v>
      </c>
    </row>
    <row r="5" spans="1:10" ht="12.75" customHeight="1" x14ac:dyDescent="0.25">
      <c r="A5" s="101"/>
      <c r="D5" s="81" t="s">
        <v>23</v>
      </c>
      <c r="E5" s="81">
        <f>E3-E4</f>
        <v>38880</v>
      </c>
      <c r="F5" s="81"/>
      <c r="G5" s="82">
        <f>G3-G4</f>
        <v>35027.027027027019</v>
      </c>
      <c r="H5" s="82">
        <f>H3-H4</f>
        <v>3852.9729729729729</v>
      </c>
      <c r="I5" s="82">
        <f>I3-I4</f>
        <v>17513.51351351351</v>
      </c>
      <c r="J5" s="105">
        <f>J3-J4</f>
        <v>1926.4864864864865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38879.999999999993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STIP / PENGHAPUS KENKO ERB-20SQ HITAM</v>
      </c>
      <c r="D9" s="89">
        <f>Invoice!H11</f>
        <v>30000</v>
      </c>
      <c r="E9" s="81">
        <f t="shared" ref="E9" si="0">D9*B9</f>
        <v>600000</v>
      </c>
      <c r="F9" s="81"/>
      <c r="G9" s="82">
        <f t="shared" ref="G9" si="1">E9/1.11</f>
        <v>540540.54054054047</v>
      </c>
      <c r="H9" s="83">
        <f t="shared" ref="H9" si="2">G9*11%</f>
        <v>59459.459459459453</v>
      </c>
      <c r="I9" s="83">
        <f t="shared" ref="I9" si="3">G9/B9</f>
        <v>27027.027027027023</v>
      </c>
      <c r="J9" s="103">
        <f t="shared" ref="J9" si="4">H9/B9</f>
        <v>2972.9729729729725</v>
      </c>
    </row>
    <row r="10" spans="1:10" ht="12.75" customHeight="1" x14ac:dyDescent="0.25">
      <c r="A10" s="101"/>
      <c r="D10" s="81"/>
      <c r="E10" s="81">
        <f>(E9*Invoice!I11)+((E9-(E9*Invoice!I11))*Invoice!J11)</f>
        <v>60000</v>
      </c>
      <c r="F10" s="81"/>
      <c r="G10" s="90">
        <f>E10/1.11</f>
        <v>54054.054054054046</v>
      </c>
      <c r="H10" s="91">
        <f>G10*11%</f>
        <v>5945.9459459459449</v>
      </c>
      <c r="I10" s="91">
        <f>G10/B9</f>
        <v>2702.7027027027025</v>
      </c>
      <c r="J10" s="104">
        <f>H10/B9</f>
        <v>297.29729729729723</v>
      </c>
    </row>
    <row r="11" spans="1:10" ht="12.75" customHeight="1" x14ac:dyDescent="0.25">
      <c r="A11" s="101"/>
      <c r="D11" s="81" t="s">
        <v>23</v>
      </c>
      <c r="E11" s="81">
        <f>E9-E10</f>
        <v>540000</v>
      </c>
      <c r="F11" s="81"/>
      <c r="G11" s="82">
        <f>G9-G10</f>
        <v>486486.48648648645</v>
      </c>
      <c r="H11" s="82">
        <f>H9-H10</f>
        <v>53513.513513513506</v>
      </c>
      <c r="I11" s="82">
        <f>I9-I10</f>
        <v>24324.32432432432</v>
      </c>
      <c r="J11" s="105">
        <f>J9-J10</f>
        <v>2675.6756756756754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540000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521513.51351351349</v>
      </c>
      <c r="H14" s="108">
        <f>H5+H11</f>
        <v>57366.486486486479</v>
      </c>
      <c r="I14" s="107"/>
      <c r="J14" s="109">
        <f>H6+H12</f>
        <v>578880</v>
      </c>
    </row>
    <row r="16" spans="1:10" ht="12.75" customHeight="1" x14ac:dyDescent="0.25">
      <c r="A16" s="94" t="s">
        <v>1</v>
      </c>
      <c r="B16" s="95">
        <f>Invoice!E116</f>
        <v>23070002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80</v>
      </c>
      <c r="C18" s="88" t="str">
        <f>Invoice!E124</f>
        <v>ISI CUTTER 18 MM JOYKO L-150 MH (BESAR)</v>
      </c>
      <c r="D18" s="89">
        <f>Invoice!H124</f>
        <v>49200</v>
      </c>
      <c r="E18" s="81">
        <f>D18*B18</f>
        <v>3936000</v>
      </c>
      <c r="F18" s="81"/>
      <c r="G18" s="82">
        <f>E18/1.11</f>
        <v>3545945.9459459456</v>
      </c>
      <c r="H18" s="83">
        <f>G18*11%</f>
        <v>390054.05405405402</v>
      </c>
      <c r="I18" s="83">
        <f>G18/B18</f>
        <v>44324.32432432432</v>
      </c>
      <c r="J18" s="103">
        <f>H18/B18</f>
        <v>4875.6756756756749</v>
      </c>
    </row>
    <row r="19" spans="1:10" ht="12.75" customHeight="1" x14ac:dyDescent="0.25">
      <c r="A19" s="101"/>
      <c r="D19" s="81"/>
      <c r="E19" s="81">
        <f>(E18*Invoice!I124)+((E18-(E18*Invoice!I124))*Invoice!J124)</f>
        <v>492000</v>
      </c>
      <c r="F19" s="81"/>
      <c r="G19" s="90">
        <f>E19/1.11</f>
        <v>443243.2432432432</v>
      </c>
      <c r="H19" s="91">
        <f>G19*11%</f>
        <v>48756.756756756753</v>
      </c>
      <c r="I19" s="91">
        <f>G19/B18</f>
        <v>5540.54054054054</v>
      </c>
      <c r="J19" s="104">
        <f>H19/B18</f>
        <v>609.45945945945937</v>
      </c>
    </row>
    <row r="20" spans="1:10" ht="12.75" customHeight="1" x14ac:dyDescent="0.25">
      <c r="A20" s="101"/>
      <c r="D20" s="81" t="s">
        <v>23</v>
      </c>
      <c r="E20" s="81">
        <f>E18-E19</f>
        <v>3444000</v>
      </c>
      <c r="F20" s="81"/>
      <c r="G20" s="82">
        <f>G18-G19</f>
        <v>3102702.7027027025</v>
      </c>
      <c r="H20" s="82">
        <f>H18-H19</f>
        <v>341297.29729729728</v>
      </c>
      <c r="I20" s="82">
        <f>I18-I19</f>
        <v>38783.78378378378</v>
      </c>
      <c r="J20" s="105">
        <f>J18-J19</f>
        <v>4266.2162162162158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3444000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2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Invoice!B125</f>
        <v>180</v>
      </c>
      <c r="C24" s="88" t="str">
        <f>Invoice!E125</f>
        <v>CRAYON / OIL PASTEL JOYKO OP-36S PP CASE SEA WORLD</v>
      </c>
      <c r="D24" s="89">
        <f>Invoice!H125</f>
        <v>41500</v>
      </c>
      <c r="E24" s="81">
        <f t="shared" ref="E24" si="5">D24*B24</f>
        <v>7470000</v>
      </c>
      <c r="F24" s="81"/>
      <c r="G24" s="82">
        <f t="shared" ref="G24" si="6">E24/1.11</f>
        <v>6729729.7297297288</v>
      </c>
      <c r="H24" s="83">
        <f t="shared" ref="H24" si="7">G24*11%</f>
        <v>740270.27027027018</v>
      </c>
      <c r="I24" s="83">
        <f t="shared" ref="I24" si="8">G24/B24</f>
        <v>37387.387387387382</v>
      </c>
      <c r="J24" s="103">
        <f t="shared" ref="J24" si="9">H24/B24</f>
        <v>4112.6126126126119</v>
      </c>
    </row>
    <row r="25" spans="1:10" ht="12.75" customHeight="1" x14ac:dyDescent="0.25">
      <c r="A25" s="101"/>
      <c r="D25" s="81"/>
      <c r="E25" s="81">
        <f>(E24*Invoice!I125)+((E24-(E24*Invoice!I125))*Invoice!J125)</f>
        <v>933750</v>
      </c>
      <c r="F25" s="81"/>
      <c r="G25" s="90">
        <f>E25/1.11</f>
        <v>841216.2162162161</v>
      </c>
      <c r="H25" s="91">
        <f>G25*11%</f>
        <v>92533.783783783772</v>
      </c>
      <c r="I25" s="91">
        <f>G25/B24</f>
        <v>4673.4234234234227</v>
      </c>
      <c r="J25" s="104">
        <f>H25/B24</f>
        <v>514.07657657657649</v>
      </c>
    </row>
    <row r="26" spans="1:10" ht="12.75" customHeight="1" x14ac:dyDescent="0.25">
      <c r="A26" s="101"/>
      <c r="D26" s="81" t="s">
        <v>23</v>
      </c>
      <c r="E26" s="81">
        <f>E24-E25</f>
        <v>6536250</v>
      </c>
      <c r="F26" s="81"/>
      <c r="G26" s="82">
        <f>G24-G25</f>
        <v>5888513.5135135129</v>
      </c>
      <c r="H26" s="82">
        <f>H24-H25</f>
        <v>647736.48648648639</v>
      </c>
      <c r="I26" s="82">
        <f>I24-I25</f>
        <v>32713.963963963957</v>
      </c>
      <c r="J26" s="105">
        <f>J24-J25</f>
        <v>3598.5360360360355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6536249.9999999991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6"/>
      <c r="B29" s="107"/>
      <c r="C29" s="107"/>
      <c r="D29" s="107"/>
      <c r="E29" s="107"/>
      <c r="F29" s="107"/>
      <c r="G29" s="108">
        <f>G20+G26</f>
        <v>8991216.2162162159</v>
      </c>
      <c r="H29" s="108">
        <f>H20+H26</f>
        <v>989033.78378378367</v>
      </c>
      <c r="I29" s="107"/>
      <c r="J29" s="109">
        <f>H21+H27</f>
        <v>9980250</v>
      </c>
    </row>
    <row r="31" spans="1:10" ht="12.75" customHeight="1" x14ac:dyDescent="0.25">
      <c r="A31" s="94" t="s">
        <v>1</v>
      </c>
      <c r="B31" s="95">
        <f>Invoice!E230</f>
        <v>23070003</v>
      </c>
      <c r="C31" s="96"/>
      <c r="D31" s="97"/>
      <c r="E31" s="97"/>
      <c r="F31" s="97"/>
      <c r="G31" s="98"/>
      <c r="H31" s="99"/>
      <c r="I31" s="99"/>
      <c r="J31" s="100"/>
    </row>
    <row r="32" spans="1:10" ht="12.75" customHeight="1" x14ac:dyDescent="0.25">
      <c r="A32" s="101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Invoice!B238</f>
        <v>720</v>
      </c>
      <c r="C33" s="88" t="str">
        <f>Invoice!E238</f>
        <v>GEL PEN KENKO HI-TECH-H 0.28 MM HITAM</v>
      </c>
      <c r="D33" s="89">
        <f>Invoice!H238</f>
        <v>39000</v>
      </c>
      <c r="E33" s="81">
        <f>D33*B33</f>
        <v>28080000</v>
      </c>
      <c r="F33" s="81"/>
      <c r="G33" s="82">
        <f>E33/1.11</f>
        <v>25297297.297297295</v>
      </c>
      <c r="H33" s="83">
        <f>G33*11%</f>
        <v>2782702.7027027025</v>
      </c>
      <c r="I33" s="83">
        <f>G33/B33</f>
        <v>35135.135135135133</v>
      </c>
      <c r="J33" s="103">
        <f>H33/B33</f>
        <v>3864.8648648648646</v>
      </c>
    </row>
    <row r="34" spans="1:10" ht="12.75" customHeight="1" x14ac:dyDescent="0.25">
      <c r="A34" s="101"/>
      <c r="D34" s="81"/>
      <c r="E34" s="81">
        <f>(E33*Invoice!I238)+((E33-(E33*Invoice!I238))*Invoice!J238)</f>
        <v>3790800.0000000005</v>
      </c>
      <c r="F34" s="81"/>
      <c r="G34" s="90">
        <f>E34/1.11</f>
        <v>3415135.1351351351</v>
      </c>
      <c r="H34" s="91">
        <f>G34*11%</f>
        <v>375664.86486486485</v>
      </c>
      <c r="I34" s="91">
        <f>G34/B33</f>
        <v>4743.2432432432433</v>
      </c>
      <c r="J34" s="104">
        <f>H34/B33</f>
        <v>521.75675675675677</v>
      </c>
    </row>
    <row r="35" spans="1:10" ht="12.75" customHeight="1" x14ac:dyDescent="0.25">
      <c r="A35" s="101"/>
      <c r="D35" s="81" t="s">
        <v>23</v>
      </c>
      <c r="E35" s="81">
        <f>E33-E34</f>
        <v>24289200</v>
      </c>
      <c r="F35" s="81"/>
      <c r="G35" s="82">
        <f>G33-G34</f>
        <v>21882162.162162159</v>
      </c>
      <c r="H35" s="82">
        <f>H33-H34</f>
        <v>2407037.8378378376</v>
      </c>
      <c r="I35" s="82">
        <f>I33-I34</f>
        <v>30391.89189189189</v>
      </c>
      <c r="J35" s="105">
        <f>J33-J34</f>
        <v>3343.1081081081079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24289199.999999996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2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Invoice!B239</f>
        <v>864</v>
      </c>
      <c r="C39" s="88" t="str">
        <f>Invoice!E239</f>
        <v>GEL PEN KENKO KE-303 T-GEL TRIANGULAR</v>
      </c>
      <c r="D39" s="89">
        <f>Invoice!H239</f>
        <v>21600</v>
      </c>
      <c r="E39" s="81">
        <f t="shared" ref="E39:E45" si="10">D39*B39</f>
        <v>18662400</v>
      </c>
      <c r="F39" s="81"/>
      <c r="G39" s="82">
        <f t="shared" ref="G39:G45" si="11">E39/1.11</f>
        <v>16812972.97297297</v>
      </c>
      <c r="H39" s="83">
        <f t="shared" ref="H39:H45" si="12">G39*11%</f>
        <v>1849427.0270270268</v>
      </c>
      <c r="I39" s="83">
        <f t="shared" ref="I39:I45" si="13">G39/B39</f>
        <v>19459.459459459456</v>
      </c>
      <c r="J39" s="103">
        <f t="shared" ref="J39:J45" si="14">H39/B39</f>
        <v>2140.5405405405404</v>
      </c>
    </row>
    <row r="40" spans="1:10" ht="12.75" customHeight="1" x14ac:dyDescent="0.25">
      <c r="A40" s="101"/>
      <c r="D40" s="81"/>
      <c r="E40" s="81">
        <f>(E39*Invoice!I239)+((E39-(E39*Invoice!I239))*Invoice!J239)</f>
        <v>2519424</v>
      </c>
      <c r="F40" s="81"/>
      <c r="G40" s="90">
        <f>E40/1.11</f>
        <v>2269751.351351351</v>
      </c>
      <c r="H40" s="91">
        <f>G40*11%</f>
        <v>249672.64864864861</v>
      </c>
      <c r="I40" s="91">
        <f>G40/B39</f>
        <v>2627.0270270270266</v>
      </c>
      <c r="J40" s="104">
        <f>H40/B39</f>
        <v>288.97297297297291</v>
      </c>
    </row>
    <row r="41" spans="1:10" ht="12.75" customHeight="1" x14ac:dyDescent="0.25">
      <c r="A41" s="101"/>
      <c r="D41" s="81" t="s">
        <v>23</v>
      </c>
      <c r="E41" s="81">
        <f>E39-E40</f>
        <v>16142976</v>
      </c>
      <c r="F41" s="81"/>
      <c r="G41" s="82">
        <f>G39-G40</f>
        <v>14543221.62162162</v>
      </c>
      <c r="H41" s="82">
        <f>H39-H40</f>
        <v>1599754.3783783782</v>
      </c>
      <c r="I41" s="82">
        <f>I39-I40</f>
        <v>16832.43243243243</v>
      </c>
      <c r="J41" s="105">
        <f>J39-J40</f>
        <v>1851.5675675675675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16142975.999999998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3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Invoice!B240</f>
        <v>144</v>
      </c>
      <c r="C45" s="88" t="str">
        <f>Invoice!E240</f>
        <v>GEL PEN JOYKO GP-265 Q-GEL</v>
      </c>
      <c r="D45" s="89">
        <f>Invoice!H240</f>
        <v>28200</v>
      </c>
      <c r="E45" s="81">
        <f t="shared" si="10"/>
        <v>4060800</v>
      </c>
      <c r="F45" s="81"/>
      <c r="G45" s="82">
        <f t="shared" si="11"/>
        <v>3658378.3783783782</v>
      </c>
      <c r="H45" s="83">
        <f t="shared" si="12"/>
        <v>402421.6216216216</v>
      </c>
      <c r="I45" s="83">
        <f t="shared" si="13"/>
        <v>25405.405405405403</v>
      </c>
      <c r="J45" s="103">
        <f t="shared" si="14"/>
        <v>2794.5945945945946</v>
      </c>
    </row>
    <row r="46" spans="1:10" ht="12.75" customHeight="1" x14ac:dyDescent="0.25">
      <c r="A46" s="101"/>
      <c r="D46" s="81"/>
      <c r="E46" s="81">
        <f>(E45*Invoice!I240)+((E45-(E45*Invoice!I240))*Invoice!J240)</f>
        <v>548208</v>
      </c>
      <c r="F46" s="81"/>
      <c r="G46" s="90">
        <f>E46/1.11</f>
        <v>493881.08108108107</v>
      </c>
      <c r="H46" s="91">
        <f>G46*11%</f>
        <v>54326.91891891892</v>
      </c>
      <c r="I46" s="91">
        <f>G46/B45</f>
        <v>3429.7297297297296</v>
      </c>
      <c r="J46" s="104">
        <f>H46/B45</f>
        <v>377.27027027027026</v>
      </c>
    </row>
    <row r="47" spans="1:10" ht="12.75" customHeight="1" x14ac:dyDescent="0.25">
      <c r="A47" s="101"/>
      <c r="D47" s="81" t="s">
        <v>23</v>
      </c>
      <c r="E47" s="81">
        <f>E45-E46</f>
        <v>3512592</v>
      </c>
      <c r="F47" s="81"/>
      <c r="G47" s="82">
        <f>G45-G46</f>
        <v>3164497.297297297</v>
      </c>
      <c r="H47" s="82">
        <f>H45-H46</f>
        <v>348094.70270270266</v>
      </c>
      <c r="I47" s="82">
        <f>I45-I46</f>
        <v>21975.675675675673</v>
      </c>
      <c r="J47" s="105">
        <f>J45-J46</f>
        <v>2417.3243243243242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3512591.9999999995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6"/>
      <c r="B50" s="107"/>
      <c r="C50" s="107"/>
      <c r="D50" s="107"/>
      <c r="E50" s="107"/>
      <c r="F50" s="107"/>
      <c r="G50" s="108">
        <f>G35+G41+G47</f>
        <v>39589881.081081077</v>
      </c>
      <c r="H50" s="108">
        <f>H35+H41+H47</f>
        <v>4354886.9189189188</v>
      </c>
      <c r="I50" s="107"/>
      <c r="J50" s="109">
        <f>H36+H42+H48</f>
        <v>43944767.999999993</v>
      </c>
    </row>
    <row r="52" spans="1:10" ht="12.75" customHeight="1" x14ac:dyDescent="0.25">
      <c r="A52" s="94" t="s">
        <v>1</v>
      </c>
      <c r="B52" s="95">
        <f>Invoice!E344</f>
        <v>23070004</v>
      </c>
      <c r="C52" s="96"/>
      <c r="D52" s="97"/>
      <c r="E52" s="97"/>
      <c r="F52" s="97"/>
      <c r="G52" s="98"/>
      <c r="H52" s="99"/>
      <c r="I52" s="99"/>
      <c r="J52" s="100"/>
    </row>
    <row r="53" spans="1:10" ht="12.75" customHeight="1" x14ac:dyDescent="0.25">
      <c r="A53" s="101">
        <v>1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Invoice!B352</f>
        <v>1000</v>
      </c>
      <c r="C54" s="88" t="str">
        <f>Invoice!E352</f>
        <v>LABEL HARGA JOYKO LB-2RL (1 LINE PUTIH)</v>
      </c>
      <c r="D54" s="89">
        <f>Invoice!H352</f>
        <v>2050</v>
      </c>
      <c r="E54" s="81">
        <f>D54*B54</f>
        <v>2050000</v>
      </c>
      <c r="F54" s="81"/>
      <c r="G54" s="82">
        <f>E54/1.11</f>
        <v>1846846.8468468466</v>
      </c>
      <c r="H54" s="83">
        <f>G54*11%</f>
        <v>203153.15315315314</v>
      </c>
      <c r="I54" s="83">
        <f>G54/B54</f>
        <v>1846.8468468468466</v>
      </c>
      <c r="J54" s="103">
        <f>H54/B54</f>
        <v>203.15315315315314</v>
      </c>
    </row>
    <row r="55" spans="1:10" ht="12.75" customHeight="1" x14ac:dyDescent="0.25">
      <c r="A55" s="101"/>
      <c r="D55" s="81"/>
      <c r="E55" s="81">
        <f>(E54*Invoice!I352)+((E54-(E54*Invoice!I352))*Invoice!J352)</f>
        <v>205000</v>
      </c>
      <c r="F55" s="81"/>
      <c r="G55" s="90">
        <f>E55/1.11</f>
        <v>184684.68468468467</v>
      </c>
      <c r="H55" s="91">
        <f>G55*11%</f>
        <v>20315.315315315314</v>
      </c>
      <c r="I55" s="91">
        <f>G55/B54</f>
        <v>184.68468468468467</v>
      </c>
      <c r="J55" s="104">
        <f>H55/B54</f>
        <v>20.315315315315313</v>
      </c>
    </row>
    <row r="56" spans="1:10" ht="12.75" customHeight="1" x14ac:dyDescent="0.25">
      <c r="A56" s="101"/>
      <c r="D56" s="81" t="s">
        <v>23</v>
      </c>
      <c r="E56" s="81">
        <f>E54-E55</f>
        <v>1845000</v>
      </c>
      <c r="F56" s="81"/>
      <c r="G56" s="82">
        <f>G54-G55</f>
        <v>1662162.1621621619</v>
      </c>
      <c r="H56" s="82">
        <f>H54-H55</f>
        <v>182837.83783783781</v>
      </c>
      <c r="I56" s="82">
        <f>I54-I55</f>
        <v>1662.1621621621618</v>
      </c>
      <c r="J56" s="105">
        <f>J54-J55</f>
        <v>182.83783783783784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1844999.9999999998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2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Invoice!B353</f>
        <v>5</v>
      </c>
      <c r="C60" s="88" t="str">
        <f>Invoice!E353</f>
        <v>CORRECTION TAPE KENKO CT-905 (12M x 5MM)</v>
      </c>
      <c r="D60" s="89">
        <f>Invoice!H353</f>
        <v>62400</v>
      </c>
      <c r="E60" s="81">
        <f t="shared" ref="E60:E84" si="15">D60*B60</f>
        <v>312000</v>
      </c>
      <c r="F60" s="81"/>
      <c r="G60" s="82">
        <f t="shared" ref="G60:G84" si="16">E60/1.11</f>
        <v>281081.08108108107</v>
      </c>
      <c r="H60" s="83">
        <f t="shared" ref="H60:H84" si="17">G60*11%</f>
        <v>30918.918918918916</v>
      </c>
      <c r="I60" s="83">
        <f t="shared" ref="I60:I84" si="18">G60/B60</f>
        <v>56216.216216216213</v>
      </c>
      <c r="J60" s="103">
        <f t="shared" ref="J60:J84" si="19">H60/B60</f>
        <v>6183.7837837837833</v>
      </c>
    </row>
    <row r="61" spans="1:10" ht="12.75" customHeight="1" x14ac:dyDescent="0.25">
      <c r="A61" s="101"/>
      <c r="D61" s="81"/>
      <c r="E61" s="81">
        <f>(E60*Invoice!I353)+((E60-(E60*Invoice!I353))*Invoice!J353)</f>
        <v>31200</v>
      </c>
      <c r="F61" s="81"/>
      <c r="G61" s="90">
        <f>E61/1.11</f>
        <v>28108.108108108107</v>
      </c>
      <c r="H61" s="91">
        <f>G61*11%</f>
        <v>3091.8918918918916</v>
      </c>
      <c r="I61" s="91">
        <f>G61/B60</f>
        <v>5621.6216216216217</v>
      </c>
      <c r="J61" s="104">
        <f>H61/B60</f>
        <v>618.37837837837833</v>
      </c>
    </row>
    <row r="62" spans="1:10" ht="12.75" customHeight="1" x14ac:dyDescent="0.25">
      <c r="A62" s="101"/>
      <c r="D62" s="81" t="s">
        <v>23</v>
      </c>
      <c r="E62" s="81">
        <f>E60-E61</f>
        <v>280800</v>
      </c>
      <c r="F62" s="81"/>
      <c r="G62" s="82">
        <f>G60-G61</f>
        <v>252972.97297297296</v>
      </c>
      <c r="H62" s="82">
        <f>H60-H61</f>
        <v>27827.027027027027</v>
      </c>
      <c r="I62" s="82">
        <f>I60-I61</f>
        <v>50594.594594594593</v>
      </c>
      <c r="J62" s="105">
        <f>J60-J61</f>
        <v>5565.405405405405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280800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3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Invoice!B354</f>
        <v>30</v>
      </c>
      <c r="C66" s="88" t="str">
        <f>Invoice!E354</f>
        <v>HIGHLIGHTER / STABILLO JOYKO HL-3 BIRU</v>
      </c>
      <c r="D66" s="89">
        <f>Invoice!H354</f>
        <v>3700</v>
      </c>
      <c r="E66" s="81">
        <f t="shared" si="15"/>
        <v>111000</v>
      </c>
      <c r="F66" s="81"/>
      <c r="G66" s="82">
        <f t="shared" si="16"/>
        <v>99999.999999999985</v>
      </c>
      <c r="H66" s="83">
        <f t="shared" si="17"/>
        <v>10999.999999999998</v>
      </c>
      <c r="I66" s="83">
        <f t="shared" si="18"/>
        <v>3333.333333333333</v>
      </c>
      <c r="J66" s="103">
        <f t="shared" si="19"/>
        <v>366.66666666666663</v>
      </c>
    </row>
    <row r="67" spans="1:10" ht="12.75" customHeight="1" x14ac:dyDescent="0.25">
      <c r="A67" s="101"/>
      <c r="D67" s="81"/>
      <c r="E67" s="81">
        <f>(E66*Invoice!I354)+((E66-(E66*Invoice!I354))*Invoice!J354)</f>
        <v>11100</v>
      </c>
      <c r="F67" s="81"/>
      <c r="G67" s="90">
        <f>E67/1.11</f>
        <v>10000</v>
      </c>
      <c r="H67" s="91">
        <f>G67*11%</f>
        <v>1100</v>
      </c>
      <c r="I67" s="91">
        <f>G67/B66</f>
        <v>333.33333333333331</v>
      </c>
      <c r="J67" s="104">
        <f>H67/B66</f>
        <v>36.666666666666664</v>
      </c>
    </row>
    <row r="68" spans="1:10" ht="12.75" customHeight="1" x14ac:dyDescent="0.25">
      <c r="A68" s="101"/>
      <c r="D68" s="81" t="s">
        <v>23</v>
      </c>
      <c r="E68" s="81">
        <f>E66-E67</f>
        <v>99900</v>
      </c>
      <c r="F68" s="81"/>
      <c r="G68" s="82">
        <f>G66-G67</f>
        <v>89999.999999999985</v>
      </c>
      <c r="H68" s="82">
        <f>H66-H67</f>
        <v>9899.9999999999982</v>
      </c>
      <c r="I68" s="82">
        <f>I66-I67</f>
        <v>2999.9999999999995</v>
      </c>
      <c r="J68" s="105">
        <f>J66-J67</f>
        <v>329.99999999999994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99899.999999999985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4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Invoice!B355</f>
        <v>50</v>
      </c>
      <c r="C72" s="88" t="str">
        <f>Invoice!E355</f>
        <v>HIGHLIGHTER / STABILLO JOYKO HL-1 KUNING</v>
      </c>
      <c r="D72" s="89">
        <f>Invoice!H355</f>
        <v>3700</v>
      </c>
      <c r="E72" s="81">
        <f t="shared" si="15"/>
        <v>185000</v>
      </c>
      <c r="F72" s="81"/>
      <c r="G72" s="82">
        <f t="shared" si="16"/>
        <v>166666.66666666666</v>
      </c>
      <c r="H72" s="83">
        <f t="shared" si="17"/>
        <v>18333.333333333332</v>
      </c>
      <c r="I72" s="83">
        <f t="shared" si="18"/>
        <v>3333.333333333333</v>
      </c>
      <c r="J72" s="103">
        <f t="shared" si="19"/>
        <v>366.66666666666663</v>
      </c>
    </row>
    <row r="73" spans="1:10" ht="12.75" customHeight="1" x14ac:dyDescent="0.25">
      <c r="A73" s="101"/>
      <c r="D73" s="81"/>
      <c r="E73" s="81">
        <f>(E72*Invoice!I355)+((E72-(E72*Invoice!I355))*Invoice!J355)</f>
        <v>18500</v>
      </c>
      <c r="F73" s="81"/>
      <c r="G73" s="90">
        <f>E73/1.11</f>
        <v>16666.666666666664</v>
      </c>
      <c r="H73" s="91">
        <f>G73*11%</f>
        <v>1833.333333333333</v>
      </c>
      <c r="I73" s="91">
        <f>G73/B72</f>
        <v>333.33333333333326</v>
      </c>
      <c r="J73" s="104">
        <f>H73/B72</f>
        <v>36.666666666666657</v>
      </c>
    </row>
    <row r="74" spans="1:10" ht="12.75" customHeight="1" x14ac:dyDescent="0.25">
      <c r="A74" s="101"/>
      <c r="D74" s="81" t="s">
        <v>23</v>
      </c>
      <c r="E74" s="81">
        <f>E72-E73</f>
        <v>166500</v>
      </c>
      <c r="F74" s="81"/>
      <c r="G74" s="82">
        <f>G72-G73</f>
        <v>150000</v>
      </c>
      <c r="H74" s="82">
        <f>H72-H73</f>
        <v>16500</v>
      </c>
      <c r="I74" s="82">
        <f>I72-I73</f>
        <v>3000</v>
      </c>
      <c r="J74" s="105">
        <f>J72-J73</f>
        <v>330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166500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1">
        <v>5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Invoice!B356</f>
        <v>10</v>
      </c>
      <c r="C78" s="88" t="str">
        <f>Invoice!E356</f>
        <v>ISI CUTTER 18 MM KENKO L-150 (BESAR)</v>
      </c>
      <c r="D78" s="89">
        <f>Invoice!H356</f>
        <v>64800</v>
      </c>
      <c r="E78" s="81">
        <f t="shared" si="15"/>
        <v>648000</v>
      </c>
      <c r="F78" s="81"/>
      <c r="G78" s="82">
        <f t="shared" si="16"/>
        <v>583783.78378378379</v>
      </c>
      <c r="H78" s="83">
        <f t="shared" si="17"/>
        <v>64216.21621621622</v>
      </c>
      <c r="I78" s="83">
        <f t="shared" si="18"/>
        <v>58378.37837837838</v>
      </c>
      <c r="J78" s="103">
        <f t="shared" si="19"/>
        <v>6421.6216216216217</v>
      </c>
    </row>
    <row r="79" spans="1:10" ht="12.75" customHeight="1" x14ac:dyDescent="0.25">
      <c r="A79" s="101"/>
      <c r="D79" s="81"/>
      <c r="E79" s="81">
        <f>(E78*Invoice!I356)+((E78-(E78*Invoice!I356))*Invoice!J356)</f>
        <v>64800</v>
      </c>
      <c r="F79" s="81"/>
      <c r="G79" s="90">
        <f>E79/1.11</f>
        <v>58378.378378378373</v>
      </c>
      <c r="H79" s="91">
        <f>G79*11%</f>
        <v>6421.6216216216208</v>
      </c>
      <c r="I79" s="91">
        <f>G79/B78</f>
        <v>5837.8378378378375</v>
      </c>
      <c r="J79" s="104">
        <f>H79/B78</f>
        <v>642.16216216216208</v>
      </c>
    </row>
    <row r="80" spans="1:10" ht="12.75" customHeight="1" x14ac:dyDescent="0.25">
      <c r="A80" s="101"/>
      <c r="D80" s="81" t="s">
        <v>23</v>
      </c>
      <c r="E80" s="81">
        <f>E78-E79</f>
        <v>583200</v>
      </c>
      <c r="F80" s="81"/>
      <c r="G80" s="82">
        <f>G78-G79</f>
        <v>525405.40540540544</v>
      </c>
      <c r="H80" s="82">
        <f>H78-H79</f>
        <v>57794.5945945946</v>
      </c>
      <c r="I80" s="82">
        <f>I78-I79</f>
        <v>52540.54054054054</v>
      </c>
      <c r="J80" s="105">
        <f>J78-J79</f>
        <v>5779.45945945946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583200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1">
        <v>6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2"/>
    </row>
    <row r="84" spans="1:10" ht="12.75" customHeight="1" x14ac:dyDescent="0.25">
      <c r="A84" s="101"/>
      <c r="B84" s="80">
        <f>Invoice!B357</f>
        <v>5</v>
      </c>
      <c r="C84" s="88" t="str">
        <f>Invoice!E357</f>
        <v>BINDER CLIP JOYKO 260</v>
      </c>
      <c r="D84" s="89">
        <f>Invoice!H357</f>
        <v>177000</v>
      </c>
      <c r="E84" s="81">
        <f t="shared" si="15"/>
        <v>885000</v>
      </c>
      <c r="F84" s="81"/>
      <c r="G84" s="82">
        <f t="shared" si="16"/>
        <v>797297.29729729728</v>
      </c>
      <c r="H84" s="83">
        <f t="shared" si="17"/>
        <v>87702.702702702707</v>
      </c>
      <c r="I84" s="83">
        <f t="shared" si="18"/>
        <v>159459.45945945947</v>
      </c>
      <c r="J84" s="103">
        <f t="shared" si="19"/>
        <v>17540.54054054054</v>
      </c>
    </row>
    <row r="85" spans="1:10" ht="12.75" customHeight="1" x14ac:dyDescent="0.25">
      <c r="A85" s="101"/>
      <c r="D85" s="81"/>
      <c r="E85" s="81">
        <f>(E84*Invoice!I357)+((E84-(E84*Invoice!I357))*Invoice!J357)</f>
        <v>88500</v>
      </c>
      <c r="F85" s="81"/>
      <c r="G85" s="90">
        <f>E85/1.11</f>
        <v>79729.729729729719</v>
      </c>
      <c r="H85" s="91">
        <f>G85*11%</f>
        <v>8770.27027027027</v>
      </c>
      <c r="I85" s="91">
        <f>G85/B84</f>
        <v>15945.945945945943</v>
      </c>
      <c r="J85" s="104">
        <f>H85/B84</f>
        <v>1754.0540540540539</v>
      </c>
    </row>
    <row r="86" spans="1:10" ht="12.75" customHeight="1" x14ac:dyDescent="0.25">
      <c r="A86" s="101"/>
      <c r="D86" s="81" t="s">
        <v>23</v>
      </c>
      <c r="E86" s="81">
        <f>E84-E85</f>
        <v>796500</v>
      </c>
      <c r="F86" s="81"/>
      <c r="G86" s="82">
        <f>G84-G85</f>
        <v>717567.56756756757</v>
      </c>
      <c r="H86" s="82">
        <f>H84-H85</f>
        <v>78932.432432432441</v>
      </c>
      <c r="I86" s="82">
        <f>I84-I85</f>
        <v>143513.51351351352</v>
      </c>
      <c r="J86" s="105">
        <f>J84-J85</f>
        <v>15786.486486486487</v>
      </c>
    </row>
    <row r="87" spans="1:10" ht="12.75" customHeight="1" x14ac:dyDescent="0.25">
      <c r="A87" s="101"/>
      <c r="D87" s="81"/>
      <c r="E87" s="81"/>
      <c r="F87" s="81"/>
      <c r="G87" s="82"/>
      <c r="H87" s="83">
        <f>G86+H86</f>
        <v>796500</v>
      </c>
      <c r="I87" s="83"/>
      <c r="J87" s="103"/>
    </row>
    <row r="88" spans="1:10" ht="12.75" customHeight="1" x14ac:dyDescent="0.25">
      <c r="A88" s="101"/>
      <c r="B88" s="79"/>
      <c r="D88" s="81"/>
      <c r="E88" s="81"/>
      <c r="F88" s="81"/>
      <c r="G88" s="82"/>
      <c r="H88" s="83"/>
      <c r="I88" s="83"/>
      <c r="J88" s="103"/>
    </row>
    <row r="89" spans="1:10" ht="12.75" customHeight="1" x14ac:dyDescent="0.25">
      <c r="A89" s="106"/>
      <c r="B89" s="107"/>
      <c r="C89" s="107"/>
      <c r="D89" s="107"/>
      <c r="E89" s="107"/>
      <c r="F89" s="107"/>
      <c r="G89" s="108">
        <f>G56+G62+G68+G74+G80+G86</f>
        <v>3398108.1081081079</v>
      </c>
      <c r="H89" s="108">
        <f>H56+H62+H68+H74+H80+H86</f>
        <v>373791.89189189189</v>
      </c>
      <c r="I89" s="107"/>
      <c r="J89" s="109">
        <f>H57+H63+H69+H75+H81+H87</f>
        <v>3771900</v>
      </c>
    </row>
    <row r="91" spans="1:10" ht="12.75" customHeight="1" x14ac:dyDescent="0.25">
      <c r="A91" s="94" t="s">
        <v>1</v>
      </c>
      <c r="B91" s="95">
        <f>Invoice!E458</f>
        <v>23070005</v>
      </c>
      <c r="C91" s="96"/>
      <c r="D91" s="97"/>
      <c r="E91" s="97"/>
      <c r="F91" s="97"/>
      <c r="G91" s="98"/>
      <c r="H91" s="99"/>
      <c r="I91" s="99"/>
      <c r="J91" s="100"/>
    </row>
    <row r="92" spans="1:10" ht="12.75" customHeight="1" x14ac:dyDescent="0.25">
      <c r="A92" s="101">
        <v>1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Invoice!B466</f>
        <v>33</v>
      </c>
      <c r="C93" s="88" t="str">
        <f>Invoice!E466</f>
        <v>PUNCH KENKO NO. 40</v>
      </c>
      <c r="D93" s="89">
        <f>Invoice!H466</f>
        <v>23500</v>
      </c>
      <c r="E93" s="81">
        <f>D93*B93</f>
        <v>775500</v>
      </c>
      <c r="F93" s="81"/>
      <c r="G93" s="82">
        <f>E93/1.11</f>
        <v>698648.64864864864</v>
      </c>
      <c r="H93" s="83">
        <f>G93*11%</f>
        <v>76851.351351351346</v>
      </c>
      <c r="I93" s="83">
        <f>G93/B93</f>
        <v>21171.171171171172</v>
      </c>
      <c r="J93" s="103">
        <f>H93/B93</f>
        <v>2328.8288288288286</v>
      </c>
    </row>
    <row r="94" spans="1:10" ht="12.75" customHeight="1" x14ac:dyDescent="0.25">
      <c r="A94" s="101"/>
      <c r="D94" s="81"/>
      <c r="E94" s="81">
        <f>(E93*Invoice!I466)+((E93-(E93*Invoice!I466))*Invoice!J466)</f>
        <v>96937.5</v>
      </c>
      <c r="F94" s="81"/>
      <c r="G94" s="90">
        <f>E94/1.11</f>
        <v>87331.08108108108</v>
      </c>
      <c r="H94" s="91">
        <f>G94*11%</f>
        <v>9606.4189189189183</v>
      </c>
      <c r="I94" s="91">
        <f>G94/B93</f>
        <v>2646.3963963963965</v>
      </c>
      <c r="J94" s="104">
        <f>H94/B93</f>
        <v>291.10360360360357</v>
      </c>
    </row>
    <row r="95" spans="1:10" ht="12.75" customHeight="1" x14ac:dyDescent="0.25">
      <c r="A95" s="101"/>
      <c r="D95" s="81" t="s">
        <v>23</v>
      </c>
      <c r="E95" s="81">
        <f>E93-E94</f>
        <v>678562.5</v>
      </c>
      <c r="F95" s="81"/>
      <c r="G95" s="82">
        <f>G93-G94</f>
        <v>611317.56756756757</v>
      </c>
      <c r="H95" s="82">
        <f>H93-H94</f>
        <v>67244.932432432426</v>
      </c>
      <c r="I95" s="82">
        <f>I93-I94</f>
        <v>18524.774774774774</v>
      </c>
      <c r="J95" s="105">
        <f>J93-J94</f>
        <v>2037.7252252252251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678562.5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2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Invoice!B467</f>
        <v>12</v>
      </c>
      <c r="C99" s="88" t="str">
        <f>Invoice!E467</f>
        <v>STAPLER KENKO HD-50</v>
      </c>
      <c r="D99" s="89">
        <f>Invoice!H467</f>
        <v>19000</v>
      </c>
      <c r="E99" s="81">
        <f t="shared" ref="E99:E111" si="20">D99*B99</f>
        <v>228000</v>
      </c>
      <c r="F99" s="81"/>
      <c r="G99" s="82">
        <f t="shared" ref="G99:G111" si="21">E99/1.11</f>
        <v>205405.40540540538</v>
      </c>
      <c r="H99" s="83">
        <f t="shared" ref="H99:H111" si="22">G99*11%</f>
        <v>22594.594594594593</v>
      </c>
      <c r="I99" s="83">
        <f t="shared" ref="I99:I111" si="23">G99/B99</f>
        <v>17117.117117117115</v>
      </c>
      <c r="J99" s="103">
        <f t="shared" ref="J99:J111" si="24">H99/B99</f>
        <v>1882.8828828828828</v>
      </c>
    </row>
    <row r="100" spans="1:10" ht="12.75" customHeight="1" x14ac:dyDescent="0.25">
      <c r="A100" s="101"/>
      <c r="D100" s="81"/>
      <c r="E100" s="81">
        <f>(E99*Invoice!I467)+((E99-(E99*Invoice!I467))*Invoice!J467)</f>
        <v>28500</v>
      </c>
      <c r="F100" s="81"/>
      <c r="G100" s="90">
        <f>E100/1.11</f>
        <v>25675.675675675673</v>
      </c>
      <c r="H100" s="91">
        <f>G100*11%</f>
        <v>2824.3243243243242</v>
      </c>
      <c r="I100" s="91">
        <f>G100/B99</f>
        <v>2139.6396396396394</v>
      </c>
      <c r="J100" s="104">
        <f>H100/B99</f>
        <v>235.36036036036035</v>
      </c>
    </row>
    <row r="101" spans="1:10" ht="12.75" customHeight="1" x14ac:dyDescent="0.25">
      <c r="A101" s="101"/>
      <c r="D101" s="81" t="s">
        <v>23</v>
      </c>
      <c r="E101" s="81">
        <f>E99-E100</f>
        <v>199500</v>
      </c>
      <c r="F101" s="81"/>
      <c r="G101" s="82">
        <f>G99-G100</f>
        <v>179729.7297297297</v>
      </c>
      <c r="H101" s="82">
        <f>H99-H100</f>
        <v>19770.27027027027</v>
      </c>
      <c r="I101" s="82">
        <f>I99-I100</f>
        <v>14977.477477477476</v>
      </c>
      <c r="J101" s="105">
        <f>J99-J100</f>
        <v>1647.5225225225224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199499.99999999997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3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Invoice!B468</f>
        <v>7</v>
      </c>
      <c r="C105" s="88" t="str">
        <f>Invoice!E468</f>
        <v>KARTU STOCK KWARTO PUTIH</v>
      </c>
      <c r="D105" s="89">
        <f>Invoice!H468</f>
        <v>18500</v>
      </c>
      <c r="E105" s="81">
        <f t="shared" si="20"/>
        <v>129500</v>
      </c>
      <c r="F105" s="81"/>
      <c r="G105" s="82">
        <f t="shared" si="21"/>
        <v>116666.66666666666</v>
      </c>
      <c r="H105" s="83">
        <f t="shared" si="22"/>
        <v>12833.333333333332</v>
      </c>
      <c r="I105" s="83">
        <f t="shared" si="23"/>
        <v>16666.666666666664</v>
      </c>
      <c r="J105" s="103">
        <f t="shared" si="24"/>
        <v>1833.3333333333333</v>
      </c>
    </row>
    <row r="106" spans="1:10" ht="12.75" customHeight="1" x14ac:dyDescent="0.25">
      <c r="A106" s="101"/>
      <c r="D106" s="81"/>
      <c r="E106" s="81">
        <f>(E105*Invoice!I468)+((E105-(E105*Invoice!I468))*Invoice!J468)</f>
        <v>0</v>
      </c>
      <c r="F106" s="81"/>
      <c r="G106" s="90">
        <f>E106/1.11</f>
        <v>0</v>
      </c>
      <c r="H106" s="91">
        <f>G106*11%</f>
        <v>0</v>
      </c>
      <c r="I106" s="91">
        <f>G106/B105</f>
        <v>0</v>
      </c>
      <c r="J106" s="104">
        <f>H106/B105</f>
        <v>0</v>
      </c>
    </row>
    <row r="107" spans="1:10" ht="12.75" customHeight="1" x14ac:dyDescent="0.25">
      <c r="A107" s="101"/>
      <c r="D107" s="81" t="s">
        <v>23</v>
      </c>
      <c r="E107" s="81">
        <f>E105-E106</f>
        <v>129500</v>
      </c>
      <c r="F107" s="81"/>
      <c r="G107" s="82">
        <f>G105-G106</f>
        <v>116666.66666666666</v>
      </c>
      <c r="H107" s="82">
        <f>H105-H106</f>
        <v>12833.333333333332</v>
      </c>
      <c r="I107" s="82">
        <f>I105-I106</f>
        <v>16666.666666666664</v>
      </c>
      <c r="J107" s="105">
        <f>J105-J106</f>
        <v>1833.3333333333333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129499.99999999999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4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Invoice!B469</f>
        <v>60</v>
      </c>
      <c r="C111" s="88" t="str">
        <f>Invoice!E469</f>
        <v>ISI CUTTER 18 MM KENKO L-150 (BESAR)</v>
      </c>
      <c r="D111" s="89">
        <f>Invoice!H469</f>
        <v>64800</v>
      </c>
      <c r="E111" s="81">
        <f t="shared" si="20"/>
        <v>3888000</v>
      </c>
      <c r="F111" s="81"/>
      <c r="G111" s="82">
        <f t="shared" si="21"/>
        <v>3502702.7027027025</v>
      </c>
      <c r="H111" s="83">
        <f t="shared" si="22"/>
        <v>385297.29729729728</v>
      </c>
      <c r="I111" s="83">
        <f t="shared" si="23"/>
        <v>58378.378378378373</v>
      </c>
      <c r="J111" s="103">
        <f t="shared" si="24"/>
        <v>6421.6216216216217</v>
      </c>
    </row>
    <row r="112" spans="1:10" ht="12.75" customHeight="1" x14ac:dyDescent="0.25">
      <c r="A112" s="101"/>
      <c r="D112" s="81"/>
      <c r="E112" s="81">
        <f>(E111*Invoice!I469)+((E111-(E111*Invoice!I469))*Invoice!J469)</f>
        <v>505440</v>
      </c>
      <c r="F112" s="81"/>
      <c r="G112" s="90">
        <f>E112/1.11</f>
        <v>455351.3513513513</v>
      </c>
      <c r="H112" s="91">
        <f>G112*11%</f>
        <v>50088.648648648646</v>
      </c>
      <c r="I112" s="91">
        <f>G112/B111</f>
        <v>7589.1891891891883</v>
      </c>
      <c r="J112" s="104">
        <f>H112/B111</f>
        <v>834.81081081081072</v>
      </c>
    </row>
    <row r="113" spans="1:10" ht="12.75" customHeight="1" x14ac:dyDescent="0.25">
      <c r="A113" s="101"/>
      <c r="D113" s="81" t="s">
        <v>23</v>
      </c>
      <c r="E113" s="81">
        <f>E111-E112</f>
        <v>3382560</v>
      </c>
      <c r="F113" s="81"/>
      <c r="G113" s="82">
        <f>G111-G112</f>
        <v>3047351.351351351</v>
      </c>
      <c r="H113" s="82">
        <f>H111-H112</f>
        <v>335208.64864864864</v>
      </c>
      <c r="I113" s="82">
        <f>I111-I112</f>
        <v>50789.189189189186</v>
      </c>
      <c r="J113" s="105">
        <f>J111-J112</f>
        <v>5586.8108108108108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3382559.9999999995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G95+G101+G107+G113</f>
        <v>3955065.315315315</v>
      </c>
      <c r="H116" s="108">
        <f>H95+H101+H107+H113</f>
        <v>435057.18468468467</v>
      </c>
      <c r="I116" s="107"/>
      <c r="J116" s="109">
        <f>H96+H102+H108+H114</f>
        <v>4390122.5</v>
      </c>
    </row>
    <row r="118" spans="1:10" ht="12.75" customHeight="1" x14ac:dyDescent="0.25">
      <c r="A118" s="94" t="s">
        <v>1</v>
      </c>
      <c r="B118" s="95">
        <f>Invoice!E572</f>
        <v>23070006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Invoice!B580</f>
        <v>20</v>
      </c>
      <c r="C120" s="88" t="str">
        <f>Invoice!E580</f>
        <v>LEM CAIR 50 ML KENKO LG-50</v>
      </c>
      <c r="D120" s="89">
        <f>Invoice!H580</f>
        <v>25200</v>
      </c>
      <c r="E120" s="81">
        <f>D120*B120</f>
        <v>504000</v>
      </c>
      <c r="F120" s="81"/>
      <c r="G120" s="82">
        <f>E120/1.11</f>
        <v>454054.05405405402</v>
      </c>
      <c r="H120" s="83">
        <f>G120*11%</f>
        <v>49945.945945945939</v>
      </c>
      <c r="I120" s="83">
        <f>G120/B120</f>
        <v>22702.7027027027</v>
      </c>
      <c r="J120" s="103">
        <f>H120/B120</f>
        <v>2497.2972972972971</v>
      </c>
    </row>
    <row r="121" spans="1:10" ht="12.75" customHeight="1" x14ac:dyDescent="0.25">
      <c r="A121" s="101"/>
      <c r="D121" s="81"/>
      <c r="E121" s="81">
        <f>(E120*Invoice!I580)+((E120-(E120*Invoice!I580))*Invoice!J580)</f>
        <v>50400</v>
      </c>
      <c r="F121" s="81"/>
      <c r="G121" s="90">
        <f>E121/1.11</f>
        <v>45405.4054054054</v>
      </c>
      <c r="H121" s="91">
        <f>G121*11%</f>
        <v>4994.5945945945941</v>
      </c>
      <c r="I121" s="91">
        <f>G121/B120</f>
        <v>2270.27027027027</v>
      </c>
      <c r="J121" s="104">
        <f>H121/B120</f>
        <v>249.72972972972971</v>
      </c>
    </row>
    <row r="122" spans="1:10" ht="12.75" customHeight="1" x14ac:dyDescent="0.25">
      <c r="A122" s="101"/>
      <c r="D122" s="81" t="s">
        <v>23</v>
      </c>
      <c r="E122" s="81">
        <f>E120-E121</f>
        <v>453600</v>
      </c>
      <c r="F122" s="81"/>
      <c r="G122" s="82">
        <f>G120-G121</f>
        <v>408648.64864864864</v>
      </c>
      <c r="H122" s="82">
        <f>H120-H121</f>
        <v>44951.351351351346</v>
      </c>
      <c r="I122" s="82">
        <f>I120-I121</f>
        <v>20432.43243243243</v>
      </c>
      <c r="J122" s="105">
        <f>J120-J121</f>
        <v>2247.5675675675675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453600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2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Invoice!B581</f>
        <v>144</v>
      </c>
      <c r="C126" s="88" t="str">
        <f>Invoice!E581</f>
        <v>CRAYON / OIL PASTEL JOYKO OP-24S PP CASE SEA WORLD</v>
      </c>
      <c r="D126" s="89">
        <f>Invoice!H581</f>
        <v>29600</v>
      </c>
      <c r="E126" s="81">
        <f t="shared" ref="E126" si="25">D126*B126</f>
        <v>4262400</v>
      </c>
      <c r="F126" s="81"/>
      <c r="G126" s="82">
        <f t="shared" ref="G126" si="26">E126/1.11</f>
        <v>3839999.9999999995</v>
      </c>
      <c r="H126" s="83">
        <f t="shared" ref="H126" si="27">G126*11%</f>
        <v>422399.99999999994</v>
      </c>
      <c r="I126" s="83">
        <f t="shared" ref="I126" si="28">G126/B126</f>
        <v>26666.666666666664</v>
      </c>
      <c r="J126" s="103">
        <f t="shared" ref="J126" si="29">H126/B126</f>
        <v>2933.333333333333</v>
      </c>
    </row>
    <row r="127" spans="1:10" ht="12.75" customHeight="1" x14ac:dyDescent="0.25">
      <c r="A127" s="101"/>
      <c r="D127" s="81"/>
      <c r="E127" s="81">
        <f>(E126*Invoice!I581)+((E126-(E126*Invoice!I581))*Invoice!J581)</f>
        <v>426240</v>
      </c>
      <c r="F127" s="81"/>
      <c r="G127" s="90">
        <f>E127/1.11</f>
        <v>383999.99999999994</v>
      </c>
      <c r="H127" s="91">
        <f>G127*11%</f>
        <v>42239.999999999993</v>
      </c>
      <c r="I127" s="91">
        <f>G127/B126</f>
        <v>2666.6666666666661</v>
      </c>
      <c r="J127" s="104">
        <f>H127/B126</f>
        <v>293.33333333333326</v>
      </c>
    </row>
    <row r="128" spans="1:10" ht="12.75" customHeight="1" x14ac:dyDescent="0.25">
      <c r="A128" s="101"/>
      <c r="D128" s="81" t="s">
        <v>23</v>
      </c>
      <c r="E128" s="81">
        <f>E126-E127</f>
        <v>3836160</v>
      </c>
      <c r="F128" s="81"/>
      <c r="G128" s="82">
        <f>G126-G127</f>
        <v>3455999.9999999995</v>
      </c>
      <c r="H128" s="82">
        <f>H126-H127</f>
        <v>380159.99999999994</v>
      </c>
      <c r="I128" s="82">
        <f>I126-I127</f>
        <v>24000</v>
      </c>
      <c r="J128" s="105">
        <f>J126-J127</f>
        <v>2640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3836159.9999999995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6"/>
      <c r="B131" s="107"/>
      <c r="C131" s="107"/>
      <c r="D131" s="107"/>
      <c r="E131" s="107"/>
      <c r="F131" s="107"/>
      <c r="G131" s="108">
        <f>G122+G128</f>
        <v>3864648.6486486481</v>
      </c>
      <c r="H131" s="108">
        <f>H122+H128</f>
        <v>425111.3513513513</v>
      </c>
      <c r="I131" s="107"/>
      <c r="J131" s="109">
        <f>H123+H129</f>
        <v>4289760</v>
      </c>
    </row>
    <row r="133" spans="1:10" ht="12.75" customHeight="1" x14ac:dyDescent="0.25">
      <c r="A133" s="94" t="s">
        <v>1</v>
      </c>
      <c r="B133" s="95">
        <f>Invoice!E686</f>
        <v>23070007</v>
      </c>
      <c r="C133" s="96"/>
      <c r="D133" s="97"/>
      <c r="E133" s="97"/>
      <c r="F133" s="97"/>
      <c r="G133" s="98"/>
      <c r="H133" s="99"/>
      <c r="I133" s="99"/>
      <c r="J133" s="100"/>
    </row>
    <row r="134" spans="1:10" ht="12.75" customHeight="1" x14ac:dyDescent="0.25">
      <c r="A134" s="101">
        <v>1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Invoice!B694</f>
        <v>720</v>
      </c>
      <c r="C135" s="88" t="str">
        <f>Invoice!E694</f>
        <v>CRAYON / OIL PASTEL PUTAR TITI TI-CP-24T TWIST</v>
      </c>
      <c r="D135" s="89">
        <f>Invoice!H694</f>
        <v>50000</v>
      </c>
      <c r="E135" s="81">
        <f>D135*B135</f>
        <v>36000000</v>
      </c>
      <c r="F135" s="81"/>
      <c r="G135" s="82">
        <f>E135/1.11</f>
        <v>32432432.432432428</v>
      </c>
      <c r="H135" s="83">
        <f>G135*11%</f>
        <v>3567567.5675675669</v>
      </c>
      <c r="I135" s="83">
        <f>G135/B135</f>
        <v>45045.045045045037</v>
      </c>
      <c r="J135" s="103">
        <f>H135/B135</f>
        <v>4954.9549549549538</v>
      </c>
    </row>
    <row r="136" spans="1:10" ht="12.75" customHeight="1" x14ac:dyDescent="0.25">
      <c r="A136" s="101"/>
      <c r="D136" s="81"/>
      <c r="E136" s="81">
        <f>(E135*Invoice!I694)+((E135-(E135*Invoice!I694))*Invoice!J694)</f>
        <v>4500000</v>
      </c>
      <c r="F136" s="81"/>
      <c r="G136" s="90">
        <f>E136/1.11</f>
        <v>4054054.0540540535</v>
      </c>
      <c r="H136" s="91">
        <f>G136*11%</f>
        <v>445945.94594594586</v>
      </c>
      <c r="I136" s="91">
        <f>G136/B135</f>
        <v>5630.6306306306296</v>
      </c>
      <c r="J136" s="104">
        <f>H136/B135</f>
        <v>619.36936936936922</v>
      </c>
    </row>
    <row r="137" spans="1:10" ht="12.75" customHeight="1" x14ac:dyDescent="0.25">
      <c r="A137" s="101"/>
      <c r="D137" s="81" t="s">
        <v>23</v>
      </c>
      <c r="E137" s="81">
        <f>E135-E136</f>
        <v>31500000</v>
      </c>
      <c r="F137" s="81"/>
      <c r="G137" s="82">
        <f>G135-G136</f>
        <v>28378378.378378376</v>
      </c>
      <c r="H137" s="82">
        <f>H135-H136</f>
        <v>3121621.6216216208</v>
      </c>
      <c r="I137" s="82">
        <f>I135-I136</f>
        <v>39414.414414414408</v>
      </c>
      <c r="J137" s="105">
        <f>J135-J136</f>
        <v>4335.5855855855843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31499999.999999996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6"/>
      <c r="B140" s="107"/>
      <c r="C140" s="107"/>
      <c r="D140" s="107"/>
      <c r="E140" s="107"/>
      <c r="F140" s="107"/>
      <c r="G140" s="108">
        <f>G137</f>
        <v>28378378.378378376</v>
      </c>
      <c r="H140" s="108">
        <f>H137</f>
        <v>3121621.6216216208</v>
      </c>
      <c r="I140" s="107"/>
      <c r="J140" s="109">
        <f>H138</f>
        <v>31499999.999999996</v>
      </c>
    </row>
    <row r="142" spans="1:10" ht="12.75" customHeight="1" x14ac:dyDescent="0.25">
      <c r="A142" s="303" t="s">
        <v>1</v>
      </c>
      <c r="B142" s="304">
        <f>Invoice!E800</f>
        <v>23070008</v>
      </c>
      <c r="C142" s="96"/>
      <c r="D142" s="97"/>
      <c r="E142" s="97"/>
      <c r="F142" s="97"/>
      <c r="G142" s="98"/>
      <c r="H142" s="99"/>
      <c r="I142" s="99"/>
      <c r="J142" s="100"/>
    </row>
    <row r="143" spans="1:10" ht="12.75" customHeight="1" x14ac:dyDescent="0.25">
      <c r="A143" s="101">
        <v>1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Invoice!B808</f>
        <v>30</v>
      </c>
      <c r="C144" s="88" t="str">
        <f>Invoice!E808</f>
        <v>STAPLER SDI 1102 NO.10 (HD-10)</v>
      </c>
      <c r="D144" s="89">
        <f>Invoice!H808</f>
        <v>138000</v>
      </c>
      <c r="E144" s="81">
        <f>D144*B144</f>
        <v>4140000</v>
      </c>
      <c r="F144" s="81"/>
      <c r="G144" s="82">
        <f>E144/1.11</f>
        <v>3729729.7297297292</v>
      </c>
      <c r="H144" s="83">
        <f>G144*11%</f>
        <v>410270.27027027024</v>
      </c>
      <c r="I144" s="83">
        <f>G144/B144</f>
        <v>124324.32432432431</v>
      </c>
      <c r="J144" s="103">
        <f>H144/B144</f>
        <v>13675.675675675675</v>
      </c>
    </row>
    <row r="145" spans="1:10" ht="12.75" customHeight="1" x14ac:dyDescent="0.25">
      <c r="A145" s="101"/>
      <c r="D145" s="81"/>
      <c r="E145" s="81">
        <f>(E144*Invoice!I808)+((E144-(E144*Invoice!I808))*Invoice!J808)</f>
        <v>517500</v>
      </c>
      <c r="F145" s="81"/>
      <c r="G145" s="90">
        <f>E145/1.11</f>
        <v>466216.21621621615</v>
      </c>
      <c r="H145" s="91">
        <f>G145*11%</f>
        <v>51283.78378378378</v>
      </c>
      <c r="I145" s="91">
        <f>G145/B144</f>
        <v>15540.540540540538</v>
      </c>
      <c r="J145" s="104">
        <f>H145/B144</f>
        <v>1709.4594594594594</v>
      </c>
    </row>
    <row r="146" spans="1:10" ht="12.75" customHeight="1" x14ac:dyDescent="0.25">
      <c r="A146" s="101"/>
      <c r="D146" s="81" t="s">
        <v>23</v>
      </c>
      <c r="E146" s="81">
        <f>E144-E145</f>
        <v>3622500</v>
      </c>
      <c r="F146" s="81"/>
      <c r="G146" s="82">
        <f>G144-G145</f>
        <v>3263513.5135135129</v>
      </c>
      <c r="H146" s="82">
        <f>H144-H145</f>
        <v>358986.48648648645</v>
      </c>
      <c r="I146" s="82">
        <f>I144-I145</f>
        <v>108783.78378378377</v>
      </c>
      <c r="J146" s="105">
        <f>J144-J145</f>
        <v>11966.216216216215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3622499.9999999995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6"/>
      <c r="B149" s="107"/>
      <c r="C149" s="107"/>
      <c r="D149" s="107"/>
      <c r="E149" s="107"/>
      <c r="F149" s="107"/>
      <c r="G149" s="108">
        <f>G146</f>
        <v>3263513.5135135129</v>
      </c>
      <c r="H149" s="108">
        <f>H146</f>
        <v>358986.48648648645</v>
      </c>
      <c r="I149" s="107"/>
      <c r="J149" s="109">
        <f>H147</f>
        <v>3622499.9999999995</v>
      </c>
    </row>
    <row r="151" spans="1:10" ht="12.75" customHeight="1" x14ac:dyDescent="0.25">
      <c r="A151" s="94" t="s">
        <v>1</v>
      </c>
      <c r="B151" s="95">
        <f>Invoice!E914</f>
        <v>23070009</v>
      </c>
      <c r="C151" s="96"/>
      <c r="D151" s="97"/>
      <c r="E151" s="97"/>
      <c r="F151" s="97"/>
      <c r="G151" s="98"/>
      <c r="H151" s="99"/>
      <c r="I151" s="99"/>
      <c r="J151" s="100"/>
    </row>
    <row r="152" spans="1:10" ht="12.75" customHeight="1" x14ac:dyDescent="0.25">
      <c r="A152" s="101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Invoice!B922</f>
        <v>240</v>
      </c>
      <c r="C153" s="88" t="str">
        <f>Invoice!E922</f>
        <v>CORRECTION FLUID JOYKO JK-01</v>
      </c>
      <c r="D153" s="89">
        <f>Invoice!H922</f>
        <v>36000</v>
      </c>
      <c r="E153" s="81">
        <f>D153*B153</f>
        <v>8640000</v>
      </c>
      <c r="F153" s="81"/>
      <c r="G153" s="82">
        <f>E153/1.11</f>
        <v>7783783.7837837832</v>
      </c>
      <c r="H153" s="83">
        <f>G153*11%</f>
        <v>856216.21621621621</v>
      </c>
      <c r="I153" s="83">
        <f>G153/B153</f>
        <v>32432.43243243243</v>
      </c>
      <c r="J153" s="103">
        <f>H153/B153</f>
        <v>3567.5675675675675</v>
      </c>
    </row>
    <row r="154" spans="1:10" ht="12.75" customHeight="1" x14ac:dyDescent="0.25">
      <c r="A154" s="101"/>
      <c r="D154" s="81"/>
      <c r="E154" s="81">
        <f>(E153*Invoice!I922)+((E153-(E153*Invoice!I922))*Invoice!J922)</f>
        <v>1080000</v>
      </c>
      <c r="F154" s="81"/>
      <c r="G154" s="90">
        <f>E154/1.11</f>
        <v>972972.9729729729</v>
      </c>
      <c r="H154" s="91">
        <f>G154*11%</f>
        <v>107027.02702702703</v>
      </c>
      <c r="I154" s="91">
        <f>G154/B153</f>
        <v>4054.0540540540537</v>
      </c>
      <c r="J154" s="104">
        <f>H154/B153</f>
        <v>445.94594594594594</v>
      </c>
    </row>
    <row r="155" spans="1:10" ht="12.75" customHeight="1" x14ac:dyDescent="0.25">
      <c r="A155" s="101"/>
      <c r="D155" s="81" t="s">
        <v>23</v>
      </c>
      <c r="E155" s="81">
        <f>E153-E154</f>
        <v>7560000</v>
      </c>
      <c r="F155" s="81"/>
      <c r="G155" s="82">
        <f>G153-G154</f>
        <v>6810810.81081081</v>
      </c>
      <c r="H155" s="82">
        <f>H153-H154</f>
        <v>749189.18918918923</v>
      </c>
      <c r="I155" s="82">
        <f>I153-I154</f>
        <v>28378.378378378377</v>
      </c>
      <c r="J155" s="105">
        <f>J153-J154</f>
        <v>3121.6216216216217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7559999.9999999991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6"/>
      <c r="B158" s="107"/>
      <c r="C158" s="107"/>
      <c r="D158" s="107"/>
      <c r="E158" s="107"/>
      <c r="F158" s="107"/>
      <c r="G158" s="108">
        <f>G155</f>
        <v>6810810.81081081</v>
      </c>
      <c r="H158" s="108">
        <f>H155</f>
        <v>749189.18918918923</v>
      </c>
      <c r="I158" s="107"/>
      <c r="J158" s="109">
        <f>H156</f>
        <v>7559999.9999999991</v>
      </c>
    </row>
    <row r="160" spans="1:10" ht="12.75" customHeight="1" x14ac:dyDescent="0.25">
      <c r="A160" s="94" t="s">
        <v>1</v>
      </c>
      <c r="B160" s="95">
        <f>Invoice!E1028</f>
        <v>23070010</v>
      </c>
      <c r="C160" s="96"/>
      <c r="D160" s="97"/>
      <c r="E160" s="97"/>
      <c r="F160" s="97"/>
      <c r="G160" s="98"/>
      <c r="H160" s="99"/>
      <c r="I160" s="99"/>
      <c r="J160" s="100"/>
    </row>
    <row r="161" spans="1:10" ht="12.75" customHeight="1" x14ac:dyDescent="0.25">
      <c r="A161" s="101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Invoice!B1036</f>
        <v>20</v>
      </c>
      <c r="C162" s="88" t="str">
        <f>Invoice!E1036</f>
        <v>BINDER CLIP KENKO NO. 107</v>
      </c>
      <c r="D162" s="89">
        <f>Invoice!H1036</f>
        <v>31800</v>
      </c>
      <c r="E162" s="81">
        <f>D162*B162</f>
        <v>636000</v>
      </c>
      <c r="F162" s="81"/>
      <c r="G162" s="82">
        <f>E162/1.11</f>
        <v>572972.9729729729</v>
      </c>
      <c r="H162" s="83">
        <f>G162*11%</f>
        <v>63027.027027027019</v>
      </c>
      <c r="I162" s="83">
        <f>G162/B162</f>
        <v>28648.648648648646</v>
      </c>
      <c r="J162" s="103">
        <f>H162/B162</f>
        <v>3151.3513513513508</v>
      </c>
    </row>
    <row r="163" spans="1:10" ht="12.75" customHeight="1" x14ac:dyDescent="0.25">
      <c r="A163" s="101"/>
      <c r="D163" s="81"/>
      <c r="E163" s="81">
        <f>(E162*Invoice!I1036)+((E162-(E162*Invoice!I1036))*Invoice!J1036)</f>
        <v>63600</v>
      </c>
      <c r="F163" s="81"/>
      <c r="G163" s="90">
        <f>E163/1.11</f>
        <v>57297.297297297293</v>
      </c>
      <c r="H163" s="91">
        <f>G163*11%</f>
        <v>6302.7027027027025</v>
      </c>
      <c r="I163" s="91">
        <f>G163/B162</f>
        <v>2864.8648648648646</v>
      </c>
      <c r="J163" s="104">
        <f>H163/B162</f>
        <v>315.1351351351351</v>
      </c>
    </row>
    <row r="164" spans="1:10" ht="12.75" customHeight="1" x14ac:dyDescent="0.25">
      <c r="A164" s="101"/>
      <c r="D164" s="81" t="s">
        <v>23</v>
      </c>
      <c r="E164" s="81">
        <f>E162-E163</f>
        <v>572400</v>
      </c>
      <c r="F164" s="81"/>
      <c r="G164" s="82">
        <f>G162-G163</f>
        <v>515675.67567567562</v>
      </c>
      <c r="H164" s="82">
        <f>H162-H163</f>
        <v>56724.32432432432</v>
      </c>
      <c r="I164" s="82">
        <f>I162-I163</f>
        <v>25783.783783783783</v>
      </c>
      <c r="J164" s="105">
        <f>J162-J163</f>
        <v>2836.2162162162158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572400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Invoice!B1037</f>
        <v>5</v>
      </c>
      <c r="C168" s="88" t="str">
        <f>Invoice!E1037</f>
        <v>BINDER CLIP KENKO NO. 155</v>
      </c>
      <c r="D168" s="89">
        <f>Invoice!H1037</f>
        <v>69000</v>
      </c>
      <c r="E168" s="81">
        <f t="shared" ref="E168:E186" si="30">D168*B168</f>
        <v>345000</v>
      </c>
      <c r="F168" s="81"/>
      <c r="G168" s="82">
        <f t="shared" ref="G168:G186" si="31">E168/1.11</f>
        <v>310810.81081081077</v>
      </c>
      <c r="H168" s="83">
        <f t="shared" ref="H168:H186" si="32">G168*11%</f>
        <v>34189.189189189186</v>
      </c>
      <c r="I168" s="83">
        <f t="shared" ref="I168:I186" si="33">G168/B168</f>
        <v>62162.162162162153</v>
      </c>
      <c r="J168" s="103">
        <f t="shared" ref="J168:J186" si="34">H168/B168</f>
        <v>6837.8378378378375</v>
      </c>
    </row>
    <row r="169" spans="1:10" ht="12.75" customHeight="1" x14ac:dyDescent="0.25">
      <c r="A169" s="101"/>
      <c r="D169" s="81"/>
      <c r="E169" s="81">
        <f>(E168*Invoice!I1037)+((E168-(E168*Invoice!I1037))*Invoice!J1037)</f>
        <v>34500</v>
      </c>
      <c r="F169" s="81"/>
      <c r="G169" s="90">
        <f>E169/1.11</f>
        <v>31081.08108108108</v>
      </c>
      <c r="H169" s="91">
        <f>G169*11%</f>
        <v>3418.9189189189187</v>
      </c>
      <c r="I169" s="91">
        <f>G169/B168</f>
        <v>6216.2162162162158</v>
      </c>
      <c r="J169" s="104">
        <f>H169/B168</f>
        <v>683.78378378378375</v>
      </c>
    </row>
    <row r="170" spans="1:10" ht="12.75" customHeight="1" x14ac:dyDescent="0.25">
      <c r="A170" s="101"/>
      <c r="D170" s="81" t="s">
        <v>23</v>
      </c>
      <c r="E170" s="81">
        <f>E168-E169</f>
        <v>310500</v>
      </c>
      <c r="F170" s="81"/>
      <c r="G170" s="82">
        <f>G168-G169</f>
        <v>279729.7297297297</v>
      </c>
      <c r="H170" s="82">
        <f>H168-H169</f>
        <v>30770.270270270266</v>
      </c>
      <c r="I170" s="82">
        <f>I168-I169</f>
        <v>55945.945945945939</v>
      </c>
      <c r="J170" s="105">
        <f>J168-J169</f>
        <v>6154.0540540540533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310500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Invoice!B1038</f>
        <v>5</v>
      </c>
      <c r="C174" s="88" t="str">
        <f>Invoice!E1038</f>
        <v>BINDER CLIP KENKO NO. 260</v>
      </c>
      <c r="D174" s="89">
        <f>Invoice!H1038</f>
        <v>180000</v>
      </c>
      <c r="E174" s="81">
        <f t="shared" si="30"/>
        <v>900000</v>
      </c>
      <c r="F174" s="81"/>
      <c r="G174" s="82">
        <f t="shared" si="31"/>
        <v>810810.81081081077</v>
      </c>
      <c r="H174" s="83">
        <f t="shared" si="32"/>
        <v>89189.189189189186</v>
      </c>
      <c r="I174" s="83">
        <f t="shared" si="33"/>
        <v>162162.16216216216</v>
      </c>
      <c r="J174" s="103">
        <f t="shared" si="34"/>
        <v>17837.837837837837</v>
      </c>
    </row>
    <row r="175" spans="1:10" ht="12.75" customHeight="1" x14ac:dyDescent="0.25">
      <c r="A175" s="101"/>
      <c r="D175" s="81"/>
      <c r="E175" s="81">
        <f>(E174*Invoice!I1038)+((E174-(E174*Invoice!I1038))*Invoice!J1038)</f>
        <v>90000</v>
      </c>
      <c r="F175" s="81"/>
      <c r="G175" s="90">
        <f>E175/1.11</f>
        <v>81081.08108108108</v>
      </c>
      <c r="H175" s="91">
        <f>G175*11%</f>
        <v>8918.9189189189183</v>
      </c>
      <c r="I175" s="91">
        <f>G175/B174</f>
        <v>16216.216216216217</v>
      </c>
      <c r="J175" s="104">
        <f>H175/B174</f>
        <v>1783.7837837837837</v>
      </c>
    </row>
    <row r="176" spans="1:10" ht="12.75" customHeight="1" x14ac:dyDescent="0.25">
      <c r="A176" s="101"/>
      <c r="D176" s="81" t="s">
        <v>23</v>
      </c>
      <c r="E176" s="81">
        <f>E174-E175</f>
        <v>810000</v>
      </c>
      <c r="F176" s="81"/>
      <c r="G176" s="82">
        <f>G174-G175</f>
        <v>729729.7297297297</v>
      </c>
      <c r="H176" s="82">
        <f>H174-H175</f>
        <v>80270.270270270266</v>
      </c>
      <c r="I176" s="82">
        <f>I174-I175</f>
        <v>145945.94594594595</v>
      </c>
      <c r="J176" s="105">
        <f>J174-J175</f>
        <v>16054.054054054053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810000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Invoice!B1039</f>
        <v>10</v>
      </c>
      <c r="C180" s="88" t="str">
        <f>Invoice!E1039</f>
        <v>LEM STICK KENKO 8 GR (KECIL) isi 30 pc</v>
      </c>
      <c r="D180" s="89">
        <f>Invoice!H1039</f>
        <v>66000</v>
      </c>
      <c r="E180" s="81">
        <f t="shared" si="30"/>
        <v>660000</v>
      </c>
      <c r="F180" s="81"/>
      <c r="G180" s="82">
        <f t="shared" si="31"/>
        <v>594594.59459459456</v>
      </c>
      <c r="H180" s="83">
        <f t="shared" si="32"/>
        <v>65405.4054054054</v>
      </c>
      <c r="I180" s="83">
        <f t="shared" si="33"/>
        <v>59459.459459459453</v>
      </c>
      <c r="J180" s="103">
        <f t="shared" si="34"/>
        <v>6540.54054054054</v>
      </c>
    </row>
    <row r="181" spans="1:10" ht="12.75" customHeight="1" x14ac:dyDescent="0.25">
      <c r="A181" s="101"/>
      <c r="D181" s="81"/>
      <c r="E181" s="81">
        <f>(E180*Invoice!I1039)+((E180-(E180*Invoice!I1039))*Invoice!J1039)</f>
        <v>66000</v>
      </c>
      <c r="F181" s="81"/>
      <c r="G181" s="90">
        <f>E181/1.11</f>
        <v>59459.459459459453</v>
      </c>
      <c r="H181" s="91">
        <f>G181*11%</f>
        <v>6540.54054054054</v>
      </c>
      <c r="I181" s="91">
        <f>G181/B180</f>
        <v>5945.9459459459449</v>
      </c>
      <c r="J181" s="104">
        <f>H181/B180</f>
        <v>654.05405405405395</v>
      </c>
    </row>
    <row r="182" spans="1:10" ht="12.75" customHeight="1" x14ac:dyDescent="0.25">
      <c r="A182" s="101"/>
      <c r="D182" s="81" t="s">
        <v>23</v>
      </c>
      <c r="E182" s="81">
        <f>E180-E181</f>
        <v>594000</v>
      </c>
      <c r="F182" s="81"/>
      <c r="G182" s="82">
        <f>G180-G181</f>
        <v>535135.13513513515</v>
      </c>
      <c r="H182" s="82">
        <f>H180-H181</f>
        <v>58864.86486486486</v>
      </c>
      <c r="I182" s="82">
        <f>I180-I181</f>
        <v>53513.513513513506</v>
      </c>
      <c r="J182" s="105">
        <f>J180-J181</f>
        <v>5886.4864864864858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594000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Invoice!B1040</f>
        <v>5</v>
      </c>
      <c r="C186" s="88" t="str">
        <f>Invoice!E1040</f>
        <v>ISI CUTTER 18 MM KENKO L-150 (BESAR)</v>
      </c>
      <c r="D186" s="89">
        <f>Invoice!H1040</f>
        <v>64800</v>
      </c>
      <c r="E186" s="81">
        <f t="shared" si="30"/>
        <v>324000</v>
      </c>
      <c r="F186" s="81"/>
      <c r="G186" s="82">
        <f t="shared" si="31"/>
        <v>291891.89189189189</v>
      </c>
      <c r="H186" s="83">
        <f t="shared" si="32"/>
        <v>32108.10810810811</v>
      </c>
      <c r="I186" s="83">
        <f t="shared" si="33"/>
        <v>58378.37837837838</v>
      </c>
      <c r="J186" s="103">
        <f t="shared" si="34"/>
        <v>6421.6216216216217</v>
      </c>
    </row>
    <row r="187" spans="1:10" ht="12.75" customHeight="1" x14ac:dyDescent="0.25">
      <c r="A187" s="101"/>
      <c r="D187" s="81"/>
      <c r="E187" s="81">
        <f>(E186*Invoice!I1040)+((E186-(E186*Invoice!I1040))*Invoice!J1040)</f>
        <v>32400</v>
      </c>
      <c r="F187" s="81"/>
      <c r="G187" s="90">
        <f>E187/1.11</f>
        <v>29189.189189189186</v>
      </c>
      <c r="H187" s="91">
        <f>G187*11%</f>
        <v>3210.8108108108104</v>
      </c>
      <c r="I187" s="91">
        <f>G187/B186</f>
        <v>5837.8378378378375</v>
      </c>
      <c r="J187" s="104">
        <f>H187/B186</f>
        <v>642.16216216216208</v>
      </c>
    </row>
    <row r="188" spans="1:10" ht="12.75" customHeight="1" x14ac:dyDescent="0.25">
      <c r="A188" s="101"/>
      <c r="D188" s="81" t="s">
        <v>23</v>
      </c>
      <c r="E188" s="81">
        <f>E186-E187</f>
        <v>291600</v>
      </c>
      <c r="F188" s="81"/>
      <c r="G188" s="82">
        <f>G186-G187</f>
        <v>262702.70270270272</v>
      </c>
      <c r="H188" s="82">
        <f>H186-H187</f>
        <v>28897.2972972973</v>
      </c>
      <c r="I188" s="82">
        <f>I186-I187</f>
        <v>52540.54054054054</v>
      </c>
      <c r="J188" s="105">
        <f>J186-J187</f>
        <v>5779.45945945946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291600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6"/>
      <c r="B191" s="107"/>
      <c r="C191" s="107"/>
      <c r="D191" s="107"/>
      <c r="E191" s="107"/>
      <c r="F191" s="107"/>
      <c r="G191" s="108">
        <f>G164+G170+G176+G182+G188</f>
        <v>2322972.9729729732</v>
      </c>
      <c r="H191" s="108">
        <f>H164+H170+H176+H182+H188</f>
        <v>255527.02702702701</v>
      </c>
      <c r="I191" s="107"/>
      <c r="J191" s="109">
        <f>H165+H171+H177+H183+H189</f>
        <v>2578500</v>
      </c>
    </row>
    <row r="193" spans="1:10" ht="12.75" customHeight="1" x14ac:dyDescent="0.25">
      <c r="A193" s="94" t="s">
        <v>1</v>
      </c>
      <c r="B193" s="95">
        <f>Invoice!E1142</f>
        <v>23070011</v>
      </c>
      <c r="C193" s="96"/>
      <c r="D193" s="97"/>
      <c r="E193" s="97"/>
      <c r="F193" s="97"/>
      <c r="G193" s="98"/>
      <c r="H193" s="99"/>
      <c r="I193" s="99"/>
      <c r="J193" s="100"/>
    </row>
    <row r="194" spans="1:10" ht="12.75" customHeight="1" x14ac:dyDescent="0.25">
      <c r="A194" s="101">
        <v>1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Invoice!B1150</f>
        <v>40</v>
      </c>
      <c r="C195" s="88" t="str">
        <f>Invoice!E1150</f>
        <v>CUTTER 18 MM KENKO L-500 (BESAR)</v>
      </c>
      <c r="D195" s="89">
        <f>Invoice!H1150</f>
        <v>147600</v>
      </c>
      <c r="E195" s="81">
        <f>D195*B195</f>
        <v>5904000</v>
      </c>
      <c r="F195" s="81"/>
      <c r="G195" s="82">
        <f>E195/1.11</f>
        <v>5318918.9189189188</v>
      </c>
      <c r="H195" s="83">
        <f>G195*11%</f>
        <v>585081.08108108107</v>
      </c>
      <c r="I195" s="83">
        <f>G195/B195</f>
        <v>132972.97297297296</v>
      </c>
      <c r="J195" s="103">
        <f>H195/B195</f>
        <v>14627.027027027027</v>
      </c>
    </row>
    <row r="196" spans="1:10" ht="12.75" customHeight="1" x14ac:dyDescent="0.25">
      <c r="A196" s="101"/>
      <c r="D196" s="81"/>
      <c r="E196" s="81">
        <f>(E195*Invoice!I1150)+((E195-(E195*Invoice!I1150))*Invoice!J1150)</f>
        <v>738000</v>
      </c>
      <c r="F196" s="81"/>
      <c r="G196" s="90">
        <f>E196/1.11</f>
        <v>664864.86486486485</v>
      </c>
      <c r="H196" s="91">
        <f>G196*11%</f>
        <v>73135.135135135133</v>
      </c>
      <c r="I196" s="91">
        <f>G196/B195</f>
        <v>16621.62162162162</v>
      </c>
      <c r="J196" s="104">
        <f>H196/B195</f>
        <v>1828.3783783783783</v>
      </c>
    </row>
    <row r="197" spans="1:10" ht="12.75" customHeight="1" x14ac:dyDescent="0.25">
      <c r="A197" s="101"/>
      <c r="D197" s="81" t="s">
        <v>23</v>
      </c>
      <c r="E197" s="81">
        <f>E195-E196</f>
        <v>5166000</v>
      </c>
      <c r="F197" s="81"/>
      <c r="G197" s="82">
        <f>G195-G196</f>
        <v>4654054.0540540535</v>
      </c>
      <c r="H197" s="82">
        <f>H195-H196</f>
        <v>511945.94594594592</v>
      </c>
      <c r="I197" s="82">
        <f>I195-I196</f>
        <v>116351.35135135133</v>
      </c>
      <c r="J197" s="105">
        <f>J195-J196</f>
        <v>12798.648648648648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5165999.9999999991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G197</f>
        <v>4654054.0540540535</v>
      </c>
      <c r="H200" s="108">
        <f>H197</f>
        <v>511945.94594594592</v>
      </c>
      <c r="I200" s="107"/>
      <c r="J200" s="109">
        <f>H198</f>
        <v>5165999.9999999991</v>
      </c>
    </row>
    <row r="202" spans="1:10" ht="12.75" customHeight="1" x14ac:dyDescent="0.25">
      <c r="A202" s="94" t="s">
        <v>1</v>
      </c>
      <c r="B202" s="95">
        <f>Invoice!E1256</f>
        <v>23070012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720</v>
      </c>
      <c r="C204" s="88" t="str">
        <f>Invoice!E1264</f>
        <v>CRAYON / OIL PASTEL JOYKO OP-12S PP CASE SEA WORLD</v>
      </c>
      <c r="D204" s="89">
        <f>Invoice!H1264</f>
        <v>11900</v>
      </c>
      <c r="E204" s="81">
        <f>D204*B204</f>
        <v>8568000</v>
      </c>
      <c r="F204" s="81"/>
      <c r="G204" s="82">
        <f>E204/1.11</f>
        <v>7718918.9189189179</v>
      </c>
      <c r="H204" s="83">
        <f>G204*11%</f>
        <v>849081.08108108095</v>
      </c>
      <c r="I204" s="83">
        <f>G204/B204</f>
        <v>10720.720720720719</v>
      </c>
      <c r="J204" s="103">
        <f>H204/B204</f>
        <v>1179.2792792792791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1071000</v>
      </c>
      <c r="F205" s="81"/>
      <c r="G205" s="90">
        <f>E205/1.11</f>
        <v>964864.86486486474</v>
      </c>
      <c r="H205" s="91">
        <f>G205*11%</f>
        <v>106135.13513513512</v>
      </c>
      <c r="I205" s="91">
        <f>G205/B204</f>
        <v>1340.0900900900899</v>
      </c>
      <c r="J205" s="104">
        <f>H205/B204</f>
        <v>147.40990990990989</v>
      </c>
    </row>
    <row r="206" spans="1:10" ht="12.75" customHeight="1" x14ac:dyDescent="0.25">
      <c r="A206" s="101"/>
      <c r="D206" s="81" t="s">
        <v>23</v>
      </c>
      <c r="E206" s="81">
        <f>E204-E205</f>
        <v>7497000</v>
      </c>
      <c r="F206" s="81"/>
      <c r="G206" s="82">
        <f>G204-G205</f>
        <v>6754054.0540540535</v>
      </c>
      <c r="H206" s="82">
        <f>H204-H205</f>
        <v>742945.9459459458</v>
      </c>
      <c r="I206" s="82">
        <f>I204-I205</f>
        <v>9380.6306306306287</v>
      </c>
      <c r="J206" s="105">
        <f>J204-J205</f>
        <v>1031.8693693693692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7496999.9999999991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Invoice!B1265</f>
        <v>144</v>
      </c>
      <c r="C210" s="88" t="str">
        <f>Invoice!E1265</f>
        <v>CRAYON / OIL PASTEL JOYKO OP-18S PP CASE SEA WORLD</v>
      </c>
      <c r="D210" s="89">
        <f>Invoice!H1265</f>
        <v>23000</v>
      </c>
      <c r="E210" s="81">
        <f t="shared" ref="E210:E234" si="35">D210*B210</f>
        <v>3312000</v>
      </c>
      <c r="F210" s="81"/>
      <c r="G210" s="82">
        <f t="shared" ref="G210:G234" si="36">E210/1.11</f>
        <v>2983783.7837837837</v>
      </c>
      <c r="H210" s="83">
        <f t="shared" ref="H210:H234" si="37">G210*11%</f>
        <v>328216.21621621621</v>
      </c>
      <c r="I210" s="83">
        <f t="shared" ref="I210:I234" si="38">G210/B210</f>
        <v>20720.720720720721</v>
      </c>
      <c r="J210" s="103">
        <f t="shared" ref="J210:J234" si="39">H210/B210</f>
        <v>2279.2792792792793</v>
      </c>
    </row>
    <row r="211" spans="1:10" ht="12.75" customHeight="1" x14ac:dyDescent="0.25">
      <c r="A211" s="101"/>
      <c r="D211" s="81"/>
      <c r="E211" s="81">
        <f>(E210*Invoice!I1265)+((E210-(E210*Invoice!I1265))*Invoice!J1265)</f>
        <v>414000</v>
      </c>
      <c r="F211" s="81"/>
      <c r="G211" s="90">
        <f>E211/1.11</f>
        <v>372972.97297297296</v>
      </c>
      <c r="H211" s="91">
        <f>G211*11%</f>
        <v>41027.027027027027</v>
      </c>
      <c r="I211" s="91">
        <f>G211/B210</f>
        <v>2590.0900900900901</v>
      </c>
      <c r="J211" s="104">
        <f>H211/B210</f>
        <v>284.90990990990991</v>
      </c>
    </row>
    <row r="212" spans="1:10" ht="12.75" customHeight="1" x14ac:dyDescent="0.25">
      <c r="A212" s="101"/>
      <c r="D212" s="81" t="s">
        <v>23</v>
      </c>
      <c r="E212" s="81">
        <f>E210-E211</f>
        <v>2898000</v>
      </c>
      <c r="F212" s="81"/>
      <c r="G212" s="82">
        <f>G210-G211</f>
        <v>2610810.8108108109</v>
      </c>
      <c r="H212" s="82">
        <f>H210-H211</f>
        <v>287189.18918918917</v>
      </c>
      <c r="I212" s="82">
        <f>I210-I211</f>
        <v>18130.630630630632</v>
      </c>
      <c r="J212" s="105">
        <f>J210-J211</f>
        <v>1994.3693693693695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2898000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3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Invoice!B1266</f>
        <v>96</v>
      </c>
      <c r="C216" s="88" t="str">
        <f>Invoice!E1266</f>
        <v>CRAYON / OIL PASTEL JOYKO OP-24S PP CASE SEA WORLD</v>
      </c>
      <c r="D216" s="89">
        <f>Invoice!H1266</f>
        <v>29600</v>
      </c>
      <c r="E216" s="81">
        <f t="shared" si="35"/>
        <v>2841600</v>
      </c>
      <c r="F216" s="81"/>
      <c r="G216" s="82">
        <f t="shared" si="36"/>
        <v>2560000</v>
      </c>
      <c r="H216" s="83">
        <f t="shared" si="37"/>
        <v>281600</v>
      </c>
      <c r="I216" s="83">
        <f t="shared" si="38"/>
        <v>26666.666666666668</v>
      </c>
      <c r="J216" s="103">
        <f t="shared" si="39"/>
        <v>2933.3333333333335</v>
      </c>
    </row>
    <row r="217" spans="1:10" ht="12.75" customHeight="1" x14ac:dyDescent="0.25">
      <c r="A217" s="101"/>
      <c r="D217" s="81"/>
      <c r="E217" s="81">
        <f>(E216*Invoice!I1266)+((E216-(E216*Invoice!I1266))*Invoice!J1266)</f>
        <v>355200</v>
      </c>
      <c r="F217" s="81"/>
      <c r="G217" s="90">
        <f>E217/1.11</f>
        <v>320000</v>
      </c>
      <c r="H217" s="91">
        <f>G217*11%</f>
        <v>35200</v>
      </c>
      <c r="I217" s="91">
        <f>G217/B216</f>
        <v>3333.3333333333335</v>
      </c>
      <c r="J217" s="104">
        <f>H217/B216</f>
        <v>366.66666666666669</v>
      </c>
    </row>
    <row r="218" spans="1:10" ht="12.75" customHeight="1" x14ac:dyDescent="0.25">
      <c r="A218" s="101"/>
      <c r="D218" s="81" t="s">
        <v>23</v>
      </c>
      <c r="E218" s="81">
        <f>E216-E217</f>
        <v>2486400</v>
      </c>
      <c r="F218" s="81"/>
      <c r="G218" s="82">
        <f>G216-G217</f>
        <v>2240000</v>
      </c>
      <c r="H218" s="82">
        <f>H216-H217</f>
        <v>246400</v>
      </c>
      <c r="I218" s="82">
        <f>I216-I217</f>
        <v>23333.333333333336</v>
      </c>
      <c r="J218" s="105">
        <f>J216-J217</f>
        <v>2566.666666666667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2486400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4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Invoice!B1267</f>
        <v>200</v>
      </c>
      <c r="C222" s="88" t="str">
        <f>Invoice!E1267</f>
        <v>STIP / PENGHAPUS JOYKO 526-B40P PUTIH</v>
      </c>
      <c r="D222" s="89">
        <f>Invoice!H1267</f>
        <v>28300</v>
      </c>
      <c r="E222" s="81">
        <f t="shared" si="35"/>
        <v>5660000</v>
      </c>
      <c r="F222" s="81"/>
      <c r="G222" s="82">
        <f t="shared" si="36"/>
        <v>5099099.0990990987</v>
      </c>
      <c r="H222" s="83">
        <f t="shared" si="37"/>
        <v>560900.90090090083</v>
      </c>
      <c r="I222" s="83">
        <f t="shared" si="38"/>
        <v>25495.495495495492</v>
      </c>
      <c r="J222" s="103">
        <f t="shared" si="39"/>
        <v>2804.504504504504</v>
      </c>
    </row>
    <row r="223" spans="1:10" ht="12.75" customHeight="1" x14ac:dyDescent="0.25">
      <c r="A223" s="101"/>
      <c r="D223" s="81"/>
      <c r="E223" s="81">
        <f>(E222*Invoice!I1267)+((E222-(E222*Invoice!I1267))*Invoice!J1267)</f>
        <v>707500</v>
      </c>
      <c r="F223" s="81"/>
      <c r="G223" s="90">
        <f>E223/1.11</f>
        <v>637387.38738738734</v>
      </c>
      <c r="H223" s="91">
        <f>G223*11%</f>
        <v>70112.612612612604</v>
      </c>
      <c r="I223" s="91">
        <f>G223/B222</f>
        <v>3186.9369369369365</v>
      </c>
      <c r="J223" s="104">
        <f>H223/B222</f>
        <v>350.563063063063</v>
      </c>
    </row>
    <row r="224" spans="1:10" ht="12.75" customHeight="1" x14ac:dyDescent="0.25">
      <c r="A224" s="101"/>
      <c r="D224" s="81" t="s">
        <v>23</v>
      </c>
      <c r="E224" s="81">
        <f>E222-E223</f>
        <v>4952500</v>
      </c>
      <c r="F224" s="81"/>
      <c r="G224" s="82">
        <f>G222-G223</f>
        <v>4461711.7117117113</v>
      </c>
      <c r="H224" s="82">
        <f>H222-H223</f>
        <v>490788.28828828823</v>
      </c>
      <c r="I224" s="82">
        <f>I222-I223</f>
        <v>22308.558558558554</v>
      </c>
      <c r="J224" s="105">
        <f>J222-J223</f>
        <v>2453.9414414414409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4952499.9999999991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5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Invoice!B1268</f>
        <v>100</v>
      </c>
      <c r="C228" s="88" t="str">
        <f>Invoice!E1268</f>
        <v>STIP / PENGHAPUS JOYKO 526-B40BL HITAM</v>
      </c>
      <c r="D228" s="89">
        <f>Invoice!H1268</f>
        <v>28300</v>
      </c>
      <c r="E228" s="81">
        <f t="shared" si="35"/>
        <v>2830000</v>
      </c>
      <c r="F228" s="81"/>
      <c r="G228" s="82">
        <f t="shared" si="36"/>
        <v>2549549.5495495494</v>
      </c>
      <c r="H228" s="83">
        <f t="shared" si="37"/>
        <v>280450.45045045041</v>
      </c>
      <c r="I228" s="83">
        <f t="shared" si="38"/>
        <v>25495.495495495492</v>
      </c>
      <c r="J228" s="103">
        <f t="shared" si="39"/>
        <v>2804.504504504504</v>
      </c>
    </row>
    <row r="229" spans="1:10" ht="12.75" customHeight="1" x14ac:dyDescent="0.25">
      <c r="A229" s="101"/>
      <c r="D229" s="81"/>
      <c r="E229" s="81">
        <f>(E228*Invoice!I1268)+((E228-(E228*Invoice!I1268))*Invoice!J1268)</f>
        <v>353750</v>
      </c>
      <c r="F229" s="81"/>
      <c r="G229" s="90">
        <f>E229/1.11</f>
        <v>318693.69369369367</v>
      </c>
      <c r="H229" s="91">
        <f>G229*11%</f>
        <v>35056.306306306302</v>
      </c>
      <c r="I229" s="91">
        <f>G229/B228</f>
        <v>3186.9369369369365</v>
      </c>
      <c r="J229" s="104">
        <f>H229/B228</f>
        <v>350.563063063063</v>
      </c>
    </row>
    <row r="230" spans="1:10" ht="12.75" customHeight="1" x14ac:dyDescent="0.25">
      <c r="A230" s="101"/>
      <c r="D230" s="81" t="s">
        <v>23</v>
      </c>
      <c r="E230" s="81">
        <f>E228-E229</f>
        <v>2476250</v>
      </c>
      <c r="F230" s="81"/>
      <c r="G230" s="82">
        <f>G228-G229</f>
        <v>2230855.8558558556</v>
      </c>
      <c r="H230" s="82">
        <f>H228-H229</f>
        <v>245394.14414414411</v>
      </c>
      <c r="I230" s="82">
        <f>I228-I229</f>
        <v>22308.558558558554</v>
      </c>
      <c r="J230" s="105">
        <f>J228-J229</f>
        <v>2453.9414414414409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2476249.9999999995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6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Invoice!B1269</f>
        <v>50</v>
      </c>
      <c r="C234" s="88" t="str">
        <f>Invoice!E1269</f>
        <v>LABEL HARGA JOYKO LB-P2LN (2 LINE PUTIH)</v>
      </c>
      <c r="D234" s="89">
        <f>Invoice!H1269</f>
        <v>30500</v>
      </c>
      <c r="E234" s="81">
        <f t="shared" si="35"/>
        <v>1525000</v>
      </c>
      <c r="F234" s="81"/>
      <c r="G234" s="82">
        <f t="shared" si="36"/>
        <v>1373873.8738738738</v>
      </c>
      <c r="H234" s="83">
        <f t="shared" si="37"/>
        <v>151126.12612612612</v>
      </c>
      <c r="I234" s="83">
        <f t="shared" si="38"/>
        <v>27477.477477477478</v>
      </c>
      <c r="J234" s="103">
        <f t="shared" si="39"/>
        <v>3022.5225225225226</v>
      </c>
    </row>
    <row r="235" spans="1:10" ht="12.75" customHeight="1" x14ac:dyDescent="0.25">
      <c r="A235" s="101"/>
      <c r="D235" s="81"/>
      <c r="E235" s="81">
        <f>(E234*Invoice!I1269)+((E234-(E234*Invoice!I1269))*Invoice!J1269)</f>
        <v>190625</v>
      </c>
      <c r="F235" s="81"/>
      <c r="G235" s="90">
        <f>E235/1.11</f>
        <v>171734.23423423423</v>
      </c>
      <c r="H235" s="91">
        <f>G235*11%</f>
        <v>18890.765765765766</v>
      </c>
      <c r="I235" s="91">
        <f>G235/B234</f>
        <v>3434.6846846846847</v>
      </c>
      <c r="J235" s="104">
        <f>H235/B234</f>
        <v>377.81531531531533</v>
      </c>
    </row>
    <row r="236" spans="1:10" ht="12.75" customHeight="1" x14ac:dyDescent="0.25">
      <c r="A236" s="101"/>
      <c r="D236" s="81" t="s">
        <v>23</v>
      </c>
      <c r="E236" s="81">
        <f>E234-E235</f>
        <v>1334375</v>
      </c>
      <c r="F236" s="81"/>
      <c r="G236" s="82">
        <f>G234-G235</f>
        <v>1202139.6396396395</v>
      </c>
      <c r="H236" s="82">
        <f>H234-H235</f>
        <v>132235.36036036036</v>
      </c>
      <c r="I236" s="82">
        <f>I234-I235</f>
        <v>24042.792792792792</v>
      </c>
      <c r="J236" s="105">
        <f>J234-J235</f>
        <v>2644.7072072072074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1334375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6"/>
      <c r="B239" s="107"/>
      <c r="C239" s="107"/>
      <c r="D239" s="107"/>
      <c r="E239" s="107"/>
      <c r="F239" s="107"/>
      <c r="G239" s="108">
        <f>G206+G212+G218+G224+G230+G236</f>
        <v>19499572.07207207</v>
      </c>
      <c r="H239" s="108">
        <f>H206+H212+H218+H224+H230+H236</f>
        <v>2144952.9279279276</v>
      </c>
      <c r="I239" s="107"/>
      <c r="J239" s="109">
        <f>H207+H213+H219+H225+H231+H237</f>
        <v>21644525</v>
      </c>
    </row>
    <row r="241" spans="1:10" ht="12.75" customHeight="1" x14ac:dyDescent="0.25">
      <c r="A241" s="94" t="s">
        <v>1</v>
      </c>
      <c r="B241" s="95">
        <f>Invoice!E1370</f>
        <v>23070013</v>
      </c>
      <c r="C241" s="96"/>
      <c r="D241" s="97"/>
      <c r="E241" s="97"/>
      <c r="F241" s="97"/>
      <c r="G241" s="98"/>
      <c r="H241" s="99"/>
      <c r="I241" s="99"/>
      <c r="J241" s="100"/>
    </row>
    <row r="242" spans="1:10" ht="12.75" customHeight="1" x14ac:dyDescent="0.25">
      <c r="A242" s="101">
        <v>1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Invoice!B1378</f>
        <v>96</v>
      </c>
      <c r="C243" s="88" t="str">
        <f>Invoice!E1378</f>
        <v>HANDY TAPE DISPENSER KENKO TDB-2</v>
      </c>
      <c r="D243" s="89">
        <f>Invoice!H1378</f>
        <v>22000</v>
      </c>
      <c r="E243" s="81">
        <f>D243*B243</f>
        <v>2112000</v>
      </c>
      <c r="F243" s="81"/>
      <c r="G243" s="82">
        <f>E243/1.11</f>
        <v>1902702.7027027025</v>
      </c>
      <c r="H243" s="83">
        <f>G243*11%</f>
        <v>209297.29729729728</v>
      </c>
      <c r="I243" s="83">
        <f>G243/B243</f>
        <v>19819.819819819819</v>
      </c>
      <c r="J243" s="103">
        <f>H243/B243</f>
        <v>2180.1801801801798</v>
      </c>
    </row>
    <row r="244" spans="1:10" ht="12.75" customHeight="1" x14ac:dyDescent="0.25">
      <c r="A244" s="101"/>
      <c r="D244" s="81"/>
      <c r="E244" s="81">
        <f>(E243*Invoice!I1378)+((E243-(E243*Invoice!I1378))*Invoice!J1378)</f>
        <v>295680</v>
      </c>
      <c r="F244" s="81"/>
      <c r="G244" s="90">
        <f>E244/1.11</f>
        <v>266378.37837837834</v>
      </c>
      <c r="H244" s="91">
        <f>G244*11%</f>
        <v>29301.621621621616</v>
      </c>
      <c r="I244" s="91">
        <f>G244/B243</f>
        <v>2774.7747747747744</v>
      </c>
      <c r="J244" s="104">
        <f>H244/B243</f>
        <v>305.22522522522519</v>
      </c>
    </row>
    <row r="245" spans="1:10" ht="12.75" customHeight="1" x14ac:dyDescent="0.25">
      <c r="A245" s="101"/>
      <c r="D245" s="81" t="s">
        <v>23</v>
      </c>
      <c r="E245" s="81">
        <f>E243-E244</f>
        <v>1816320</v>
      </c>
      <c r="F245" s="81"/>
      <c r="G245" s="82">
        <f>G243-G244</f>
        <v>1636324.3243243243</v>
      </c>
      <c r="H245" s="82">
        <f>H243-H244</f>
        <v>179995.67567567565</v>
      </c>
      <c r="I245" s="82">
        <f>I243-I244</f>
        <v>17045.045045045044</v>
      </c>
      <c r="J245" s="105">
        <f>J243-J244</f>
        <v>1874.9549549549547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1816320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6"/>
      <c r="B248" s="107"/>
      <c r="C248" s="107"/>
      <c r="D248" s="107"/>
      <c r="E248" s="107"/>
      <c r="F248" s="107"/>
      <c r="G248" s="108">
        <f>G245</f>
        <v>1636324.3243243243</v>
      </c>
      <c r="H248" s="108">
        <f>H245</f>
        <v>179995.67567567565</v>
      </c>
      <c r="I248" s="107"/>
      <c r="J248" s="109">
        <f>H246</f>
        <v>1816320</v>
      </c>
    </row>
    <row r="250" spans="1:10" ht="12.75" customHeight="1" x14ac:dyDescent="0.25">
      <c r="A250" s="94" t="s">
        <v>1</v>
      </c>
      <c r="B250" s="95">
        <f>Invoice!E1484</f>
        <v>23070014</v>
      </c>
      <c r="C250" s="96"/>
      <c r="D250" s="97"/>
      <c r="E250" s="97"/>
      <c r="F250" s="97"/>
      <c r="G250" s="98"/>
      <c r="H250" s="99"/>
      <c r="I250" s="99"/>
      <c r="J250" s="100"/>
    </row>
    <row r="251" spans="1:10" ht="12.75" customHeight="1" x14ac:dyDescent="0.25">
      <c r="A251" s="101">
        <v>1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Invoice!B1492</f>
        <v>20</v>
      </c>
      <c r="C252" s="88" t="str">
        <f>Invoice!E1492</f>
        <v>STAPLER KENKO HD-10D</v>
      </c>
      <c r="D252" s="89">
        <f>Invoice!H1492</f>
        <v>117600</v>
      </c>
      <c r="E252" s="81">
        <f>D252*B252</f>
        <v>2352000</v>
      </c>
      <c r="F252" s="81"/>
      <c r="G252" s="82">
        <f>E252/1.11</f>
        <v>2118918.9189189188</v>
      </c>
      <c r="H252" s="83">
        <f>G252*11%</f>
        <v>233081.08108108107</v>
      </c>
      <c r="I252" s="83">
        <f>G252/B252</f>
        <v>105945.94594594595</v>
      </c>
      <c r="J252" s="103">
        <f>H252/B252</f>
        <v>11654.054054054053</v>
      </c>
    </row>
    <row r="253" spans="1:10" ht="12.75" customHeight="1" x14ac:dyDescent="0.25">
      <c r="A253" s="101"/>
      <c r="D253" s="81"/>
      <c r="E253" s="81">
        <f>(E252*Invoice!I1492)+((E252-(E252*Invoice!I1492))*Invoice!J1492)</f>
        <v>305760</v>
      </c>
      <c r="F253" s="81"/>
      <c r="G253" s="90">
        <f>E253/1.11</f>
        <v>275459.45945945941</v>
      </c>
      <c r="H253" s="91">
        <f>G253*11%</f>
        <v>30300.540540540536</v>
      </c>
      <c r="I253" s="91">
        <f>G253/B252</f>
        <v>13772.97297297297</v>
      </c>
      <c r="J253" s="104">
        <f>H253/B252</f>
        <v>1515.0270270270269</v>
      </c>
    </row>
    <row r="254" spans="1:10" ht="12.75" customHeight="1" x14ac:dyDescent="0.25">
      <c r="A254" s="101"/>
      <c r="D254" s="81" t="s">
        <v>23</v>
      </c>
      <c r="E254" s="81">
        <f>E252-E253</f>
        <v>2046240</v>
      </c>
      <c r="F254" s="81"/>
      <c r="G254" s="82">
        <f>G252-G253</f>
        <v>1843459.4594594594</v>
      </c>
      <c r="H254" s="82">
        <f>H252-H253</f>
        <v>202780.54054054053</v>
      </c>
      <c r="I254" s="82">
        <f>I252-I253</f>
        <v>92172.972972972973</v>
      </c>
      <c r="J254" s="105">
        <f>J252-J253</f>
        <v>10139.027027027027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2046240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2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Invoice!B1493</f>
        <v>4</v>
      </c>
      <c r="C258" s="88" t="str">
        <f>Invoice!E1493</f>
        <v>STAPLER KENKO HD-50</v>
      </c>
      <c r="D258" s="89">
        <f>Invoice!H1493</f>
        <v>228000</v>
      </c>
      <c r="E258" s="81">
        <f t="shared" ref="E258" si="40">D258*B258</f>
        <v>912000</v>
      </c>
      <c r="F258" s="81"/>
      <c r="G258" s="82">
        <f t="shared" ref="G258" si="41">E258/1.11</f>
        <v>821621.62162162154</v>
      </c>
      <c r="H258" s="83">
        <f t="shared" ref="H258" si="42">G258*11%</f>
        <v>90378.378378378373</v>
      </c>
      <c r="I258" s="83">
        <f t="shared" ref="I258" si="43">G258/B258</f>
        <v>205405.40540540538</v>
      </c>
      <c r="J258" s="103">
        <f t="shared" ref="J258" si="44">H258/B258</f>
        <v>22594.594594594593</v>
      </c>
    </row>
    <row r="259" spans="1:10" ht="12.75" customHeight="1" x14ac:dyDescent="0.25">
      <c r="A259" s="101"/>
      <c r="D259" s="81"/>
      <c r="E259" s="81">
        <f>(E258*Invoice!I1493)+((E258-(E258*Invoice!I1493))*Invoice!J1493)</f>
        <v>114000</v>
      </c>
      <c r="F259" s="81"/>
      <c r="G259" s="90">
        <f>E259/1.11</f>
        <v>102702.70270270269</v>
      </c>
      <c r="H259" s="91">
        <f>G259*11%</f>
        <v>11297.297297297297</v>
      </c>
      <c r="I259" s="91">
        <f>G259/B258</f>
        <v>25675.675675675673</v>
      </c>
      <c r="J259" s="104">
        <f>H259/B258</f>
        <v>2824.3243243243242</v>
      </c>
    </row>
    <row r="260" spans="1:10" ht="12.75" customHeight="1" x14ac:dyDescent="0.25">
      <c r="A260" s="101"/>
      <c r="D260" s="81" t="s">
        <v>23</v>
      </c>
      <c r="E260" s="81">
        <f>E258-E259</f>
        <v>798000</v>
      </c>
      <c r="F260" s="81"/>
      <c r="G260" s="82">
        <f>G258-G259</f>
        <v>718918.91891891882</v>
      </c>
      <c r="H260" s="82">
        <f>H258-H259</f>
        <v>79081.08108108108</v>
      </c>
      <c r="I260" s="82">
        <f>I258-I259</f>
        <v>179729.7297297297</v>
      </c>
      <c r="J260" s="105">
        <f>J258-J259</f>
        <v>19770.27027027027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797999.99999999988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G254+G260</f>
        <v>2562378.3783783782</v>
      </c>
      <c r="H263" s="108">
        <f>H254+H260</f>
        <v>281861.6216216216</v>
      </c>
      <c r="I263" s="107"/>
      <c r="J263" s="109">
        <f>H255+H261</f>
        <v>2844240</v>
      </c>
    </row>
    <row r="265" spans="1:10" ht="12.75" customHeight="1" x14ac:dyDescent="0.25">
      <c r="A265" s="94" t="s">
        <v>1</v>
      </c>
      <c r="B265" s="95">
        <f>Invoice!E1598</f>
        <v>23070015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Invoice!B1606</f>
        <v>60</v>
      </c>
      <c r="C267" s="88" t="str">
        <f>Invoice!E1606</f>
        <v>ISI CUTTER 18 MM KENKO L-150 (BESAR)</v>
      </c>
      <c r="D267" s="89">
        <f>Invoice!H1606</f>
        <v>64800</v>
      </c>
      <c r="E267" s="81">
        <f>D267*B267</f>
        <v>3888000</v>
      </c>
      <c r="F267" s="81"/>
      <c r="G267" s="82">
        <f>E267/1.11</f>
        <v>3502702.7027027025</v>
      </c>
      <c r="H267" s="83">
        <f>G267*11%</f>
        <v>385297.29729729728</v>
      </c>
      <c r="I267" s="83">
        <f>G267/B267</f>
        <v>58378.378378378373</v>
      </c>
      <c r="J267" s="103">
        <f>H267/B267</f>
        <v>6421.6216216216217</v>
      </c>
    </row>
    <row r="268" spans="1:10" ht="12.75" customHeight="1" x14ac:dyDescent="0.25">
      <c r="A268" s="101"/>
      <c r="D268" s="81"/>
      <c r="E268" s="81">
        <f>(E267*Invoice!I1606)+((E267-(E267*Invoice!I1606))*Invoice!J1606)</f>
        <v>524880</v>
      </c>
      <c r="F268" s="81"/>
      <c r="G268" s="90">
        <f>E268/1.11</f>
        <v>472864.86486486485</v>
      </c>
      <c r="H268" s="91">
        <f>G268*11%</f>
        <v>52015.135135135133</v>
      </c>
      <c r="I268" s="91">
        <f>G268/B267</f>
        <v>7881.0810810810808</v>
      </c>
      <c r="J268" s="104">
        <f>H268/B267</f>
        <v>866.91891891891885</v>
      </c>
    </row>
    <row r="269" spans="1:10" ht="12.75" customHeight="1" x14ac:dyDescent="0.25">
      <c r="A269" s="101"/>
      <c r="D269" s="81" t="s">
        <v>23</v>
      </c>
      <c r="E269" s="81">
        <f>E267-E268</f>
        <v>3363120</v>
      </c>
      <c r="F269" s="81"/>
      <c r="G269" s="82">
        <f>G267-G268</f>
        <v>3029837.8378378376</v>
      </c>
      <c r="H269" s="82">
        <f>H267-H268</f>
        <v>333282.16216216213</v>
      </c>
      <c r="I269" s="82">
        <f>I267-I268</f>
        <v>50497.297297297293</v>
      </c>
      <c r="J269" s="105">
        <f>J267-J268</f>
        <v>5554.7027027027025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3363120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Invoice!B1607</f>
        <v>48</v>
      </c>
      <c r="C273" s="88" t="str">
        <f>Invoice!E1607</f>
        <v>CORRECTION TAPE KENKO CT-902CL (12M x 5MM)</v>
      </c>
      <c r="D273" s="89">
        <f>Invoice!H1607</f>
        <v>60000</v>
      </c>
      <c r="E273" s="81">
        <f t="shared" ref="E273" si="45">D273*B273</f>
        <v>2880000</v>
      </c>
      <c r="F273" s="81"/>
      <c r="G273" s="82">
        <f t="shared" ref="G273" si="46">E273/1.11</f>
        <v>2594594.5945945946</v>
      </c>
      <c r="H273" s="83">
        <f t="shared" ref="H273" si="47">G273*11%</f>
        <v>285405.40540540538</v>
      </c>
      <c r="I273" s="83">
        <f t="shared" ref="I273" si="48">G273/B273</f>
        <v>54054.054054054053</v>
      </c>
      <c r="J273" s="103">
        <f t="shared" ref="J273" si="49">H273/B273</f>
        <v>5945.9459459459458</v>
      </c>
    </row>
    <row r="274" spans="1:10" ht="12.75" customHeight="1" x14ac:dyDescent="0.25">
      <c r="A274" s="101"/>
      <c r="D274" s="81"/>
      <c r="E274" s="81">
        <f>(E273*Invoice!I1607)+((E273-(E273*Invoice!I1607))*Invoice!J1607)</f>
        <v>388800</v>
      </c>
      <c r="F274" s="81"/>
      <c r="G274" s="90">
        <f>E274/1.11</f>
        <v>350270.27027027024</v>
      </c>
      <c r="H274" s="91">
        <f>G274*11%</f>
        <v>38529.729729729726</v>
      </c>
      <c r="I274" s="91">
        <f>G274/B273</f>
        <v>7297.2972972972966</v>
      </c>
      <c r="J274" s="104">
        <f>H274/B273</f>
        <v>802.7027027027026</v>
      </c>
    </row>
    <row r="275" spans="1:10" ht="12.75" customHeight="1" x14ac:dyDescent="0.25">
      <c r="A275" s="101"/>
      <c r="D275" s="81" t="s">
        <v>23</v>
      </c>
      <c r="E275" s="81">
        <f>E273-E274</f>
        <v>2491200</v>
      </c>
      <c r="F275" s="81"/>
      <c r="G275" s="82">
        <f>G273-G274</f>
        <v>2244324.3243243243</v>
      </c>
      <c r="H275" s="82">
        <f>H273-H274</f>
        <v>246875.67567567565</v>
      </c>
      <c r="I275" s="82">
        <f>I273-I274</f>
        <v>46756.75675675676</v>
      </c>
      <c r="J275" s="105">
        <f>J273-J274</f>
        <v>5143.2432432432433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2491200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6"/>
      <c r="B278" s="107"/>
      <c r="C278" s="107"/>
      <c r="D278" s="107"/>
      <c r="E278" s="107"/>
      <c r="F278" s="107"/>
      <c r="G278" s="108">
        <f>G269+G275</f>
        <v>5274162.1621621624</v>
      </c>
      <c r="H278" s="108">
        <f>H269+H275</f>
        <v>580157.83783783775</v>
      </c>
      <c r="I278" s="107"/>
      <c r="J278" s="109">
        <f>H270+H276</f>
        <v>5854320</v>
      </c>
    </row>
    <row r="280" spans="1:10" ht="12.75" customHeight="1" x14ac:dyDescent="0.25">
      <c r="A280" s="94" t="s">
        <v>1</v>
      </c>
      <c r="B280" s="95">
        <f>Invoice!E1712</f>
        <v>23070016</v>
      </c>
      <c r="C280" s="96"/>
      <c r="D280" s="97"/>
      <c r="E280" s="97"/>
      <c r="F280" s="97"/>
      <c r="G280" s="98"/>
      <c r="H280" s="99"/>
      <c r="I280" s="99"/>
      <c r="J280" s="100"/>
    </row>
    <row r="281" spans="1:10" ht="12.75" customHeight="1" x14ac:dyDescent="0.25">
      <c r="A281" s="101">
        <v>1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2"/>
    </row>
    <row r="282" spans="1:10" ht="12.75" customHeight="1" x14ac:dyDescent="0.25">
      <c r="A282" s="101"/>
      <c r="B282" s="80">
        <f>Invoice!B1720</f>
        <v>432</v>
      </c>
      <c r="C282" s="88" t="str">
        <f>Invoice!E1720</f>
        <v>GEL PEN KENKO KE-303 T-GEL TRIANGULAR HITAM</v>
      </c>
      <c r="D282" s="89">
        <f>Invoice!H1720</f>
        <v>21600</v>
      </c>
      <c r="E282" s="81">
        <f>D282*B282</f>
        <v>9331200</v>
      </c>
      <c r="F282" s="81"/>
      <c r="G282" s="82">
        <f>E282/1.11</f>
        <v>8406486.4864864852</v>
      </c>
      <c r="H282" s="83">
        <f>G282*11%</f>
        <v>924713.51351351338</v>
      </c>
      <c r="I282" s="83">
        <f>G282/B282</f>
        <v>19459.459459459456</v>
      </c>
      <c r="J282" s="103">
        <f>H282/B282</f>
        <v>2140.5405405405404</v>
      </c>
    </row>
    <row r="283" spans="1:10" ht="12.75" customHeight="1" x14ac:dyDescent="0.25">
      <c r="A283" s="101"/>
      <c r="D283" s="81"/>
      <c r="E283" s="81">
        <f>(E282*Invoice!I1720)+((E282-(E282*Invoice!I1720))*Invoice!J1720)</f>
        <v>1166400</v>
      </c>
      <c r="F283" s="81"/>
      <c r="G283" s="90">
        <f>E283/1.11</f>
        <v>1050810.8108108107</v>
      </c>
      <c r="H283" s="91">
        <f>G283*11%</f>
        <v>115589.18918918917</v>
      </c>
      <c r="I283" s="91">
        <f>G283/B282</f>
        <v>2432.4324324324321</v>
      </c>
      <c r="J283" s="104">
        <f>H283/B282</f>
        <v>267.56756756756755</v>
      </c>
    </row>
    <row r="284" spans="1:10" ht="12.75" customHeight="1" x14ac:dyDescent="0.25">
      <c r="A284" s="101"/>
      <c r="D284" s="81" t="s">
        <v>23</v>
      </c>
      <c r="E284" s="81">
        <f>E282-E283</f>
        <v>8164800</v>
      </c>
      <c r="F284" s="81"/>
      <c r="G284" s="82">
        <f>G282-G283</f>
        <v>7355675.6756756743</v>
      </c>
      <c r="H284" s="82">
        <f>H282-H283</f>
        <v>809124.32432432426</v>
      </c>
      <c r="I284" s="82">
        <f>I282-I283</f>
        <v>17027.027027027023</v>
      </c>
      <c r="J284" s="105">
        <f>J282-J283</f>
        <v>1872.9729729729729</v>
      </c>
    </row>
    <row r="285" spans="1:10" ht="12.75" customHeight="1" x14ac:dyDescent="0.25">
      <c r="A285" s="101"/>
      <c r="D285" s="81"/>
      <c r="E285" s="81"/>
      <c r="F285" s="81"/>
      <c r="G285" s="82"/>
      <c r="H285" s="83">
        <f>G284+H284</f>
        <v>8164799.9999999981</v>
      </c>
      <c r="I285" s="83"/>
      <c r="J285" s="103"/>
    </row>
    <row r="286" spans="1:10" ht="12.75" customHeight="1" x14ac:dyDescent="0.25">
      <c r="A286" s="101"/>
      <c r="B286" s="79"/>
      <c r="D286" s="81"/>
      <c r="E286" s="81"/>
      <c r="F286" s="81"/>
      <c r="G286" s="82"/>
      <c r="H286" s="83"/>
      <c r="I286" s="83"/>
      <c r="J286" s="103"/>
    </row>
    <row r="287" spans="1:10" ht="12.75" customHeight="1" x14ac:dyDescent="0.25">
      <c r="A287" s="106"/>
      <c r="B287" s="107"/>
      <c r="C287" s="107"/>
      <c r="D287" s="107"/>
      <c r="E287" s="107"/>
      <c r="F287" s="107"/>
      <c r="G287" s="108">
        <f>G284</f>
        <v>7355675.6756756743</v>
      </c>
      <c r="H287" s="108">
        <f>H284</f>
        <v>809124.32432432426</v>
      </c>
      <c r="I287" s="107"/>
      <c r="J287" s="109">
        <f>H285</f>
        <v>8164799.9999999981</v>
      </c>
    </row>
    <row r="289" spans="1:10" ht="12.75" customHeight="1" x14ac:dyDescent="0.25">
      <c r="A289" s="94" t="s">
        <v>1</v>
      </c>
      <c r="B289" s="95">
        <f>Invoice!E1826</f>
        <v>23070017</v>
      </c>
      <c r="C289" s="96"/>
      <c r="D289" s="97"/>
      <c r="E289" s="97"/>
      <c r="F289" s="97"/>
      <c r="G289" s="98"/>
      <c r="H289" s="99"/>
      <c r="I289" s="99"/>
      <c r="J289" s="100"/>
    </row>
    <row r="290" spans="1:10" ht="12.75" customHeight="1" x14ac:dyDescent="0.25">
      <c r="A290" s="101">
        <v>1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Invoice!B1834</f>
        <v>36</v>
      </c>
      <c r="C291" s="88" t="str">
        <f>Invoice!E1834</f>
        <v>PENSIL WARNA JOYKO CP-12PB (PANJANG)</v>
      </c>
      <c r="D291" s="89">
        <f>Invoice!H1834</f>
        <v>127200</v>
      </c>
      <c r="E291" s="81">
        <f>D291*B291</f>
        <v>4579200</v>
      </c>
      <c r="F291" s="81"/>
      <c r="G291" s="82">
        <f>E291/1.11</f>
        <v>4125405.405405405</v>
      </c>
      <c r="H291" s="83">
        <f>G291*11%</f>
        <v>453794.59459459456</v>
      </c>
      <c r="I291" s="83">
        <f>G291/B291</f>
        <v>114594.59459459459</v>
      </c>
      <c r="J291" s="103">
        <f>H291/B291</f>
        <v>12605.405405405405</v>
      </c>
    </row>
    <row r="292" spans="1:10" ht="12.75" customHeight="1" x14ac:dyDescent="0.25">
      <c r="A292" s="101"/>
      <c r="D292" s="81"/>
      <c r="E292" s="81">
        <f>(E291*Invoice!I1834)+((E291-(E291*Invoice!I1834))*Invoice!J1834)</f>
        <v>572400</v>
      </c>
      <c r="F292" s="81"/>
      <c r="G292" s="90">
        <f>E292/1.11</f>
        <v>515675.67567567562</v>
      </c>
      <c r="H292" s="91">
        <f>G292*11%</f>
        <v>56724.32432432432</v>
      </c>
      <c r="I292" s="91">
        <f>G292/B291</f>
        <v>14324.324324324323</v>
      </c>
      <c r="J292" s="104">
        <f>H292/B291</f>
        <v>1575.6756756756756</v>
      </c>
    </row>
    <row r="293" spans="1:10" ht="12.75" customHeight="1" x14ac:dyDescent="0.25">
      <c r="A293" s="101"/>
      <c r="D293" s="81" t="s">
        <v>23</v>
      </c>
      <c r="E293" s="81">
        <f>E291-E292</f>
        <v>4006800</v>
      </c>
      <c r="F293" s="81"/>
      <c r="G293" s="82">
        <f>G291-G292</f>
        <v>3609729.7297297292</v>
      </c>
      <c r="H293" s="82">
        <f>H291-H292</f>
        <v>397070.27027027024</v>
      </c>
      <c r="I293" s="82">
        <f>I291-I292</f>
        <v>100270.27027027027</v>
      </c>
      <c r="J293" s="105">
        <f>J291-J292</f>
        <v>11029.72972972973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4006799.9999999995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1">
        <v>2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Invoice!B1835</f>
        <v>150</v>
      </c>
      <c r="C297" s="88" t="str">
        <f>Invoice!E1835</f>
        <v>STIP / PENGHAPUS JOYKO 526-B20 PUTIH</v>
      </c>
      <c r="D297" s="89">
        <f>Invoice!H1835</f>
        <v>34100</v>
      </c>
      <c r="E297" s="81">
        <f t="shared" ref="E297:E321" si="50">D297*B297</f>
        <v>5115000</v>
      </c>
      <c r="F297" s="81"/>
      <c r="G297" s="82">
        <f t="shared" ref="G297:G321" si="51">E297/1.11</f>
        <v>4608108.1081081079</v>
      </c>
      <c r="H297" s="83">
        <f t="shared" ref="H297:H321" si="52">G297*11%</f>
        <v>506891.89189189189</v>
      </c>
      <c r="I297" s="83">
        <f t="shared" ref="I297:I321" si="53">G297/B297</f>
        <v>30720.720720720721</v>
      </c>
      <c r="J297" s="103">
        <f t="shared" ref="J297:J321" si="54">H297/B297</f>
        <v>3379.2792792792793</v>
      </c>
    </row>
    <row r="298" spans="1:10" ht="12.75" customHeight="1" x14ac:dyDescent="0.25">
      <c r="A298" s="101"/>
      <c r="D298" s="81"/>
      <c r="E298" s="81">
        <f>(E297*Invoice!I1835)+((E297-(E297*Invoice!I1835))*Invoice!J1835)</f>
        <v>639375</v>
      </c>
      <c r="F298" s="81"/>
      <c r="G298" s="90">
        <f>E298/1.11</f>
        <v>576013.51351351349</v>
      </c>
      <c r="H298" s="91">
        <f>G298*11%</f>
        <v>63361.486486486487</v>
      </c>
      <c r="I298" s="91">
        <f>G298/B297</f>
        <v>3840.0900900900901</v>
      </c>
      <c r="J298" s="104">
        <f>H298/B297</f>
        <v>422.40990990990991</v>
      </c>
    </row>
    <row r="299" spans="1:10" ht="12.75" customHeight="1" x14ac:dyDescent="0.25">
      <c r="A299" s="101"/>
      <c r="D299" s="81" t="s">
        <v>23</v>
      </c>
      <c r="E299" s="81">
        <f>E297-E298</f>
        <v>4475625</v>
      </c>
      <c r="F299" s="81"/>
      <c r="G299" s="82">
        <f>G297-G298</f>
        <v>4032094.5945945946</v>
      </c>
      <c r="H299" s="82">
        <f>H297-H298</f>
        <v>443530.40540540538</v>
      </c>
      <c r="I299" s="82">
        <f>I297-I298</f>
        <v>26880.630630630632</v>
      </c>
      <c r="J299" s="105">
        <f>J297-J298</f>
        <v>2956.8693693693695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4475625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1">
        <v>3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Invoice!B1836</f>
        <v>150</v>
      </c>
      <c r="C303" s="88" t="str">
        <f>Invoice!E1836</f>
        <v>STIP / PENGHAPUS JOYKO ER-30W PUTIH</v>
      </c>
      <c r="D303" s="89">
        <f>Invoice!H1836</f>
        <v>32000</v>
      </c>
      <c r="E303" s="81">
        <f t="shared" si="50"/>
        <v>4800000</v>
      </c>
      <c r="F303" s="81"/>
      <c r="G303" s="82">
        <f t="shared" si="51"/>
        <v>4324324.3243243238</v>
      </c>
      <c r="H303" s="83">
        <f t="shared" si="52"/>
        <v>475675.67567567562</v>
      </c>
      <c r="I303" s="83">
        <f t="shared" si="53"/>
        <v>28828.828828828824</v>
      </c>
      <c r="J303" s="103">
        <f t="shared" si="54"/>
        <v>3171.171171171171</v>
      </c>
    </row>
    <row r="304" spans="1:10" ht="12.75" customHeight="1" x14ac:dyDescent="0.25">
      <c r="A304" s="101"/>
      <c r="D304" s="81"/>
      <c r="E304" s="81">
        <f>(E303*Invoice!I1836)+((E303-(E303*Invoice!I1836))*Invoice!J1836)</f>
        <v>600000</v>
      </c>
      <c r="F304" s="81"/>
      <c r="G304" s="90">
        <f>E304/1.11</f>
        <v>540540.54054054047</v>
      </c>
      <c r="H304" s="91">
        <f>G304*11%</f>
        <v>59459.459459459453</v>
      </c>
      <c r="I304" s="91">
        <f>G304/B303</f>
        <v>3603.603603603603</v>
      </c>
      <c r="J304" s="104">
        <f>H304/B303</f>
        <v>396.39639639639637</v>
      </c>
    </row>
    <row r="305" spans="1:10" ht="12.75" customHeight="1" x14ac:dyDescent="0.25">
      <c r="A305" s="101"/>
      <c r="D305" s="81" t="s">
        <v>23</v>
      </c>
      <c r="E305" s="81">
        <f>E303-E304</f>
        <v>4200000</v>
      </c>
      <c r="F305" s="81"/>
      <c r="G305" s="82">
        <f>G303-G304</f>
        <v>3783783.7837837832</v>
      </c>
      <c r="H305" s="82">
        <f>H303-H304</f>
        <v>416216.21621621615</v>
      </c>
      <c r="I305" s="82">
        <f>I303-I304</f>
        <v>25225.225225225222</v>
      </c>
      <c r="J305" s="105">
        <f>J303-J304</f>
        <v>2774.7747747747744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4199999.9999999991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4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Invoice!B1837</f>
        <v>150</v>
      </c>
      <c r="C309" s="88" t="str">
        <f>Invoice!E1837</f>
        <v>PENSIL JOYKO 2B P-88</v>
      </c>
      <c r="D309" s="89">
        <f>Invoice!H1837</f>
        <v>104400</v>
      </c>
      <c r="E309" s="81">
        <f t="shared" si="50"/>
        <v>15660000</v>
      </c>
      <c r="F309" s="81"/>
      <c r="G309" s="82">
        <f t="shared" si="51"/>
        <v>14108108.108108107</v>
      </c>
      <c r="H309" s="83">
        <f t="shared" si="52"/>
        <v>1551891.8918918918</v>
      </c>
      <c r="I309" s="83">
        <f t="shared" si="53"/>
        <v>94054.054054054053</v>
      </c>
      <c r="J309" s="103">
        <f t="shared" si="54"/>
        <v>10345.945945945945</v>
      </c>
    </row>
    <row r="310" spans="1:10" ht="12.75" customHeight="1" x14ac:dyDescent="0.25">
      <c r="A310" s="101"/>
      <c r="D310" s="81"/>
      <c r="E310" s="81">
        <f>(E309*Invoice!I1837)+((E309-(E309*Invoice!I1837))*Invoice!J1837)</f>
        <v>1957500</v>
      </c>
      <c r="F310" s="81"/>
      <c r="G310" s="90">
        <f>E310/1.11</f>
        <v>1763513.5135135134</v>
      </c>
      <c r="H310" s="91">
        <f>G310*11%</f>
        <v>193986.48648648648</v>
      </c>
      <c r="I310" s="91">
        <f>G310/B309</f>
        <v>11756.756756756757</v>
      </c>
      <c r="J310" s="104">
        <f>H310/B309</f>
        <v>1293.2432432432431</v>
      </c>
    </row>
    <row r="311" spans="1:10" ht="12.75" customHeight="1" x14ac:dyDescent="0.25">
      <c r="A311" s="101"/>
      <c r="D311" s="81" t="s">
        <v>23</v>
      </c>
      <c r="E311" s="81">
        <f>E309-E310</f>
        <v>13702500</v>
      </c>
      <c r="F311" s="81"/>
      <c r="G311" s="82">
        <f>G309-G310</f>
        <v>12344594.594594594</v>
      </c>
      <c r="H311" s="82">
        <f>H309-H310</f>
        <v>1357905.4054054054</v>
      </c>
      <c r="I311" s="82">
        <f>I309-I310</f>
        <v>82297.297297297293</v>
      </c>
      <c r="J311" s="105">
        <f>J309-J310</f>
        <v>9052.7027027027016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13702500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5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Invoice!B1838</f>
        <v>144</v>
      </c>
      <c r="C315" s="88" t="str">
        <f>Invoice!E1838</f>
        <v>TAPE CUTTER JOYKO TD-103</v>
      </c>
      <c r="D315" s="89">
        <f>Invoice!H1838</f>
        <v>19000</v>
      </c>
      <c r="E315" s="81">
        <f t="shared" si="50"/>
        <v>2736000</v>
      </c>
      <c r="F315" s="81"/>
      <c r="G315" s="82">
        <f t="shared" si="51"/>
        <v>2464864.8648648649</v>
      </c>
      <c r="H315" s="83">
        <f t="shared" si="52"/>
        <v>271135.13513513515</v>
      </c>
      <c r="I315" s="83">
        <f t="shared" si="53"/>
        <v>17117.117117117115</v>
      </c>
      <c r="J315" s="103">
        <f t="shared" si="54"/>
        <v>1882.882882882883</v>
      </c>
    </row>
    <row r="316" spans="1:10" ht="12.75" customHeight="1" x14ac:dyDescent="0.25">
      <c r="A316" s="101"/>
      <c r="D316" s="81"/>
      <c r="E316" s="81">
        <f>(E315*Invoice!I1838)+((E315-(E315*Invoice!I1838))*Invoice!J1838)</f>
        <v>342000</v>
      </c>
      <c r="F316" s="81"/>
      <c r="G316" s="90">
        <f>E316/1.11</f>
        <v>308108.10810810811</v>
      </c>
      <c r="H316" s="91">
        <f>G316*11%</f>
        <v>33891.891891891893</v>
      </c>
      <c r="I316" s="91">
        <f>G316/B315</f>
        <v>2139.6396396396394</v>
      </c>
      <c r="J316" s="104">
        <f>H316/B315</f>
        <v>235.36036036036037</v>
      </c>
    </row>
    <row r="317" spans="1:10" ht="12.75" customHeight="1" x14ac:dyDescent="0.25">
      <c r="A317" s="101"/>
      <c r="D317" s="81" t="s">
        <v>23</v>
      </c>
      <c r="E317" s="81">
        <f>E315-E316</f>
        <v>2394000</v>
      </c>
      <c r="F317" s="81"/>
      <c r="G317" s="82">
        <f>G315-G316</f>
        <v>2156756.7567567569</v>
      </c>
      <c r="H317" s="82">
        <f>H315-H316</f>
        <v>237243.24324324325</v>
      </c>
      <c r="I317" s="82">
        <f>I315-I316</f>
        <v>14977.477477477476</v>
      </c>
      <c r="J317" s="105">
        <f>J315-J316</f>
        <v>1647.5225225225226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2394000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6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Invoice!B1839</f>
        <v>1000</v>
      </c>
      <c r="C321" s="88" t="str">
        <f>Invoice!E1839</f>
        <v>ISI STAPLER (STAPLES) GREATWALL GW-NO. 10 (KECIL)</v>
      </c>
      <c r="D321" s="89">
        <f>Invoice!H1839</f>
        <v>13250</v>
      </c>
      <c r="E321" s="81">
        <f t="shared" si="50"/>
        <v>13250000</v>
      </c>
      <c r="F321" s="81"/>
      <c r="G321" s="82">
        <f t="shared" si="51"/>
        <v>11936936.936936935</v>
      </c>
      <c r="H321" s="83">
        <f t="shared" si="52"/>
        <v>1313063.063063063</v>
      </c>
      <c r="I321" s="83">
        <f t="shared" si="53"/>
        <v>11936.936936936936</v>
      </c>
      <c r="J321" s="103">
        <f t="shared" si="54"/>
        <v>1313.0630630630631</v>
      </c>
    </row>
    <row r="322" spans="1:10" ht="12.75" customHeight="1" x14ac:dyDescent="0.25">
      <c r="A322" s="101"/>
      <c r="D322" s="81"/>
      <c r="E322" s="81">
        <f>(E321*Invoice!I1839)+((E321-(E321*Invoice!I1839))*Invoice!J1839)</f>
        <v>0</v>
      </c>
      <c r="F322" s="81"/>
      <c r="G322" s="90">
        <f>E322/1.11</f>
        <v>0</v>
      </c>
      <c r="H322" s="91">
        <f>G322*11%</f>
        <v>0</v>
      </c>
      <c r="I322" s="91">
        <f>G322/B321</f>
        <v>0</v>
      </c>
      <c r="J322" s="104">
        <f>H322/B321</f>
        <v>0</v>
      </c>
    </row>
    <row r="323" spans="1:10" ht="12.75" customHeight="1" x14ac:dyDescent="0.25">
      <c r="A323" s="101"/>
      <c r="D323" s="81" t="s">
        <v>23</v>
      </c>
      <c r="E323" s="81">
        <f>E321-E322</f>
        <v>13250000</v>
      </c>
      <c r="F323" s="81"/>
      <c r="G323" s="82">
        <f>G321-G322</f>
        <v>11936936.936936935</v>
      </c>
      <c r="H323" s="82">
        <f>H321-H322</f>
        <v>1313063.063063063</v>
      </c>
      <c r="I323" s="82">
        <f>I321-I322</f>
        <v>11936.936936936936</v>
      </c>
      <c r="J323" s="105">
        <f>J321-J322</f>
        <v>1313.0630630630631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13249999.999999998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6"/>
      <c r="B326" s="107"/>
      <c r="C326" s="107"/>
      <c r="D326" s="107"/>
      <c r="E326" s="107"/>
      <c r="F326" s="107"/>
      <c r="G326" s="108">
        <f>G293+G299+G305+G311+G317+G323</f>
        <v>37863896.396396391</v>
      </c>
      <c r="H326" s="108">
        <f>H293+H299+H305+H311+H317+H323</f>
        <v>4165028.6036036033</v>
      </c>
      <c r="I326" s="107"/>
      <c r="J326" s="109">
        <f>H294+H300+H306+H312+H318+H324</f>
        <v>42028925</v>
      </c>
    </row>
    <row r="328" spans="1:10" ht="12.75" customHeight="1" x14ac:dyDescent="0.25">
      <c r="A328" s="94" t="s">
        <v>1</v>
      </c>
      <c r="B328" s="95">
        <f>Invoice!E1940</f>
        <v>23070018</v>
      </c>
      <c r="C328" s="96"/>
      <c r="D328" s="97"/>
      <c r="E328" s="97"/>
      <c r="F328" s="97"/>
      <c r="G328" s="98"/>
      <c r="H328" s="99"/>
      <c r="I328" s="99"/>
      <c r="J328" s="100"/>
    </row>
    <row r="329" spans="1:10" ht="12.75" customHeight="1" x14ac:dyDescent="0.25">
      <c r="A329" s="101">
        <v>1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Invoice!B1948</f>
        <v>72</v>
      </c>
      <c r="C330" s="88" t="str">
        <f>Invoice!E1948</f>
        <v>CORRECTION FLUID KENKO KE-107M</v>
      </c>
      <c r="D330" s="89">
        <f>Invoice!H1948</f>
        <v>55800</v>
      </c>
      <c r="E330" s="81">
        <f>D330*B330</f>
        <v>4017600</v>
      </c>
      <c r="F330" s="81"/>
      <c r="G330" s="82">
        <f>E330/1.11</f>
        <v>3619459.4594594589</v>
      </c>
      <c r="H330" s="83">
        <f>G330*11%</f>
        <v>398140.54054054047</v>
      </c>
      <c r="I330" s="83">
        <f>G330/B330</f>
        <v>50270.270270270266</v>
      </c>
      <c r="J330" s="103">
        <f>H330/B330</f>
        <v>5529.7297297297291</v>
      </c>
    </row>
    <row r="331" spans="1:10" ht="12.75" customHeight="1" x14ac:dyDescent="0.25">
      <c r="A331" s="101"/>
      <c r="D331" s="81"/>
      <c r="E331" s="81">
        <f>(E330*Invoice!I1948)+((E330-(E330*Invoice!I1948))*Invoice!J1948)</f>
        <v>542376</v>
      </c>
      <c r="F331" s="81"/>
      <c r="G331" s="90">
        <f>E331/1.11</f>
        <v>488627.02702702698</v>
      </c>
      <c r="H331" s="91">
        <f>G331*11%</f>
        <v>53748.972972972966</v>
      </c>
      <c r="I331" s="91">
        <f>G331/B330</f>
        <v>6786.4864864864858</v>
      </c>
      <c r="J331" s="104">
        <f>H331/B330</f>
        <v>746.51351351351343</v>
      </c>
    </row>
    <row r="332" spans="1:10" ht="12.75" customHeight="1" x14ac:dyDescent="0.25">
      <c r="A332" s="101"/>
      <c r="D332" s="81" t="s">
        <v>23</v>
      </c>
      <c r="E332" s="81">
        <f>E330-E331</f>
        <v>3475224</v>
      </c>
      <c r="F332" s="81"/>
      <c r="G332" s="82">
        <f>G330-G331</f>
        <v>3130832.4324324317</v>
      </c>
      <c r="H332" s="82">
        <f>H330-H331</f>
        <v>344391.56756756752</v>
      </c>
      <c r="I332" s="82">
        <f>I330-I331</f>
        <v>43483.78378378378</v>
      </c>
      <c r="J332" s="105">
        <f>J330-J331</f>
        <v>4783.2162162162158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3475223.9999999991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2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Invoice!B1949</f>
        <v>120</v>
      </c>
      <c r="C336" s="88" t="str">
        <f>Invoice!E1949</f>
        <v>ISI CUTTER 18 MM KENKO L-150 (BESAR)</v>
      </c>
      <c r="D336" s="89">
        <f>Invoice!H1949</f>
        <v>64800</v>
      </c>
      <c r="E336" s="81">
        <f t="shared" ref="E336:E348" si="55">D336*B336</f>
        <v>7776000</v>
      </c>
      <c r="F336" s="81"/>
      <c r="G336" s="82">
        <f t="shared" ref="G336:G348" si="56">E336/1.11</f>
        <v>7005405.405405405</v>
      </c>
      <c r="H336" s="83">
        <f t="shared" ref="H336:H348" si="57">G336*11%</f>
        <v>770594.59459459456</v>
      </c>
      <c r="I336" s="83">
        <f t="shared" ref="I336:I348" si="58">G336/B336</f>
        <v>58378.378378378373</v>
      </c>
      <c r="J336" s="103">
        <f t="shared" ref="J336:J348" si="59">H336/B336</f>
        <v>6421.6216216216217</v>
      </c>
    </row>
    <row r="337" spans="1:10" ht="12.75" customHeight="1" x14ac:dyDescent="0.25">
      <c r="A337" s="101"/>
      <c r="D337" s="81"/>
      <c r="E337" s="81">
        <f>(E336*Invoice!I1949)+((E336-(E336*Invoice!I1949))*Invoice!J1949)</f>
        <v>1049760</v>
      </c>
      <c r="F337" s="81"/>
      <c r="G337" s="90">
        <f>E337/1.11</f>
        <v>945729.7297297297</v>
      </c>
      <c r="H337" s="91">
        <f>G337*11%</f>
        <v>104030.27027027027</v>
      </c>
      <c r="I337" s="91">
        <f>G337/B336</f>
        <v>7881.0810810810808</v>
      </c>
      <c r="J337" s="104">
        <f>H337/B336</f>
        <v>866.91891891891885</v>
      </c>
    </row>
    <row r="338" spans="1:10" ht="12.75" customHeight="1" x14ac:dyDescent="0.25">
      <c r="A338" s="101"/>
      <c r="D338" s="81" t="s">
        <v>23</v>
      </c>
      <c r="E338" s="81">
        <f>E336-E337</f>
        <v>6726240</v>
      </c>
      <c r="F338" s="81"/>
      <c r="G338" s="82">
        <f>G336-G337</f>
        <v>6059675.6756756753</v>
      </c>
      <c r="H338" s="82">
        <f>H336-H337</f>
        <v>666564.32432432426</v>
      </c>
      <c r="I338" s="82">
        <f>I336-I337</f>
        <v>50497.297297297293</v>
      </c>
      <c r="J338" s="105">
        <f>J336-J337</f>
        <v>5554.7027027027025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6726240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3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Invoice!B1950</f>
        <v>50</v>
      </c>
      <c r="C342" s="88" t="str">
        <f>Invoice!E1950</f>
        <v>STAPLER KENKO HD-10S (MINI)</v>
      </c>
      <c r="D342" s="89">
        <f>Invoice!H1950</f>
        <v>69600</v>
      </c>
      <c r="E342" s="81">
        <f t="shared" si="55"/>
        <v>3480000</v>
      </c>
      <c r="F342" s="81"/>
      <c r="G342" s="82">
        <f t="shared" si="56"/>
        <v>3135135.1351351347</v>
      </c>
      <c r="H342" s="83">
        <f t="shared" si="57"/>
        <v>344864.86486486479</v>
      </c>
      <c r="I342" s="83">
        <f t="shared" si="58"/>
        <v>62702.702702702692</v>
      </c>
      <c r="J342" s="103">
        <f t="shared" si="59"/>
        <v>6897.2972972972957</v>
      </c>
    </row>
    <row r="343" spans="1:10" ht="12.75" customHeight="1" x14ac:dyDescent="0.25">
      <c r="A343" s="101"/>
      <c r="D343" s="81"/>
      <c r="E343" s="81">
        <f>(E342*Invoice!I1950)+((E342-(E342*Invoice!I1950))*Invoice!J1950)</f>
        <v>469800.00000000006</v>
      </c>
      <c r="F343" s="81"/>
      <c r="G343" s="90">
        <f>E343/1.11</f>
        <v>423243.24324324325</v>
      </c>
      <c r="H343" s="91">
        <f>G343*11%</f>
        <v>46556.75675675676</v>
      </c>
      <c r="I343" s="91">
        <f>G343/B342</f>
        <v>8464.864864864865</v>
      </c>
      <c r="J343" s="104">
        <f>H343/B342</f>
        <v>931.13513513513522</v>
      </c>
    </row>
    <row r="344" spans="1:10" ht="12.75" customHeight="1" x14ac:dyDescent="0.25">
      <c r="A344" s="101"/>
      <c r="D344" s="81" t="s">
        <v>23</v>
      </c>
      <c r="E344" s="81">
        <f>E342-E343</f>
        <v>3010200</v>
      </c>
      <c r="F344" s="81"/>
      <c r="G344" s="82">
        <f>G342-G343</f>
        <v>2711891.8918918916</v>
      </c>
      <c r="H344" s="82">
        <f>H342-H343</f>
        <v>298308.10810810805</v>
      </c>
      <c r="I344" s="82">
        <f>I342-I343</f>
        <v>54237.837837837826</v>
      </c>
      <c r="J344" s="105">
        <f>J342-J343</f>
        <v>5966.1621621621607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3010199.9999999995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4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Invoice!B1951</f>
        <v>60</v>
      </c>
      <c r="C348" s="88" t="str">
        <f>Invoice!E1951</f>
        <v>ISI STAPLER (STAPLES) KENKO 1210 PREMIUM (23/10)</v>
      </c>
      <c r="D348" s="89">
        <f>Invoice!H1951</f>
        <v>42000</v>
      </c>
      <c r="E348" s="81">
        <f t="shared" si="55"/>
        <v>2520000</v>
      </c>
      <c r="F348" s="81"/>
      <c r="G348" s="82">
        <f t="shared" si="56"/>
        <v>2270270.2702702703</v>
      </c>
      <c r="H348" s="83">
        <f t="shared" si="57"/>
        <v>249729.72972972973</v>
      </c>
      <c r="I348" s="83">
        <f t="shared" si="58"/>
        <v>37837.83783783784</v>
      </c>
      <c r="J348" s="103">
        <f t="shared" si="59"/>
        <v>4162.1621621621625</v>
      </c>
    </row>
    <row r="349" spans="1:10" ht="12.75" customHeight="1" x14ac:dyDescent="0.25">
      <c r="A349" s="101"/>
      <c r="D349" s="81"/>
      <c r="E349" s="81">
        <f>(E348*Invoice!I1951)+((E348-(E348*Invoice!I1951))*Invoice!J1951)</f>
        <v>340200</v>
      </c>
      <c r="F349" s="81"/>
      <c r="G349" s="90">
        <f>E349/1.11</f>
        <v>306486.48648648645</v>
      </c>
      <c r="H349" s="91">
        <f>G349*11%</f>
        <v>33713.513513513513</v>
      </c>
      <c r="I349" s="91">
        <f>G349/B348</f>
        <v>5108.1081081081074</v>
      </c>
      <c r="J349" s="104">
        <f>H349/B348</f>
        <v>561.89189189189187</v>
      </c>
    </row>
    <row r="350" spans="1:10" ht="12.75" customHeight="1" x14ac:dyDescent="0.25">
      <c r="A350" s="101"/>
      <c r="D350" s="81" t="s">
        <v>23</v>
      </c>
      <c r="E350" s="81">
        <f>E348-E349</f>
        <v>2179800</v>
      </c>
      <c r="F350" s="81"/>
      <c r="G350" s="82">
        <f>G348-G349</f>
        <v>1963783.7837837839</v>
      </c>
      <c r="H350" s="82">
        <f>H348-H349</f>
        <v>216016.21621621621</v>
      </c>
      <c r="I350" s="82">
        <f>I348-I349</f>
        <v>32729.729729729734</v>
      </c>
      <c r="J350" s="105">
        <f>J348-J349</f>
        <v>3600.2702702702709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2179800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6"/>
      <c r="B353" s="107"/>
      <c r="C353" s="107"/>
      <c r="D353" s="107"/>
      <c r="E353" s="107"/>
      <c r="F353" s="107"/>
      <c r="G353" s="108">
        <f>G332+G338+G344+G350</f>
        <v>13866183.783783782</v>
      </c>
      <c r="H353" s="108">
        <f>H332+H338+H344+H350</f>
        <v>1525280.2162162163</v>
      </c>
      <c r="I353" s="107"/>
      <c r="J353" s="109">
        <f>H333+H339+H345+H351</f>
        <v>15391464</v>
      </c>
    </row>
    <row r="355" spans="1:10" ht="12.75" customHeight="1" x14ac:dyDescent="0.25">
      <c r="A355" s="94" t="s">
        <v>1</v>
      </c>
      <c r="B355" s="95">
        <f>Invoice!E2054</f>
        <v>23070019</v>
      </c>
      <c r="C355" s="96"/>
      <c r="D355" s="97"/>
      <c r="E355" s="97"/>
      <c r="F355" s="97"/>
      <c r="G355" s="98"/>
      <c r="H355" s="99"/>
      <c r="I355" s="99"/>
      <c r="J355" s="100"/>
    </row>
    <row r="356" spans="1:10" ht="12.75" customHeight="1" x14ac:dyDescent="0.25">
      <c r="A356" s="101">
        <v>1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2"/>
    </row>
    <row r="357" spans="1:10" ht="12.75" customHeight="1" x14ac:dyDescent="0.25">
      <c r="A357" s="101"/>
      <c r="B357" s="80">
        <f>Invoice!B2062</f>
        <v>180</v>
      </c>
      <c r="C357" s="88" t="str">
        <f>Invoice!E2062</f>
        <v>CORRECTION FLUID JOYKO CF-S209</v>
      </c>
      <c r="D357" s="89">
        <f>Invoice!H2062</f>
        <v>41400</v>
      </c>
      <c r="E357" s="81">
        <f>D357*B357</f>
        <v>7452000</v>
      </c>
      <c r="F357" s="81"/>
      <c r="G357" s="82">
        <f>E357/1.11</f>
        <v>6713513.5135135129</v>
      </c>
      <c r="H357" s="83">
        <f>G357*11%</f>
        <v>738486.48648648639</v>
      </c>
      <c r="I357" s="83">
        <f>G357/B357</f>
        <v>37297.297297297293</v>
      </c>
      <c r="J357" s="103">
        <f>H357/B357</f>
        <v>4102.7027027027025</v>
      </c>
    </row>
    <row r="358" spans="1:10" ht="12.75" customHeight="1" x14ac:dyDescent="0.25">
      <c r="A358" s="101"/>
      <c r="D358" s="81"/>
      <c r="E358" s="81">
        <f>(E357*Invoice!I2062)+((E357-(E357*Invoice!I2062))*Invoice!J2062)</f>
        <v>931500</v>
      </c>
      <c r="F358" s="81"/>
      <c r="G358" s="90">
        <f>E358/1.11</f>
        <v>839189.18918918911</v>
      </c>
      <c r="H358" s="91">
        <f>G358*11%</f>
        <v>92310.810810810799</v>
      </c>
      <c r="I358" s="91">
        <f>G358/B357</f>
        <v>4662.1621621621616</v>
      </c>
      <c r="J358" s="104">
        <f>H358/B357</f>
        <v>512.83783783783781</v>
      </c>
    </row>
    <row r="359" spans="1:10" ht="12.75" customHeight="1" x14ac:dyDescent="0.25">
      <c r="A359" s="101"/>
      <c r="D359" s="81" t="s">
        <v>23</v>
      </c>
      <c r="E359" s="81">
        <f>E357-E358</f>
        <v>6520500</v>
      </c>
      <c r="F359" s="81"/>
      <c r="G359" s="82">
        <f>G357-G358</f>
        <v>5874324.3243243238</v>
      </c>
      <c r="H359" s="82">
        <f>H357-H358</f>
        <v>646175.67567567562</v>
      </c>
      <c r="I359" s="82">
        <f>I357-I358</f>
        <v>32635.135135135133</v>
      </c>
      <c r="J359" s="105">
        <f>J357-J358</f>
        <v>3589.8648648648646</v>
      </c>
    </row>
    <row r="360" spans="1:10" ht="12.75" customHeight="1" x14ac:dyDescent="0.25">
      <c r="A360" s="101"/>
      <c r="D360" s="81"/>
      <c r="E360" s="81"/>
      <c r="F360" s="81"/>
      <c r="G360" s="82"/>
      <c r="H360" s="83">
        <f>G359+H359</f>
        <v>6520499.9999999991</v>
      </c>
      <c r="I360" s="83"/>
      <c r="J360" s="103"/>
    </row>
    <row r="361" spans="1:10" ht="12.75" customHeight="1" x14ac:dyDescent="0.25">
      <c r="A361" s="101"/>
      <c r="B361" s="79"/>
      <c r="D361" s="81"/>
      <c r="E361" s="81"/>
      <c r="F361" s="81"/>
      <c r="G361" s="82"/>
      <c r="H361" s="83"/>
      <c r="I361" s="83"/>
      <c r="J361" s="103"/>
    </row>
    <row r="362" spans="1:10" ht="12.75" customHeight="1" x14ac:dyDescent="0.25">
      <c r="A362" s="101">
        <v>2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Invoice!B2063</f>
        <v>180</v>
      </c>
      <c r="C363" s="88" t="str">
        <f>Invoice!E2063</f>
        <v>CORRECTION FLUID JOYKO CF-S210</v>
      </c>
      <c r="D363" s="89">
        <f>Invoice!H2063</f>
        <v>43200</v>
      </c>
      <c r="E363" s="81">
        <f t="shared" ref="E363" si="60">D363*B363</f>
        <v>7776000</v>
      </c>
      <c r="F363" s="81"/>
      <c r="G363" s="82">
        <f t="shared" ref="G363" si="61">E363/1.11</f>
        <v>7005405.405405405</v>
      </c>
      <c r="H363" s="83">
        <f t="shared" ref="H363" si="62">G363*11%</f>
        <v>770594.59459459456</v>
      </c>
      <c r="I363" s="83">
        <f t="shared" ref="I363" si="63">G363/B363</f>
        <v>38918.91891891892</v>
      </c>
      <c r="J363" s="103">
        <f t="shared" ref="J363" si="64">H363/B363</f>
        <v>4281.0810810810808</v>
      </c>
    </row>
    <row r="364" spans="1:10" ht="12.75" customHeight="1" x14ac:dyDescent="0.25">
      <c r="A364" s="101"/>
      <c r="D364" s="81"/>
      <c r="E364" s="81">
        <f>(E363*Invoice!I2063)+((E363-(E363*Invoice!I2063))*Invoice!J2063)</f>
        <v>972000</v>
      </c>
      <c r="F364" s="81"/>
      <c r="G364" s="90">
        <f>E364/1.11</f>
        <v>875675.67567567562</v>
      </c>
      <c r="H364" s="91">
        <f>G364*11%</f>
        <v>96324.32432432432</v>
      </c>
      <c r="I364" s="91">
        <f>G364/B363</f>
        <v>4864.864864864865</v>
      </c>
      <c r="J364" s="104">
        <f>H364/B363</f>
        <v>535.1351351351351</v>
      </c>
    </row>
    <row r="365" spans="1:10" ht="12.75" customHeight="1" x14ac:dyDescent="0.25">
      <c r="A365" s="101"/>
      <c r="D365" s="81" t="s">
        <v>23</v>
      </c>
      <c r="E365" s="81">
        <f>E363-E364</f>
        <v>6804000</v>
      </c>
      <c r="F365" s="81"/>
      <c r="G365" s="82">
        <f>G363-G364</f>
        <v>6129729.7297297297</v>
      </c>
      <c r="H365" s="82">
        <f>H363-H364</f>
        <v>674270.2702702703</v>
      </c>
      <c r="I365" s="82">
        <f>I363-I364</f>
        <v>34054.054054054053</v>
      </c>
      <c r="J365" s="105">
        <f>J363-J364</f>
        <v>3745.9459459459458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6804000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6"/>
      <c r="B368" s="107"/>
      <c r="C368" s="107"/>
      <c r="D368" s="107"/>
      <c r="E368" s="107"/>
      <c r="F368" s="107"/>
      <c r="G368" s="108">
        <f>G359+G365</f>
        <v>12004054.054054054</v>
      </c>
      <c r="H368" s="108">
        <f>H359+H365</f>
        <v>1320445.945945946</v>
      </c>
      <c r="I368" s="107"/>
      <c r="J368" s="109">
        <f>H360+H366</f>
        <v>13324500</v>
      </c>
    </row>
    <row r="370" spans="1:10" ht="12.75" customHeight="1" x14ac:dyDescent="0.25">
      <c r="A370" s="94" t="s">
        <v>1</v>
      </c>
      <c r="B370" s="95">
        <f>Invoice!E2168</f>
        <v>23070020</v>
      </c>
      <c r="C370" s="96"/>
      <c r="D370" s="97"/>
      <c r="E370" s="97"/>
      <c r="F370" s="97"/>
      <c r="G370" s="98"/>
      <c r="H370" s="99"/>
      <c r="I370" s="99"/>
      <c r="J370" s="100"/>
    </row>
    <row r="371" spans="1:10" ht="12.75" customHeight="1" x14ac:dyDescent="0.25">
      <c r="A371" s="101">
        <v>1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Invoice!B2176</f>
        <v>20</v>
      </c>
      <c r="C372" s="88" t="str">
        <f>Invoice!E2176</f>
        <v>BINDER CLIP KENKO NO. 155</v>
      </c>
      <c r="D372" s="89">
        <f>Invoice!H2176</f>
        <v>69000</v>
      </c>
      <c r="E372" s="81">
        <f>D372*B372</f>
        <v>1380000</v>
      </c>
      <c r="F372" s="81"/>
      <c r="G372" s="82">
        <f>E372/1.11</f>
        <v>1243243.2432432431</v>
      </c>
      <c r="H372" s="83">
        <f>G372*11%</f>
        <v>136756.75675675675</v>
      </c>
      <c r="I372" s="83">
        <f>G372/B372</f>
        <v>62162.162162162153</v>
      </c>
      <c r="J372" s="103">
        <f>H372/B372</f>
        <v>6837.8378378378375</v>
      </c>
    </row>
    <row r="373" spans="1:10" ht="12.75" customHeight="1" x14ac:dyDescent="0.25">
      <c r="A373" s="101"/>
      <c r="D373" s="81"/>
      <c r="E373" s="81">
        <f>(E372*Invoice!I2176)+((E372-(E372*Invoice!I2176))*Invoice!J2176)</f>
        <v>193200.00000000003</v>
      </c>
      <c r="F373" s="81"/>
      <c r="G373" s="90">
        <f>E373/1.11</f>
        <v>174054.05405405405</v>
      </c>
      <c r="H373" s="91">
        <f>G373*11%</f>
        <v>19145.945945945947</v>
      </c>
      <c r="I373" s="91">
        <f>G373/B372</f>
        <v>8702.7027027027034</v>
      </c>
      <c r="J373" s="104">
        <f>H373/B372</f>
        <v>957.29729729729729</v>
      </c>
    </row>
    <row r="374" spans="1:10" ht="12.75" customHeight="1" x14ac:dyDescent="0.25">
      <c r="A374" s="101"/>
      <c r="D374" s="81" t="s">
        <v>23</v>
      </c>
      <c r="E374" s="81">
        <f>E372-E373</f>
        <v>1186800</v>
      </c>
      <c r="F374" s="81"/>
      <c r="G374" s="82">
        <f>G372-G373</f>
        <v>1069189.1891891891</v>
      </c>
      <c r="H374" s="82">
        <f>H372-H373</f>
        <v>117610.8108108108</v>
      </c>
      <c r="I374" s="82">
        <f>I372-I373</f>
        <v>53459.459459459453</v>
      </c>
      <c r="J374" s="105">
        <f>J372-J373</f>
        <v>5880.54054054054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1186800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2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Invoice!B2177</f>
        <v>30</v>
      </c>
      <c r="C378" s="88" t="str">
        <f>Invoice!E2177</f>
        <v>BINDER CLIP KENKO NO. 111</v>
      </c>
      <c r="D378" s="89">
        <f>Invoice!H2177</f>
        <v>49200</v>
      </c>
      <c r="E378" s="81">
        <f t="shared" ref="E378:E384" si="65">D378*B378</f>
        <v>1476000</v>
      </c>
      <c r="F378" s="81"/>
      <c r="G378" s="82">
        <f t="shared" ref="G378:G384" si="66">E378/1.11</f>
        <v>1329729.7297297297</v>
      </c>
      <c r="H378" s="83">
        <f t="shared" ref="H378:H384" si="67">G378*11%</f>
        <v>146270.27027027027</v>
      </c>
      <c r="I378" s="83">
        <f t="shared" ref="I378:I384" si="68">G378/B378</f>
        <v>44324.324324324327</v>
      </c>
      <c r="J378" s="103">
        <f t="shared" ref="J378:J384" si="69">H378/B378</f>
        <v>4875.6756756756758</v>
      </c>
    </row>
    <row r="379" spans="1:10" ht="12.75" customHeight="1" x14ac:dyDescent="0.25">
      <c r="A379" s="101"/>
      <c r="D379" s="81"/>
      <c r="E379" s="81">
        <f>(E378*Invoice!I2177)+((E378-(E378*Invoice!I2177))*Invoice!J2177)</f>
        <v>206640.00000000003</v>
      </c>
      <c r="F379" s="81"/>
      <c r="G379" s="90">
        <f>E379/1.11</f>
        <v>186162.16216216216</v>
      </c>
      <c r="H379" s="91">
        <f>G379*11%</f>
        <v>20477.837837837837</v>
      </c>
      <c r="I379" s="91">
        <f>G379/B378</f>
        <v>6205.405405405405</v>
      </c>
      <c r="J379" s="104">
        <f>H379/B378</f>
        <v>682.59459459459458</v>
      </c>
    </row>
    <row r="380" spans="1:10" ht="12.75" customHeight="1" x14ac:dyDescent="0.25">
      <c r="A380" s="101"/>
      <c r="D380" s="81" t="s">
        <v>23</v>
      </c>
      <c r="E380" s="81">
        <f>E378-E379</f>
        <v>1269360</v>
      </c>
      <c r="F380" s="81"/>
      <c r="G380" s="82">
        <f>G378-G379</f>
        <v>1143567.5675675676</v>
      </c>
      <c r="H380" s="82">
        <f>H378-H379</f>
        <v>125792.43243243243</v>
      </c>
      <c r="I380" s="82">
        <f>I378-I379</f>
        <v>38118.91891891892</v>
      </c>
      <c r="J380" s="105">
        <f>J378-J379</f>
        <v>4193.0810810810817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1269360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3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Invoice!B2178</f>
        <v>36</v>
      </c>
      <c r="C384" s="88" t="str">
        <f>Invoice!E2178</f>
        <v>LEM STICK KENKO 15 GR (TANGGUNG) isi 20 pc</v>
      </c>
      <c r="D384" s="89">
        <f>Invoice!H2178</f>
        <v>72000</v>
      </c>
      <c r="E384" s="81">
        <f t="shared" si="65"/>
        <v>2592000</v>
      </c>
      <c r="F384" s="81"/>
      <c r="G384" s="82">
        <f t="shared" si="66"/>
        <v>2335135.1351351351</v>
      </c>
      <c r="H384" s="83">
        <f t="shared" si="67"/>
        <v>256864.86486486488</v>
      </c>
      <c r="I384" s="83">
        <f t="shared" si="68"/>
        <v>64864.864864864867</v>
      </c>
      <c r="J384" s="103">
        <f t="shared" si="69"/>
        <v>7135.1351351351359</v>
      </c>
    </row>
    <row r="385" spans="1:10" ht="12.75" customHeight="1" x14ac:dyDescent="0.25">
      <c r="A385" s="101"/>
      <c r="D385" s="81"/>
      <c r="E385" s="81">
        <f>(E384*Invoice!I2178)+((E384-(E384*Invoice!I2178))*Invoice!J2178)</f>
        <v>362880.00000000006</v>
      </c>
      <c r="F385" s="81"/>
      <c r="G385" s="90">
        <f>E385/1.11</f>
        <v>326918.91891891893</v>
      </c>
      <c r="H385" s="91">
        <f>G385*11%</f>
        <v>35961.08108108108</v>
      </c>
      <c r="I385" s="91">
        <f>G385/B384</f>
        <v>9081.0810810810817</v>
      </c>
      <c r="J385" s="104">
        <f>H385/B384</f>
        <v>998.91891891891885</v>
      </c>
    </row>
    <row r="386" spans="1:10" ht="12.75" customHeight="1" x14ac:dyDescent="0.25">
      <c r="A386" s="101"/>
      <c r="D386" s="81" t="s">
        <v>23</v>
      </c>
      <c r="E386" s="81">
        <f>E384-E385</f>
        <v>2229120</v>
      </c>
      <c r="F386" s="81"/>
      <c r="G386" s="82">
        <f>G384-G385</f>
        <v>2008216.2162162163</v>
      </c>
      <c r="H386" s="82">
        <f>H384-H385</f>
        <v>220903.78378378379</v>
      </c>
      <c r="I386" s="82">
        <f>I384-I385</f>
        <v>55783.783783783787</v>
      </c>
      <c r="J386" s="105">
        <f>J384-J385</f>
        <v>6136.2162162162167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2229120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6"/>
      <c r="B389" s="107"/>
      <c r="C389" s="107"/>
      <c r="D389" s="107"/>
      <c r="E389" s="107"/>
      <c r="F389" s="107"/>
      <c r="G389" s="108">
        <f>G374+G380+G386</f>
        <v>4220972.9729729723</v>
      </c>
      <c r="H389" s="108">
        <f>H374+H380+H386</f>
        <v>464307.02702702698</v>
      </c>
      <c r="I389" s="107"/>
      <c r="J389" s="109">
        <f>H375+H381+H387</f>
        <v>4685280</v>
      </c>
    </row>
    <row r="391" spans="1:10" ht="12.75" customHeight="1" x14ac:dyDescent="0.25">
      <c r="A391" s="303" t="s">
        <v>1</v>
      </c>
      <c r="B391" s="304">
        <f>Invoice!E2282</f>
        <v>23070021</v>
      </c>
      <c r="C391" s="96"/>
      <c r="D391" s="97"/>
      <c r="E391" s="97"/>
      <c r="F391" s="97"/>
      <c r="G391" s="98"/>
      <c r="H391" s="99"/>
      <c r="I391" s="99"/>
      <c r="J391" s="100"/>
    </row>
    <row r="392" spans="1:10" ht="12.75" customHeight="1" x14ac:dyDescent="0.25">
      <c r="A392" s="101">
        <v>1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Invoice!B2290</f>
        <v>288</v>
      </c>
      <c r="C393" s="88" t="str">
        <f>Invoice!E2290</f>
        <v>GUNTING JOYKO SC-838</v>
      </c>
      <c r="D393" s="89">
        <f>Invoice!H2290</f>
        <v>6500</v>
      </c>
      <c r="E393" s="81">
        <f>D393*B393</f>
        <v>1872000</v>
      </c>
      <c r="F393" s="81"/>
      <c r="G393" s="82">
        <f>E393/1.11</f>
        <v>1686486.4864864864</v>
      </c>
      <c r="H393" s="83">
        <f>G393*11%</f>
        <v>185513.51351351349</v>
      </c>
      <c r="I393" s="83">
        <f>G393/B393</f>
        <v>5855.8558558558552</v>
      </c>
      <c r="J393" s="103">
        <f>H393/B393</f>
        <v>644.14414414414409</v>
      </c>
    </row>
    <row r="394" spans="1:10" ht="12.75" customHeight="1" x14ac:dyDescent="0.25">
      <c r="A394" s="101"/>
      <c r="D394" s="81"/>
      <c r="E394" s="81">
        <f>(E393*Invoice!I2290)+((E393-(E393*Invoice!I2290))*Invoice!J2290)</f>
        <v>234000</v>
      </c>
      <c r="F394" s="81"/>
      <c r="G394" s="90">
        <f>E394/1.11</f>
        <v>210810.8108108108</v>
      </c>
      <c r="H394" s="91">
        <f>G394*11%</f>
        <v>23189.189189189186</v>
      </c>
      <c r="I394" s="91">
        <f>G394/B393</f>
        <v>731.9819819819819</v>
      </c>
      <c r="J394" s="104">
        <f>H394/B393</f>
        <v>80.518018018018012</v>
      </c>
    </row>
    <row r="395" spans="1:10" ht="12.75" customHeight="1" x14ac:dyDescent="0.25">
      <c r="A395" s="101"/>
      <c r="D395" s="81" t="s">
        <v>23</v>
      </c>
      <c r="E395" s="81">
        <f>E393-E394</f>
        <v>1638000</v>
      </c>
      <c r="F395" s="81"/>
      <c r="G395" s="82">
        <f>G393-G394</f>
        <v>1475675.6756756755</v>
      </c>
      <c r="H395" s="82">
        <f>H393-H394</f>
        <v>162324.32432432432</v>
      </c>
      <c r="I395" s="82">
        <f>I393-I394</f>
        <v>5123.873873873873</v>
      </c>
      <c r="J395" s="105">
        <f>J393-J394</f>
        <v>563.62612612612611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1637999.9999999998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6"/>
      <c r="B398" s="107"/>
      <c r="C398" s="107"/>
      <c r="D398" s="107"/>
      <c r="E398" s="107"/>
      <c r="F398" s="107"/>
      <c r="G398" s="108">
        <f>G395</f>
        <v>1475675.6756756755</v>
      </c>
      <c r="H398" s="108">
        <f>H395</f>
        <v>162324.32432432432</v>
      </c>
      <c r="I398" s="107"/>
      <c r="J398" s="109">
        <f>H396</f>
        <v>1637999.9999999998</v>
      </c>
    </row>
    <row r="400" spans="1:10" ht="12.75" customHeight="1" x14ac:dyDescent="0.25">
      <c r="A400" s="94" t="s">
        <v>1</v>
      </c>
      <c r="B400" s="95">
        <f>Invoice!E2396</f>
        <v>23070022</v>
      </c>
      <c r="C400" s="96"/>
      <c r="D400" s="97"/>
      <c r="E400" s="97"/>
      <c r="F400" s="97"/>
      <c r="G400" s="98"/>
      <c r="H400" s="99"/>
      <c r="I400" s="99"/>
      <c r="J400" s="100"/>
    </row>
    <row r="401" spans="1:10" ht="12.75" customHeight="1" x14ac:dyDescent="0.25">
      <c r="A401" s="101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Invoice!B2404</f>
        <v>432</v>
      </c>
      <c r="C402" s="88" t="str">
        <f>Invoice!E2404</f>
        <v>GEL PEN KENKO KE-16 DOT N DOT HITAM</v>
      </c>
      <c r="D402" s="89">
        <f>Invoice!H2404</f>
        <v>26100</v>
      </c>
      <c r="E402" s="81">
        <f>D402*B402</f>
        <v>11275200</v>
      </c>
      <c r="F402" s="81"/>
      <c r="G402" s="82">
        <f>E402/1.11</f>
        <v>10157837.837837838</v>
      </c>
      <c r="H402" s="83">
        <f>G402*11%</f>
        <v>1117362.1621621621</v>
      </c>
      <c r="I402" s="83">
        <f>G402/B402</f>
        <v>23513.513513513513</v>
      </c>
      <c r="J402" s="103">
        <f>H402/B402</f>
        <v>2586.4864864864862</v>
      </c>
    </row>
    <row r="403" spans="1:10" ht="12.75" customHeight="1" x14ac:dyDescent="0.25">
      <c r="A403" s="101"/>
      <c r="D403" s="81"/>
      <c r="E403" s="81">
        <f>(E402*Invoice!I2404)+((E402-(E402*Invoice!I2404))*Invoice!J2404)</f>
        <v>1409400</v>
      </c>
      <c r="F403" s="81"/>
      <c r="G403" s="90">
        <f>E403/1.11</f>
        <v>1269729.7297297297</v>
      </c>
      <c r="H403" s="91">
        <f>G403*11%</f>
        <v>139670.27027027027</v>
      </c>
      <c r="I403" s="91">
        <f>G403/B402</f>
        <v>2939.1891891891892</v>
      </c>
      <c r="J403" s="104">
        <f>H403/B402</f>
        <v>323.31081081081078</v>
      </c>
    </row>
    <row r="404" spans="1:10" ht="12.75" customHeight="1" x14ac:dyDescent="0.25">
      <c r="A404" s="101"/>
      <c r="D404" s="81" t="s">
        <v>23</v>
      </c>
      <c r="E404" s="81">
        <f>E402-E403</f>
        <v>9865800</v>
      </c>
      <c r="F404" s="81"/>
      <c r="G404" s="82">
        <f>G402-G403</f>
        <v>8888108.108108107</v>
      </c>
      <c r="H404" s="82">
        <f>H402-H403</f>
        <v>977691.89189189184</v>
      </c>
      <c r="I404" s="82">
        <f>I402-I403</f>
        <v>20574.324324324323</v>
      </c>
      <c r="J404" s="105">
        <f>J402-J403</f>
        <v>2263.1756756756754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9865799.9999999981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2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Invoice!B2405</f>
        <v>108</v>
      </c>
      <c r="C408" s="88" t="str">
        <f>Invoice!E2405</f>
        <v>CORRECTION FLUID KENKO KE-107M</v>
      </c>
      <c r="D408" s="89">
        <f>Invoice!H2405</f>
        <v>55800</v>
      </c>
      <c r="E408" s="81">
        <f t="shared" ref="E408:E420" si="70">D408*B408</f>
        <v>6026400</v>
      </c>
      <c r="F408" s="81"/>
      <c r="G408" s="82">
        <f t="shared" ref="G408:G420" si="71">E408/1.11</f>
        <v>5429189.1891891891</v>
      </c>
      <c r="H408" s="83">
        <f t="shared" ref="H408:H420" si="72">G408*11%</f>
        <v>597210.81081081077</v>
      </c>
      <c r="I408" s="83">
        <f t="shared" ref="I408:I420" si="73">G408/B408</f>
        <v>50270.270270270266</v>
      </c>
      <c r="J408" s="103">
        <f t="shared" ref="J408:J420" si="74">H408/B408</f>
        <v>5529.7297297297291</v>
      </c>
    </row>
    <row r="409" spans="1:10" ht="12.75" customHeight="1" x14ac:dyDescent="0.25">
      <c r="A409" s="101"/>
      <c r="D409" s="81"/>
      <c r="E409" s="81">
        <f>(E408*Invoice!I2405)+((E408-(E408*Invoice!I2405))*Invoice!J2405)</f>
        <v>753300</v>
      </c>
      <c r="F409" s="81"/>
      <c r="G409" s="90">
        <f>E409/1.11</f>
        <v>678648.64864864864</v>
      </c>
      <c r="H409" s="91">
        <f>G409*11%</f>
        <v>74651.351351351346</v>
      </c>
      <c r="I409" s="91">
        <f>G409/B408</f>
        <v>6283.7837837837833</v>
      </c>
      <c r="J409" s="104">
        <f>H409/B408</f>
        <v>691.21621621621614</v>
      </c>
    </row>
    <row r="410" spans="1:10" ht="12.75" customHeight="1" x14ac:dyDescent="0.25">
      <c r="A410" s="101"/>
      <c r="D410" s="81" t="s">
        <v>23</v>
      </c>
      <c r="E410" s="81">
        <f>E408-E409</f>
        <v>5273100</v>
      </c>
      <c r="F410" s="81"/>
      <c r="G410" s="82">
        <f>G408-G409</f>
        <v>4750540.5405405406</v>
      </c>
      <c r="H410" s="82">
        <f>H408-H409</f>
        <v>522559.45945945941</v>
      </c>
      <c r="I410" s="82">
        <f>I408-I409</f>
        <v>43986.486486486479</v>
      </c>
      <c r="J410" s="105">
        <f>J408-J409</f>
        <v>4838.5135135135133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5273100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3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Invoice!B2406</f>
        <v>36</v>
      </c>
      <c r="C414" s="88" t="str">
        <f>Invoice!E2406</f>
        <v>LEM STICK KENKO 8 GR (KECIL) isi 30 pc</v>
      </c>
      <c r="D414" s="89">
        <f>Invoice!H2406</f>
        <v>66000</v>
      </c>
      <c r="E414" s="81">
        <f t="shared" si="70"/>
        <v>2376000</v>
      </c>
      <c r="F414" s="81"/>
      <c r="G414" s="82">
        <f t="shared" si="71"/>
        <v>2140540.5405405401</v>
      </c>
      <c r="H414" s="83">
        <f t="shared" si="72"/>
        <v>235459.45945945941</v>
      </c>
      <c r="I414" s="83">
        <f t="shared" si="73"/>
        <v>59459.459459459445</v>
      </c>
      <c r="J414" s="103">
        <f t="shared" si="74"/>
        <v>6540.540540540539</v>
      </c>
    </row>
    <row r="415" spans="1:10" ht="12.75" customHeight="1" x14ac:dyDescent="0.25">
      <c r="A415" s="101"/>
      <c r="D415" s="81"/>
      <c r="E415" s="81">
        <f>(E414*Invoice!I2406)+((E414-(E414*Invoice!I2406))*Invoice!J2406)</f>
        <v>297000</v>
      </c>
      <c r="F415" s="81"/>
      <c r="G415" s="90">
        <f>E415/1.11</f>
        <v>267567.56756756752</v>
      </c>
      <c r="H415" s="91">
        <f>G415*11%</f>
        <v>29432.432432432426</v>
      </c>
      <c r="I415" s="91">
        <f>G415/B414</f>
        <v>7432.4324324324307</v>
      </c>
      <c r="J415" s="104">
        <f>H415/B414</f>
        <v>817.56756756756738</v>
      </c>
    </row>
    <row r="416" spans="1:10" ht="12.75" customHeight="1" x14ac:dyDescent="0.25">
      <c r="A416" s="101"/>
      <c r="D416" s="81" t="s">
        <v>23</v>
      </c>
      <c r="E416" s="81">
        <f>E414-E415</f>
        <v>2079000</v>
      </c>
      <c r="F416" s="81"/>
      <c r="G416" s="82">
        <f>G414-G415</f>
        <v>1872972.9729729726</v>
      </c>
      <c r="H416" s="82">
        <f>H414-H415</f>
        <v>206027.02702702698</v>
      </c>
      <c r="I416" s="82">
        <f>I414-I415</f>
        <v>52027.027027027012</v>
      </c>
      <c r="J416" s="105">
        <f>J414-J415</f>
        <v>5722.9729729729715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2078999.9999999995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4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Invoice!B2407</f>
        <v>36</v>
      </c>
      <c r="C420" s="88" t="str">
        <f>Invoice!E2407</f>
        <v>LEM STICK KENKO 15 GR (TANGGUNG) isi 20 pc</v>
      </c>
      <c r="D420" s="89">
        <f>Invoice!H2407</f>
        <v>72000</v>
      </c>
      <c r="E420" s="81">
        <f t="shared" si="70"/>
        <v>2592000</v>
      </c>
      <c r="F420" s="81"/>
      <c r="G420" s="82">
        <f t="shared" si="71"/>
        <v>2335135.1351351351</v>
      </c>
      <c r="H420" s="83">
        <f t="shared" si="72"/>
        <v>256864.86486486488</v>
      </c>
      <c r="I420" s="83">
        <f t="shared" si="73"/>
        <v>64864.864864864867</v>
      </c>
      <c r="J420" s="103">
        <f t="shared" si="74"/>
        <v>7135.1351351351359</v>
      </c>
    </row>
    <row r="421" spans="1:10" ht="12.75" customHeight="1" x14ac:dyDescent="0.25">
      <c r="A421" s="101"/>
      <c r="D421" s="81"/>
      <c r="E421" s="81">
        <f>(E420*Invoice!I2407)+((E420-(E420*Invoice!I2407))*Invoice!J2407)</f>
        <v>324000</v>
      </c>
      <c r="F421" s="81"/>
      <c r="G421" s="90">
        <f>E421/1.11</f>
        <v>291891.89189189189</v>
      </c>
      <c r="H421" s="91">
        <f>G421*11%</f>
        <v>32108.10810810811</v>
      </c>
      <c r="I421" s="91">
        <f>G421/B420</f>
        <v>8108.1081081081084</v>
      </c>
      <c r="J421" s="104">
        <f>H421/B420</f>
        <v>891.89189189189199</v>
      </c>
    </row>
    <row r="422" spans="1:10" ht="12.75" customHeight="1" x14ac:dyDescent="0.25">
      <c r="A422" s="101"/>
      <c r="D422" s="81" t="s">
        <v>23</v>
      </c>
      <c r="E422" s="81">
        <f>E420-E421</f>
        <v>2268000</v>
      </c>
      <c r="F422" s="81"/>
      <c r="G422" s="82">
        <f>G420-G421</f>
        <v>2043243.2432432433</v>
      </c>
      <c r="H422" s="82">
        <f>H420-H421</f>
        <v>224756.75675675677</v>
      </c>
      <c r="I422" s="82">
        <f>I420-I421</f>
        <v>56756.75675675676</v>
      </c>
      <c r="J422" s="105">
        <f>J420-J421</f>
        <v>6243.2432432432443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2268000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6"/>
      <c r="B425" s="107"/>
      <c r="C425" s="107"/>
      <c r="D425" s="107"/>
      <c r="E425" s="107"/>
      <c r="F425" s="107"/>
      <c r="G425" s="108">
        <f>G404+G410+G416+G422</f>
        <v>17554864.864864863</v>
      </c>
      <c r="H425" s="108">
        <f>H404+H410+H416+H422</f>
        <v>1931035.1351351349</v>
      </c>
      <c r="I425" s="107"/>
      <c r="J425" s="109">
        <f>H405+H411+H417+H423</f>
        <v>19485899.999999996</v>
      </c>
    </row>
    <row r="427" spans="1:10" ht="12.75" customHeight="1" x14ac:dyDescent="0.25">
      <c r="A427" s="94" t="s">
        <v>1</v>
      </c>
      <c r="B427" s="95">
        <f>Invoice!E2510</f>
        <v>23070023</v>
      </c>
      <c r="C427" s="96"/>
      <c r="D427" s="97"/>
      <c r="E427" s="97"/>
      <c r="F427" s="97"/>
      <c r="G427" s="98"/>
      <c r="H427" s="99"/>
      <c r="I427" s="99"/>
      <c r="J427" s="100"/>
    </row>
    <row r="428" spans="1:10" ht="12.75" customHeight="1" x14ac:dyDescent="0.25">
      <c r="A428" s="101">
        <v>1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Invoice!B2518</f>
        <v>36</v>
      </c>
      <c r="C429" s="88" t="str">
        <f>Invoice!E2518</f>
        <v>LEM STICK KENKO 15 GR (TANGGUNG) isi 20 pc</v>
      </c>
      <c r="D429" s="89">
        <f>Invoice!H2518</f>
        <v>72000</v>
      </c>
      <c r="E429" s="81">
        <f>D429*B429</f>
        <v>2592000</v>
      </c>
      <c r="F429" s="81"/>
      <c r="G429" s="82">
        <f>E429/1.11</f>
        <v>2335135.1351351351</v>
      </c>
      <c r="H429" s="83">
        <f>G429*11%</f>
        <v>256864.86486486488</v>
      </c>
      <c r="I429" s="83">
        <f>G429/B429</f>
        <v>64864.864864864867</v>
      </c>
      <c r="J429" s="103">
        <f>H429/B429</f>
        <v>7135.1351351351359</v>
      </c>
    </row>
    <row r="430" spans="1:10" ht="12.75" customHeight="1" x14ac:dyDescent="0.25">
      <c r="A430" s="101"/>
      <c r="D430" s="81"/>
      <c r="E430" s="81">
        <f>(E429*Invoice!I2518)+((E429-(E429*Invoice!I2518))*Invoice!J2518)</f>
        <v>349920</v>
      </c>
      <c r="F430" s="81"/>
      <c r="G430" s="90">
        <f>E430/1.11</f>
        <v>315243.2432432432</v>
      </c>
      <c r="H430" s="91">
        <f>G430*11%</f>
        <v>34676.756756756753</v>
      </c>
      <c r="I430" s="91">
        <f>G430/B429</f>
        <v>8756.7567567567548</v>
      </c>
      <c r="J430" s="104">
        <f>H430/B429</f>
        <v>963.24324324324311</v>
      </c>
    </row>
    <row r="431" spans="1:10" ht="12.75" customHeight="1" x14ac:dyDescent="0.25">
      <c r="A431" s="101"/>
      <c r="D431" s="81" t="s">
        <v>23</v>
      </c>
      <c r="E431" s="81">
        <f>E429-E430</f>
        <v>2242080</v>
      </c>
      <c r="F431" s="81"/>
      <c r="G431" s="82">
        <f>G429-G430</f>
        <v>2019891.8918918921</v>
      </c>
      <c r="H431" s="82">
        <f>H429-H430</f>
        <v>222188.10810810814</v>
      </c>
      <c r="I431" s="82">
        <f>I429-I430</f>
        <v>56108.108108108114</v>
      </c>
      <c r="J431" s="105">
        <f>J429-J430</f>
        <v>6171.8918918918926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2242080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6"/>
      <c r="B434" s="107"/>
      <c r="C434" s="107"/>
      <c r="D434" s="107"/>
      <c r="E434" s="107"/>
      <c r="F434" s="107"/>
      <c r="G434" s="108">
        <f>G431</f>
        <v>2019891.8918918921</v>
      </c>
      <c r="H434" s="108">
        <f>H431</f>
        <v>222188.10810810814</v>
      </c>
      <c r="I434" s="107"/>
      <c r="J434" s="109">
        <f>H432</f>
        <v>2242080</v>
      </c>
    </row>
    <row r="436" spans="1:10" ht="12.75" customHeight="1" x14ac:dyDescent="0.25">
      <c r="A436" s="94" t="s">
        <v>1</v>
      </c>
      <c r="B436" s="95">
        <f>Invoice!E2624</f>
        <v>23070024</v>
      </c>
      <c r="C436" s="96"/>
      <c r="D436" s="97"/>
      <c r="E436" s="97"/>
      <c r="F436" s="97"/>
      <c r="G436" s="98"/>
      <c r="H436" s="99"/>
      <c r="I436" s="99"/>
      <c r="J436" s="100"/>
    </row>
    <row r="437" spans="1:10" ht="12.75" customHeight="1" x14ac:dyDescent="0.25">
      <c r="A437" s="101">
        <v>1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2"/>
    </row>
    <row r="438" spans="1:10" ht="12.75" customHeight="1" x14ac:dyDescent="0.25">
      <c r="A438" s="101"/>
      <c r="B438" s="80">
        <f>Invoice!B2632</f>
        <v>144</v>
      </c>
      <c r="C438" s="88" t="str">
        <f>Invoice!E2632</f>
        <v>GEL PEN KENKO KE-303 T-GEL TRIANGULAR BIRU</v>
      </c>
      <c r="D438" s="89">
        <f>Invoice!H2632</f>
        <v>21600</v>
      </c>
      <c r="E438" s="81">
        <f>D438*B438</f>
        <v>3110400</v>
      </c>
      <c r="F438" s="81"/>
      <c r="G438" s="82">
        <f>E438/1.11</f>
        <v>2802162.1621621619</v>
      </c>
      <c r="H438" s="83">
        <f>G438*11%</f>
        <v>308237.83783783781</v>
      </c>
      <c r="I438" s="83">
        <f>G438/B438</f>
        <v>19459.459459459456</v>
      </c>
      <c r="J438" s="103">
        <f>H438/B438</f>
        <v>2140.5405405405404</v>
      </c>
    </row>
    <row r="439" spans="1:10" ht="12.75" customHeight="1" x14ac:dyDescent="0.25">
      <c r="A439" s="101"/>
      <c r="D439" s="81"/>
      <c r="E439" s="81">
        <f>(E438*Invoice!I2632)+((E438-(E438*Invoice!I2632))*Invoice!J2632)</f>
        <v>388800</v>
      </c>
      <c r="F439" s="81"/>
      <c r="G439" s="90">
        <f>E439/1.11</f>
        <v>350270.27027027024</v>
      </c>
      <c r="H439" s="91">
        <f>G439*11%</f>
        <v>38529.729729729726</v>
      </c>
      <c r="I439" s="91">
        <f>G439/B438</f>
        <v>2432.4324324324321</v>
      </c>
      <c r="J439" s="104">
        <f>H439/B438</f>
        <v>267.56756756756755</v>
      </c>
    </row>
    <row r="440" spans="1:10" ht="12.75" customHeight="1" x14ac:dyDescent="0.25">
      <c r="A440" s="101"/>
      <c r="D440" s="81" t="s">
        <v>23</v>
      </c>
      <c r="E440" s="81">
        <f>E438-E439</f>
        <v>2721600</v>
      </c>
      <c r="F440" s="81"/>
      <c r="G440" s="82">
        <f>G438-G439</f>
        <v>2451891.8918918916</v>
      </c>
      <c r="H440" s="82">
        <f>H438-H439</f>
        <v>269708.10810810811</v>
      </c>
      <c r="I440" s="82">
        <f>I438-I439</f>
        <v>17027.027027027023</v>
      </c>
      <c r="J440" s="105">
        <f>J438-J439</f>
        <v>1872.9729729729729</v>
      </c>
    </row>
    <row r="441" spans="1:10" ht="12.75" customHeight="1" x14ac:dyDescent="0.25">
      <c r="A441" s="101"/>
      <c r="D441" s="81"/>
      <c r="E441" s="81"/>
      <c r="F441" s="81"/>
      <c r="G441" s="82"/>
      <c r="H441" s="83">
        <f>G440+H440</f>
        <v>2721599.9999999995</v>
      </c>
      <c r="I441" s="83"/>
      <c r="J441" s="103"/>
    </row>
    <row r="442" spans="1:10" ht="12.75" customHeight="1" x14ac:dyDescent="0.25">
      <c r="A442" s="101"/>
      <c r="B442" s="79"/>
      <c r="D442" s="81"/>
      <c r="E442" s="81"/>
      <c r="F442" s="81"/>
      <c r="G442" s="82"/>
      <c r="H442" s="83"/>
      <c r="I442" s="83"/>
      <c r="J442" s="103"/>
    </row>
    <row r="443" spans="1:10" ht="12.75" customHeight="1" x14ac:dyDescent="0.25">
      <c r="A443" s="106"/>
      <c r="B443" s="107"/>
      <c r="C443" s="107"/>
      <c r="D443" s="107"/>
      <c r="E443" s="107"/>
      <c r="F443" s="107"/>
      <c r="G443" s="108">
        <f>G440</f>
        <v>2451891.8918918916</v>
      </c>
      <c r="H443" s="108">
        <f>H440</f>
        <v>269708.10810810811</v>
      </c>
      <c r="I443" s="107"/>
      <c r="J443" s="109">
        <f>H441</f>
        <v>2721599.9999999995</v>
      </c>
    </row>
    <row r="445" spans="1:10" ht="12.75" customHeight="1" x14ac:dyDescent="0.25">
      <c r="A445" s="94" t="s">
        <v>1</v>
      </c>
      <c r="B445" s="95">
        <f>Invoice!E2738</f>
        <v>23070025</v>
      </c>
      <c r="C445" s="96"/>
      <c r="D445" s="97"/>
      <c r="E445" s="97"/>
      <c r="F445" s="97"/>
      <c r="G445" s="98"/>
      <c r="H445" s="99"/>
      <c r="I445" s="99"/>
      <c r="J445" s="100"/>
    </row>
    <row r="446" spans="1:10" ht="12.75" customHeight="1" x14ac:dyDescent="0.25">
      <c r="A446" s="101">
        <v>1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Invoice!B2746</f>
        <v>20</v>
      </c>
      <c r="C447" s="88" t="str">
        <f>Invoice!E2746</f>
        <v>STAPLER SDI 1123</v>
      </c>
      <c r="D447" s="89">
        <f>Invoice!H2746</f>
        <v>300000</v>
      </c>
      <c r="E447" s="81">
        <f>D447*B447</f>
        <v>6000000</v>
      </c>
      <c r="F447" s="81"/>
      <c r="G447" s="82">
        <f>E447/1.11</f>
        <v>5405405.405405405</v>
      </c>
      <c r="H447" s="83">
        <f>G447*11%</f>
        <v>594594.59459459456</v>
      </c>
      <c r="I447" s="83">
        <f>G447/B447</f>
        <v>270270.27027027024</v>
      </c>
      <c r="J447" s="103">
        <f>H447/B447</f>
        <v>29729.729729729726</v>
      </c>
    </row>
    <row r="448" spans="1:10" ht="12.75" customHeight="1" x14ac:dyDescent="0.25">
      <c r="A448" s="101"/>
      <c r="D448" s="81"/>
      <c r="E448" s="81">
        <f>(E447*Invoice!I2746)+((E447-(E447*Invoice!I2746))*Invoice!J2746)</f>
        <v>750000</v>
      </c>
      <c r="F448" s="81"/>
      <c r="G448" s="90">
        <f>E448/1.11</f>
        <v>675675.67567567562</v>
      </c>
      <c r="H448" s="91">
        <f>G448*11%</f>
        <v>74324.32432432432</v>
      </c>
      <c r="I448" s="91">
        <f>G448/B447</f>
        <v>33783.78378378378</v>
      </c>
      <c r="J448" s="104">
        <f>H448/B447</f>
        <v>3716.2162162162158</v>
      </c>
    </row>
    <row r="449" spans="1:10" ht="12.75" customHeight="1" x14ac:dyDescent="0.25">
      <c r="A449" s="101"/>
      <c r="D449" s="81" t="s">
        <v>23</v>
      </c>
      <c r="E449" s="81">
        <f>E447-E448</f>
        <v>5250000</v>
      </c>
      <c r="F449" s="81"/>
      <c r="G449" s="82">
        <f>G447-G448</f>
        <v>4729729.7297297297</v>
      </c>
      <c r="H449" s="82">
        <f>H447-H448</f>
        <v>520270.27027027024</v>
      </c>
      <c r="I449" s="82">
        <f>I447-I448</f>
        <v>236486.48648648645</v>
      </c>
      <c r="J449" s="105">
        <f>J447-J448</f>
        <v>26013.51351351351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5250000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2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Invoice!B2747</f>
        <v>72</v>
      </c>
      <c r="C453" s="88" t="str">
        <f>Invoice!E2747</f>
        <v>CORRECTION FLUID KENKO KE-108</v>
      </c>
      <c r="D453" s="89">
        <f>Invoice!H2747</f>
        <v>47100</v>
      </c>
      <c r="E453" s="81">
        <f t="shared" ref="E453" si="75">D453*B453</f>
        <v>3391200</v>
      </c>
      <c r="F453" s="81"/>
      <c r="G453" s="82">
        <f t="shared" ref="G453" si="76">E453/1.11</f>
        <v>3055135.1351351347</v>
      </c>
      <c r="H453" s="83">
        <f t="shared" ref="H453" si="77">G453*11%</f>
        <v>336064.86486486479</v>
      </c>
      <c r="I453" s="83">
        <f t="shared" ref="I453" si="78">G453/B453</f>
        <v>42432.432432432426</v>
      </c>
      <c r="J453" s="103">
        <f t="shared" ref="J453" si="79">H453/B453</f>
        <v>4667.5675675675666</v>
      </c>
    </row>
    <row r="454" spans="1:10" ht="12.75" customHeight="1" x14ac:dyDescent="0.25">
      <c r="A454" s="101"/>
      <c r="D454" s="81"/>
      <c r="E454" s="81">
        <f>(E453*Invoice!I2747)+((E453-(E453*Invoice!I2747))*Invoice!J2747)</f>
        <v>423900</v>
      </c>
      <c r="F454" s="81"/>
      <c r="G454" s="90">
        <f>E454/1.11</f>
        <v>381891.89189189184</v>
      </c>
      <c r="H454" s="91">
        <f>G454*11%</f>
        <v>42008.108108108099</v>
      </c>
      <c r="I454" s="91">
        <f>G454/B453</f>
        <v>5304.0540540540533</v>
      </c>
      <c r="J454" s="104">
        <f>H454/B453</f>
        <v>583.44594594594582</v>
      </c>
    </row>
    <row r="455" spans="1:10" ht="12.75" customHeight="1" x14ac:dyDescent="0.25">
      <c r="A455" s="101"/>
      <c r="D455" s="81" t="s">
        <v>23</v>
      </c>
      <c r="E455" s="81">
        <f>E453-E454</f>
        <v>2967300</v>
      </c>
      <c r="F455" s="81"/>
      <c r="G455" s="82">
        <f>G453-G454</f>
        <v>2673243.2432432426</v>
      </c>
      <c r="H455" s="82">
        <f>H453-H454</f>
        <v>294056.75675675669</v>
      </c>
      <c r="I455" s="82">
        <f>I453-I454</f>
        <v>37128.378378378373</v>
      </c>
      <c r="J455" s="105">
        <f>J453-J454</f>
        <v>4084.1216216216208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2967299.9999999991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6"/>
      <c r="B458" s="107"/>
      <c r="C458" s="107"/>
      <c r="D458" s="107"/>
      <c r="E458" s="107"/>
      <c r="F458" s="107"/>
      <c r="G458" s="108">
        <f>G449+G455</f>
        <v>7402972.9729729723</v>
      </c>
      <c r="H458" s="108">
        <f>H449+H455</f>
        <v>814327.02702702698</v>
      </c>
      <c r="I458" s="107"/>
      <c r="J458" s="109">
        <f>H450+H456</f>
        <v>8217299.9999999991</v>
      </c>
    </row>
    <row r="460" spans="1:10" ht="12.75" customHeight="1" x14ac:dyDescent="0.25">
      <c r="A460" s="94" t="s">
        <v>1</v>
      </c>
      <c r="B460" s="95">
        <f>Invoice!E2852</f>
        <v>23070026</v>
      </c>
      <c r="C460" s="96"/>
      <c r="D460" s="97"/>
      <c r="E460" s="97"/>
      <c r="F460" s="97"/>
      <c r="G460" s="98"/>
      <c r="H460" s="99"/>
      <c r="I460" s="99"/>
      <c r="J460" s="100"/>
    </row>
    <row r="461" spans="1:10" ht="12.75" customHeight="1" x14ac:dyDescent="0.25">
      <c r="A461" s="101">
        <v>1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Invoice!B2860</f>
        <v>300</v>
      </c>
      <c r="C462" s="88" t="str">
        <f>Invoice!E2860</f>
        <v>PENSIL JOYKO 2B P-88</v>
      </c>
      <c r="D462" s="89">
        <f>Invoice!H2860</f>
        <v>104400</v>
      </c>
      <c r="E462" s="81">
        <f>D462*B462</f>
        <v>31320000</v>
      </c>
      <c r="F462" s="81"/>
      <c r="G462" s="82">
        <f>E462/1.11</f>
        <v>28216216.216216214</v>
      </c>
      <c r="H462" s="83">
        <f>G462*11%</f>
        <v>3103783.7837837837</v>
      </c>
      <c r="I462" s="83">
        <f>G462/B462</f>
        <v>94054.054054054053</v>
      </c>
      <c r="J462" s="103">
        <f>H462/B462</f>
        <v>10345.945945945945</v>
      </c>
    </row>
    <row r="463" spans="1:10" ht="12.75" customHeight="1" x14ac:dyDescent="0.25">
      <c r="A463" s="101"/>
      <c r="D463" s="81"/>
      <c r="E463" s="81">
        <f>(E462*Invoice!I2860)+((E462-(E462*Invoice!I2860))*Invoice!J2860)</f>
        <v>3915000</v>
      </c>
      <c r="F463" s="81"/>
      <c r="G463" s="90">
        <f>E463/1.11</f>
        <v>3527027.0270270268</v>
      </c>
      <c r="H463" s="91">
        <f>G463*11%</f>
        <v>387972.97297297296</v>
      </c>
      <c r="I463" s="91">
        <f>G463/B462</f>
        <v>11756.756756756757</v>
      </c>
      <c r="J463" s="104">
        <f>H463/B462</f>
        <v>1293.2432432432431</v>
      </c>
    </row>
    <row r="464" spans="1:10" ht="12.75" customHeight="1" x14ac:dyDescent="0.25">
      <c r="A464" s="101"/>
      <c r="D464" s="81" t="s">
        <v>23</v>
      </c>
      <c r="E464" s="81">
        <f>E462-E463</f>
        <v>27405000</v>
      </c>
      <c r="F464" s="81"/>
      <c r="G464" s="82">
        <f>G462-G463</f>
        <v>24689189.189189188</v>
      </c>
      <c r="H464" s="82">
        <f>H462-H463</f>
        <v>2715810.8108108109</v>
      </c>
      <c r="I464" s="82">
        <f>I462-I463</f>
        <v>82297.297297297293</v>
      </c>
      <c r="J464" s="105">
        <f>J462-J463</f>
        <v>9052.7027027027016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27405000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2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Invoice!B2861</f>
        <v>20</v>
      </c>
      <c r="C468" s="88" t="str">
        <f>Invoice!E2861</f>
        <v>MESIN LABEL HARGA JOYKO MX-5500M (8 DIGITS, 1 LINE)</v>
      </c>
      <c r="D468" s="89">
        <f>Invoice!H2861</f>
        <v>40500</v>
      </c>
      <c r="E468" s="81">
        <f t="shared" ref="E468" si="80">D468*B468</f>
        <v>810000</v>
      </c>
      <c r="F468" s="81"/>
      <c r="G468" s="82">
        <f t="shared" ref="G468" si="81">E468/1.11</f>
        <v>729729.7297297297</v>
      </c>
      <c r="H468" s="83">
        <f t="shared" ref="H468" si="82">G468*11%</f>
        <v>80270.270270270266</v>
      </c>
      <c r="I468" s="83">
        <f t="shared" ref="I468" si="83">G468/B468</f>
        <v>36486.486486486487</v>
      </c>
      <c r="J468" s="103">
        <f t="shared" ref="J468" si="84">H468/B468</f>
        <v>4013.5135135135133</v>
      </c>
    </row>
    <row r="469" spans="1:10" ht="12.75" customHeight="1" x14ac:dyDescent="0.25">
      <c r="A469" s="101"/>
      <c r="D469" s="81"/>
      <c r="E469" s="81">
        <f>(E468*Invoice!I2861)+((E468-(E468*Invoice!I2861))*Invoice!J2861)</f>
        <v>101250</v>
      </c>
      <c r="F469" s="81"/>
      <c r="G469" s="90">
        <f>E469/1.11</f>
        <v>91216.216216216213</v>
      </c>
      <c r="H469" s="91">
        <f>G469*11%</f>
        <v>10033.783783783783</v>
      </c>
      <c r="I469" s="91">
        <f>G469/B468</f>
        <v>4560.8108108108108</v>
      </c>
      <c r="J469" s="104">
        <f>H469/B468</f>
        <v>501.68918918918916</v>
      </c>
    </row>
    <row r="470" spans="1:10" ht="12.75" customHeight="1" x14ac:dyDescent="0.25">
      <c r="A470" s="101"/>
      <c r="D470" s="81" t="s">
        <v>23</v>
      </c>
      <c r="E470" s="81">
        <f>E468-E469</f>
        <v>708750</v>
      </c>
      <c r="F470" s="81"/>
      <c r="G470" s="82">
        <f>G468-G469</f>
        <v>638513.51351351349</v>
      </c>
      <c r="H470" s="82">
        <f>H468-H469</f>
        <v>70236.486486486479</v>
      </c>
      <c r="I470" s="82">
        <f>I468-I469</f>
        <v>31925.675675675677</v>
      </c>
      <c r="J470" s="105">
        <f>J468-J469</f>
        <v>3511.8243243243242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708750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6"/>
      <c r="B473" s="107"/>
      <c r="C473" s="107"/>
      <c r="D473" s="107"/>
      <c r="E473" s="107"/>
      <c r="F473" s="107"/>
      <c r="G473" s="108">
        <f>G464+G470</f>
        <v>25327702.702702701</v>
      </c>
      <c r="H473" s="108">
        <f>H464+H470</f>
        <v>2786047.2972972975</v>
      </c>
      <c r="I473" s="107"/>
      <c r="J473" s="109">
        <f>H465+H471</f>
        <v>28113750</v>
      </c>
    </row>
    <row r="475" spans="1:10" ht="12.75" customHeight="1" x14ac:dyDescent="0.25">
      <c r="A475" s="94" t="s">
        <v>1</v>
      </c>
      <c r="B475" s="95">
        <f>Invoice!E2966</f>
        <v>23070027</v>
      </c>
      <c r="C475" s="96"/>
      <c r="D475" s="97"/>
      <c r="E475" s="97"/>
      <c r="F475" s="97"/>
      <c r="G475" s="98"/>
      <c r="H475" s="99"/>
      <c r="I475" s="99"/>
      <c r="J475" s="100"/>
    </row>
    <row r="476" spans="1:10" ht="12.75" customHeight="1" x14ac:dyDescent="0.25">
      <c r="A476" s="101">
        <v>1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Invoice!B2974</f>
        <v>1200</v>
      </c>
      <c r="C477" s="88" t="str">
        <f>Invoice!E2974</f>
        <v>STAPLER JOYKO HD-10CL</v>
      </c>
      <c r="D477" s="89">
        <f>Invoice!H2974</f>
        <v>7000</v>
      </c>
      <c r="E477" s="81">
        <f>D477*B477</f>
        <v>8400000</v>
      </c>
      <c r="F477" s="81"/>
      <c r="G477" s="82">
        <f>E477/1.11</f>
        <v>7567567.5675675673</v>
      </c>
      <c r="H477" s="83">
        <f>G477*11%</f>
        <v>832432.43243243243</v>
      </c>
      <c r="I477" s="83">
        <f>G477/B477</f>
        <v>6306.3063063063064</v>
      </c>
      <c r="J477" s="103">
        <f>H477/B477</f>
        <v>693.69369369369372</v>
      </c>
    </row>
    <row r="478" spans="1:10" ht="12.75" customHeight="1" x14ac:dyDescent="0.25">
      <c r="A478" s="101"/>
      <c r="D478" s="81"/>
      <c r="E478" s="81">
        <f>(E477*Invoice!I2974)+((E477-(E477*Invoice!I2974))*Invoice!J2974)</f>
        <v>1050000</v>
      </c>
      <c r="F478" s="81"/>
      <c r="G478" s="90">
        <f>E478/1.11</f>
        <v>945945.94594594592</v>
      </c>
      <c r="H478" s="91">
        <f>G478*11%</f>
        <v>104054.05405405405</v>
      </c>
      <c r="I478" s="91">
        <f>G478/B477</f>
        <v>788.2882882882883</v>
      </c>
      <c r="J478" s="104">
        <f>H478/B477</f>
        <v>86.711711711711715</v>
      </c>
    </row>
    <row r="479" spans="1:10" ht="12.75" customHeight="1" x14ac:dyDescent="0.25">
      <c r="A479" s="101"/>
      <c r="D479" s="81" t="s">
        <v>23</v>
      </c>
      <c r="E479" s="81">
        <f>E477-E478</f>
        <v>7350000</v>
      </c>
      <c r="F479" s="81"/>
      <c r="G479" s="82">
        <f>G477-G478</f>
        <v>6621621.6216216218</v>
      </c>
      <c r="H479" s="82">
        <f>H477-H478</f>
        <v>728378.37837837834</v>
      </c>
      <c r="I479" s="82">
        <f>I477-I478</f>
        <v>5518.0180180180178</v>
      </c>
      <c r="J479" s="105">
        <f>J477-J478</f>
        <v>606.98198198198202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7350000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2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Invoice!B2975</f>
        <v>144</v>
      </c>
      <c r="C483" s="88" t="str">
        <f>Invoice!E2975</f>
        <v>GUNTING JOYKO SC-848</v>
      </c>
      <c r="D483" s="89">
        <f>Invoice!H2975</f>
        <v>9750</v>
      </c>
      <c r="E483" s="81">
        <f t="shared" ref="E483" si="85">D483*B483</f>
        <v>1404000</v>
      </c>
      <c r="F483" s="81"/>
      <c r="G483" s="82">
        <f t="shared" ref="G483" si="86">E483/1.11</f>
        <v>1264864.8648648649</v>
      </c>
      <c r="H483" s="83">
        <f t="shared" ref="H483" si="87">G483*11%</f>
        <v>139135.13513513515</v>
      </c>
      <c r="I483" s="83">
        <f t="shared" ref="I483" si="88">G483/B483</f>
        <v>8783.7837837837833</v>
      </c>
      <c r="J483" s="103">
        <f t="shared" ref="J483" si="89">H483/B483</f>
        <v>966.21621621621625</v>
      </c>
    </row>
    <row r="484" spans="1:10" ht="12.75" customHeight="1" x14ac:dyDescent="0.25">
      <c r="A484" s="101"/>
      <c r="D484" s="81"/>
      <c r="E484" s="81">
        <f>(E483*Invoice!I2975)+((E483-(E483*Invoice!I2975))*Invoice!J2975)</f>
        <v>175500</v>
      </c>
      <c r="F484" s="81"/>
      <c r="G484" s="90">
        <f>E484/1.11</f>
        <v>158108.10810810811</v>
      </c>
      <c r="H484" s="91">
        <f>G484*11%</f>
        <v>17391.891891891893</v>
      </c>
      <c r="I484" s="91">
        <f>G484/B483</f>
        <v>1097.9729729729729</v>
      </c>
      <c r="J484" s="104">
        <f>H484/B483</f>
        <v>120.77702702702703</v>
      </c>
    </row>
    <row r="485" spans="1:10" ht="12.75" customHeight="1" x14ac:dyDescent="0.25">
      <c r="A485" s="101"/>
      <c r="D485" s="81" t="s">
        <v>23</v>
      </c>
      <c r="E485" s="81">
        <f>E483-E484</f>
        <v>1228500</v>
      </c>
      <c r="F485" s="81"/>
      <c r="G485" s="82">
        <f>G483-G484</f>
        <v>1106756.7567567567</v>
      </c>
      <c r="H485" s="82">
        <f>H483-H484</f>
        <v>121743.24324324325</v>
      </c>
      <c r="I485" s="82">
        <f>I483-I484</f>
        <v>7685.8108108108099</v>
      </c>
      <c r="J485" s="105">
        <f>J483-J484</f>
        <v>845.43918918918916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1228500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6"/>
      <c r="B488" s="107"/>
      <c r="C488" s="107"/>
      <c r="D488" s="107"/>
      <c r="E488" s="107"/>
      <c r="F488" s="107"/>
      <c r="G488" s="108">
        <f>G479+G485</f>
        <v>7728378.3783783782</v>
      </c>
      <c r="H488" s="108">
        <f>H479+H485</f>
        <v>850121.62162162154</v>
      </c>
      <c r="I488" s="107"/>
      <c r="J488" s="109">
        <f>H480+H486</f>
        <v>8578500</v>
      </c>
    </row>
    <row r="490" spans="1:10" ht="12.75" customHeight="1" x14ac:dyDescent="0.25">
      <c r="A490" s="94" t="s">
        <v>1</v>
      </c>
      <c r="B490" s="95">
        <f>Invoice!E3080</f>
        <v>23070028</v>
      </c>
      <c r="C490" s="96"/>
      <c r="D490" s="97"/>
      <c r="E490" s="97"/>
      <c r="F490" s="97"/>
      <c r="G490" s="98"/>
      <c r="H490" s="99"/>
      <c r="I490" s="99"/>
      <c r="J490" s="100"/>
    </row>
    <row r="491" spans="1:10" ht="12.75" customHeight="1" x14ac:dyDescent="0.25">
      <c r="A491" s="101">
        <v>1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Invoice!B3088</f>
        <v>20</v>
      </c>
      <c r="C492" s="88" t="str">
        <f>Invoice!E3088</f>
        <v>STAPLER KENKO HD-50</v>
      </c>
      <c r="D492" s="89">
        <f>Invoice!H3088</f>
        <v>228000</v>
      </c>
      <c r="E492" s="81">
        <f>D492*B492</f>
        <v>4560000</v>
      </c>
      <c r="F492" s="81"/>
      <c r="G492" s="82">
        <f>E492/1.11</f>
        <v>4108108.1081081079</v>
      </c>
      <c r="H492" s="83">
        <f>G492*11%</f>
        <v>451891.89189189189</v>
      </c>
      <c r="I492" s="83">
        <f>G492/B492</f>
        <v>205405.40540540538</v>
      </c>
      <c r="J492" s="103">
        <f>H492/B492</f>
        <v>22594.594594594593</v>
      </c>
    </row>
    <row r="493" spans="1:10" ht="12.75" customHeight="1" x14ac:dyDescent="0.25">
      <c r="A493" s="101"/>
      <c r="D493" s="81"/>
      <c r="E493" s="81">
        <f>(E492*Invoice!I3088)+((E492-(E492*Invoice!I3088))*Invoice!J3088)</f>
        <v>615600</v>
      </c>
      <c r="F493" s="81"/>
      <c r="G493" s="90">
        <f>E493/1.11</f>
        <v>554594.59459459456</v>
      </c>
      <c r="H493" s="91">
        <f>G493*11%</f>
        <v>61005.4054054054</v>
      </c>
      <c r="I493" s="91">
        <f>G493/B492</f>
        <v>27729.729729729726</v>
      </c>
      <c r="J493" s="104">
        <f>H493/B492</f>
        <v>3050.27027027027</v>
      </c>
    </row>
    <row r="494" spans="1:10" ht="12.75" customHeight="1" x14ac:dyDescent="0.25">
      <c r="A494" s="101"/>
      <c r="D494" s="81" t="s">
        <v>23</v>
      </c>
      <c r="E494" s="81">
        <f>E492-E493</f>
        <v>3944400</v>
      </c>
      <c r="F494" s="81"/>
      <c r="G494" s="82">
        <f>G492-G493</f>
        <v>3553513.5135135134</v>
      </c>
      <c r="H494" s="82">
        <f>H492-H493</f>
        <v>390886.48648648651</v>
      </c>
      <c r="I494" s="82">
        <f>I492-I493</f>
        <v>177675.67567567565</v>
      </c>
      <c r="J494" s="105">
        <f>J492-J493</f>
        <v>19544.324324324323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3944400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G494</f>
        <v>3553513.5135135134</v>
      </c>
      <c r="H497" s="108">
        <f>H494</f>
        <v>390886.48648648651</v>
      </c>
      <c r="I497" s="107"/>
      <c r="J497" s="109">
        <f>H495</f>
        <v>3944400</v>
      </c>
    </row>
    <row r="499" spans="1:10" ht="12.75" customHeight="1" x14ac:dyDescent="0.25">
      <c r="A499" s="94" t="s">
        <v>1</v>
      </c>
      <c r="B499" s="95">
        <f>Invoice!E3194</f>
        <v>23070029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Invoice!B3202</f>
        <v>36</v>
      </c>
      <c r="C501" s="88" t="str">
        <f>Invoice!E3202</f>
        <v>CORRECTION FLUID KENKO KE-01</v>
      </c>
      <c r="D501" s="89">
        <f>Invoice!H3202</f>
        <v>54300</v>
      </c>
      <c r="E501" s="81">
        <f>D501*B501</f>
        <v>1954800</v>
      </c>
      <c r="F501" s="81"/>
      <c r="G501" s="82">
        <f>E501/1.11</f>
        <v>1761081.0810810809</v>
      </c>
      <c r="H501" s="83">
        <f>G501*11%</f>
        <v>193718.91891891891</v>
      </c>
      <c r="I501" s="83">
        <f>G501/B501</f>
        <v>48918.918918918913</v>
      </c>
      <c r="J501" s="103">
        <f>H501/B501</f>
        <v>5381.0810810810808</v>
      </c>
    </row>
    <row r="502" spans="1:10" ht="12.75" customHeight="1" x14ac:dyDescent="0.25">
      <c r="A502" s="101"/>
      <c r="D502" s="81"/>
      <c r="E502" s="81">
        <f>(E501*Invoice!I3202)+((E501-(E501*Invoice!I3202))*Invoice!J3202)</f>
        <v>273672</v>
      </c>
      <c r="F502" s="81"/>
      <c r="G502" s="90">
        <f>E502/1.11</f>
        <v>246551.35135135133</v>
      </c>
      <c r="H502" s="91">
        <f>G502*11%</f>
        <v>27120.648648648646</v>
      </c>
      <c r="I502" s="91">
        <f>G502/B501</f>
        <v>6848.6486486486483</v>
      </c>
      <c r="J502" s="104">
        <f>H502/B501</f>
        <v>753.35135135135124</v>
      </c>
    </row>
    <row r="503" spans="1:10" ht="12.75" customHeight="1" x14ac:dyDescent="0.25">
      <c r="A503" s="101"/>
      <c r="D503" s="81" t="s">
        <v>23</v>
      </c>
      <c r="E503" s="81">
        <f>E501-E502</f>
        <v>1681128</v>
      </c>
      <c r="F503" s="81"/>
      <c r="G503" s="82">
        <f>G501-G502</f>
        <v>1514529.7297297297</v>
      </c>
      <c r="H503" s="82">
        <f>H501-H502</f>
        <v>166598.27027027027</v>
      </c>
      <c r="I503" s="82">
        <f>I501-I502</f>
        <v>42070.270270270266</v>
      </c>
      <c r="J503" s="105">
        <f>J501-J502</f>
        <v>4627.72972972973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1681128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Invoice!B3203</f>
        <v>144</v>
      </c>
      <c r="C507" s="88" t="str">
        <f>Invoice!E3203</f>
        <v>GEL PEN KENKO K-1 HITAM</v>
      </c>
      <c r="D507" s="89">
        <f>Invoice!H3203</f>
        <v>39600</v>
      </c>
      <c r="E507" s="81">
        <f t="shared" ref="E507" si="90">D507*B507</f>
        <v>5702400</v>
      </c>
      <c r="F507" s="81"/>
      <c r="G507" s="82">
        <f t="shared" ref="G507" si="91">E507/1.11</f>
        <v>5137297.297297297</v>
      </c>
      <c r="H507" s="83">
        <f t="shared" ref="H507" si="92">G507*11%</f>
        <v>565102.70270270272</v>
      </c>
      <c r="I507" s="83">
        <f t="shared" ref="I507" si="93">G507/B507</f>
        <v>35675.675675675673</v>
      </c>
      <c r="J507" s="103">
        <f t="shared" ref="J507" si="94">H507/B507</f>
        <v>3924.3243243243246</v>
      </c>
    </row>
    <row r="508" spans="1:10" ht="12.75" customHeight="1" x14ac:dyDescent="0.25">
      <c r="A508" s="101"/>
      <c r="D508" s="81"/>
      <c r="E508" s="81">
        <f>(E507*Invoice!I3203)+((E507-(E507*Invoice!I3203))*Invoice!J3203)</f>
        <v>798336.00000000012</v>
      </c>
      <c r="F508" s="81"/>
      <c r="G508" s="90">
        <f>E508/1.11</f>
        <v>719221.62162162166</v>
      </c>
      <c r="H508" s="91">
        <f>G508*11%</f>
        <v>79114.378378378387</v>
      </c>
      <c r="I508" s="91">
        <f>G508/B507</f>
        <v>4994.594594594595</v>
      </c>
      <c r="J508" s="104">
        <f>H508/B507</f>
        <v>549.40540540540542</v>
      </c>
    </row>
    <row r="509" spans="1:10" ht="12.75" customHeight="1" x14ac:dyDescent="0.25">
      <c r="A509" s="101"/>
      <c r="D509" s="81" t="s">
        <v>23</v>
      </c>
      <c r="E509" s="81">
        <f>E507-E508</f>
        <v>4904064</v>
      </c>
      <c r="F509" s="81"/>
      <c r="G509" s="82">
        <f>G507-G508</f>
        <v>4418075.6756756753</v>
      </c>
      <c r="H509" s="82">
        <f>H507-H508</f>
        <v>485988.32432432432</v>
      </c>
      <c r="I509" s="82">
        <f>I507-I508</f>
        <v>30681.08108108108</v>
      </c>
      <c r="J509" s="105">
        <f>J507-J508</f>
        <v>3374.9189189189192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4904064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G503+G509</f>
        <v>5932605.405405405</v>
      </c>
      <c r="H512" s="108">
        <f>H503+H509</f>
        <v>652586.59459459456</v>
      </c>
      <c r="I512" s="107"/>
      <c r="J512" s="109">
        <f>H504+H510</f>
        <v>6585192</v>
      </c>
    </row>
    <row r="514" spans="1:10" ht="12.75" customHeight="1" x14ac:dyDescent="0.25">
      <c r="A514" s="94" t="s">
        <v>1</v>
      </c>
      <c r="B514" s="95">
        <f>Invoice!E3308</f>
        <v>23070030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Invoice!B3316</f>
        <v>144</v>
      </c>
      <c r="C516" s="88" t="str">
        <f>Invoice!E3316</f>
        <v>ISI PENSIL 2B 2.0 MM JOYKO PL-11</v>
      </c>
      <c r="D516" s="89">
        <f>Invoice!H3316</f>
        <v>37200</v>
      </c>
      <c r="E516" s="81">
        <f>D516*B516</f>
        <v>5356800</v>
      </c>
      <c r="F516" s="81"/>
      <c r="G516" s="82">
        <f>E516/1.11</f>
        <v>4825945.9459459456</v>
      </c>
      <c r="H516" s="83">
        <f>G516*11%</f>
        <v>530854.05405405397</v>
      </c>
      <c r="I516" s="83">
        <f>G516/B516</f>
        <v>33513.513513513513</v>
      </c>
      <c r="J516" s="103">
        <f>H516/B516</f>
        <v>3686.4864864864858</v>
      </c>
    </row>
    <row r="517" spans="1:10" ht="12.75" customHeight="1" x14ac:dyDescent="0.25">
      <c r="A517" s="101"/>
      <c r="D517" s="81"/>
      <c r="E517" s="81">
        <f>(E516*Invoice!I3316)+((E516-(E516*Invoice!I3316))*Invoice!J3316)</f>
        <v>669600</v>
      </c>
      <c r="F517" s="81"/>
      <c r="G517" s="90">
        <f>E517/1.11</f>
        <v>603243.2432432432</v>
      </c>
      <c r="H517" s="91">
        <f>G517*11%</f>
        <v>66356.756756756746</v>
      </c>
      <c r="I517" s="91">
        <f>G517/B516</f>
        <v>4189.1891891891892</v>
      </c>
      <c r="J517" s="104">
        <f>H517/B516</f>
        <v>460.81081081081072</v>
      </c>
    </row>
    <row r="518" spans="1:10" ht="12.75" customHeight="1" x14ac:dyDescent="0.25">
      <c r="A518" s="101"/>
      <c r="D518" s="81" t="s">
        <v>23</v>
      </c>
      <c r="E518" s="81">
        <f>E516-E517</f>
        <v>4687200</v>
      </c>
      <c r="F518" s="81"/>
      <c r="G518" s="82">
        <f>G516-G517</f>
        <v>4222702.702702702</v>
      </c>
      <c r="H518" s="82">
        <f>H516-H517</f>
        <v>464497.29729729722</v>
      </c>
      <c r="I518" s="82">
        <f>I516-I517</f>
        <v>29324.324324324323</v>
      </c>
      <c r="J518" s="105">
        <f>J516-J517</f>
        <v>3225.6756756756749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4687199.9999999991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2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Invoice!B3317</f>
        <v>144</v>
      </c>
      <c r="C522" s="88" t="str">
        <f>Invoice!E3317</f>
        <v>ISI PENSIL 2B 2.0 MM JOYKO PL-10</v>
      </c>
      <c r="D522" s="89">
        <f>Invoice!H3317</f>
        <v>19800</v>
      </c>
      <c r="E522" s="81">
        <f t="shared" ref="E522" si="95">D522*B522</f>
        <v>2851200</v>
      </c>
      <c r="F522" s="81"/>
      <c r="G522" s="82">
        <f t="shared" ref="G522" si="96">E522/1.11</f>
        <v>2568648.6486486485</v>
      </c>
      <c r="H522" s="83">
        <f t="shared" ref="H522" si="97">G522*11%</f>
        <v>282551.35135135136</v>
      </c>
      <c r="I522" s="83">
        <f t="shared" ref="I522" si="98">G522/B522</f>
        <v>17837.837837837837</v>
      </c>
      <c r="J522" s="103">
        <f t="shared" ref="J522" si="99">H522/B522</f>
        <v>1962.1621621621623</v>
      </c>
    </row>
    <row r="523" spans="1:10" ht="12.75" customHeight="1" x14ac:dyDescent="0.25">
      <c r="A523" s="101"/>
      <c r="D523" s="81"/>
      <c r="E523" s="81">
        <f>(E522*Invoice!I3317)+((E522-(E522*Invoice!I3317))*Invoice!J3317)</f>
        <v>356400</v>
      </c>
      <c r="F523" s="81"/>
      <c r="G523" s="90">
        <f>E523/1.11</f>
        <v>321081.08108108107</v>
      </c>
      <c r="H523" s="91">
        <f>G523*11%</f>
        <v>35318.91891891892</v>
      </c>
      <c r="I523" s="91">
        <f>G523/B522</f>
        <v>2229.7297297297296</v>
      </c>
      <c r="J523" s="104">
        <f>H523/B522</f>
        <v>245.27027027027029</v>
      </c>
    </row>
    <row r="524" spans="1:10" ht="12.75" customHeight="1" x14ac:dyDescent="0.25">
      <c r="A524" s="101"/>
      <c r="D524" s="81" t="s">
        <v>23</v>
      </c>
      <c r="E524" s="81">
        <f>E522-E523</f>
        <v>2494800</v>
      </c>
      <c r="F524" s="81"/>
      <c r="G524" s="82">
        <f>G522-G523</f>
        <v>2247567.5675675673</v>
      </c>
      <c r="H524" s="82">
        <f>H522-H523</f>
        <v>247232.43243243243</v>
      </c>
      <c r="I524" s="82">
        <f>I522-I523</f>
        <v>15608.108108108107</v>
      </c>
      <c r="J524" s="105">
        <f>J522-J523</f>
        <v>1716.8918918918921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2494800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6"/>
      <c r="B527" s="107"/>
      <c r="C527" s="107"/>
      <c r="D527" s="107"/>
      <c r="E527" s="107"/>
      <c r="F527" s="107"/>
      <c r="G527" s="108">
        <f>G518+G524</f>
        <v>6470270.2702702694</v>
      </c>
      <c r="H527" s="108">
        <f>H518+H524</f>
        <v>711729.7297297297</v>
      </c>
      <c r="I527" s="107"/>
      <c r="J527" s="109">
        <f>H519+H525</f>
        <v>7181999.9999999991</v>
      </c>
    </row>
    <row r="529" spans="1:10" ht="12.75" customHeight="1" x14ac:dyDescent="0.25">
      <c r="A529" s="94" t="s">
        <v>1</v>
      </c>
      <c r="B529" s="95">
        <f>Invoice!E3422</f>
        <v>23070031</v>
      </c>
      <c r="C529" s="96"/>
      <c r="D529" s="97"/>
      <c r="E529" s="97"/>
      <c r="F529" s="97"/>
      <c r="G529" s="98"/>
      <c r="H529" s="99"/>
      <c r="I529" s="99"/>
      <c r="J529" s="100"/>
    </row>
    <row r="530" spans="1:10" ht="12.75" customHeight="1" x14ac:dyDescent="0.25">
      <c r="A530" s="101">
        <v>1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Invoice!B3430</f>
        <v>7776</v>
      </c>
      <c r="C531" s="88" t="str">
        <f>Invoice!E3430</f>
        <v>LEM STICK JOYKO 15 GR GS-104 TG (ANIMAL KINGDOM) isi 24 pc</v>
      </c>
      <c r="D531" s="89">
        <f>Invoice!H3430</f>
        <v>2450</v>
      </c>
      <c r="E531" s="81">
        <f>D531*B531</f>
        <v>19051200</v>
      </c>
      <c r="F531" s="81"/>
      <c r="G531" s="82">
        <f>E531/1.11</f>
        <v>17163243.243243244</v>
      </c>
      <c r="H531" s="83">
        <f>G531*11%</f>
        <v>1887956.7567567567</v>
      </c>
      <c r="I531" s="83">
        <f>G531/B531</f>
        <v>2207.2072072072074</v>
      </c>
      <c r="J531" s="103">
        <f>H531/B531</f>
        <v>242.7927927927928</v>
      </c>
    </row>
    <row r="532" spans="1:10" ht="12.75" customHeight="1" x14ac:dyDescent="0.25">
      <c r="A532" s="101"/>
      <c r="D532" s="81"/>
      <c r="E532" s="81">
        <f>(E531*Invoice!I3430)+((E531-(E531*Invoice!I3430))*Invoice!J3430)</f>
        <v>2381400</v>
      </c>
      <c r="F532" s="81"/>
      <c r="G532" s="90">
        <f>E532/1.11</f>
        <v>2145405.4054054054</v>
      </c>
      <c r="H532" s="91">
        <f>G532*11%</f>
        <v>235994.59459459459</v>
      </c>
      <c r="I532" s="91">
        <f>G532/B531</f>
        <v>275.90090090090092</v>
      </c>
      <c r="J532" s="104">
        <f>H532/B531</f>
        <v>30.349099099099099</v>
      </c>
    </row>
    <row r="533" spans="1:10" ht="12.75" customHeight="1" x14ac:dyDescent="0.25">
      <c r="A533" s="101"/>
      <c r="D533" s="81" t="s">
        <v>23</v>
      </c>
      <c r="E533" s="81">
        <f>E531-E532</f>
        <v>16669800</v>
      </c>
      <c r="F533" s="81"/>
      <c r="G533" s="82">
        <f>G531-G532</f>
        <v>15017837.837837838</v>
      </c>
      <c r="H533" s="82">
        <f>H531-H532</f>
        <v>1651962.1621621621</v>
      </c>
      <c r="I533" s="82">
        <f>I531-I532</f>
        <v>1931.3063063063064</v>
      </c>
      <c r="J533" s="105">
        <f>J531-J532</f>
        <v>212.44369369369369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16669800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2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Invoice!B3431</f>
        <v>1000</v>
      </c>
      <c r="C537" s="88" t="str">
        <f>Invoice!E3431</f>
        <v>LABEL HARGA JOYKO LB-2RL (1 LINE PUTIH)</v>
      </c>
      <c r="D537" s="89">
        <f>Invoice!H3431</f>
        <v>2050</v>
      </c>
      <c r="E537" s="81">
        <f t="shared" ref="E537" si="100">D537*B537</f>
        <v>2050000</v>
      </c>
      <c r="F537" s="81"/>
      <c r="G537" s="82">
        <f t="shared" ref="G537" si="101">E537/1.11</f>
        <v>1846846.8468468466</v>
      </c>
      <c r="H537" s="83">
        <f t="shared" ref="H537" si="102">G537*11%</f>
        <v>203153.15315315314</v>
      </c>
      <c r="I537" s="83">
        <f t="shared" ref="I537" si="103">G537/B537</f>
        <v>1846.8468468468466</v>
      </c>
      <c r="J537" s="103">
        <f t="shared" ref="J537" si="104">H537/B537</f>
        <v>203.15315315315314</v>
      </c>
    </row>
    <row r="538" spans="1:10" ht="12.75" customHeight="1" x14ac:dyDescent="0.25">
      <c r="A538" s="101"/>
      <c r="D538" s="81"/>
      <c r="E538" s="81">
        <f>(E537*Invoice!I3431)+((E537-(E537*Invoice!I3431))*Invoice!J3431)</f>
        <v>256250</v>
      </c>
      <c r="F538" s="81"/>
      <c r="G538" s="90">
        <f>E538/1.11</f>
        <v>230855.85585585583</v>
      </c>
      <c r="H538" s="91">
        <f>G538*11%</f>
        <v>25394.144144144142</v>
      </c>
      <c r="I538" s="91">
        <f>G538/B537</f>
        <v>230.85585585585582</v>
      </c>
      <c r="J538" s="104">
        <f>H538/B537</f>
        <v>25.394144144144143</v>
      </c>
    </row>
    <row r="539" spans="1:10" ht="12.75" customHeight="1" x14ac:dyDescent="0.25">
      <c r="A539" s="101"/>
      <c r="D539" s="81" t="s">
        <v>23</v>
      </c>
      <c r="E539" s="81">
        <f>E537-E538</f>
        <v>1793750</v>
      </c>
      <c r="F539" s="81"/>
      <c r="G539" s="82">
        <f>G537-G538</f>
        <v>1615990.9909909908</v>
      </c>
      <c r="H539" s="82">
        <f>H537-H538</f>
        <v>177759.00900900899</v>
      </c>
      <c r="I539" s="82">
        <f>I537-I538</f>
        <v>1615.9909909909907</v>
      </c>
      <c r="J539" s="105">
        <f>J537-J538</f>
        <v>177.75900900900899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1793749.9999999998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6"/>
      <c r="B542" s="107"/>
      <c r="C542" s="107"/>
      <c r="D542" s="107"/>
      <c r="E542" s="107"/>
      <c r="F542" s="107"/>
      <c r="G542" s="108">
        <f>G533+G539</f>
        <v>16633828.828828828</v>
      </c>
      <c r="H542" s="108">
        <f>H533+H539</f>
        <v>1829721.1711711711</v>
      </c>
      <c r="I542" s="107"/>
      <c r="J542" s="109">
        <f>H534+H540</f>
        <v>18463550</v>
      </c>
    </row>
    <row r="544" spans="1:10" ht="12.75" customHeight="1" x14ac:dyDescent="0.25">
      <c r="A544" s="94" t="s">
        <v>1</v>
      </c>
      <c r="B544" s="95">
        <f>Invoice!E3536</f>
        <v>23070032</v>
      </c>
      <c r="C544" s="96"/>
      <c r="D544" s="97"/>
      <c r="E544" s="97"/>
      <c r="F544" s="97"/>
      <c r="G544" s="98"/>
      <c r="H544" s="99"/>
      <c r="I544" s="99"/>
      <c r="J544" s="100"/>
    </row>
    <row r="545" spans="1:10" ht="12.75" customHeight="1" x14ac:dyDescent="0.25">
      <c r="A545" s="101">
        <v>1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Invoice!B3544</f>
        <v>144</v>
      </c>
      <c r="C546" s="88" t="str">
        <f>Invoice!E3544</f>
        <v>GEL PEN JOYKO GP-212 I-DIAMOND</v>
      </c>
      <c r="D546" s="89">
        <f>Invoice!H3544</f>
        <v>21600</v>
      </c>
      <c r="E546" s="81">
        <f>D546*B546</f>
        <v>3110400</v>
      </c>
      <c r="F546" s="81"/>
      <c r="G546" s="82">
        <f>E546/1.11</f>
        <v>2802162.1621621619</v>
      </c>
      <c r="H546" s="83">
        <f>G546*11%</f>
        <v>308237.83783783781</v>
      </c>
      <c r="I546" s="83">
        <f>G546/B546</f>
        <v>19459.459459459456</v>
      </c>
      <c r="J546" s="103">
        <f>H546/B546</f>
        <v>2140.5405405405404</v>
      </c>
    </row>
    <row r="547" spans="1:10" ht="12.75" customHeight="1" x14ac:dyDescent="0.25">
      <c r="A547" s="101"/>
      <c r="D547" s="81"/>
      <c r="E547" s="81">
        <f>(E546*Invoice!I3544)+((E546-(E546*Invoice!I3544))*Invoice!J3544)</f>
        <v>388800</v>
      </c>
      <c r="F547" s="81"/>
      <c r="G547" s="90">
        <f>E547/1.11</f>
        <v>350270.27027027024</v>
      </c>
      <c r="H547" s="91">
        <f>G547*11%</f>
        <v>38529.729729729726</v>
      </c>
      <c r="I547" s="91">
        <f>G547/B546</f>
        <v>2432.4324324324321</v>
      </c>
      <c r="J547" s="104">
        <f>H547/B546</f>
        <v>267.56756756756755</v>
      </c>
    </row>
    <row r="548" spans="1:10" ht="12.75" customHeight="1" x14ac:dyDescent="0.25">
      <c r="A548" s="101"/>
      <c r="D548" s="81" t="s">
        <v>23</v>
      </c>
      <c r="E548" s="81">
        <f>E546-E547</f>
        <v>2721600</v>
      </c>
      <c r="F548" s="81"/>
      <c r="G548" s="82">
        <f>G546-G547</f>
        <v>2451891.8918918916</v>
      </c>
      <c r="H548" s="82">
        <f>H546-H547</f>
        <v>269708.10810810811</v>
      </c>
      <c r="I548" s="82">
        <f>I546-I547</f>
        <v>17027.027027027023</v>
      </c>
      <c r="J548" s="105">
        <f>J546-J547</f>
        <v>1872.9729729729729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2721599.9999999995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2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Invoice!B3545</f>
        <v>108</v>
      </c>
      <c r="C552" s="88" t="str">
        <f>Invoice!E3545</f>
        <v>CORRECTION FLUID KENKO KE-108</v>
      </c>
      <c r="D552" s="89">
        <f>Invoice!H3545</f>
        <v>47100</v>
      </c>
      <c r="E552" s="81">
        <f t="shared" ref="E552" si="105">D552*B552</f>
        <v>5086800</v>
      </c>
      <c r="F552" s="81"/>
      <c r="G552" s="82">
        <f t="shared" ref="G552" si="106">E552/1.11</f>
        <v>4582702.702702702</v>
      </c>
      <c r="H552" s="83">
        <f t="shared" ref="H552" si="107">G552*11%</f>
        <v>504097.29729729722</v>
      </c>
      <c r="I552" s="83">
        <f t="shared" ref="I552" si="108">G552/B552</f>
        <v>42432.432432432426</v>
      </c>
      <c r="J552" s="103">
        <f t="shared" ref="J552" si="109">H552/B552</f>
        <v>4667.5675675675666</v>
      </c>
    </row>
    <row r="553" spans="1:10" ht="12.75" customHeight="1" x14ac:dyDescent="0.25">
      <c r="A553" s="101"/>
      <c r="D553" s="81"/>
      <c r="E553" s="81">
        <f>(E552*Invoice!I3545)+((E552-(E552*Invoice!I3545))*Invoice!J3545)</f>
        <v>635850</v>
      </c>
      <c r="F553" s="81"/>
      <c r="G553" s="90">
        <f>E553/1.11</f>
        <v>572837.83783783775</v>
      </c>
      <c r="H553" s="91">
        <f>G553*11%</f>
        <v>63012.162162162153</v>
      </c>
      <c r="I553" s="91">
        <f>G553/B552</f>
        <v>5304.0540540540533</v>
      </c>
      <c r="J553" s="104">
        <f>H553/B552</f>
        <v>583.44594594594582</v>
      </c>
    </row>
    <row r="554" spans="1:10" ht="12.75" customHeight="1" x14ac:dyDescent="0.25">
      <c r="A554" s="101"/>
      <c r="D554" s="81" t="s">
        <v>23</v>
      </c>
      <c r="E554" s="81">
        <f>E552-E553</f>
        <v>4450950</v>
      </c>
      <c r="F554" s="81"/>
      <c r="G554" s="82">
        <f>G552-G553</f>
        <v>4009864.8648648644</v>
      </c>
      <c r="H554" s="82">
        <f>H552-H553</f>
        <v>441085.13513513509</v>
      </c>
      <c r="I554" s="82">
        <f>I552-I553</f>
        <v>37128.378378378373</v>
      </c>
      <c r="J554" s="105">
        <f>J552-J553</f>
        <v>4084.1216216216208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4450949.9999999991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6"/>
      <c r="B557" s="107"/>
      <c r="C557" s="107"/>
      <c r="D557" s="107"/>
      <c r="E557" s="107"/>
      <c r="F557" s="107"/>
      <c r="G557" s="108">
        <f>G548+G554</f>
        <v>6461756.7567567565</v>
      </c>
      <c r="H557" s="108">
        <f>H548+H554</f>
        <v>710793.2432432432</v>
      </c>
      <c r="I557" s="107"/>
      <c r="J557" s="109">
        <f>H549+H555</f>
        <v>7172549.9999999981</v>
      </c>
    </row>
    <row r="559" spans="1:10" ht="12.75" customHeight="1" x14ac:dyDescent="0.25">
      <c r="A559" s="94" t="s">
        <v>1</v>
      </c>
      <c r="B559" s="95">
        <f>Invoice!E3650</f>
        <v>23070033</v>
      </c>
      <c r="C559" s="96"/>
      <c r="D559" s="97"/>
      <c r="E559" s="97"/>
      <c r="F559" s="97"/>
      <c r="G559" s="98"/>
      <c r="H559" s="99"/>
      <c r="I559" s="99"/>
      <c r="J559" s="100"/>
    </row>
    <row r="560" spans="1:10" ht="12.75" customHeight="1" x14ac:dyDescent="0.25">
      <c r="A560" s="101">
        <v>1</v>
      </c>
      <c r="B560" s="84" t="s">
        <v>20</v>
      </c>
      <c r="C560" s="84" t="s">
        <v>21</v>
      </c>
      <c r="D560" s="85" t="s">
        <v>22</v>
      </c>
      <c r="E560" s="85" t="s">
        <v>23</v>
      </c>
      <c r="F560" s="85"/>
      <c r="G560" s="86" t="s">
        <v>24</v>
      </c>
      <c r="H560" s="87" t="s">
        <v>25</v>
      </c>
      <c r="I560" s="87" t="s">
        <v>26</v>
      </c>
      <c r="J560" s="102"/>
    </row>
    <row r="561" spans="1:10" ht="12.75" customHeight="1" x14ac:dyDescent="0.25">
      <c r="A561" s="101"/>
      <c r="B561" s="80">
        <f>Invoice!B3658</f>
        <v>432</v>
      </c>
      <c r="C561" s="88" t="str">
        <f>Invoice!E3658</f>
        <v>PENSIL WARNA JOYKO CP-12PB (PANJANG)</v>
      </c>
      <c r="D561" s="89">
        <f>Invoice!H3658</f>
        <v>10600</v>
      </c>
      <c r="E561" s="81">
        <f>D561*B561</f>
        <v>4579200</v>
      </c>
      <c r="F561" s="81"/>
      <c r="G561" s="82">
        <f>E561/1.11</f>
        <v>4125405.405405405</v>
      </c>
      <c r="H561" s="83">
        <f>G561*11%</f>
        <v>453794.59459459456</v>
      </c>
      <c r="I561" s="83">
        <f>G561/B561</f>
        <v>9549.5495495495488</v>
      </c>
      <c r="J561" s="103">
        <f>H561/B561</f>
        <v>1050.4504504504503</v>
      </c>
    </row>
    <row r="562" spans="1:10" ht="12.75" customHeight="1" x14ac:dyDescent="0.25">
      <c r="A562" s="101"/>
      <c r="D562" s="81"/>
      <c r="E562" s="81">
        <f>(E561*Invoice!I3658)+((E561-(E561*Invoice!I3658))*Invoice!J3658)</f>
        <v>618192</v>
      </c>
      <c r="F562" s="81"/>
      <c r="G562" s="90">
        <f>E562/1.11</f>
        <v>556929.7297297297</v>
      </c>
      <c r="H562" s="91">
        <f>G562*11%</f>
        <v>61262.270270270266</v>
      </c>
      <c r="I562" s="91">
        <f>G562/B561</f>
        <v>1289.1891891891892</v>
      </c>
      <c r="J562" s="104">
        <f>H562/B561</f>
        <v>141.81081081081081</v>
      </c>
    </row>
    <row r="563" spans="1:10" ht="12.75" customHeight="1" x14ac:dyDescent="0.25">
      <c r="A563" s="101"/>
      <c r="D563" s="81" t="s">
        <v>23</v>
      </c>
      <c r="E563" s="81">
        <f>E561-E562</f>
        <v>3961008</v>
      </c>
      <c r="F563" s="81"/>
      <c r="G563" s="82">
        <f>G561-G562</f>
        <v>3568475.6756756753</v>
      </c>
      <c r="H563" s="82">
        <f>H561-H562</f>
        <v>392532.32432432426</v>
      </c>
      <c r="I563" s="82">
        <f>I561-I562</f>
        <v>8260.3603603603588</v>
      </c>
      <c r="J563" s="105">
        <f>J561-J562</f>
        <v>908.63963963963943</v>
      </c>
    </row>
    <row r="564" spans="1:10" ht="12.75" customHeight="1" x14ac:dyDescent="0.25">
      <c r="A564" s="101"/>
      <c r="D564" s="81"/>
      <c r="E564" s="81"/>
      <c r="F564" s="81"/>
      <c r="G564" s="82"/>
      <c r="H564" s="83">
        <f>G563+H563</f>
        <v>3961007.9999999995</v>
      </c>
      <c r="I564" s="83"/>
      <c r="J564" s="103"/>
    </row>
    <row r="565" spans="1:10" ht="12.75" customHeight="1" x14ac:dyDescent="0.25">
      <c r="A565" s="101"/>
      <c r="B565" s="79"/>
      <c r="D565" s="81"/>
      <c r="E565" s="81"/>
      <c r="F565" s="81"/>
      <c r="G565" s="82"/>
      <c r="H565" s="83"/>
      <c r="I565" s="83"/>
      <c r="J565" s="103"/>
    </row>
    <row r="566" spans="1:10" ht="12.75" customHeight="1" x14ac:dyDescent="0.25">
      <c r="A566" s="101">
        <v>2</v>
      </c>
      <c r="B566" s="84" t="s">
        <v>20</v>
      </c>
      <c r="C566" s="84" t="s">
        <v>21</v>
      </c>
      <c r="D566" s="85" t="s">
        <v>22</v>
      </c>
      <c r="E566" s="85" t="s">
        <v>23</v>
      </c>
      <c r="F566" s="85"/>
      <c r="G566" s="86" t="s">
        <v>24</v>
      </c>
      <c r="H566" s="87" t="s">
        <v>25</v>
      </c>
      <c r="I566" s="87" t="s">
        <v>26</v>
      </c>
      <c r="J566" s="102"/>
    </row>
    <row r="567" spans="1:10" ht="12.75" customHeight="1" x14ac:dyDescent="0.25">
      <c r="A567" s="101"/>
      <c r="B567" s="80">
        <f>Invoice!B3659</f>
        <v>100</v>
      </c>
      <c r="C567" s="88" t="str">
        <f>Invoice!E3659</f>
        <v>STAPLER KENKO HD-10</v>
      </c>
      <c r="D567" s="89">
        <f>Invoice!H3659</f>
        <v>93000</v>
      </c>
      <c r="E567" s="81">
        <f t="shared" ref="E567:E591" si="110">D567*B567</f>
        <v>9300000</v>
      </c>
      <c r="F567" s="81"/>
      <c r="G567" s="82">
        <f t="shared" ref="G567:G591" si="111">E567/1.11</f>
        <v>8378378.3783783773</v>
      </c>
      <c r="H567" s="83">
        <f t="shared" ref="H567:H591" si="112">G567*11%</f>
        <v>921621.62162162154</v>
      </c>
      <c r="I567" s="83">
        <f t="shared" ref="I567:I591" si="113">G567/B567</f>
        <v>83783.783783783772</v>
      </c>
      <c r="J567" s="103">
        <f t="shared" ref="J567:J591" si="114">H567/B567</f>
        <v>9216.2162162162149</v>
      </c>
    </row>
    <row r="568" spans="1:10" ht="12.75" customHeight="1" x14ac:dyDescent="0.25">
      <c r="A568" s="101"/>
      <c r="D568" s="81"/>
      <c r="E568" s="81">
        <f>(E567*Invoice!I3659)+((E567-(E567*Invoice!I3659))*Invoice!J3659)</f>
        <v>1255500</v>
      </c>
      <c r="F568" s="81"/>
      <c r="G568" s="90">
        <f>E568/1.11</f>
        <v>1131081.0810810809</v>
      </c>
      <c r="H568" s="91">
        <f>G568*11%</f>
        <v>124418.91891891891</v>
      </c>
      <c r="I568" s="91">
        <f>G568/B567</f>
        <v>11310.81081081081</v>
      </c>
      <c r="J568" s="104">
        <f>H568/B567</f>
        <v>1244.1891891891892</v>
      </c>
    </row>
    <row r="569" spans="1:10" ht="12.75" customHeight="1" x14ac:dyDescent="0.25">
      <c r="A569" s="101"/>
      <c r="D569" s="81" t="s">
        <v>23</v>
      </c>
      <c r="E569" s="81">
        <f>E567-E568</f>
        <v>8044500</v>
      </c>
      <c r="F569" s="81"/>
      <c r="G569" s="82">
        <f>G567-G568</f>
        <v>7247297.2972972961</v>
      </c>
      <c r="H569" s="82">
        <f>H567-H568</f>
        <v>797202.70270270261</v>
      </c>
      <c r="I569" s="82">
        <f>I567-I568</f>
        <v>72472.972972972959</v>
      </c>
      <c r="J569" s="105">
        <f>J567-J568</f>
        <v>7972.0270270270257</v>
      </c>
    </row>
    <row r="570" spans="1:10" ht="12.75" customHeight="1" x14ac:dyDescent="0.25">
      <c r="A570" s="101"/>
      <c r="D570" s="81"/>
      <c r="E570" s="81"/>
      <c r="F570" s="81"/>
      <c r="G570" s="82"/>
      <c r="H570" s="83">
        <f>G569+H569</f>
        <v>8044499.9999999991</v>
      </c>
      <c r="I570" s="83"/>
      <c r="J570" s="103"/>
    </row>
    <row r="571" spans="1:10" ht="12.75" customHeight="1" x14ac:dyDescent="0.25">
      <c r="A571" s="101"/>
      <c r="B571" s="79"/>
      <c r="D571" s="81"/>
      <c r="E571" s="81"/>
      <c r="F571" s="81"/>
      <c r="G571" s="82"/>
      <c r="H571" s="83"/>
      <c r="I571" s="83"/>
      <c r="J571" s="103"/>
    </row>
    <row r="572" spans="1:10" ht="12.75" customHeight="1" x14ac:dyDescent="0.25">
      <c r="A572" s="101">
        <v>3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Invoice!B3660</f>
        <v>60</v>
      </c>
      <c r="C573" s="88" t="str">
        <f>Invoice!E3660</f>
        <v>CUTTER 9 MM KENKO A-300 (KECIL)</v>
      </c>
      <c r="D573" s="89">
        <f>Invoice!H3660</f>
        <v>57000</v>
      </c>
      <c r="E573" s="81">
        <f t="shared" si="110"/>
        <v>3420000</v>
      </c>
      <c r="F573" s="81"/>
      <c r="G573" s="82">
        <f t="shared" si="111"/>
        <v>3081081.0810810807</v>
      </c>
      <c r="H573" s="83">
        <f t="shared" si="112"/>
        <v>338918.91891891888</v>
      </c>
      <c r="I573" s="83">
        <f t="shared" si="113"/>
        <v>51351.351351351346</v>
      </c>
      <c r="J573" s="103">
        <f t="shared" si="114"/>
        <v>5648.6486486486483</v>
      </c>
    </row>
    <row r="574" spans="1:10" ht="12.75" customHeight="1" x14ac:dyDescent="0.25">
      <c r="A574" s="101"/>
      <c r="D574" s="81"/>
      <c r="E574" s="81">
        <f>(E573*Invoice!I3660)+((E573-(E573*Invoice!I3660))*Invoice!J3660)</f>
        <v>461700.00000000006</v>
      </c>
      <c r="F574" s="81"/>
      <c r="G574" s="90">
        <f>E574/1.11</f>
        <v>415945.94594594598</v>
      </c>
      <c r="H574" s="91">
        <f>G574*11%</f>
        <v>45754.054054054061</v>
      </c>
      <c r="I574" s="91">
        <f>G574/B573</f>
        <v>6932.4324324324325</v>
      </c>
      <c r="J574" s="104">
        <f>H574/B573</f>
        <v>762.56756756756772</v>
      </c>
    </row>
    <row r="575" spans="1:10" ht="12.75" customHeight="1" x14ac:dyDescent="0.25">
      <c r="A575" s="101"/>
      <c r="D575" s="81" t="s">
        <v>23</v>
      </c>
      <c r="E575" s="81">
        <f>E573-E574</f>
        <v>2958300</v>
      </c>
      <c r="F575" s="81"/>
      <c r="G575" s="82">
        <f>G573-G574</f>
        <v>2665135.1351351347</v>
      </c>
      <c r="H575" s="82">
        <f>H573-H574</f>
        <v>293164.86486486479</v>
      </c>
      <c r="I575" s="82">
        <f>I573-I574</f>
        <v>44418.918918918913</v>
      </c>
      <c r="J575" s="105">
        <f>J573-J574</f>
        <v>4886.0810810810808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2958299.9999999995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4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Invoice!B3661</f>
        <v>144</v>
      </c>
      <c r="C579" s="88" t="str">
        <f>Invoice!E3661</f>
        <v>BALLPEN JOYKO BP-338 VOCUS HITAM</v>
      </c>
      <c r="D579" s="89">
        <f>Invoice!H3661</f>
        <v>12600</v>
      </c>
      <c r="E579" s="81">
        <f t="shared" si="110"/>
        <v>1814400</v>
      </c>
      <c r="F579" s="81"/>
      <c r="G579" s="82">
        <f t="shared" si="111"/>
        <v>1634594.5945945946</v>
      </c>
      <c r="H579" s="83">
        <f t="shared" si="112"/>
        <v>179805.40540540541</v>
      </c>
      <c r="I579" s="83">
        <f t="shared" si="113"/>
        <v>11351.351351351352</v>
      </c>
      <c r="J579" s="103">
        <f t="shared" si="114"/>
        <v>1248.6486486486488</v>
      </c>
    </row>
    <row r="580" spans="1:10" ht="12.75" customHeight="1" x14ac:dyDescent="0.25">
      <c r="A580" s="101"/>
      <c r="D580" s="81"/>
      <c r="E580" s="81">
        <f>(E579*Invoice!I3661)+((E579-(E579*Invoice!I3661))*Invoice!J3661)</f>
        <v>244944.00000000003</v>
      </c>
      <c r="F580" s="81"/>
      <c r="G580" s="90">
        <f>E580/1.11</f>
        <v>220670.27027027027</v>
      </c>
      <c r="H580" s="91">
        <f>G580*11%</f>
        <v>24273.72972972973</v>
      </c>
      <c r="I580" s="91">
        <f>G580/B579</f>
        <v>1532.4324324324325</v>
      </c>
      <c r="J580" s="104">
        <f>H580/B579</f>
        <v>168.56756756756758</v>
      </c>
    </row>
    <row r="581" spans="1:10" ht="12.75" customHeight="1" x14ac:dyDescent="0.25">
      <c r="A581" s="101"/>
      <c r="D581" s="81" t="s">
        <v>23</v>
      </c>
      <c r="E581" s="81">
        <f>E579-E580</f>
        <v>1569456</v>
      </c>
      <c r="F581" s="81"/>
      <c r="G581" s="82">
        <f>G579-G580</f>
        <v>1413924.3243243243</v>
      </c>
      <c r="H581" s="82">
        <f>H579-H580</f>
        <v>155531.67567567568</v>
      </c>
      <c r="I581" s="82">
        <f>I579-I580</f>
        <v>9818.9189189189201</v>
      </c>
      <c r="J581" s="105">
        <f>J579-J580</f>
        <v>1080.0810810810813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1569456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5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Invoice!B3662</f>
        <v>72</v>
      </c>
      <c r="C585" s="88" t="str">
        <f>Invoice!E3662</f>
        <v>CORRECTION FLUID KENKO KE-108</v>
      </c>
      <c r="D585" s="89">
        <f>Invoice!H3662</f>
        <v>47100</v>
      </c>
      <c r="E585" s="81">
        <f t="shared" si="110"/>
        <v>3391200</v>
      </c>
      <c r="F585" s="81"/>
      <c r="G585" s="82">
        <f t="shared" si="111"/>
        <v>3055135.1351351347</v>
      </c>
      <c r="H585" s="83">
        <f t="shared" si="112"/>
        <v>336064.86486486479</v>
      </c>
      <c r="I585" s="83">
        <f t="shared" si="113"/>
        <v>42432.432432432426</v>
      </c>
      <c r="J585" s="103">
        <f t="shared" si="114"/>
        <v>4667.5675675675666</v>
      </c>
    </row>
    <row r="586" spans="1:10" ht="12.75" customHeight="1" x14ac:dyDescent="0.25">
      <c r="A586" s="101"/>
      <c r="D586" s="81"/>
      <c r="E586" s="81">
        <f>(E585*Invoice!I3662)+((E585-(E585*Invoice!I3662))*Invoice!J3662)</f>
        <v>457812.00000000006</v>
      </c>
      <c r="F586" s="81"/>
      <c r="G586" s="90">
        <f>E586/1.11</f>
        <v>412443.24324324325</v>
      </c>
      <c r="H586" s="91">
        <f>G586*11%</f>
        <v>45368.75675675676</v>
      </c>
      <c r="I586" s="91">
        <f>G586/B585</f>
        <v>5728.3783783783783</v>
      </c>
      <c r="J586" s="104">
        <f>H586/B585</f>
        <v>630.12162162162167</v>
      </c>
    </row>
    <row r="587" spans="1:10" ht="12.75" customHeight="1" x14ac:dyDescent="0.25">
      <c r="A587" s="101"/>
      <c r="D587" s="81" t="s">
        <v>23</v>
      </c>
      <c r="E587" s="81">
        <f>E585-E586</f>
        <v>2933388</v>
      </c>
      <c r="F587" s="81"/>
      <c r="G587" s="82">
        <f>G585-G586</f>
        <v>2642691.8918918916</v>
      </c>
      <c r="H587" s="82">
        <f>H585-H586</f>
        <v>290696.10810810805</v>
      </c>
      <c r="I587" s="82">
        <f>I585-I586</f>
        <v>36704.054054054046</v>
      </c>
      <c r="J587" s="105">
        <f>J585-J586</f>
        <v>4037.4459459459449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2933387.9999999995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6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Invoice!B3663</f>
        <v>120</v>
      </c>
      <c r="C591" s="88" t="str">
        <f>Invoice!E3663</f>
        <v>ISI CUTTER 18 MM KENKO L-150 (BESAR)</v>
      </c>
      <c r="D591" s="89">
        <f>Invoice!H3663</f>
        <v>64800</v>
      </c>
      <c r="E591" s="81">
        <f t="shared" si="110"/>
        <v>7776000</v>
      </c>
      <c r="F591" s="81"/>
      <c r="G591" s="82">
        <f t="shared" si="111"/>
        <v>7005405.405405405</v>
      </c>
      <c r="H591" s="83">
        <f t="shared" si="112"/>
        <v>770594.59459459456</v>
      </c>
      <c r="I591" s="83">
        <f t="shared" si="113"/>
        <v>58378.378378378373</v>
      </c>
      <c r="J591" s="103">
        <f t="shared" si="114"/>
        <v>6421.6216216216217</v>
      </c>
    </row>
    <row r="592" spans="1:10" ht="12.75" customHeight="1" x14ac:dyDescent="0.25">
      <c r="A592" s="101"/>
      <c r="D592" s="81"/>
      <c r="E592" s="81">
        <f>(E591*Invoice!I3663)+((E591-(E591*Invoice!I3663))*Invoice!J3663)</f>
        <v>1049760</v>
      </c>
      <c r="F592" s="81"/>
      <c r="G592" s="90">
        <f>E592/1.11</f>
        <v>945729.7297297297</v>
      </c>
      <c r="H592" s="91">
        <f>G592*11%</f>
        <v>104030.27027027027</v>
      </c>
      <c r="I592" s="91">
        <f>G592/B591</f>
        <v>7881.0810810810808</v>
      </c>
      <c r="J592" s="104">
        <f>H592/B591</f>
        <v>866.91891891891885</v>
      </c>
    </row>
    <row r="593" spans="1:10" ht="12.75" customHeight="1" x14ac:dyDescent="0.25">
      <c r="A593" s="101"/>
      <c r="D593" s="81" t="s">
        <v>23</v>
      </c>
      <c r="E593" s="81">
        <f>E591-E592</f>
        <v>6726240</v>
      </c>
      <c r="F593" s="81"/>
      <c r="G593" s="82">
        <f>G591-G592</f>
        <v>6059675.6756756753</v>
      </c>
      <c r="H593" s="82">
        <f>H591-H592</f>
        <v>666564.32432432426</v>
      </c>
      <c r="I593" s="82">
        <f>I591-I592</f>
        <v>50497.297297297293</v>
      </c>
      <c r="J593" s="105">
        <f>J591-J592</f>
        <v>5554.7027027027025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6726240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6"/>
      <c r="B596" s="107"/>
      <c r="C596" s="107"/>
      <c r="D596" s="107"/>
      <c r="E596" s="107"/>
      <c r="F596" s="107"/>
      <c r="G596" s="108">
        <f>G563+G569+G575+G581+G587+G593</f>
        <v>23597199.999999996</v>
      </c>
      <c r="H596" s="108">
        <f>H563+H569+H575+H581+H587+H593</f>
        <v>2595691.9999999995</v>
      </c>
      <c r="I596" s="107"/>
      <c r="J596" s="109">
        <f>H564+H570+H576+H582+H588+H594</f>
        <v>26192891.999999996</v>
      </c>
    </row>
    <row r="598" spans="1:10" ht="12.75" customHeight="1" x14ac:dyDescent="0.25">
      <c r="A598" s="94" t="s">
        <v>1</v>
      </c>
      <c r="B598" s="95">
        <f>Invoice!E3764</f>
        <v>23070034</v>
      </c>
      <c r="C598" s="96"/>
      <c r="D598" s="97"/>
      <c r="E598" s="97"/>
      <c r="F598" s="97"/>
      <c r="G598" s="98"/>
      <c r="H598" s="99"/>
      <c r="I598" s="99"/>
      <c r="J598" s="100"/>
    </row>
    <row r="599" spans="1:10" ht="12.75" customHeight="1" x14ac:dyDescent="0.25">
      <c r="A599" s="101">
        <v>1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Invoice!B3772</f>
        <v>144</v>
      </c>
      <c r="C600" s="88" t="str">
        <f>Invoice!E3772</f>
        <v>PENSIL WARNA KENKO CP-12HALF CLASSIC (PENDEK)</v>
      </c>
      <c r="D600" s="89">
        <f>Invoice!H3772</f>
        <v>79200</v>
      </c>
      <c r="E600" s="81">
        <f>D600*B600</f>
        <v>11404800</v>
      </c>
      <c r="F600" s="81"/>
      <c r="G600" s="82">
        <f>E600/1.11</f>
        <v>10274594.594594594</v>
      </c>
      <c r="H600" s="83">
        <f>G600*11%</f>
        <v>1130205.4054054054</v>
      </c>
      <c r="I600" s="83">
        <f>G600/B600</f>
        <v>71351.351351351346</v>
      </c>
      <c r="J600" s="103">
        <f>H600/B600</f>
        <v>7848.6486486486492</v>
      </c>
    </row>
    <row r="601" spans="1:10" ht="12.75" customHeight="1" x14ac:dyDescent="0.25">
      <c r="A601" s="101"/>
      <c r="D601" s="81"/>
      <c r="E601" s="81">
        <f>(E600*Invoice!I3772)+((E600-(E600*Invoice!I3772))*Invoice!J3772)</f>
        <v>1539648</v>
      </c>
      <c r="F601" s="81"/>
      <c r="G601" s="90">
        <f>E601/1.11</f>
        <v>1387070.2702702701</v>
      </c>
      <c r="H601" s="91">
        <f>G601*11%</f>
        <v>152577.7297297297</v>
      </c>
      <c r="I601" s="91">
        <f>G601/B600</f>
        <v>9632.4324324324316</v>
      </c>
      <c r="J601" s="104">
        <f>H601/B600</f>
        <v>1059.5675675675675</v>
      </c>
    </row>
    <row r="602" spans="1:10" ht="12.75" customHeight="1" x14ac:dyDescent="0.25">
      <c r="A602" s="101"/>
      <c r="D602" s="81" t="s">
        <v>23</v>
      </c>
      <c r="E602" s="81">
        <f>E600-E601</f>
        <v>9865152</v>
      </c>
      <c r="F602" s="81"/>
      <c r="G602" s="82">
        <f>G600-G601</f>
        <v>8887524.3243243247</v>
      </c>
      <c r="H602" s="82">
        <f>H600-H601</f>
        <v>977627.67567567574</v>
      </c>
      <c r="I602" s="82">
        <f>I600-I601</f>
        <v>61718.918918918913</v>
      </c>
      <c r="J602" s="105">
        <f>J600-J601</f>
        <v>6789.0810810810817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9865152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6"/>
      <c r="B605" s="107"/>
      <c r="C605" s="107"/>
      <c r="D605" s="107"/>
      <c r="E605" s="107"/>
      <c r="F605" s="107"/>
      <c r="G605" s="108">
        <f>G602</f>
        <v>8887524.3243243247</v>
      </c>
      <c r="H605" s="108">
        <f>H602</f>
        <v>977627.67567567574</v>
      </c>
      <c r="I605" s="107"/>
      <c r="J605" s="109">
        <f>H603</f>
        <v>9865152</v>
      </c>
    </row>
    <row r="607" spans="1:10" ht="12.75" customHeight="1" x14ac:dyDescent="0.25">
      <c r="A607" s="94" t="s">
        <v>1</v>
      </c>
      <c r="B607" s="95">
        <f>Invoice!E3878</f>
        <v>23070035</v>
      </c>
      <c r="C607" s="96"/>
      <c r="D607" s="97"/>
      <c r="E607" s="97"/>
      <c r="F607" s="97"/>
      <c r="G607" s="98"/>
      <c r="H607" s="99"/>
      <c r="I607" s="99"/>
      <c r="J607" s="100"/>
    </row>
    <row r="608" spans="1:10" ht="12.75" customHeight="1" x14ac:dyDescent="0.25">
      <c r="A608" s="101">
        <v>1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Invoice!B3886</f>
        <v>72</v>
      </c>
      <c r="C609" s="88" t="str">
        <f>Invoice!E3886</f>
        <v>CORRECTION FLUID KENKO KE-01</v>
      </c>
      <c r="D609" s="89">
        <f>Invoice!H3886</f>
        <v>54300</v>
      </c>
      <c r="E609" s="81">
        <f>D609*B609</f>
        <v>3909600</v>
      </c>
      <c r="F609" s="81"/>
      <c r="G609" s="82">
        <f>E609/1.11</f>
        <v>3522162.1621621619</v>
      </c>
      <c r="H609" s="83">
        <f>G609*11%</f>
        <v>387437.83783783781</v>
      </c>
      <c r="I609" s="83">
        <f>G609/B609</f>
        <v>48918.918918918913</v>
      </c>
      <c r="J609" s="103">
        <f>H609/B609</f>
        <v>5381.0810810810808</v>
      </c>
    </row>
    <row r="610" spans="1:10" ht="12.75" customHeight="1" x14ac:dyDescent="0.25">
      <c r="A610" s="101"/>
      <c r="D610" s="81"/>
      <c r="E610" s="81">
        <f>(E609*Invoice!I3886)+((E609-(E609*Invoice!I3886))*Invoice!J3886)</f>
        <v>488700</v>
      </c>
      <c r="F610" s="81"/>
      <c r="G610" s="90">
        <f>E610/1.11</f>
        <v>440270.27027027024</v>
      </c>
      <c r="H610" s="91">
        <f>G610*11%</f>
        <v>48429.729729729726</v>
      </c>
      <c r="I610" s="91">
        <f>G610/B609</f>
        <v>6114.8648648648641</v>
      </c>
      <c r="J610" s="104">
        <f>H610/B609</f>
        <v>672.6351351351351</v>
      </c>
    </row>
    <row r="611" spans="1:10" ht="12.75" customHeight="1" x14ac:dyDescent="0.25">
      <c r="A611" s="101"/>
      <c r="D611" s="81" t="s">
        <v>23</v>
      </c>
      <c r="E611" s="81">
        <f>E609-E610</f>
        <v>3420900</v>
      </c>
      <c r="F611" s="81"/>
      <c r="G611" s="82">
        <f>G609-G610</f>
        <v>3081891.8918918916</v>
      </c>
      <c r="H611" s="82">
        <f>H609-H610</f>
        <v>339008.10810810811</v>
      </c>
      <c r="I611" s="82">
        <f>I609-I610</f>
        <v>42804.054054054046</v>
      </c>
      <c r="J611" s="105">
        <f>J609-J610</f>
        <v>4708.4459459459458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3420899.9999999995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2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Invoice!B3887</f>
        <v>72</v>
      </c>
      <c r="C615" s="88" t="str">
        <f>Invoice!E3887</f>
        <v>CORRECTION FLUID KENKO KE-108</v>
      </c>
      <c r="D615" s="89">
        <f>Invoice!H3887</f>
        <v>47100</v>
      </c>
      <c r="E615" s="81">
        <f t="shared" ref="E615:E627" si="115">D615*B615</f>
        <v>3391200</v>
      </c>
      <c r="F615" s="81"/>
      <c r="G615" s="82">
        <f t="shared" ref="G615:G627" si="116">E615/1.11</f>
        <v>3055135.1351351347</v>
      </c>
      <c r="H615" s="83">
        <f t="shared" ref="H615:H627" si="117">G615*11%</f>
        <v>336064.86486486479</v>
      </c>
      <c r="I615" s="83">
        <f t="shared" ref="I615:I627" si="118">G615/B615</f>
        <v>42432.432432432426</v>
      </c>
      <c r="J615" s="103">
        <f t="shared" ref="J615:J627" si="119">H615/B615</f>
        <v>4667.5675675675666</v>
      </c>
    </row>
    <row r="616" spans="1:10" ht="12.75" customHeight="1" x14ac:dyDescent="0.25">
      <c r="A616" s="101"/>
      <c r="D616" s="81"/>
      <c r="E616" s="81">
        <f>(E615*Invoice!I3887)+((E615-(E615*Invoice!I3887))*Invoice!J3887)</f>
        <v>423900</v>
      </c>
      <c r="F616" s="81"/>
      <c r="G616" s="90">
        <f>E616/1.11</f>
        <v>381891.89189189184</v>
      </c>
      <c r="H616" s="91">
        <f>G616*11%</f>
        <v>42008.108108108099</v>
      </c>
      <c r="I616" s="91">
        <f>G616/B615</f>
        <v>5304.0540540540533</v>
      </c>
      <c r="J616" s="104">
        <f>H616/B615</f>
        <v>583.44594594594582</v>
      </c>
    </row>
    <row r="617" spans="1:10" ht="12.75" customHeight="1" x14ac:dyDescent="0.25">
      <c r="A617" s="101"/>
      <c r="D617" s="81" t="s">
        <v>23</v>
      </c>
      <c r="E617" s="81">
        <f>E615-E616</f>
        <v>2967300</v>
      </c>
      <c r="F617" s="81"/>
      <c r="G617" s="82">
        <f>G615-G616</f>
        <v>2673243.2432432426</v>
      </c>
      <c r="H617" s="82">
        <f>H615-H616</f>
        <v>294056.75675675669</v>
      </c>
      <c r="I617" s="82">
        <f>I615-I616</f>
        <v>37128.378378378373</v>
      </c>
      <c r="J617" s="105">
        <f>J615-J616</f>
        <v>4084.1216216216208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2967299.9999999991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3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Invoice!B3888</f>
        <v>72</v>
      </c>
      <c r="C621" s="88" t="str">
        <f>Invoice!E3888</f>
        <v>GEL PEN KENKO SAHARA SNACK (HITAM)</v>
      </c>
      <c r="D621" s="89">
        <f>Invoice!H3888</f>
        <v>39000</v>
      </c>
      <c r="E621" s="81">
        <f t="shared" si="115"/>
        <v>2808000</v>
      </c>
      <c r="F621" s="81"/>
      <c r="G621" s="82">
        <f t="shared" si="116"/>
        <v>2529729.7297297297</v>
      </c>
      <c r="H621" s="83">
        <f t="shared" si="117"/>
        <v>278270.2702702703</v>
      </c>
      <c r="I621" s="83">
        <f t="shared" si="118"/>
        <v>35135.135135135133</v>
      </c>
      <c r="J621" s="103">
        <f t="shared" si="119"/>
        <v>3864.864864864865</v>
      </c>
    </row>
    <row r="622" spans="1:10" ht="12.75" customHeight="1" x14ac:dyDescent="0.25">
      <c r="A622" s="101"/>
      <c r="D622" s="81"/>
      <c r="E622" s="81">
        <f>(E621*Invoice!I3888)+((E621-(E621*Invoice!I3888))*Invoice!J3888)</f>
        <v>351000</v>
      </c>
      <c r="F622" s="81"/>
      <c r="G622" s="90">
        <f>E622/1.11</f>
        <v>316216.21621621621</v>
      </c>
      <c r="H622" s="91">
        <f>G622*11%</f>
        <v>34783.783783783787</v>
      </c>
      <c r="I622" s="91">
        <f>G622/B621</f>
        <v>4391.8918918918916</v>
      </c>
      <c r="J622" s="104">
        <f>H622/B621</f>
        <v>483.10810810810813</v>
      </c>
    </row>
    <row r="623" spans="1:10" ht="12.75" customHeight="1" x14ac:dyDescent="0.25">
      <c r="A623" s="101"/>
      <c r="D623" s="81" t="s">
        <v>23</v>
      </c>
      <c r="E623" s="81">
        <f>E621-E622</f>
        <v>2457000</v>
      </c>
      <c r="F623" s="81"/>
      <c r="G623" s="82">
        <f>G621-G622</f>
        <v>2213513.5135135134</v>
      </c>
      <c r="H623" s="82">
        <f>H621-H622</f>
        <v>243486.48648648651</v>
      </c>
      <c r="I623" s="82">
        <f>I621-I622</f>
        <v>30743.24324324324</v>
      </c>
      <c r="J623" s="105">
        <f>J621-J622</f>
        <v>3381.7567567567567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2457000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4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Invoice!B3889</f>
        <v>24</v>
      </c>
      <c r="C627" s="88" t="str">
        <f>Invoice!E3889</f>
        <v>GEL PEN KENKO SAHARA (HITAM)</v>
      </c>
      <c r="D627" s="89">
        <f>Invoice!H3889</f>
        <v>36600</v>
      </c>
      <c r="E627" s="81">
        <f t="shared" si="115"/>
        <v>878400</v>
      </c>
      <c r="F627" s="81"/>
      <c r="G627" s="82">
        <f t="shared" si="116"/>
        <v>791351.35135135124</v>
      </c>
      <c r="H627" s="83">
        <f t="shared" si="117"/>
        <v>87048.648648648639</v>
      </c>
      <c r="I627" s="83">
        <f t="shared" si="118"/>
        <v>32972.972972972966</v>
      </c>
      <c r="J627" s="103">
        <f t="shared" si="119"/>
        <v>3627.0270270270266</v>
      </c>
    </row>
    <row r="628" spans="1:10" ht="12.75" customHeight="1" x14ac:dyDescent="0.25">
      <c r="A628" s="101"/>
      <c r="D628" s="81"/>
      <c r="E628" s="81">
        <f>(E627*Invoice!I3889)+((E627-(E627*Invoice!I3889))*Invoice!J3889)</f>
        <v>109800</v>
      </c>
      <c r="F628" s="81"/>
      <c r="G628" s="90">
        <f>E628/1.11</f>
        <v>98918.918918918906</v>
      </c>
      <c r="H628" s="91">
        <f>G628*11%</f>
        <v>10881.08108108108</v>
      </c>
      <c r="I628" s="91">
        <f>G628/B627</f>
        <v>4121.6216216216208</v>
      </c>
      <c r="J628" s="104">
        <f>H628/B627</f>
        <v>453.37837837837833</v>
      </c>
    </row>
    <row r="629" spans="1:10" ht="12.75" customHeight="1" x14ac:dyDescent="0.25">
      <c r="A629" s="101"/>
      <c r="D629" s="81" t="s">
        <v>23</v>
      </c>
      <c r="E629" s="81">
        <f>E627-E628</f>
        <v>768600</v>
      </c>
      <c r="F629" s="81"/>
      <c r="G629" s="82">
        <f>G627-G628</f>
        <v>692432.43243243231</v>
      </c>
      <c r="H629" s="82">
        <f>H627-H628</f>
        <v>76167.567567567559</v>
      </c>
      <c r="I629" s="82">
        <f>I627-I628</f>
        <v>28851.351351351346</v>
      </c>
      <c r="J629" s="105">
        <f>J627-J628</f>
        <v>3173.6486486486483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768599.99999999988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6"/>
      <c r="B632" s="107"/>
      <c r="C632" s="107"/>
      <c r="D632" s="107"/>
      <c r="E632" s="107"/>
      <c r="F632" s="107"/>
      <c r="G632" s="108">
        <f>G611+G617+G623+G629</f>
        <v>8661081.0810810793</v>
      </c>
      <c r="H632" s="108">
        <f>H611+H617+H623+H629</f>
        <v>952718.91891891893</v>
      </c>
      <c r="I632" s="107"/>
      <c r="J632" s="109">
        <f>H612+H618+H624+H630</f>
        <v>9613799.9999999981</v>
      </c>
    </row>
    <row r="634" spans="1:10" ht="12.75" customHeight="1" x14ac:dyDescent="0.25">
      <c r="A634" s="94" t="s">
        <v>1</v>
      </c>
      <c r="B634" s="95">
        <f>Invoice!E3992</f>
        <v>23070036</v>
      </c>
      <c r="C634" s="96"/>
      <c r="D634" s="97"/>
      <c r="E634" s="97"/>
      <c r="F634" s="97"/>
      <c r="G634" s="98"/>
      <c r="H634" s="99"/>
      <c r="I634" s="99"/>
      <c r="J634" s="100"/>
    </row>
    <row r="635" spans="1:10" ht="12.75" customHeight="1" x14ac:dyDescent="0.25">
      <c r="A635" s="101">
        <v>1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Invoice!B4000</f>
        <v>20</v>
      </c>
      <c r="C636" s="88" t="str">
        <f>Invoice!E4000</f>
        <v>PENSIL KENKO 2B-6191 HIJAU CAP HITAM</v>
      </c>
      <c r="D636" s="89">
        <f>Invoice!H4000</f>
        <v>110400</v>
      </c>
      <c r="E636" s="81">
        <f>D636*B636</f>
        <v>2208000</v>
      </c>
      <c r="F636" s="81"/>
      <c r="G636" s="82">
        <f>E636/1.11</f>
        <v>1989189.1891891891</v>
      </c>
      <c r="H636" s="83">
        <f>G636*11%</f>
        <v>218810.8108108108</v>
      </c>
      <c r="I636" s="83">
        <f>G636/B636</f>
        <v>99459.459459459453</v>
      </c>
      <c r="J636" s="103">
        <f>H636/B636</f>
        <v>10940.54054054054</v>
      </c>
    </row>
    <row r="637" spans="1:10" ht="12.75" customHeight="1" x14ac:dyDescent="0.25">
      <c r="A637" s="101"/>
      <c r="D637" s="81"/>
      <c r="E637" s="81">
        <f>(E636*Invoice!I4000)+((E636-(E636*Invoice!I4000))*Invoice!J4000)</f>
        <v>298080</v>
      </c>
      <c r="F637" s="81"/>
      <c r="G637" s="90">
        <f>E637/1.11</f>
        <v>268540.54054054053</v>
      </c>
      <c r="H637" s="91">
        <f>G637*11%</f>
        <v>29539.45945945946</v>
      </c>
      <c r="I637" s="91">
        <f>G637/B636</f>
        <v>13427.027027027027</v>
      </c>
      <c r="J637" s="104">
        <f>H637/B636</f>
        <v>1476.9729729729729</v>
      </c>
    </row>
    <row r="638" spans="1:10" ht="12.75" customHeight="1" x14ac:dyDescent="0.25">
      <c r="A638" s="101"/>
      <c r="D638" s="81" t="s">
        <v>23</v>
      </c>
      <c r="E638" s="81">
        <f>E636-E637</f>
        <v>1909920</v>
      </c>
      <c r="F638" s="81"/>
      <c r="G638" s="82">
        <f>G636-G637</f>
        <v>1720648.6486486485</v>
      </c>
      <c r="H638" s="82">
        <f>H636-H637</f>
        <v>189271.35135135133</v>
      </c>
      <c r="I638" s="82">
        <f>I636-I637</f>
        <v>86032.432432432426</v>
      </c>
      <c r="J638" s="105">
        <f>J636-J637</f>
        <v>9463.5675675675666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1909919.9999999998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6"/>
      <c r="B641" s="107"/>
      <c r="C641" s="107"/>
      <c r="D641" s="107"/>
      <c r="E641" s="107"/>
      <c r="F641" s="107"/>
      <c r="G641" s="108">
        <f>G638</f>
        <v>1720648.6486486485</v>
      </c>
      <c r="H641" s="108">
        <f>H638</f>
        <v>189271.35135135133</v>
      </c>
      <c r="I641" s="107"/>
      <c r="J641" s="109">
        <f>H639</f>
        <v>1909919.9999999998</v>
      </c>
    </row>
    <row r="643" spans="1:10" ht="12.75" customHeight="1" x14ac:dyDescent="0.25">
      <c r="A643" s="94" t="s">
        <v>1</v>
      </c>
      <c r="B643" s="95">
        <f>Invoice!E4106</f>
        <v>23070037</v>
      </c>
      <c r="C643" s="96"/>
      <c r="D643" s="97"/>
      <c r="E643" s="97"/>
      <c r="F643" s="97"/>
      <c r="G643" s="98"/>
      <c r="H643" s="99"/>
      <c r="I643" s="99"/>
      <c r="J643" s="100"/>
    </row>
    <row r="644" spans="1:10" ht="12.75" customHeight="1" x14ac:dyDescent="0.25">
      <c r="A644" s="101">
        <v>1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Invoice!B4114</f>
        <v>864</v>
      </c>
      <c r="C645" s="88" t="str">
        <f>Invoice!E4114</f>
        <v>LEM STICK JOYKO 15 GR GS-104 TG (ANIMAL KINGDOM) isi 24 pc</v>
      </c>
      <c r="D645" s="89">
        <f>Invoice!H4114</f>
        <v>2450</v>
      </c>
      <c r="E645" s="81">
        <f>D645*B645</f>
        <v>2116800</v>
      </c>
      <c r="F645" s="81"/>
      <c r="G645" s="82">
        <f>E645/1.11</f>
        <v>1907027.0270270268</v>
      </c>
      <c r="H645" s="83">
        <f>G645*11%</f>
        <v>209772.97297297293</v>
      </c>
      <c r="I645" s="83">
        <f>G645/B645</f>
        <v>2207.2072072072069</v>
      </c>
      <c r="J645" s="103">
        <f>H645/B645</f>
        <v>242.79279279279274</v>
      </c>
    </row>
    <row r="646" spans="1:10" ht="12.75" customHeight="1" x14ac:dyDescent="0.25">
      <c r="A646" s="101"/>
      <c r="D646" s="81"/>
      <c r="E646" s="81">
        <f>(E645*Invoice!I4114)+((E645-(E645*Invoice!I4114))*Invoice!J4114)</f>
        <v>264600</v>
      </c>
      <c r="F646" s="81"/>
      <c r="G646" s="90">
        <f>E646/1.11</f>
        <v>238378.37837837834</v>
      </c>
      <c r="H646" s="91">
        <f>G646*11%</f>
        <v>26221.621621621616</v>
      </c>
      <c r="I646" s="91">
        <f>G646/B645</f>
        <v>275.90090090090087</v>
      </c>
      <c r="J646" s="104">
        <f>H646/B645</f>
        <v>30.349099099099092</v>
      </c>
    </row>
    <row r="647" spans="1:10" ht="12.75" customHeight="1" x14ac:dyDescent="0.25">
      <c r="A647" s="101"/>
      <c r="D647" s="81" t="s">
        <v>23</v>
      </c>
      <c r="E647" s="81">
        <f>E645-E646</f>
        <v>1852200</v>
      </c>
      <c r="F647" s="81"/>
      <c r="G647" s="82">
        <f>G645-G646</f>
        <v>1668648.6486486485</v>
      </c>
      <c r="H647" s="82">
        <f>H645-H646</f>
        <v>183551.3513513513</v>
      </c>
      <c r="I647" s="82">
        <f>I645-I646</f>
        <v>1931.3063063063059</v>
      </c>
      <c r="J647" s="105">
        <f>J645-J646</f>
        <v>212.44369369369366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1852199.9999999998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6"/>
      <c r="B650" s="107"/>
      <c r="C650" s="107"/>
      <c r="D650" s="107"/>
      <c r="E650" s="107"/>
      <c r="F650" s="107"/>
      <c r="G650" s="108">
        <f>G647</f>
        <v>1668648.6486486485</v>
      </c>
      <c r="H650" s="108">
        <f>H647</f>
        <v>183551.3513513513</v>
      </c>
      <c r="I650" s="107"/>
      <c r="J650" s="109">
        <f>H648</f>
        <v>1852199.9999999998</v>
      </c>
    </row>
    <row r="652" spans="1:10" ht="12.75" customHeight="1" x14ac:dyDescent="0.25">
      <c r="A652" s="94" t="s">
        <v>1</v>
      </c>
      <c r="B652" s="95">
        <f>Invoice!E4220</f>
        <v>23070038</v>
      </c>
      <c r="C652" s="96"/>
      <c r="D652" s="97"/>
      <c r="E652" s="97"/>
      <c r="F652" s="97"/>
      <c r="G652" s="98"/>
      <c r="H652" s="99"/>
      <c r="I652" s="99"/>
      <c r="J652" s="100"/>
    </row>
    <row r="653" spans="1:10" ht="12.75" customHeight="1" x14ac:dyDescent="0.25">
      <c r="A653" s="101">
        <v>1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2"/>
    </row>
    <row r="654" spans="1:10" ht="12.75" customHeight="1" x14ac:dyDescent="0.25">
      <c r="A654" s="101"/>
      <c r="B654" s="80">
        <f>Invoice!B4228</f>
        <v>5</v>
      </c>
      <c r="C654" s="88" t="str">
        <f>Invoice!E4228</f>
        <v>PENSIL WARNA KENKO CP-12F CLASSIC (PANJANG)</v>
      </c>
      <c r="D654" s="89">
        <f>Invoice!H4228</f>
        <v>124200</v>
      </c>
      <c r="E654" s="81">
        <f>D654*B654</f>
        <v>621000</v>
      </c>
      <c r="F654" s="81"/>
      <c r="G654" s="82">
        <f>E654/1.11</f>
        <v>559459.45945945941</v>
      </c>
      <c r="H654" s="83">
        <f>G654*11%</f>
        <v>61540.540540540533</v>
      </c>
      <c r="I654" s="83">
        <f>G654/B654</f>
        <v>111891.89189189188</v>
      </c>
      <c r="J654" s="103">
        <f>H654/B654</f>
        <v>12308.108108108107</v>
      </c>
    </row>
    <row r="655" spans="1:10" ht="12.75" customHeight="1" x14ac:dyDescent="0.25">
      <c r="A655" s="101"/>
      <c r="D655" s="81"/>
      <c r="E655" s="81">
        <f>(E654*Invoice!I4228)+((E654-(E654*Invoice!I4228))*Invoice!J4228)</f>
        <v>77625</v>
      </c>
      <c r="F655" s="81"/>
      <c r="G655" s="90">
        <f>E655/1.11</f>
        <v>69932.432432432426</v>
      </c>
      <c r="H655" s="91">
        <f>G655*11%</f>
        <v>7692.5675675675666</v>
      </c>
      <c r="I655" s="91">
        <f>G655/B654</f>
        <v>13986.486486486485</v>
      </c>
      <c r="J655" s="104">
        <f>H655/B654</f>
        <v>1538.5135135135133</v>
      </c>
    </row>
    <row r="656" spans="1:10" ht="12.75" customHeight="1" x14ac:dyDescent="0.25">
      <c r="A656" s="101"/>
      <c r="D656" s="81" t="s">
        <v>23</v>
      </c>
      <c r="E656" s="81">
        <f>E654-E655</f>
        <v>543375</v>
      </c>
      <c r="F656" s="81"/>
      <c r="G656" s="82">
        <f>G654-G655</f>
        <v>489527.02702702698</v>
      </c>
      <c r="H656" s="82">
        <f>H654-H655</f>
        <v>53847.972972972966</v>
      </c>
      <c r="I656" s="82">
        <f>I654-I655</f>
        <v>97905.4054054054</v>
      </c>
      <c r="J656" s="105">
        <f>J654-J655</f>
        <v>10769.594594594593</v>
      </c>
    </row>
    <row r="657" spans="1:10" ht="12.75" customHeight="1" x14ac:dyDescent="0.25">
      <c r="A657" s="101"/>
      <c r="D657" s="81"/>
      <c r="E657" s="81"/>
      <c r="F657" s="81"/>
      <c r="G657" s="82"/>
      <c r="H657" s="83">
        <f>G656+H656</f>
        <v>543375</v>
      </c>
      <c r="I657" s="83"/>
      <c r="J657" s="103"/>
    </row>
    <row r="658" spans="1:10" ht="12.75" customHeight="1" x14ac:dyDescent="0.25">
      <c r="A658" s="101"/>
      <c r="B658" s="79"/>
      <c r="D658" s="81"/>
      <c r="E658" s="81"/>
      <c r="F658" s="81"/>
      <c r="G658" s="82"/>
      <c r="H658" s="83"/>
      <c r="I658" s="83"/>
      <c r="J658" s="103"/>
    </row>
    <row r="659" spans="1:10" ht="12.75" customHeight="1" x14ac:dyDescent="0.25">
      <c r="A659" s="101">
        <v>2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Invoice!B4229</f>
        <v>5</v>
      </c>
      <c r="C660" s="88" t="str">
        <f>Invoice!E4229</f>
        <v>DATE STAMP KENKO D-4 (Cap Tanggal 4 Mm)</v>
      </c>
      <c r="D660" s="89">
        <f>Invoice!H4229</f>
        <v>74400</v>
      </c>
      <c r="E660" s="81">
        <f t="shared" ref="E660" si="120">D660*B660</f>
        <v>372000</v>
      </c>
      <c r="F660" s="81"/>
      <c r="G660" s="82">
        <f t="shared" ref="G660" si="121">E660/1.11</f>
        <v>335135.13513513509</v>
      </c>
      <c r="H660" s="83">
        <f t="shared" ref="H660" si="122">G660*11%</f>
        <v>36864.86486486486</v>
      </c>
      <c r="I660" s="83">
        <f t="shared" ref="I660" si="123">G660/B660</f>
        <v>67027.027027027012</v>
      </c>
      <c r="J660" s="103">
        <f t="shared" ref="J660" si="124">H660/B660</f>
        <v>7372.9729729729715</v>
      </c>
    </row>
    <row r="661" spans="1:10" ht="12.75" customHeight="1" x14ac:dyDescent="0.25">
      <c r="A661" s="101"/>
      <c r="D661" s="81"/>
      <c r="E661" s="81">
        <f>(E660*Invoice!I4229)+((E660-(E660*Invoice!I4229))*Invoice!J4229)</f>
        <v>46500</v>
      </c>
      <c r="F661" s="81"/>
      <c r="G661" s="90">
        <f>E661/1.11</f>
        <v>41891.891891891886</v>
      </c>
      <c r="H661" s="91">
        <f>G661*11%</f>
        <v>4608.1081081081074</v>
      </c>
      <c r="I661" s="91">
        <f>G661/B660</f>
        <v>8378.3783783783765</v>
      </c>
      <c r="J661" s="104">
        <f>H661/B660</f>
        <v>921.62162162162144</v>
      </c>
    </row>
    <row r="662" spans="1:10" ht="12.75" customHeight="1" x14ac:dyDescent="0.25">
      <c r="A662" s="101"/>
      <c r="D662" s="81" t="s">
        <v>23</v>
      </c>
      <c r="E662" s="81">
        <f>E660-E661</f>
        <v>325500</v>
      </c>
      <c r="F662" s="81"/>
      <c r="G662" s="82">
        <f>G660-G661</f>
        <v>293243.2432432432</v>
      </c>
      <c r="H662" s="82">
        <f>H660-H661</f>
        <v>32256.756756756753</v>
      </c>
      <c r="I662" s="82">
        <f>I660-I661</f>
        <v>58648.648648648639</v>
      </c>
      <c r="J662" s="105">
        <f>J660-J661</f>
        <v>6451.3513513513499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325499.99999999994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6"/>
      <c r="B665" s="107"/>
      <c r="C665" s="107"/>
      <c r="D665" s="107"/>
      <c r="E665" s="107"/>
      <c r="F665" s="107"/>
      <c r="G665" s="108">
        <f>G656+G662</f>
        <v>782770.27027027018</v>
      </c>
      <c r="H665" s="108">
        <f>H656+H662</f>
        <v>86104.729729729719</v>
      </c>
      <c r="I665" s="107"/>
      <c r="J665" s="109">
        <f>H657+H663</f>
        <v>868875</v>
      </c>
    </row>
    <row r="667" spans="1:10" ht="12.75" customHeight="1" x14ac:dyDescent="0.25">
      <c r="A667" s="94" t="s">
        <v>1</v>
      </c>
      <c r="B667" s="95">
        <f>Invoice!E4334</f>
        <v>23070039</v>
      </c>
      <c r="C667" s="96"/>
      <c r="D667" s="97"/>
      <c r="E667" s="97"/>
      <c r="F667" s="97"/>
      <c r="G667" s="98"/>
      <c r="H667" s="99"/>
      <c r="I667" s="99"/>
      <c r="J667" s="100"/>
    </row>
    <row r="668" spans="1:10" ht="12.75" customHeight="1" x14ac:dyDescent="0.25">
      <c r="A668" s="101">
        <v>1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Invoice!B4342</f>
        <v>5</v>
      </c>
      <c r="C669" s="88" t="str">
        <f>Invoice!E4342</f>
        <v>CORRECTION FLUID KENKO KE-01</v>
      </c>
      <c r="D669" s="89">
        <f>Invoice!H4342</f>
        <v>54300</v>
      </c>
      <c r="E669" s="81">
        <f>D669*B669</f>
        <v>271500</v>
      </c>
      <c r="F669" s="81"/>
      <c r="G669" s="82">
        <f>E669/1.11</f>
        <v>244594.59459459459</v>
      </c>
      <c r="H669" s="83">
        <f>G669*11%</f>
        <v>26905.405405405403</v>
      </c>
      <c r="I669" s="83">
        <f>G669/B669</f>
        <v>48918.91891891892</v>
      </c>
      <c r="J669" s="103">
        <f>H669/B669</f>
        <v>5381.0810810810808</v>
      </c>
    </row>
    <row r="670" spans="1:10" ht="12.75" customHeight="1" x14ac:dyDescent="0.25">
      <c r="A670" s="101"/>
      <c r="D670" s="81"/>
      <c r="E670" s="81">
        <f>(E669*Invoice!I4342)+((E669-(E669*Invoice!I4342))*Invoice!J4342)</f>
        <v>27150</v>
      </c>
      <c r="F670" s="81"/>
      <c r="G670" s="90">
        <f>E670/1.11</f>
        <v>24459.459459459456</v>
      </c>
      <c r="H670" s="91">
        <f>G670*11%</f>
        <v>2690.5405405405404</v>
      </c>
      <c r="I670" s="91">
        <f>G670/B669</f>
        <v>4891.8918918918916</v>
      </c>
      <c r="J670" s="104">
        <f>H670/B669</f>
        <v>538.10810810810813</v>
      </c>
    </row>
    <row r="671" spans="1:10" ht="12.75" customHeight="1" x14ac:dyDescent="0.25">
      <c r="A671" s="101"/>
      <c r="D671" s="81" t="s">
        <v>23</v>
      </c>
      <c r="E671" s="81">
        <f>E669-E670</f>
        <v>244350</v>
      </c>
      <c r="F671" s="81"/>
      <c r="G671" s="82">
        <f>G669-G670</f>
        <v>220135.13513513512</v>
      </c>
      <c r="H671" s="82">
        <f>H669-H670</f>
        <v>24214.864864864863</v>
      </c>
      <c r="I671" s="82">
        <f>I669-I670</f>
        <v>44027.027027027027</v>
      </c>
      <c r="J671" s="105">
        <f>J669-J670</f>
        <v>4842.9729729729725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244349.99999999997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6"/>
      <c r="B674" s="107"/>
      <c r="C674" s="107"/>
      <c r="D674" s="107"/>
      <c r="E674" s="107"/>
      <c r="F674" s="107"/>
      <c r="G674" s="108">
        <f>G671</f>
        <v>220135.13513513512</v>
      </c>
      <c r="H674" s="108">
        <f>H671</f>
        <v>24214.864864864863</v>
      </c>
      <c r="I674" s="107"/>
      <c r="J674" s="109">
        <f>H672</f>
        <v>244349.99999999997</v>
      </c>
    </row>
    <row r="676" spans="1:10" ht="12.75" customHeight="1" x14ac:dyDescent="0.25">
      <c r="A676" s="94" t="s">
        <v>1</v>
      </c>
      <c r="B676" s="95">
        <f>Invoice!E4448</f>
        <v>23070040</v>
      </c>
      <c r="C676" s="96"/>
      <c r="D676" s="97"/>
      <c r="E676" s="97"/>
      <c r="F676" s="97"/>
      <c r="G676" s="98"/>
      <c r="H676" s="99"/>
      <c r="I676" s="99"/>
      <c r="J676" s="100"/>
    </row>
    <row r="677" spans="1:10" ht="12.75" customHeight="1" x14ac:dyDescent="0.25">
      <c r="A677" s="101">
        <v>1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Invoice!B4456</f>
        <v>1</v>
      </c>
      <c r="C678" s="88" t="str">
        <f>Invoice!E4456</f>
        <v>CORRECTION TAPE KENKO CT-919 (12M x 5MM)</v>
      </c>
      <c r="D678" s="89">
        <f>Invoice!H4456</f>
        <v>55800</v>
      </c>
      <c r="E678" s="81">
        <f>D678*B678</f>
        <v>55800</v>
      </c>
      <c r="F678" s="81"/>
      <c r="G678" s="82">
        <f>E678/1.11</f>
        <v>50270.270270270266</v>
      </c>
      <c r="H678" s="83">
        <f>G678*11%</f>
        <v>5529.7297297297291</v>
      </c>
      <c r="I678" s="83">
        <f>G678/B678</f>
        <v>50270.270270270266</v>
      </c>
      <c r="J678" s="103">
        <f>H678/B678</f>
        <v>5529.7297297297291</v>
      </c>
    </row>
    <row r="679" spans="1:10" ht="12.75" customHeight="1" x14ac:dyDescent="0.25">
      <c r="A679" s="101"/>
      <c r="D679" s="81"/>
      <c r="E679" s="81">
        <f>(E678*Invoice!I4456)+((E678-(E678*Invoice!I4456))*Invoice!J4456)</f>
        <v>5580</v>
      </c>
      <c r="F679" s="81"/>
      <c r="G679" s="90">
        <f>E679/1.11</f>
        <v>5027.0270270270266</v>
      </c>
      <c r="H679" s="91">
        <f>G679*11%</f>
        <v>552.97297297297291</v>
      </c>
      <c r="I679" s="91">
        <f>G679/B678</f>
        <v>5027.0270270270266</v>
      </c>
      <c r="J679" s="104">
        <f>H679/B678</f>
        <v>552.97297297297291</v>
      </c>
    </row>
    <row r="680" spans="1:10" ht="12.75" customHeight="1" x14ac:dyDescent="0.25">
      <c r="A680" s="101"/>
      <c r="D680" s="81" t="s">
        <v>23</v>
      </c>
      <c r="E680" s="81">
        <f>E678-E679</f>
        <v>50220</v>
      </c>
      <c r="F680" s="81"/>
      <c r="G680" s="82">
        <f>G678-G679</f>
        <v>45243.24324324324</v>
      </c>
      <c r="H680" s="82">
        <f>H678-H679</f>
        <v>4976.7567567567567</v>
      </c>
      <c r="I680" s="82">
        <f>I678-I679</f>
        <v>45243.24324324324</v>
      </c>
      <c r="J680" s="105">
        <f>J678-J679</f>
        <v>4976.7567567567567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50220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2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Invoice!B4457</f>
        <v>3</v>
      </c>
      <c r="C684" s="88" t="str">
        <f>Invoice!E4457</f>
        <v>CORRECTION FLUID KENKO KE-301</v>
      </c>
      <c r="D684" s="89">
        <f>Invoice!H4457</f>
        <v>53400</v>
      </c>
      <c r="E684" s="81">
        <f t="shared" ref="E684:E768" si="125">D684*B684</f>
        <v>160200</v>
      </c>
      <c r="F684" s="81"/>
      <c r="G684" s="82">
        <f t="shared" ref="G684:G768" si="126">E684/1.11</f>
        <v>144324.32432432432</v>
      </c>
      <c r="H684" s="83">
        <f t="shared" ref="H684:H768" si="127">G684*11%</f>
        <v>15875.675675675675</v>
      </c>
      <c r="I684" s="83">
        <f t="shared" ref="I684:I768" si="128">G684/B684</f>
        <v>48108.108108108107</v>
      </c>
      <c r="J684" s="103">
        <f t="shared" ref="J684:J768" si="129">H684/B684</f>
        <v>5291.8918918918916</v>
      </c>
    </row>
    <row r="685" spans="1:10" ht="12.75" customHeight="1" x14ac:dyDescent="0.25">
      <c r="A685" s="101"/>
      <c r="D685" s="81"/>
      <c r="E685" s="81">
        <f>(E684*Invoice!I4457)+((E684-(E684*Invoice!I4457))*Invoice!J4457)</f>
        <v>16020</v>
      </c>
      <c r="F685" s="81"/>
      <c r="G685" s="90">
        <f>E685/1.11</f>
        <v>14432.432432432432</v>
      </c>
      <c r="H685" s="91">
        <f>G685*11%</f>
        <v>1587.5675675675675</v>
      </c>
      <c r="I685" s="91">
        <f>G685/B684</f>
        <v>4810.8108108108108</v>
      </c>
      <c r="J685" s="104">
        <f>H685/B684</f>
        <v>529.18918918918916</v>
      </c>
    </row>
    <row r="686" spans="1:10" ht="12.75" customHeight="1" x14ac:dyDescent="0.25">
      <c r="A686" s="101"/>
      <c r="D686" s="81" t="s">
        <v>23</v>
      </c>
      <c r="E686" s="81">
        <f>E684-E685</f>
        <v>144180</v>
      </c>
      <c r="F686" s="81"/>
      <c r="G686" s="82">
        <f>G684-G685</f>
        <v>129891.89189189189</v>
      </c>
      <c r="H686" s="82">
        <f>H684-H685</f>
        <v>14288.108108108107</v>
      </c>
      <c r="I686" s="82">
        <f>I684-I685</f>
        <v>43297.297297297293</v>
      </c>
      <c r="J686" s="105">
        <f>J684-J685</f>
        <v>4762.7027027027025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144180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3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Invoice!B4458</f>
        <v>3</v>
      </c>
      <c r="C690" s="88" t="str">
        <f>Invoice!E4458</f>
        <v>CORRECTION FLUID KENKO KE-826M</v>
      </c>
      <c r="D690" s="89">
        <f>Invoice!H4458</f>
        <v>60300</v>
      </c>
      <c r="E690" s="81">
        <f t="shared" si="125"/>
        <v>180900</v>
      </c>
      <c r="F690" s="81"/>
      <c r="G690" s="82">
        <f t="shared" si="126"/>
        <v>162972.97297297296</v>
      </c>
      <c r="H690" s="83">
        <f t="shared" si="127"/>
        <v>17927.027027027027</v>
      </c>
      <c r="I690" s="83">
        <f t="shared" si="128"/>
        <v>54324.32432432432</v>
      </c>
      <c r="J690" s="103">
        <f t="shared" si="129"/>
        <v>5975.6756756756758</v>
      </c>
    </row>
    <row r="691" spans="1:10" ht="12.75" customHeight="1" x14ac:dyDescent="0.25">
      <c r="A691" s="101"/>
      <c r="D691" s="81"/>
      <c r="E691" s="81">
        <f>(E690*Invoice!I4458)+((E690-(E690*Invoice!I4458))*Invoice!J4458)</f>
        <v>18090</v>
      </c>
      <c r="F691" s="81"/>
      <c r="G691" s="90">
        <f>E691/1.11</f>
        <v>16297.297297297297</v>
      </c>
      <c r="H691" s="91">
        <f>G691*11%</f>
        <v>1792.7027027027027</v>
      </c>
      <c r="I691" s="91">
        <f>G691/B690</f>
        <v>5432.4324324324325</v>
      </c>
      <c r="J691" s="104">
        <f>H691/B690</f>
        <v>597.56756756756761</v>
      </c>
    </row>
    <row r="692" spans="1:10" ht="12.75" customHeight="1" x14ac:dyDescent="0.25">
      <c r="A692" s="101"/>
      <c r="D692" s="81" t="s">
        <v>23</v>
      </c>
      <c r="E692" s="81">
        <f>E690-E691</f>
        <v>162810</v>
      </c>
      <c r="F692" s="81"/>
      <c r="G692" s="82">
        <f>G690-G691</f>
        <v>146675.67567567565</v>
      </c>
      <c r="H692" s="82">
        <f>H690-H691</f>
        <v>16134.324324324323</v>
      </c>
      <c r="I692" s="82">
        <f>I690-I691</f>
        <v>48891.891891891886</v>
      </c>
      <c r="J692" s="105">
        <f>J690-J691</f>
        <v>5378.1081081081084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162809.99999999997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4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Invoice!B4459</f>
        <v>1</v>
      </c>
      <c r="C696" s="88" t="str">
        <f>Invoice!E4459</f>
        <v>STAPLER KENKO HD-10</v>
      </c>
      <c r="D696" s="89">
        <f>Invoice!H4459</f>
        <v>93000</v>
      </c>
      <c r="E696" s="81">
        <f t="shared" si="125"/>
        <v>93000</v>
      </c>
      <c r="F696" s="81"/>
      <c r="G696" s="82">
        <f t="shared" si="126"/>
        <v>83783.783783783772</v>
      </c>
      <c r="H696" s="83">
        <f t="shared" si="127"/>
        <v>9216.2162162162149</v>
      </c>
      <c r="I696" s="83">
        <f t="shared" si="128"/>
        <v>83783.783783783772</v>
      </c>
      <c r="J696" s="103">
        <f t="shared" si="129"/>
        <v>9216.2162162162149</v>
      </c>
    </row>
    <row r="697" spans="1:10" ht="12.75" customHeight="1" x14ac:dyDescent="0.25">
      <c r="A697" s="101"/>
      <c r="D697" s="81"/>
      <c r="E697" s="81">
        <f>(E696*Invoice!I4459)+((E696-(E696*Invoice!I4459))*Invoice!J4459)</f>
        <v>9300</v>
      </c>
      <c r="F697" s="81"/>
      <c r="G697" s="90">
        <f>E697/1.11</f>
        <v>8378.3783783783783</v>
      </c>
      <c r="H697" s="91">
        <f>G697*11%</f>
        <v>921.62162162162167</v>
      </c>
      <c r="I697" s="91">
        <f>G697/B696</f>
        <v>8378.3783783783783</v>
      </c>
      <c r="J697" s="104">
        <f>H697/B696</f>
        <v>921.62162162162167</v>
      </c>
    </row>
    <row r="698" spans="1:10" ht="12.75" customHeight="1" x14ac:dyDescent="0.25">
      <c r="A698" s="101"/>
      <c r="D698" s="81" t="s">
        <v>23</v>
      </c>
      <c r="E698" s="81">
        <f>E696-E697</f>
        <v>83700</v>
      </c>
      <c r="F698" s="81"/>
      <c r="G698" s="82">
        <f>G696-G697</f>
        <v>75405.4054054054</v>
      </c>
      <c r="H698" s="82">
        <f>H696-H697</f>
        <v>8294.5945945945932</v>
      </c>
      <c r="I698" s="82">
        <f>I696-I697</f>
        <v>75405.4054054054</v>
      </c>
      <c r="J698" s="105">
        <f>J696-J697</f>
        <v>8294.5945945945932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83700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5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Invoice!B4460</f>
        <v>1</v>
      </c>
      <c r="C702" s="88" t="str">
        <f>Invoice!E4460</f>
        <v>STAPLER KENKO HD-10D</v>
      </c>
      <c r="D702" s="89">
        <f>Invoice!H4460</f>
        <v>117600</v>
      </c>
      <c r="E702" s="81">
        <f t="shared" si="125"/>
        <v>117600</v>
      </c>
      <c r="F702" s="81"/>
      <c r="G702" s="82">
        <f t="shared" si="126"/>
        <v>105945.94594594593</v>
      </c>
      <c r="H702" s="83">
        <f t="shared" si="127"/>
        <v>11654.054054054053</v>
      </c>
      <c r="I702" s="83">
        <f t="shared" si="128"/>
        <v>105945.94594594593</v>
      </c>
      <c r="J702" s="103">
        <f t="shared" si="129"/>
        <v>11654.054054054053</v>
      </c>
    </row>
    <row r="703" spans="1:10" ht="12.75" customHeight="1" x14ac:dyDescent="0.25">
      <c r="A703" s="101"/>
      <c r="D703" s="81"/>
      <c r="E703" s="81">
        <f>(E702*Invoice!I4460)+((E702-(E702*Invoice!I4460))*Invoice!J4460)</f>
        <v>11760</v>
      </c>
      <c r="F703" s="81"/>
      <c r="G703" s="90">
        <f>E703/1.11</f>
        <v>10594.594594594593</v>
      </c>
      <c r="H703" s="91">
        <f>G703*11%</f>
        <v>1165.4054054054052</v>
      </c>
      <c r="I703" s="91">
        <f>G703/B702</f>
        <v>10594.594594594593</v>
      </c>
      <c r="J703" s="104">
        <f>H703/B702</f>
        <v>1165.4054054054052</v>
      </c>
    </row>
    <row r="704" spans="1:10" ht="12.75" customHeight="1" x14ac:dyDescent="0.25">
      <c r="A704" s="101"/>
      <c r="D704" s="81" t="s">
        <v>23</v>
      </c>
      <c r="E704" s="81">
        <f>E702-E703</f>
        <v>105840</v>
      </c>
      <c r="F704" s="81"/>
      <c r="G704" s="82">
        <f>G702-G703</f>
        <v>95351.351351351332</v>
      </c>
      <c r="H704" s="82">
        <f>H702-H703</f>
        <v>10488.648648648648</v>
      </c>
      <c r="I704" s="82">
        <f>I702-I703</f>
        <v>95351.351351351332</v>
      </c>
      <c r="J704" s="105">
        <f>J702-J703</f>
        <v>10488.648648648648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105839.99999999999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6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Invoice!B4461</f>
        <v>1</v>
      </c>
      <c r="C708" s="88" t="str">
        <f>Invoice!E4461</f>
        <v>STAPLER SDI 1104</v>
      </c>
      <c r="D708" s="89">
        <f>Invoice!H4461</f>
        <v>234000</v>
      </c>
      <c r="E708" s="81">
        <f t="shared" si="125"/>
        <v>234000</v>
      </c>
      <c r="F708" s="81"/>
      <c r="G708" s="82">
        <f t="shared" si="126"/>
        <v>210810.8108108108</v>
      </c>
      <c r="H708" s="83">
        <f t="shared" si="127"/>
        <v>23189.189189189186</v>
      </c>
      <c r="I708" s="83">
        <f t="shared" si="128"/>
        <v>210810.8108108108</v>
      </c>
      <c r="J708" s="103">
        <f t="shared" si="129"/>
        <v>23189.189189189186</v>
      </c>
    </row>
    <row r="709" spans="1:10" ht="12.75" customHeight="1" x14ac:dyDescent="0.25">
      <c r="A709" s="101"/>
      <c r="D709" s="81"/>
      <c r="E709" s="81">
        <f>(E708*Invoice!I4461)+((E708-(E708*Invoice!I4461))*Invoice!J4461)</f>
        <v>23400</v>
      </c>
      <c r="F709" s="81"/>
      <c r="G709" s="90">
        <f>E709/1.11</f>
        <v>21081.08108108108</v>
      </c>
      <c r="H709" s="91">
        <f>G709*11%</f>
        <v>2318.9189189189187</v>
      </c>
      <c r="I709" s="91">
        <f>G709/B708</f>
        <v>21081.08108108108</v>
      </c>
      <c r="J709" s="104">
        <f>H709/B708</f>
        <v>2318.9189189189187</v>
      </c>
    </row>
    <row r="710" spans="1:10" ht="12.75" customHeight="1" x14ac:dyDescent="0.25">
      <c r="A710" s="101"/>
      <c r="D710" s="81" t="s">
        <v>23</v>
      </c>
      <c r="E710" s="81">
        <f>E708-E709</f>
        <v>210600</v>
      </c>
      <c r="F710" s="81"/>
      <c r="G710" s="82">
        <f>G708-G709</f>
        <v>189729.7297297297</v>
      </c>
      <c r="H710" s="82">
        <f>H708-H709</f>
        <v>20870.270270270266</v>
      </c>
      <c r="I710" s="82">
        <f>I708-I709</f>
        <v>189729.7297297297</v>
      </c>
      <c r="J710" s="105">
        <f>J708-J709</f>
        <v>20870.270270270266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210599.99999999997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7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Invoice!B4462</f>
        <v>3</v>
      </c>
      <c r="C714" s="88" t="str">
        <f>Invoice!E4462</f>
        <v>GEL PEN JOYKO GP-265 Q-GEL</v>
      </c>
      <c r="D714" s="89">
        <f>Invoice!H4462</f>
        <v>28200</v>
      </c>
      <c r="E714" s="81">
        <f t="shared" si="125"/>
        <v>84600</v>
      </c>
      <c r="F714" s="81"/>
      <c r="G714" s="82">
        <f t="shared" si="126"/>
        <v>76216.216216216213</v>
      </c>
      <c r="H714" s="83">
        <f t="shared" si="127"/>
        <v>8383.7837837837833</v>
      </c>
      <c r="I714" s="83">
        <f t="shared" si="128"/>
        <v>25405.405405405403</v>
      </c>
      <c r="J714" s="103">
        <f t="shared" si="129"/>
        <v>2794.5945945945946</v>
      </c>
    </row>
    <row r="715" spans="1:10" ht="12.75" customHeight="1" x14ac:dyDescent="0.25">
      <c r="A715" s="101"/>
      <c r="D715" s="81"/>
      <c r="E715" s="81">
        <f>(E714*Invoice!I4462)+((E714-(E714*Invoice!I4462))*Invoice!J4462)</f>
        <v>8460</v>
      </c>
      <c r="F715" s="81"/>
      <c r="G715" s="90">
        <f>E715/1.11</f>
        <v>7621.6216216216208</v>
      </c>
      <c r="H715" s="91">
        <f>G715*11%</f>
        <v>838.37837837837833</v>
      </c>
      <c r="I715" s="91">
        <f>G715/B714</f>
        <v>2540.5405405405404</v>
      </c>
      <c r="J715" s="104">
        <f>H715/B714</f>
        <v>279.45945945945942</v>
      </c>
    </row>
    <row r="716" spans="1:10" ht="12.75" customHeight="1" x14ac:dyDescent="0.25">
      <c r="A716" s="101"/>
      <c r="D716" s="81" t="s">
        <v>23</v>
      </c>
      <c r="E716" s="81">
        <f>E714-E715</f>
        <v>76140</v>
      </c>
      <c r="F716" s="81"/>
      <c r="G716" s="82">
        <f>G714-G715</f>
        <v>68594.594594594586</v>
      </c>
      <c r="H716" s="82">
        <f>H714-H715</f>
        <v>7545.405405405405</v>
      </c>
      <c r="I716" s="82">
        <f>I714-I715</f>
        <v>22864.864864864863</v>
      </c>
      <c r="J716" s="105">
        <f>J714-J715</f>
        <v>2515.135135135135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76139.999999999985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8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Invoice!B4463</f>
        <v>3</v>
      </c>
      <c r="C720" s="88" t="str">
        <f>Invoice!E4463</f>
        <v>GEL PEN JOYKO JK-100 KING JELLER</v>
      </c>
      <c r="D720" s="89">
        <f>Invoice!H4463</f>
        <v>20400</v>
      </c>
      <c r="E720" s="81">
        <f t="shared" si="125"/>
        <v>61200</v>
      </c>
      <c r="F720" s="81"/>
      <c r="G720" s="82">
        <f t="shared" si="126"/>
        <v>55135.135135135133</v>
      </c>
      <c r="H720" s="83">
        <f t="shared" si="127"/>
        <v>6064.864864864865</v>
      </c>
      <c r="I720" s="83">
        <f t="shared" si="128"/>
        <v>18378.378378378377</v>
      </c>
      <c r="J720" s="103">
        <f t="shared" si="129"/>
        <v>2021.6216216216217</v>
      </c>
    </row>
    <row r="721" spans="1:10" ht="12.75" customHeight="1" x14ac:dyDescent="0.25">
      <c r="A721" s="101"/>
      <c r="D721" s="81"/>
      <c r="E721" s="81">
        <f>(E720*Invoice!I4463)+((E720-(E720*Invoice!I4463))*Invoice!J4463)</f>
        <v>6120</v>
      </c>
      <c r="F721" s="81"/>
      <c r="G721" s="90">
        <f>E721/1.11</f>
        <v>5513.5135135135133</v>
      </c>
      <c r="H721" s="91">
        <f>G721*11%</f>
        <v>606.48648648648646</v>
      </c>
      <c r="I721" s="91">
        <f>G721/B720</f>
        <v>1837.8378378378377</v>
      </c>
      <c r="J721" s="104">
        <f>H721/B720</f>
        <v>202.16216216216216</v>
      </c>
    </row>
    <row r="722" spans="1:10" ht="12.75" customHeight="1" x14ac:dyDescent="0.25">
      <c r="A722" s="101"/>
      <c r="D722" s="81" t="s">
        <v>23</v>
      </c>
      <c r="E722" s="81">
        <f>E720-E721</f>
        <v>55080</v>
      </c>
      <c r="F722" s="81"/>
      <c r="G722" s="82">
        <f>G720-G721</f>
        <v>49621.62162162162</v>
      </c>
      <c r="H722" s="82">
        <f>H720-H721</f>
        <v>5458.3783783783783</v>
      </c>
      <c r="I722" s="82">
        <f>I720-I721</f>
        <v>16540.54054054054</v>
      </c>
      <c r="J722" s="105">
        <f>J720-J721</f>
        <v>1819.4594594594596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55080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9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Invoice!B4464</f>
        <v>3</v>
      </c>
      <c r="C726" s="88" t="str">
        <f>Invoice!E4464</f>
        <v>GEL PEN JOYKO GP-243 WHIZ GEL HITAM</v>
      </c>
      <c r="D726" s="89">
        <f>Invoice!H4464</f>
        <v>24600</v>
      </c>
      <c r="E726" s="81">
        <f t="shared" si="125"/>
        <v>73800</v>
      </c>
      <c r="F726" s="81"/>
      <c r="G726" s="82">
        <f t="shared" si="126"/>
        <v>66486.486486486479</v>
      </c>
      <c r="H726" s="83">
        <f t="shared" si="127"/>
        <v>7313.5135135135124</v>
      </c>
      <c r="I726" s="83">
        <f t="shared" si="128"/>
        <v>22162.16216216216</v>
      </c>
      <c r="J726" s="103">
        <f t="shared" si="129"/>
        <v>2437.8378378378375</v>
      </c>
    </row>
    <row r="727" spans="1:10" ht="12.75" customHeight="1" x14ac:dyDescent="0.25">
      <c r="A727" s="101"/>
      <c r="D727" s="81"/>
      <c r="E727" s="81">
        <f>(E726*Invoice!I4464)+((E726-(E726*Invoice!I4464))*Invoice!J4464)</f>
        <v>7380</v>
      </c>
      <c r="F727" s="81"/>
      <c r="G727" s="90">
        <f>E727/1.11</f>
        <v>6648.6486486486483</v>
      </c>
      <c r="H727" s="91">
        <f>G727*11%</f>
        <v>731.35135135135135</v>
      </c>
      <c r="I727" s="91">
        <f>G727/B726</f>
        <v>2216.2162162162163</v>
      </c>
      <c r="J727" s="104">
        <f>H727/B726</f>
        <v>243.78378378378378</v>
      </c>
    </row>
    <row r="728" spans="1:10" ht="12.75" customHeight="1" x14ac:dyDescent="0.25">
      <c r="A728" s="101"/>
      <c r="D728" s="81" t="s">
        <v>23</v>
      </c>
      <c r="E728" s="81">
        <f>E726-E727</f>
        <v>66420</v>
      </c>
      <c r="F728" s="81"/>
      <c r="G728" s="82">
        <f>G726-G727</f>
        <v>59837.837837837833</v>
      </c>
      <c r="H728" s="82">
        <f>H726-H727</f>
        <v>6582.1621621621607</v>
      </c>
      <c r="I728" s="82">
        <f>I726-I727</f>
        <v>19945.945945945943</v>
      </c>
      <c r="J728" s="105">
        <f>J726-J727</f>
        <v>2194.0540540540537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66420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10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Invoice!B4465</f>
        <v>12</v>
      </c>
      <c r="C732" s="88" t="str">
        <f>Invoice!E4465</f>
        <v>BALLPEN JOYKO BP-349-12 VOKUS TRANS HITAM</v>
      </c>
      <c r="D732" s="89">
        <f>Invoice!H4465</f>
        <v>13200</v>
      </c>
      <c r="E732" s="81">
        <f t="shared" si="125"/>
        <v>158400</v>
      </c>
      <c r="F732" s="81"/>
      <c r="G732" s="82">
        <f t="shared" si="126"/>
        <v>142702.70270270269</v>
      </c>
      <c r="H732" s="83">
        <f t="shared" si="127"/>
        <v>15697.297297297297</v>
      </c>
      <c r="I732" s="83">
        <f t="shared" si="128"/>
        <v>11891.891891891892</v>
      </c>
      <c r="J732" s="103">
        <f t="shared" si="129"/>
        <v>1308.1081081081081</v>
      </c>
    </row>
    <row r="733" spans="1:10" ht="12.75" customHeight="1" x14ac:dyDescent="0.25">
      <c r="A733" s="101"/>
      <c r="D733" s="81"/>
      <c r="E733" s="81">
        <f>(E732*Invoice!I4465)+((E732-(E732*Invoice!I4465))*Invoice!J4465)</f>
        <v>15840</v>
      </c>
      <c r="F733" s="81"/>
      <c r="G733" s="90">
        <f>E733/1.11</f>
        <v>14270.270270270268</v>
      </c>
      <c r="H733" s="91">
        <f>G733*11%</f>
        <v>1569.7297297297296</v>
      </c>
      <c r="I733" s="91">
        <f>G733/B732</f>
        <v>1189.1891891891889</v>
      </c>
      <c r="J733" s="104">
        <f>H733/B732</f>
        <v>130.81081081081081</v>
      </c>
    </row>
    <row r="734" spans="1:10" ht="12.75" customHeight="1" x14ac:dyDescent="0.25">
      <c r="A734" s="101"/>
      <c r="D734" s="81" t="s">
        <v>23</v>
      </c>
      <c r="E734" s="81">
        <f>E732-E733</f>
        <v>142560</v>
      </c>
      <c r="F734" s="81"/>
      <c r="G734" s="82">
        <f>G732-G733</f>
        <v>128432.43243243243</v>
      </c>
      <c r="H734" s="82">
        <f>H732-H733</f>
        <v>14127.567567567567</v>
      </c>
      <c r="I734" s="82">
        <f>I732-I733</f>
        <v>10702.702702702703</v>
      </c>
      <c r="J734" s="105">
        <f>J732-J733</f>
        <v>1177.2972972972973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142560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11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Invoice!B4466</f>
        <v>1</v>
      </c>
      <c r="C738" s="88" t="str">
        <f>Invoice!E4466</f>
        <v>GUNTING KENKO SC-848N</v>
      </c>
      <c r="D738" s="89">
        <f>Invoice!H4466</f>
        <v>118800</v>
      </c>
      <c r="E738" s="81">
        <f t="shared" si="125"/>
        <v>118800</v>
      </c>
      <c r="F738" s="81"/>
      <c r="G738" s="82">
        <f t="shared" si="126"/>
        <v>107027.02702702701</v>
      </c>
      <c r="H738" s="83">
        <f t="shared" si="127"/>
        <v>11772.972972972972</v>
      </c>
      <c r="I738" s="83">
        <f t="shared" si="128"/>
        <v>107027.02702702701</v>
      </c>
      <c r="J738" s="103">
        <f t="shared" si="129"/>
        <v>11772.972972972972</v>
      </c>
    </row>
    <row r="739" spans="1:10" ht="12.75" customHeight="1" x14ac:dyDescent="0.25">
      <c r="A739" s="101"/>
      <c r="D739" s="81"/>
      <c r="E739" s="81">
        <f>(E738*Invoice!I4466)+((E738-(E738*Invoice!I4466))*Invoice!J4466)</f>
        <v>11880</v>
      </c>
      <c r="F739" s="81"/>
      <c r="G739" s="90">
        <f>E739/1.11</f>
        <v>10702.702702702702</v>
      </c>
      <c r="H739" s="91">
        <f>G739*11%</f>
        <v>1177.2972972972973</v>
      </c>
      <c r="I739" s="91">
        <f>G739/B738</f>
        <v>10702.702702702702</v>
      </c>
      <c r="J739" s="104">
        <f>H739/B738</f>
        <v>1177.2972972972973</v>
      </c>
    </row>
    <row r="740" spans="1:10" ht="12.75" customHeight="1" x14ac:dyDescent="0.25">
      <c r="A740" s="101"/>
      <c r="D740" s="81" t="s">
        <v>23</v>
      </c>
      <c r="E740" s="81">
        <f>E738-E739</f>
        <v>106920</v>
      </c>
      <c r="F740" s="81"/>
      <c r="G740" s="82">
        <f>G738-G739</f>
        <v>96324.324324324305</v>
      </c>
      <c r="H740" s="82">
        <f>H738-H739</f>
        <v>10595.675675675675</v>
      </c>
      <c r="I740" s="82">
        <f>I738-I739</f>
        <v>96324.324324324305</v>
      </c>
      <c r="J740" s="105">
        <f>J738-J739</f>
        <v>10595.675675675675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106919.99999999999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12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Invoice!B4467</f>
        <v>2</v>
      </c>
      <c r="C744" s="88" t="str">
        <f>Invoice!E4467</f>
        <v>PENSIL WARNA JOYKO CP-12PB (PANJANG)</v>
      </c>
      <c r="D744" s="89">
        <f>Invoice!H4467</f>
        <v>127200</v>
      </c>
      <c r="E744" s="81">
        <f t="shared" si="125"/>
        <v>254400</v>
      </c>
      <c r="F744" s="81"/>
      <c r="G744" s="82">
        <f t="shared" si="126"/>
        <v>229189.18918918917</v>
      </c>
      <c r="H744" s="83">
        <f t="shared" si="127"/>
        <v>25210.81081081081</v>
      </c>
      <c r="I744" s="83">
        <f t="shared" si="128"/>
        <v>114594.59459459459</v>
      </c>
      <c r="J744" s="103">
        <f t="shared" si="129"/>
        <v>12605.405405405405</v>
      </c>
    </row>
    <row r="745" spans="1:10" ht="12.75" customHeight="1" x14ac:dyDescent="0.25">
      <c r="A745" s="101"/>
      <c r="D745" s="81"/>
      <c r="E745" s="81">
        <f>(E744*Invoice!I4467)+((E744-(E744*Invoice!I4467))*Invoice!J4467)</f>
        <v>25440</v>
      </c>
      <c r="F745" s="81"/>
      <c r="G745" s="90">
        <f>E745/1.11</f>
        <v>22918.918918918916</v>
      </c>
      <c r="H745" s="91">
        <f>G745*11%</f>
        <v>2521.0810810810808</v>
      </c>
      <c r="I745" s="91">
        <f>G745/B744</f>
        <v>11459.459459459458</v>
      </c>
      <c r="J745" s="104">
        <f>H745/B744</f>
        <v>1260.5405405405404</v>
      </c>
    </row>
    <row r="746" spans="1:10" ht="12.75" customHeight="1" x14ac:dyDescent="0.25">
      <c r="A746" s="101"/>
      <c r="D746" s="81" t="s">
        <v>23</v>
      </c>
      <c r="E746" s="81">
        <f>E744-E745</f>
        <v>228960</v>
      </c>
      <c r="F746" s="81"/>
      <c r="G746" s="82">
        <f>G744-G745</f>
        <v>206270.27027027027</v>
      </c>
      <c r="H746" s="82">
        <f>H744-H745</f>
        <v>22689.72972972973</v>
      </c>
      <c r="I746" s="82">
        <f>I744-I745</f>
        <v>103135.13513513513</v>
      </c>
      <c r="J746" s="105">
        <f>J744-J745</f>
        <v>11344.864864864865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228960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13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Invoice!B4468</f>
        <v>2</v>
      </c>
      <c r="C750" s="88" t="str">
        <f>Invoice!E4468</f>
        <v>PENSIL WARNA KENKO CP-12F CLASSIC (PANJANG)</v>
      </c>
      <c r="D750" s="89">
        <f>Invoice!H4468</f>
        <v>124200</v>
      </c>
      <c r="E750" s="81">
        <f t="shared" si="125"/>
        <v>248400</v>
      </c>
      <c r="F750" s="81"/>
      <c r="G750" s="82">
        <f t="shared" si="126"/>
        <v>223783.78378378376</v>
      </c>
      <c r="H750" s="83">
        <f t="shared" si="127"/>
        <v>24616.216216216213</v>
      </c>
      <c r="I750" s="83">
        <f t="shared" si="128"/>
        <v>111891.89189189188</v>
      </c>
      <c r="J750" s="103">
        <f t="shared" si="129"/>
        <v>12308.108108108107</v>
      </c>
    </row>
    <row r="751" spans="1:10" ht="12.75" customHeight="1" x14ac:dyDescent="0.25">
      <c r="A751" s="101"/>
      <c r="D751" s="81"/>
      <c r="E751" s="81">
        <f>(E750*Invoice!I4468)+((E750-(E750*Invoice!I4468))*Invoice!J4468)</f>
        <v>24840</v>
      </c>
      <c r="F751" s="81"/>
      <c r="G751" s="90">
        <f>E751/1.11</f>
        <v>22378.378378378377</v>
      </c>
      <c r="H751" s="91">
        <f>G751*11%</f>
        <v>2461.6216216216212</v>
      </c>
      <c r="I751" s="91">
        <f>G751/B750</f>
        <v>11189.189189189188</v>
      </c>
      <c r="J751" s="104">
        <f>H751/B750</f>
        <v>1230.8108108108106</v>
      </c>
    </row>
    <row r="752" spans="1:10" ht="12.75" customHeight="1" x14ac:dyDescent="0.25">
      <c r="A752" s="101"/>
      <c r="D752" s="81" t="s">
        <v>23</v>
      </c>
      <c r="E752" s="81">
        <f>E750-E751</f>
        <v>223560</v>
      </c>
      <c r="F752" s="81"/>
      <c r="G752" s="82">
        <f>G750-G751</f>
        <v>201405.40540540538</v>
      </c>
      <c r="H752" s="82">
        <f>H750-H751</f>
        <v>22154.594594594593</v>
      </c>
      <c r="I752" s="82">
        <f>I750-I751</f>
        <v>100702.70270270269</v>
      </c>
      <c r="J752" s="105">
        <f>J750-J751</f>
        <v>11077.297297297297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223559.99999999997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14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Invoice!B4469</f>
        <v>2</v>
      </c>
      <c r="C756" s="88" t="str">
        <f>Invoice!E4469</f>
        <v>ISI CUTTER 9 MM KENKO A-100 (KECIL)</v>
      </c>
      <c r="D756" s="89">
        <f>Invoice!H4469</f>
        <v>32400</v>
      </c>
      <c r="E756" s="81">
        <f t="shared" si="125"/>
        <v>64800</v>
      </c>
      <c r="F756" s="81"/>
      <c r="G756" s="82">
        <f t="shared" si="126"/>
        <v>58378.378378378373</v>
      </c>
      <c r="H756" s="83">
        <f t="shared" si="127"/>
        <v>6421.6216216216208</v>
      </c>
      <c r="I756" s="83">
        <f t="shared" si="128"/>
        <v>29189.189189189186</v>
      </c>
      <c r="J756" s="103">
        <f t="shared" si="129"/>
        <v>3210.8108108108104</v>
      </c>
    </row>
    <row r="757" spans="1:10" ht="12.75" customHeight="1" x14ac:dyDescent="0.25">
      <c r="A757" s="101"/>
      <c r="D757" s="81"/>
      <c r="E757" s="81">
        <f>(E756*Invoice!I4469)+((E756-(E756*Invoice!I4469))*Invoice!J4469)</f>
        <v>6480</v>
      </c>
      <c r="F757" s="81"/>
      <c r="G757" s="90">
        <f>E757/1.11</f>
        <v>5837.8378378378375</v>
      </c>
      <c r="H757" s="91">
        <f>G757*11%</f>
        <v>642.16216216216208</v>
      </c>
      <c r="I757" s="91">
        <f>G757/B756</f>
        <v>2918.9189189189187</v>
      </c>
      <c r="J757" s="104">
        <f>H757/B756</f>
        <v>321.08108108108104</v>
      </c>
    </row>
    <row r="758" spans="1:10" ht="12.75" customHeight="1" x14ac:dyDescent="0.25">
      <c r="A758" s="101"/>
      <c r="D758" s="81" t="s">
        <v>23</v>
      </c>
      <c r="E758" s="81">
        <f>E756-E757</f>
        <v>58320</v>
      </c>
      <c r="F758" s="81"/>
      <c r="G758" s="82">
        <f>G756-G757</f>
        <v>52540.540540540533</v>
      </c>
      <c r="H758" s="82">
        <f>H756-H757</f>
        <v>5779.4594594594582</v>
      </c>
      <c r="I758" s="82">
        <f>I756-I757</f>
        <v>26270.270270270266</v>
      </c>
      <c r="J758" s="105">
        <f>J756-J757</f>
        <v>2889.7297297297291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58319.999999999993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15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Invoice!B4470</f>
        <v>2</v>
      </c>
      <c r="C762" s="88" t="str">
        <f>Invoice!E4470</f>
        <v>ISI CUTTER 18 MM KENKO L-150 (BESAR)</v>
      </c>
      <c r="D762" s="89">
        <f>Invoice!H4470</f>
        <v>64800</v>
      </c>
      <c r="E762" s="81">
        <f t="shared" si="125"/>
        <v>129600</v>
      </c>
      <c r="F762" s="81"/>
      <c r="G762" s="82">
        <f t="shared" si="126"/>
        <v>116756.75675675675</v>
      </c>
      <c r="H762" s="83">
        <f t="shared" si="127"/>
        <v>12843.243243243242</v>
      </c>
      <c r="I762" s="83">
        <f t="shared" si="128"/>
        <v>58378.378378378373</v>
      </c>
      <c r="J762" s="103">
        <f t="shared" si="129"/>
        <v>6421.6216216216208</v>
      </c>
    </row>
    <row r="763" spans="1:10" ht="12.75" customHeight="1" x14ac:dyDescent="0.25">
      <c r="A763" s="101"/>
      <c r="D763" s="81"/>
      <c r="E763" s="81">
        <f>(E762*Invoice!I4470)+((E762-(E762*Invoice!I4470))*Invoice!J4470)</f>
        <v>12960</v>
      </c>
      <c r="F763" s="81"/>
      <c r="G763" s="90">
        <f>E763/1.11</f>
        <v>11675.675675675675</v>
      </c>
      <c r="H763" s="91">
        <f>G763*11%</f>
        <v>1284.3243243243242</v>
      </c>
      <c r="I763" s="91">
        <f>G763/B762</f>
        <v>5837.8378378378375</v>
      </c>
      <c r="J763" s="104">
        <f>H763/B762</f>
        <v>642.16216216216208</v>
      </c>
    </row>
    <row r="764" spans="1:10" ht="12.75" customHeight="1" x14ac:dyDescent="0.25">
      <c r="A764" s="101"/>
      <c r="D764" s="81" t="s">
        <v>23</v>
      </c>
      <c r="E764" s="81">
        <f>E762-E763</f>
        <v>116640</v>
      </c>
      <c r="F764" s="81"/>
      <c r="G764" s="82">
        <f>G762-G763</f>
        <v>105081.08108108107</v>
      </c>
      <c r="H764" s="82">
        <f>H762-H763</f>
        <v>11558.918918918916</v>
      </c>
      <c r="I764" s="82">
        <f>I762-I763</f>
        <v>52540.540540540533</v>
      </c>
      <c r="J764" s="105">
        <f>J762-J763</f>
        <v>5779.4594594594582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116639.99999999999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16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Invoice!B4471</f>
        <v>1</v>
      </c>
      <c r="C768" s="88" t="str">
        <f>Invoice!E4471</f>
        <v>LEM CAIR 35 ML KENKO LG-35</v>
      </c>
      <c r="D768" s="89">
        <f>Invoice!H4471</f>
        <v>19800</v>
      </c>
      <c r="E768" s="81">
        <f t="shared" si="125"/>
        <v>19800</v>
      </c>
      <c r="F768" s="81"/>
      <c r="G768" s="82">
        <f t="shared" si="126"/>
        <v>17837.837837837837</v>
      </c>
      <c r="H768" s="83">
        <f t="shared" si="127"/>
        <v>1962.1621621621621</v>
      </c>
      <c r="I768" s="83">
        <f t="shared" si="128"/>
        <v>17837.837837837837</v>
      </c>
      <c r="J768" s="103">
        <f t="shared" si="129"/>
        <v>1962.1621621621621</v>
      </c>
    </row>
    <row r="769" spans="1:10" ht="12.75" customHeight="1" x14ac:dyDescent="0.25">
      <c r="A769" s="101"/>
      <c r="D769" s="81"/>
      <c r="E769" s="81">
        <f>(E768*Invoice!I4471)+((E768-(E768*Invoice!I4471))*Invoice!J4471)</f>
        <v>1980</v>
      </c>
      <c r="F769" s="81"/>
      <c r="G769" s="90">
        <f>E769/1.11</f>
        <v>1783.7837837837835</v>
      </c>
      <c r="H769" s="91">
        <f>G769*11%</f>
        <v>196.2162162162162</v>
      </c>
      <c r="I769" s="91">
        <f>G769/B768</f>
        <v>1783.7837837837835</v>
      </c>
      <c r="J769" s="104">
        <f>H769/B768</f>
        <v>196.2162162162162</v>
      </c>
    </row>
    <row r="770" spans="1:10" ht="12.75" customHeight="1" x14ac:dyDescent="0.25">
      <c r="A770" s="101"/>
      <c r="D770" s="81" t="s">
        <v>23</v>
      </c>
      <c r="E770" s="81">
        <f>E768-E769</f>
        <v>17820</v>
      </c>
      <c r="F770" s="81"/>
      <c r="G770" s="82">
        <f>G768-G769</f>
        <v>16054.054054054053</v>
      </c>
      <c r="H770" s="82">
        <f>H768-H769</f>
        <v>1765.9459459459458</v>
      </c>
      <c r="I770" s="82">
        <f>I768-I769</f>
        <v>16054.054054054053</v>
      </c>
      <c r="J770" s="105">
        <f>J768-J769</f>
        <v>1765.9459459459458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17820</v>
      </c>
      <c r="I771" s="83"/>
      <c r="J771" s="103"/>
    </row>
    <row r="772" spans="1:10" ht="12.75" customHeight="1" x14ac:dyDescent="0.25">
      <c r="A772" s="101"/>
      <c r="C772" s="88"/>
      <c r="D772" s="89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6"/>
      <c r="B773" s="107"/>
      <c r="C773" s="107"/>
      <c r="D773" s="107"/>
      <c r="E773" s="107"/>
      <c r="F773" s="107"/>
      <c r="G773" s="108">
        <f>G680+G686+G692+G698+G704+G710+G716+G722+G728+G734+G740+G746+G752+G758+G764+G770</f>
        <v>1666459.4594594594</v>
      </c>
      <c r="H773" s="108">
        <f>H680+H686+H692+H698+H704+H710+H716+H722+H728+H734+H740+H746+H752+H758+H764+H770</f>
        <v>183310.5405405405</v>
      </c>
      <c r="I773" s="107"/>
      <c r="J773" s="109">
        <f>H681+H687+H693+H699+H705+H711+H717+H723+H729+H735+H741+H747+H753+H759+H765+H771</f>
        <v>1849770</v>
      </c>
    </row>
    <row r="775" spans="1:10" ht="12.75" customHeight="1" x14ac:dyDescent="0.25">
      <c r="A775" s="94" t="s">
        <v>1</v>
      </c>
      <c r="B775" s="95">
        <f>Invoice!E4562</f>
        <v>23070041</v>
      </c>
      <c r="C775" s="96"/>
      <c r="D775" s="97"/>
      <c r="E775" s="97"/>
      <c r="F775" s="97"/>
      <c r="G775" s="98"/>
      <c r="H775" s="99"/>
      <c r="I775" s="99"/>
      <c r="J775" s="100"/>
    </row>
    <row r="776" spans="1:10" ht="12.75" customHeight="1" x14ac:dyDescent="0.25">
      <c r="A776" s="101">
        <v>1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Invoice!B4570</f>
        <v>2</v>
      </c>
      <c r="C777" s="88" t="str">
        <f>Invoice!E4570</f>
        <v>STIP / PENGHAPUS JOYKO ER-B20BL HITAM</v>
      </c>
      <c r="D777" s="89">
        <f>Invoice!H4570</f>
        <v>34100</v>
      </c>
      <c r="E777" s="81">
        <f>D777*B777</f>
        <v>68200</v>
      </c>
      <c r="F777" s="81"/>
      <c r="G777" s="82">
        <f>E777/1.11</f>
        <v>61441.441441441435</v>
      </c>
      <c r="H777" s="83">
        <f>G777*11%</f>
        <v>6758.5585585585577</v>
      </c>
      <c r="I777" s="83">
        <f>G777/B777</f>
        <v>30720.720720720718</v>
      </c>
      <c r="J777" s="103">
        <f>H777/B777</f>
        <v>3379.2792792792789</v>
      </c>
    </row>
    <row r="778" spans="1:10" ht="12.75" customHeight="1" x14ac:dyDescent="0.25">
      <c r="A778" s="101"/>
      <c r="D778" s="81"/>
      <c r="E778" s="81">
        <f>(E777*Invoice!I4570)+((E777-(E777*Invoice!I4570))*Invoice!J4570)</f>
        <v>6820</v>
      </c>
      <c r="F778" s="81"/>
      <c r="G778" s="90">
        <f>E778/1.11</f>
        <v>6144.1441441441439</v>
      </c>
      <c r="H778" s="91">
        <f>G778*11%</f>
        <v>675.85585585585579</v>
      </c>
      <c r="I778" s="91">
        <f>G778/B777</f>
        <v>3072.0720720720719</v>
      </c>
      <c r="J778" s="104">
        <f>H778/B777</f>
        <v>337.9279279279279</v>
      </c>
    </row>
    <row r="779" spans="1:10" ht="12.75" customHeight="1" x14ac:dyDescent="0.25">
      <c r="A779" s="101"/>
      <c r="D779" s="81" t="s">
        <v>23</v>
      </c>
      <c r="E779" s="81">
        <f>E777-E778</f>
        <v>61380</v>
      </c>
      <c r="F779" s="81"/>
      <c r="G779" s="82">
        <f>G777-G778</f>
        <v>55297.297297297293</v>
      </c>
      <c r="H779" s="82">
        <f>H777-H778</f>
        <v>6082.7027027027016</v>
      </c>
      <c r="I779" s="82">
        <f>I777-I778</f>
        <v>27648.648648648646</v>
      </c>
      <c r="J779" s="105">
        <f>J777-J778</f>
        <v>3041.3513513513508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61379.999999999993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1">
        <v>2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Invoice!B4571</f>
        <v>2</v>
      </c>
      <c r="C783" s="88" t="str">
        <f>Invoice!E4571</f>
        <v>STIP / PENGHAPUS JOYKO 526-B20 PUTIH</v>
      </c>
      <c r="D783" s="89">
        <f>Invoice!H4571</f>
        <v>34100</v>
      </c>
      <c r="E783" s="81">
        <f t="shared" ref="E783:E843" si="130">D783*B783</f>
        <v>68200</v>
      </c>
      <c r="F783" s="81"/>
      <c r="G783" s="82">
        <f t="shared" ref="G783:G843" si="131">E783/1.11</f>
        <v>61441.441441441435</v>
      </c>
      <c r="H783" s="83">
        <f t="shared" ref="H783:H843" si="132">G783*11%</f>
        <v>6758.5585585585577</v>
      </c>
      <c r="I783" s="83">
        <f t="shared" ref="I783:I843" si="133">G783/B783</f>
        <v>30720.720720720718</v>
      </c>
      <c r="J783" s="103">
        <f t="shared" ref="J783:J843" si="134">H783/B783</f>
        <v>3379.2792792792789</v>
      </c>
    </row>
    <row r="784" spans="1:10" ht="12.75" customHeight="1" x14ac:dyDescent="0.25">
      <c r="A784" s="101"/>
      <c r="D784" s="81"/>
      <c r="E784" s="81">
        <f>(E783*Invoice!I4571)+((E783-(E783*Invoice!I4571))*Invoice!J4571)</f>
        <v>6820</v>
      </c>
      <c r="F784" s="81"/>
      <c r="G784" s="90">
        <f>E784/1.11</f>
        <v>6144.1441441441439</v>
      </c>
      <c r="H784" s="91">
        <f>G784*11%</f>
        <v>675.85585585585579</v>
      </c>
      <c r="I784" s="91">
        <f>G784/B783</f>
        <v>3072.0720720720719</v>
      </c>
      <c r="J784" s="104">
        <f>H784/B783</f>
        <v>337.9279279279279</v>
      </c>
    </row>
    <row r="785" spans="1:10" ht="12.75" customHeight="1" x14ac:dyDescent="0.25">
      <c r="A785" s="101"/>
      <c r="D785" s="81" t="s">
        <v>23</v>
      </c>
      <c r="E785" s="81">
        <f>E783-E784</f>
        <v>61380</v>
      </c>
      <c r="F785" s="81"/>
      <c r="G785" s="82">
        <f>G783-G784</f>
        <v>55297.297297297293</v>
      </c>
      <c r="H785" s="82">
        <f>H783-H784</f>
        <v>6082.7027027027016</v>
      </c>
      <c r="I785" s="82">
        <f>I783-I784</f>
        <v>27648.648648648646</v>
      </c>
      <c r="J785" s="105">
        <f>J783-J784</f>
        <v>3041.3513513513508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61379.999999999993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3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Invoice!B4572</f>
        <v>1</v>
      </c>
      <c r="C789" s="88" t="str">
        <f>Invoice!E4572</f>
        <v>CUTTER 9 MM KENKO A-300 (KECIL)</v>
      </c>
      <c r="D789" s="89">
        <f>Invoice!H4572</f>
        <v>57000</v>
      </c>
      <c r="E789" s="81">
        <f t="shared" si="130"/>
        <v>57000</v>
      </c>
      <c r="F789" s="81"/>
      <c r="G789" s="82">
        <f t="shared" si="131"/>
        <v>51351.351351351346</v>
      </c>
      <c r="H789" s="83">
        <f t="shared" si="132"/>
        <v>5648.6486486486483</v>
      </c>
      <c r="I789" s="83">
        <f t="shared" si="133"/>
        <v>51351.351351351346</v>
      </c>
      <c r="J789" s="103">
        <f t="shared" si="134"/>
        <v>5648.6486486486483</v>
      </c>
    </row>
    <row r="790" spans="1:10" ht="12.75" customHeight="1" x14ac:dyDescent="0.25">
      <c r="A790" s="101"/>
      <c r="D790" s="81"/>
      <c r="E790" s="81">
        <f>(E789*Invoice!I4572)+((E789-(E789*Invoice!I4572))*Invoice!J4572)</f>
        <v>5700</v>
      </c>
      <c r="F790" s="81"/>
      <c r="G790" s="90">
        <f>E790/1.11</f>
        <v>5135.135135135135</v>
      </c>
      <c r="H790" s="91">
        <f>G790*11%</f>
        <v>564.8648648648649</v>
      </c>
      <c r="I790" s="91">
        <f>G790/B789</f>
        <v>5135.135135135135</v>
      </c>
      <c r="J790" s="104">
        <f>H790/B789</f>
        <v>564.8648648648649</v>
      </c>
    </row>
    <row r="791" spans="1:10" ht="12.75" customHeight="1" x14ac:dyDescent="0.25">
      <c r="A791" s="101"/>
      <c r="D791" s="81" t="s">
        <v>23</v>
      </c>
      <c r="E791" s="81">
        <f>E789-E790</f>
        <v>51300</v>
      </c>
      <c r="F791" s="81"/>
      <c r="G791" s="82">
        <f>G789-G790</f>
        <v>46216.216216216213</v>
      </c>
      <c r="H791" s="82">
        <f>H789-H790</f>
        <v>5083.7837837837833</v>
      </c>
      <c r="I791" s="82">
        <f>I789-I790</f>
        <v>46216.216216216213</v>
      </c>
      <c r="J791" s="105">
        <f>J789-J790</f>
        <v>5083.7837837837833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51300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4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Invoice!B4573</f>
        <v>5</v>
      </c>
      <c r="C795" s="88" t="str">
        <f>Invoice!E4573</f>
        <v>PAPER TRIGONAL CLIP KENKO NO. 3</v>
      </c>
      <c r="D795" s="89">
        <f>Invoice!H4573</f>
        <v>16000</v>
      </c>
      <c r="E795" s="81">
        <f t="shared" si="130"/>
        <v>80000</v>
      </c>
      <c r="F795" s="81"/>
      <c r="G795" s="82">
        <f t="shared" si="131"/>
        <v>72072.072072072071</v>
      </c>
      <c r="H795" s="83">
        <f t="shared" si="132"/>
        <v>7927.9279279279281</v>
      </c>
      <c r="I795" s="83">
        <f t="shared" si="133"/>
        <v>14414.414414414414</v>
      </c>
      <c r="J795" s="103">
        <f t="shared" si="134"/>
        <v>1585.5855855855857</v>
      </c>
    </row>
    <row r="796" spans="1:10" ht="12.75" customHeight="1" x14ac:dyDescent="0.25">
      <c r="A796" s="101"/>
      <c r="D796" s="81"/>
      <c r="E796" s="81">
        <f>(E795*Invoice!I4573)+((E795-(E795*Invoice!I4573))*Invoice!J4573)</f>
        <v>8000</v>
      </c>
      <c r="F796" s="81"/>
      <c r="G796" s="90">
        <f>E796/1.11</f>
        <v>7207.2072072072069</v>
      </c>
      <c r="H796" s="91">
        <f>G796*11%</f>
        <v>792.79279279279274</v>
      </c>
      <c r="I796" s="91">
        <f>G796/B795</f>
        <v>1441.4414414414414</v>
      </c>
      <c r="J796" s="104">
        <f>H796/B795</f>
        <v>158.55855855855856</v>
      </c>
    </row>
    <row r="797" spans="1:10" ht="12.75" customHeight="1" x14ac:dyDescent="0.25">
      <c r="A797" s="101"/>
      <c r="D797" s="81" t="s">
        <v>23</v>
      </c>
      <c r="E797" s="81">
        <f>E795-E796</f>
        <v>72000</v>
      </c>
      <c r="F797" s="81"/>
      <c r="G797" s="82">
        <f>G795-G796</f>
        <v>64864.864864864867</v>
      </c>
      <c r="H797" s="82">
        <f>H795-H796</f>
        <v>7135.135135135135</v>
      </c>
      <c r="I797" s="82">
        <f>I795-I796</f>
        <v>12972.972972972973</v>
      </c>
      <c r="J797" s="105">
        <f>J795-J796</f>
        <v>1427.0270270270271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72000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5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Invoice!B4574</f>
        <v>1</v>
      </c>
      <c r="C801" s="88" t="str">
        <f>Invoice!E4574</f>
        <v>PENCIL CASE 23 x 8.5 MAGNET JH-220A</v>
      </c>
      <c r="D801" s="89">
        <f>Invoice!H4574</f>
        <v>175000</v>
      </c>
      <c r="E801" s="81">
        <f t="shared" si="130"/>
        <v>175000</v>
      </c>
      <c r="F801" s="81"/>
      <c r="G801" s="82">
        <f t="shared" si="131"/>
        <v>157657.65765765763</v>
      </c>
      <c r="H801" s="83">
        <f t="shared" si="132"/>
        <v>17342.342342342341</v>
      </c>
      <c r="I801" s="83">
        <f t="shared" si="133"/>
        <v>157657.65765765763</v>
      </c>
      <c r="J801" s="103">
        <f t="shared" si="134"/>
        <v>17342.342342342341</v>
      </c>
    </row>
    <row r="802" spans="1:10" ht="12.75" customHeight="1" x14ac:dyDescent="0.25">
      <c r="A802" s="101"/>
      <c r="D802" s="81"/>
      <c r="E802" s="81">
        <f>(E801*Invoice!I4574)+((E801-(E801*Invoice!I4574))*Invoice!J4574)</f>
        <v>0</v>
      </c>
      <c r="F802" s="81"/>
      <c r="G802" s="90">
        <f>E802/1.11</f>
        <v>0</v>
      </c>
      <c r="H802" s="91">
        <f>G802*11%</f>
        <v>0</v>
      </c>
      <c r="I802" s="91">
        <f>G802/B801</f>
        <v>0</v>
      </c>
      <c r="J802" s="104">
        <f>H802/B801</f>
        <v>0</v>
      </c>
    </row>
    <row r="803" spans="1:10" ht="12.75" customHeight="1" x14ac:dyDescent="0.25">
      <c r="A803" s="101"/>
      <c r="D803" s="81" t="s">
        <v>23</v>
      </c>
      <c r="E803" s="81">
        <f>E801-E802</f>
        <v>175000</v>
      </c>
      <c r="F803" s="81"/>
      <c r="G803" s="82">
        <f>G801-G802</f>
        <v>157657.65765765763</v>
      </c>
      <c r="H803" s="82">
        <f>H801-H802</f>
        <v>17342.342342342341</v>
      </c>
      <c r="I803" s="82">
        <f>I801-I802</f>
        <v>157657.65765765763</v>
      </c>
      <c r="J803" s="105">
        <f>J801-J802</f>
        <v>17342.342342342341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174999.99999999997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6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Invoice!B4575</f>
        <v>1</v>
      </c>
      <c r="C807" s="88" t="str">
        <f>Invoice!E4575</f>
        <v>PENCIL CASE 22 x 7.5 MAGNET AC-1762 COWOK</v>
      </c>
      <c r="D807" s="89">
        <f>Invoice!H4575</f>
        <v>175000</v>
      </c>
      <c r="E807" s="81">
        <f t="shared" si="130"/>
        <v>175000</v>
      </c>
      <c r="F807" s="81"/>
      <c r="G807" s="82">
        <f t="shared" si="131"/>
        <v>157657.65765765763</v>
      </c>
      <c r="H807" s="83">
        <f t="shared" si="132"/>
        <v>17342.342342342341</v>
      </c>
      <c r="I807" s="83">
        <f t="shared" si="133"/>
        <v>157657.65765765763</v>
      </c>
      <c r="J807" s="103">
        <f t="shared" si="134"/>
        <v>17342.342342342341</v>
      </c>
    </row>
    <row r="808" spans="1:10" ht="12.75" customHeight="1" x14ac:dyDescent="0.25">
      <c r="A808" s="101"/>
      <c r="D808" s="81"/>
      <c r="E808" s="81">
        <f>(E807*Invoice!I4575)+((E807-(E807*Invoice!I4575))*Invoice!J4575)</f>
        <v>0</v>
      </c>
      <c r="F808" s="81"/>
      <c r="G808" s="90">
        <f>E808/1.11</f>
        <v>0</v>
      </c>
      <c r="H808" s="91">
        <f>G808*11%</f>
        <v>0</v>
      </c>
      <c r="I808" s="91">
        <f>G808/B807</f>
        <v>0</v>
      </c>
      <c r="J808" s="104">
        <f>H808/B807</f>
        <v>0</v>
      </c>
    </row>
    <row r="809" spans="1:10" ht="12.75" customHeight="1" x14ac:dyDescent="0.25">
      <c r="A809" s="101"/>
      <c r="D809" s="81" t="s">
        <v>23</v>
      </c>
      <c r="E809" s="81">
        <f>E807-E808</f>
        <v>175000</v>
      </c>
      <c r="F809" s="81"/>
      <c r="G809" s="82">
        <f>G807-G808</f>
        <v>157657.65765765763</v>
      </c>
      <c r="H809" s="82">
        <f>H807-H808</f>
        <v>17342.342342342341</v>
      </c>
      <c r="I809" s="82">
        <f>I807-I808</f>
        <v>157657.65765765763</v>
      </c>
      <c r="J809" s="105">
        <f>J807-J808</f>
        <v>17342.342342342341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174999.99999999997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7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Invoice!B4576</f>
        <v>1</v>
      </c>
      <c r="C813" s="88" t="str">
        <f>Invoice!E4576</f>
        <v>PENCIL CASE 22 x 7.5 MAGNET AC-1762 CEWEK</v>
      </c>
      <c r="D813" s="89">
        <f>Invoice!H4576</f>
        <v>175000</v>
      </c>
      <c r="E813" s="81">
        <f t="shared" si="130"/>
        <v>175000</v>
      </c>
      <c r="F813" s="81"/>
      <c r="G813" s="82">
        <f t="shared" si="131"/>
        <v>157657.65765765763</v>
      </c>
      <c r="H813" s="83">
        <f t="shared" si="132"/>
        <v>17342.342342342341</v>
      </c>
      <c r="I813" s="83">
        <f t="shared" si="133"/>
        <v>157657.65765765763</v>
      </c>
      <c r="J813" s="103">
        <f t="shared" si="134"/>
        <v>17342.342342342341</v>
      </c>
    </row>
    <row r="814" spans="1:10" ht="12.75" customHeight="1" x14ac:dyDescent="0.25">
      <c r="A814" s="101"/>
      <c r="D814" s="81"/>
      <c r="E814" s="81">
        <f>(E813*Invoice!I4576)+((E813-(E813*Invoice!I4576))*Invoice!J4576)</f>
        <v>0</v>
      </c>
      <c r="F814" s="81"/>
      <c r="G814" s="90">
        <f>E814/1.11</f>
        <v>0</v>
      </c>
      <c r="H814" s="91">
        <f>G814*11%</f>
        <v>0</v>
      </c>
      <c r="I814" s="91">
        <f>G814/B813</f>
        <v>0</v>
      </c>
      <c r="J814" s="104">
        <f>H814/B813</f>
        <v>0</v>
      </c>
    </row>
    <row r="815" spans="1:10" ht="12.75" customHeight="1" x14ac:dyDescent="0.25">
      <c r="A815" s="101"/>
      <c r="D815" s="81" t="s">
        <v>23</v>
      </c>
      <c r="E815" s="81">
        <f>E813-E814</f>
        <v>175000</v>
      </c>
      <c r="F815" s="81"/>
      <c r="G815" s="82">
        <f>G813-G814</f>
        <v>157657.65765765763</v>
      </c>
      <c r="H815" s="82">
        <f>H813-H814</f>
        <v>17342.342342342341</v>
      </c>
      <c r="I815" s="82">
        <f>I813-I814</f>
        <v>157657.65765765763</v>
      </c>
      <c r="J815" s="105">
        <f>J813-J814</f>
        <v>17342.342342342341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174999.99999999997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8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Invoice!B4577</f>
        <v>1</v>
      </c>
      <c r="C819" s="88" t="str">
        <f>Invoice!E4577</f>
        <v>PENCIL CASE 22 x 7.5 MAGNET FC-1758</v>
      </c>
      <c r="D819" s="89">
        <f>Invoice!H4577</f>
        <v>175000</v>
      </c>
      <c r="E819" s="81">
        <f t="shared" si="130"/>
        <v>175000</v>
      </c>
      <c r="F819" s="81"/>
      <c r="G819" s="82">
        <f t="shared" si="131"/>
        <v>157657.65765765763</v>
      </c>
      <c r="H819" s="83">
        <f t="shared" si="132"/>
        <v>17342.342342342341</v>
      </c>
      <c r="I819" s="83">
        <f t="shared" si="133"/>
        <v>157657.65765765763</v>
      </c>
      <c r="J819" s="103">
        <f t="shared" si="134"/>
        <v>17342.342342342341</v>
      </c>
    </row>
    <row r="820" spans="1:10" ht="12.75" customHeight="1" x14ac:dyDescent="0.25">
      <c r="A820" s="101"/>
      <c r="D820" s="81"/>
      <c r="E820" s="81">
        <f>(E819*Invoice!I4577)+((E819-(E819*Invoice!I4577))*Invoice!J4577)</f>
        <v>0</v>
      </c>
      <c r="F820" s="81"/>
      <c r="G820" s="90">
        <f>E820/1.11</f>
        <v>0</v>
      </c>
      <c r="H820" s="91">
        <f>G820*11%</f>
        <v>0</v>
      </c>
      <c r="I820" s="91">
        <f>G820/B819</f>
        <v>0</v>
      </c>
      <c r="J820" s="104">
        <f>H820/B819</f>
        <v>0</v>
      </c>
    </row>
    <row r="821" spans="1:10" ht="12.75" customHeight="1" x14ac:dyDescent="0.25">
      <c r="A821" s="101"/>
      <c r="D821" s="81" t="s">
        <v>23</v>
      </c>
      <c r="E821" s="81">
        <f>E819-E820</f>
        <v>175000</v>
      </c>
      <c r="F821" s="81"/>
      <c r="G821" s="82">
        <f>G819-G820</f>
        <v>157657.65765765763</v>
      </c>
      <c r="H821" s="82">
        <f>H819-H820</f>
        <v>17342.342342342341</v>
      </c>
      <c r="I821" s="82">
        <f>I819-I820</f>
        <v>157657.65765765763</v>
      </c>
      <c r="J821" s="105">
        <f>J819-J820</f>
        <v>17342.342342342341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174999.99999999997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9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Invoice!B4578</f>
        <v>1</v>
      </c>
      <c r="C825" s="88" t="str">
        <f>Invoice!E4578</f>
        <v>PENCIL CASE 22 x 7.5 MAGNET FX-2275 (METALIK)</v>
      </c>
      <c r="D825" s="89">
        <f>Invoice!H4578</f>
        <v>200000</v>
      </c>
      <c r="E825" s="81">
        <f t="shared" si="130"/>
        <v>200000</v>
      </c>
      <c r="F825" s="81"/>
      <c r="G825" s="82">
        <f t="shared" si="131"/>
        <v>180180.18018018018</v>
      </c>
      <c r="H825" s="83">
        <f t="shared" si="132"/>
        <v>19819.819819819819</v>
      </c>
      <c r="I825" s="83">
        <f t="shared" si="133"/>
        <v>180180.18018018018</v>
      </c>
      <c r="J825" s="103">
        <f t="shared" si="134"/>
        <v>19819.819819819819</v>
      </c>
    </row>
    <row r="826" spans="1:10" ht="12.75" customHeight="1" x14ac:dyDescent="0.25">
      <c r="A826" s="101"/>
      <c r="D826" s="81"/>
      <c r="E826" s="81">
        <f>(E825*Invoice!I4578)+((E825-(E825*Invoice!I4578))*Invoice!J4578)</f>
        <v>0</v>
      </c>
      <c r="F826" s="81"/>
      <c r="G826" s="90">
        <f>E826/1.11</f>
        <v>0</v>
      </c>
      <c r="H826" s="91">
        <f>G826*11%</f>
        <v>0</v>
      </c>
      <c r="I826" s="91">
        <f>G826/B825</f>
        <v>0</v>
      </c>
      <c r="J826" s="104">
        <f>H826/B825</f>
        <v>0</v>
      </c>
    </row>
    <row r="827" spans="1:10" ht="12.75" customHeight="1" x14ac:dyDescent="0.25">
      <c r="A827" s="101"/>
      <c r="D827" s="81" t="s">
        <v>23</v>
      </c>
      <c r="E827" s="81">
        <f>E825-E826</f>
        <v>200000</v>
      </c>
      <c r="F827" s="81"/>
      <c r="G827" s="82">
        <f>G825-G826</f>
        <v>180180.18018018018</v>
      </c>
      <c r="H827" s="82">
        <f>H825-H826</f>
        <v>19819.819819819819</v>
      </c>
      <c r="I827" s="82">
        <f>I825-I826</f>
        <v>180180.18018018018</v>
      </c>
      <c r="J827" s="105">
        <f>J825-J826</f>
        <v>19819.819819819819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200000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10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Invoice!B4579</f>
        <v>1</v>
      </c>
      <c r="C831" s="88" t="str">
        <f>Invoice!E4579</f>
        <v>PENCIL CASE 22 x 7.5 MAGNET C-1755-1</v>
      </c>
      <c r="D831" s="89">
        <f>Invoice!H4579</f>
        <v>175000</v>
      </c>
      <c r="E831" s="81">
        <f t="shared" si="130"/>
        <v>175000</v>
      </c>
      <c r="F831" s="81"/>
      <c r="G831" s="82">
        <f t="shared" si="131"/>
        <v>157657.65765765763</v>
      </c>
      <c r="H831" s="83">
        <f t="shared" si="132"/>
        <v>17342.342342342341</v>
      </c>
      <c r="I831" s="83">
        <f t="shared" si="133"/>
        <v>157657.65765765763</v>
      </c>
      <c r="J831" s="103">
        <f t="shared" si="134"/>
        <v>17342.342342342341</v>
      </c>
    </row>
    <row r="832" spans="1:10" ht="12.75" customHeight="1" x14ac:dyDescent="0.25">
      <c r="A832" s="101"/>
      <c r="D832" s="81"/>
      <c r="E832" s="81">
        <f>(E831*Invoice!I4579)+((E831-(E831*Invoice!I4579))*Invoice!J4579)</f>
        <v>0</v>
      </c>
      <c r="F832" s="81"/>
      <c r="G832" s="90">
        <f>E832/1.11</f>
        <v>0</v>
      </c>
      <c r="H832" s="91">
        <f>G832*11%</f>
        <v>0</v>
      </c>
      <c r="I832" s="91">
        <f>G832/B831</f>
        <v>0</v>
      </c>
      <c r="J832" s="104">
        <f>H832/B831</f>
        <v>0</v>
      </c>
    </row>
    <row r="833" spans="1:10" ht="12.75" customHeight="1" x14ac:dyDescent="0.25">
      <c r="A833" s="101"/>
      <c r="D833" s="81" t="s">
        <v>23</v>
      </c>
      <c r="E833" s="81">
        <f>E831-E832</f>
        <v>175000</v>
      </c>
      <c r="F833" s="81"/>
      <c r="G833" s="82">
        <f>G831-G832</f>
        <v>157657.65765765763</v>
      </c>
      <c r="H833" s="82">
        <f>H831-H832</f>
        <v>17342.342342342341</v>
      </c>
      <c r="I833" s="82">
        <f>I831-I832</f>
        <v>157657.65765765763</v>
      </c>
      <c r="J833" s="105">
        <f>J831-J832</f>
        <v>17342.342342342341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174999.99999999997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11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Invoice!B4580</f>
        <v>25</v>
      </c>
      <c r="C837" s="88" t="str">
        <f>Invoice!E4580</f>
        <v>LOOSE LEAF JOYKO A5-7020 (100S)</v>
      </c>
      <c r="D837" s="89">
        <f>Invoice!H4580</f>
        <v>7000</v>
      </c>
      <c r="E837" s="81">
        <f t="shared" si="130"/>
        <v>175000</v>
      </c>
      <c r="F837" s="81"/>
      <c r="G837" s="82">
        <f t="shared" si="131"/>
        <v>157657.65765765763</v>
      </c>
      <c r="H837" s="83">
        <f t="shared" si="132"/>
        <v>17342.342342342341</v>
      </c>
      <c r="I837" s="83">
        <f t="shared" si="133"/>
        <v>6306.3063063063055</v>
      </c>
      <c r="J837" s="103">
        <f t="shared" si="134"/>
        <v>693.6936936936936</v>
      </c>
    </row>
    <row r="838" spans="1:10" ht="12.75" customHeight="1" x14ac:dyDescent="0.25">
      <c r="A838" s="101"/>
      <c r="D838" s="81"/>
      <c r="E838" s="81">
        <f>(E837*Invoice!I4580)+((E837-(E837*Invoice!I4580))*Invoice!J4580)</f>
        <v>17500</v>
      </c>
      <c r="F838" s="81"/>
      <c r="G838" s="90">
        <f>E838/1.11</f>
        <v>15765.765765765764</v>
      </c>
      <c r="H838" s="91">
        <f>G838*11%</f>
        <v>1734.234234234234</v>
      </c>
      <c r="I838" s="91">
        <f>G838/B837</f>
        <v>630.63063063063055</v>
      </c>
      <c r="J838" s="104">
        <f>H838/B837</f>
        <v>69.369369369369366</v>
      </c>
    </row>
    <row r="839" spans="1:10" ht="12.75" customHeight="1" x14ac:dyDescent="0.25">
      <c r="A839" s="101"/>
      <c r="D839" s="81" t="s">
        <v>23</v>
      </c>
      <c r="E839" s="81">
        <f>E837-E838</f>
        <v>157500</v>
      </c>
      <c r="F839" s="81"/>
      <c r="G839" s="82">
        <f>G837-G838</f>
        <v>141891.89189189186</v>
      </c>
      <c r="H839" s="82">
        <f>H837-H838</f>
        <v>15608.108108108107</v>
      </c>
      <c r="I839" s="82">
        <f>I837-I838</f>
        <v>5675.6756756756749</v>
      </c>
      <c r="J839" s="105">
        <f>J837-J838</f>
        <v>624.32432432432427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157499.99999999997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12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Invoice!B4581</f>
        <v>200</v>
      </c>
      <c r="C843" s="88" t="str">
        <f>Invoice!E4581</f>
        <v>SAMPUL SAMSON KWARTO BATIK</v>
      </c>
      <c r="D843" s="89">
        <f>Invoice!H4581</f>
        <v>8000</v>
      </c>
      <c r="E843" s="81">
        <f t="shared" si="130"/>
        <v>1600000</v>
      </c>
      <c r="F843" s="81"/>
      <c r="G843" s="82">
        <f t="shared" si="131"/>
        <v>1441441.4414414414</v>
      </c>
      <c r="H843" s="83">
        <f t="shared" si="132"/>
        <v>158558.55855855855</v>
      </c>
      <c r="I843" s="83">
        <f t="shared" si="133"/>
        <v>7207.2072072072069</v>
      </c>
      <c r="J843" s="103">
        <f t="shared" si="134"/>
        <v>792.79279279279274</v>
      </c>
    </row>
    <row r="844" spans="1:10" ht="12.75" customHeight="1" x14ac:dyDescent="0.25">
      <c r="A844" s="101"/>
      <c r="D844" s="81"/>
      <c r="E844" s="81">
        <f>(E843*Invoice!I4581)+((E843-(E843*Invoice!I4581))*Invoice!J4581)</f>
        <v>0</v>
      </c>
      <c r="F844" s="81"/>
      <c r="G844" s="90">
        <f>E844/1.11</f>
        <v>0</v>
      </c>
      <c r="H844" s="91">
        <f>G844*11%</f>
        <v>0</v>
      </c>
      <c r="I844" s="91">
        <f>G844/B843</f>
        <v>0</v>
      </c>
      <c r="J844" s="104">
        <f>H844/B843</f>
        <v>0</v>
      </c>
    </row>
    <row r="845" spans="1:10" ht="12.75" customHeight="1" x14ac:dyDescent="0.25">
      <c r="A845" s="101"/>
      <c r="D845" s="81" t="s">
        <v>23</v>
      </c>
      <c r="E845" s="81">
        <f>E843-E844</f>
        <v>1600000</v>
      </c>
      <c r="F845" s="81"/>
      <c r="G845" s="82">
        <f>G843-G844</f>
        <v>1441441.4414414414</v>
      </c>
      <c r="H845" s="82">
        <f>H843-H844</f>
        <v>158558.55855855855</v>
      </c>
      <c r="I845" s="82">
        <f>I843-I844</f>
        <v>7207.2072072072069</v>
      </c>
      <c r="J845" s="105">
        <f>J843-J844</f>
        <v>792.79279279279274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1600000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6"/>
      <c r="B848" s="107"/>
      <c r="C848" s="107"/>
      <c r="D848" s="107"/>
      <c r="E848" s="107"/>
      <c r="F848" s="107"/>
      <c r="G848" s="108">
        <f>G779+G785+G791+G797+G803+G809+G815+G821+G827+G833+G839+G845</f>
        <v>2773477.4774774769</v>
      </c>
      <c r="H848" s="108">
        <f>H779+H785+H791+H797+H803+H809+H815+H821+H827+H833+H839+H845</f>
        <v>305082.52252252249</v>
      </c>
      <c r="I848" s="107"/>
      <c r="J848" s="109">
        <f>H780+H786+H792+H798+H804+H810+H816+H822+H828+H834+H840+H846</f>
        <v>3078560</v>
      </c>
    </row>
    <row r="850" spans="1:10" ht="12.75" customHeight="1" x14ac:dyDescent="0.25">
      <c r="A850" s="94" t="s">
        <v>1</v>
      </c>
      <c r="B850" s="95">
        <f>Invoice!E4676</f>
        <v>23070042</v>
      </c>
      <c r="C850" s="96"/>
      <c r="D850" s="97"/>
      <c r="E850" s="97"/>
      <c r="F850" s="97"/>
      <c r="G850" s="98"/>
      <c r="H850" s="99"/>
      <c r="I850" s="99"/>
      <c r="J850" s="100"/>
    </row>
    <row r="851" spans="1:10" ht="12.75" customHeight="1" x14ac:dyDescent="0.25">
      <c r="A851" s="101">
        <v>1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Invoice!B4684</f>
        <v>288</v>
      </c>
      <c r="C852" s="88" t="str">
        <f>Invoice!E4684</f>
        <v>PENCIL CASE JOYKO PC-0719 FANCY</v>
      </c>
      <c r="D852" s="89">
        <f>Invoice!H4684</f>
        <v>4800</v>
      </c>
      <c r="E852" s="81">
        <f>D852*B852</f>
        <v>1382400</v>
      </c>
      <c r="F852" s="81"/>
      <c r="G852" s="82">
        <f>E852/1.11</f>
        <v>1245405.4054054052</v>
      </c>
      <c r="H852" s="83">
        <f>G852*11%</f>
        <v>136994.59459459459</v>
      </c>
      <c r="I852" s="83">
        <f>G852/B852</f>
        <v>4324.3243243243232</v>
      </c>
      <c r="J852" s="103">
        <f>H852/B852</f>
        <v>475.67567567567562</v>
      </c>
    </row>
    <row r="853" spans="1:10" ht="12.75" customHeight="1" x14ac:dyDescent="0.25">
      <c r="A853" s="101"/>
      <c r="D853" s="81"/>
      <c r="E853" s="81">
        <f>(E852*Invoice!I4684)+((E852-(E852*Invoice!I4684))*Invoice!J4684)</f>
        <v>172800</v>
      </c>
      <c r="F853" s="81"/>
      <c r="G853" s="90">
        <f>E853/1.11</f>
        <v>155675.67567567565</v>
      </c>
      <c r="H853" s="91">
        <f>G853*11%</f>
        <v>17124.324324324323</v>
      </c>
      <c r="I853" s="91">
        <f>G853/B852</f>
        <v>540.54054054054041</v>
      </c>
      <c r="J853" s="104">
        <f>H853/B852</f>
        <v>59.459459459459453</v>
      </c>
    </row>
    <row r="854" spans="1:10" ht="12.75" customHeight="1" x14ac:dyDescent="0.25">
      <c r="A854" s="101"/>
      <c r="D854" s="81" t="s">
        <v>23</v>
      </c>
      <c r="E854" s="81">
        <f>E852-E853</f>
        <v>1209600</v>
      </c>
      <c r="F854" s="81"/>
      <c r="G854" s="82">
        <f>G852-G853</f>
        <v>1089729.7297297295</v>
      </c>
      <c r="H854" s="82">
        <f>H852-H853</f>
        <v>119870.27027027027</v>
      </c>
      <c r="I854" s="82">
        <f>I852-I853</f>
        <v>3783.7837837837828</v>
      </c>
      <c r="J854" s="105">
        <f>J852-J853</f>
        <v>416.21621621621614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1209599.9999999998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1">
        <v>2</v>
      </c>
      <c r="B857" s="84" t="s">
        <v>20</v>
      </c>
      <c r="C857" s="84" t="s">
        <v>21</v>
      </c>
      <c r="D857" s="85" t="s">
        <v>22</v>
      </c>
      <c r="E857" s="85" t="s">
        <v>23</v>
      </c>
      <c r="F857" s="85"/>
      <c r="G857" s="86" t="s">
        <v>24</v>
      </c>
      <c r="H857" s="87" t="s">
        <v>25</v>
      </c>
      <c r="I857" s="87" t="s">
        <v>26</v>
      </c>
      <c r="J857" s="102"/>
    </row>
    <row r="858" spans="1:10" ht="12.75" customHeight="1" x14ac:dyDescent="0.25">
      <c r="A858" s="101"/>
      <c r="B858" s="80">
        <f>Invoice!B4685</f>
        <v>216</v>
      </c>
      <c r="C858" s="88" t="str">
        <f>Invoice!E4685</f>
        <v>BINDER NOTE JOYKO A5 (CAMPUS/CLASSIC)</v>
      </c>
      <c r="D858" s="89">
        <f>Invoice!H4685</f>
        <v>15800</v>
      </c>
      <c r="E858" s="81">
        <f t="shared" ref="E858:E864" si="135">D858*B858</f>
        <v>3412800</v>
      </c>
      <c r="F858" s="81"/>
      <c r="G858" s="82">
        <f t="shared" ref="G858:G864" si="136">E858/1.11</f>
        <v>3074594.5945945941</v>
      </c>
      <c r="H858" s="83">
        <f t="shared" ref="H858:H864" si="137">G858*11%</f>
        <v>338205.40540540533</v>
      </c>
      <c r="I858" s="83">
        <f t="shared" ref="I858:I864" si="138">G858/B858</f>
        <v>14234.234234234233</v>
      </c>
      <c r="J858" s="103">
        <f t="shared" ref="J858:J864" si="139">H858/B858</f>
        <v>1565.7657657657653</v>
      </c>
    </row>
    <row r="859" spans="1:10" ht="12.75" customHeight="1" x14ac:dyDescent="0.25">
      <c r="A859" s="101"/>
      <c r="D859" s="81"/>
      <c r="E859" s="81">
        <f>(E858*Invoice!I4685)+((E858-(E858*Invoice!I4685))*Invoice!J4685)</f>
        <v>426600</v>
      </c>
      <c r="F859" s="81"/>
      <c r="G859" s="90">
        <f>E859/1.11</f>
        <v>384324.32432432426</v>
      </c>
      <c r="H859" s="91">
        <f>G859*11%</f>
        <v>42275.675675675666</v>
      </c>
      <c r="I859" s="91">
        <f>G859/B858</f>
        <v>1779.2792792792791</v>
      </c>
      <c r="J859" s="104">
        <f>H859/B858</f>
        <v>195.72072072072066</v>
      </c>
    </row>
    <row r="860" spans="1:10" ht="12.75" customHeight="1" x14ac:dyDescent="0.25">
      <c r="A860" s="101"/>
      <c r="D860" s="81" t="s">
        <v>23</v>
      </c>
      <c r="E860" s="81">
        <f>E858-E859</f>
        <v>2986200</v>
      </c>
      <c r="F860" s="81"/>
      <c r="G860" s="82">
        <f>G858-G859</f>
        <v>2690270.2702702698</v>
      </c>
      <c r="H860" s="82">
        <f>H858-H859</f>
        <v>295929.72972972965</v>
      </c>
      <c r="I860" s="82">
        <f>I858-I859</f>
        <v>12454.954954954954</v>
      </c>
      <c r="J860" s="105">
        <f>J858-J859</f>
        <v>1370.0450450450446</v>
      </c>
    </row>
    <row r="861" spans="1:10" ht="12.75" customHeight="1" x14ac:dyDescent="0.25">
      <c r="A861" s="101"/>
      <c r="D861" s="81"/>
      <c r="E861" s="81"/>
      <c r="F861" s="81"/>
      <c r="G861" s="82"/>
      <c r="H861" s="83">
        <f>G860+H860</f>
        <v>2986199.9999999995</v>
      </c>
      <c r="I861" s="83"/>
      <c r="J861" s="103"/>
    </row>
    <row r="862" spans="1:10" ht="12.75" customHeight="1" x14ac:dyDescent="0.25">
      <c r="A862" s="101"/>
      <c r="B862" s="79"/>
      <c r="D862" s="81"/>
      <c r="E862" s="81"/>
      <c r="F862" s="81"/>
      <c r="G862" s="82"/>
      <c r="H862" s="83"/>
      <c r="I862" s="83"/>
      <c r="J862" s="103"/>
    </row>
    <row r="863" spans="1:10" ht="12.75" customHeight="1" x14ac:dyDescent="0.25">
      <c r="A863" s="101">
        <v>3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Invoice!B4686</f>
        <v>288</v>
      </c>
      <c r="C864" s="88" t="str">
        <f>Invoice!E4686</f>
        <v>ISI PENSIL 2B 2.0 MM JOYKO PL-10</v>
      </c>
      <c r="D864" s="89">
        <f>Invoice!H4686</f>
        <v>19800</v>
      </c>
      <c r="E864" s="81">
        <f t="shared" si="135"/>
        <v>5702400</v>
      </c>
      <c r="F864" s="81"/>
      <c r="G864" s="82">
        <f t="shared" si="136"/>
        <v>5137297.297297297</v>
      </c>
      <c r="H864" s="83">
        <f t="shared" si="137"/>
        <v>565102.70270270272</v>
      </c>
      <c r="I864" s="83">
        <f t="shared" si="138"/>
        <v>17837.837837837837</v>
      </c>
      <c r="J864" s="103">
        <f t="shared" si="139"/>
        <v>1962.1621621621623</v>
      </c>
    </row>
    <row r="865" spans="1:10" ht="12.75" customHeight="1" x14ac:dyDescent="0.25">
      <c r="A865" s="101"/>
      <c r="D865" s="81"/>
      <c r="E865" s="81">
        <f>(E864*Invoice!I4686)+((E864-(E864*Invoice!I4686))*Invoice!J4686)</f>
        <v>712800</v>
      </c>
      <c r="F865" s="81"/>
      <c r="G865" s="90">
        <f>E865/1.11</f>
        <v>642162.16216216213</v>
      </c>
      <c r="H865" s="91">
        <f>G865*11%</f>
        <v>70637.83783783784</v>
      </c>
      <c r="I865" s="91">
        <f>G865/B864</f>
        <v>2229.7297297297296</v>
      </c>
      <c r="J865" s="104">
        <f>H865/B864</f>
        <v>245.27027027027029</v>
      </c>
    </row>
    <row r="866" spans="1:10" ht="12.75" customHeight="1" x14ac:dyDescent="0.25">
      <c r="A866" s="101"/>
      <c r="D866" s="81" t="s">
        <v>23</v>
      </c>
      <c r="E866" s="81">
        <f>E864-E865</f>
        <v>4989600</v>
      </c>
      <c r="F866" s="81"/>
      <c r="G866" s="82">
        <f>G864-G865</f>
        <v>4495135.1351351347</v>
      </c>
      <c r="H866" s="82">
        <f>H864-H865</f>
        <v>494464.86486486485</v>
      </c>
      <c r="I866" s="82">
        <f>I864-I865</f>
        <v>15608.108108108107</v>
      </c>
      <c r="J866" s="105">
        <f>J864-J865</f>
        <v>1716.8918918918921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4989600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6"/>
      <c r="B869" s="107"/>
      <c r="C869" s="107"/>
      <c r="D869" s="107"/>
      <c r="E869" s="107"/>
      <c r="F869" s="107"/>
      <c r="G869" s="108">
        <f>G854+G860+G866</f>
        <v>8275135.1351351338</v>
      </c>
      <c r="H869" s="108">
        <f>H854+H860+H866</f>
        <v>910264.86486486474</v>
      </c>
      <c r="I869" s="107"/>
      <c r="J869" s="109">
        <f>H855+H861+H867</f>
        <v>9185400</v>
      </c>
    </row>
    <row r="871" spans="1:10" ht="12.75" customHeight="1" x14ac:dyDescent="0.25">
      <c r="A871" s="94" t="s">
        <v>1</v>
      </c>
      <c r="B871" s="95">
        <f>Invoice!E4790</f>
        <v>23070043</v>
      </c>
      <c r="C871" s="96"/>
      <c r="D871" s="97"/>
      <c r="E871" s="97"/>
      <c r="F871" s="97"/>
      <c r="G871" s="98"/>
      <c r="H871" s="99"/>
      <c r="I871" s="99"/>
      <c r="J871" s="100"/>
    </row>
    <row r="872" spans="1:10" ht="12.75" customHeight="1" x14ac:dyDescent="0.25">
      <c r="A872" s="101">
        <v>1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Invoice!B4798</f>
        <v>10</v>
      </c>
      <c r="C873" s="88" t="str">
        <f>Invoice!E4798</f>
        <v>ISI CUTTER 9 MM KENKO A-100 (KECIL)</v>
      </c>
      <c r="D873" s="89">
        <f>Invoice!H4798</f>
        <v>32400</v>
      </c>
      <c r="E873" s="81">
        <f>D873*B873</f>
        <v>324000</v>
      </c>
      <c r="F873" s="81"/>
      <c r="G873" s="82">
        <f>E873/1.11</f>
        <v>291891.89189189189</v>
      </c>
      <c r="H873" s="83">
        <f>G873*11%</f>
        <v>32108.10810810811</v>
      </c>
      <c r="I873" s="83">
        <f>G873/B873</f>
        <v>29189.18918918919</v>
      </c>
      <c r="J873" s="103">
        <f>H873/B873</f>
        <v>3210.8108108108108</v>
      </c>
    </row>
    <row r="874" spans="1:10" ht="12.75" customHeight="1" x14ac:dyDescent="0.25">
      <c r="A874" s="101"/>
      <c r="D874" s="81"/>
      <c r="E874" s="81">
        <f>(E873*Invoice!I4798)+((E873-(E873*Invoice!I4798))*Invoice!J4798)</f>
        <v>32400</v>
      </c>
      <c r="F874" s="81"/>
      <c r="G874" s="90">
        <f>E874/1.11</f>
        <v>29189.189189189186</v>
      </c>
      <c r="H874" s="91">
        <f>G874*11%</f>
        <v>3210.8108108108104</v>
      </c>
      <c r="I874" s="91">
        <f>G874/B873</f>
        <v>2918.9189189189187</v>
      </c>
      <c r="J874" s="104">
        <f>H874/B873</f>
        <v>321.08108108108104</v>
      </c>
    </row>
    <row r="875" spans="1:10" ht="12.75" customHeight="1" x14ac:dyDescent="0.25">
      <c r="A875" s="101"/>
      <c r="D875" s="81" t="s">
        <v>23</v>
      </c>
      <c r="E875" s="81">
        <f>E873-E874</f>
        <v>291600</v>
      </c>
      <c r="F875" s="81"/>
      <c r="G875" s="82">
        <f>G873-G874</f>
        <v>262702.70270270272</v>
      </c>
      <c r="H875" s="82">
        <f>H873-H874</f>
        <v>28897.2972972973</v>
      </c>
      <c r="I875" s="82">
        <f>I873-I874</f>
        <v>26270.27027027027</v>
      </c>
      <c r="J875" s="105">
        <f>J873-J874</f>
        <v>2889.72972972973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291600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2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Invoice!B4799</f>
        <v>100</v>
      </c>
      <c r="C879" s="88" t="str">
        <f>Invoice!E4799</f>
        <v>HIGHLIGHTER / STABILLO JOYKO HL-MIX PINK / ORANGE</v>
      </c>
      <c r="D879" s="89">
        <f>Invoice!H4799</f>
        <v>3700</v>
      </c>
      <c r="E879" s="81">
        <f t="shared" ref="E879:E885" si="140">D879*B879</f>
        <v>370000</v>
      </c>
      <c r="F879" s="81"/>
      <c r="G879" s="82">
        <f t="shared" ref="G879:G885" si="141">E879/1.11</f>
        <v>333333.33333333331</v>
      </c>
      <c r="H879" s="83">
        <f t="shared" ref="H879:H885" si="142">G879*11%</f>
        <v>36666.666666666664</v>
      </c>
      <c r="I879" s="83">
        <f t="shared" ref="I879:I885" si="143">G879/B879</f>
        <v>3333.333333333333</v>
      </c>
      <c r="J879" s="103">
        <f t="shared" ref="J879:J885" si="144">H879/B879</f>
        <v>366.66666666666663</v>
      </c>
    </row>
    <row r="880" spans="1:10" ht="12.75" customHeight="1" x14ac:dyDescent="0.25">
      <c r="A880" s="101"/>
      <c r="D880" s="81"/>
      <c r="E880" s="81">
        <f>(E879*Invoice!I4799)+((E879-(E879*Invoice!I4799))*Invoice!J4799)</f>
        <v>37000</v>
      </c>
      <c r="F880" s="81"/>
      <c r="G880" s="90">
        <f>E880/1.11</f>
        <v>33333.333333333328</v>
      </c>
      <c r="H880" s="91">
        <f>G880*11%</f>
        <v>3666.6666666666661</v>
      </c>
      <c r="I880" s="91">
        <f>G880/B879</f>
        <v>333.33333333333326</v>
      </c>
      <c r="J880" s="104">
        <f>H880/B879</f>
        <v>36.666666666666657</v>
      </c>
    </row>
    <row r="881" spans="1:10" ht="12.75" customHeight="1" x14ac:dyDescent="0.25">
      <c r="A881" s="101"/>
      <c r="D881" s="81" t="s">
        <v>23</v>
      </c>
      <c r="E881" s="81">
        <f>E879-E880</f>
        <v>333000</v>
      </c>
      <c r="F881" s="81"/>
      <c r="G881" s="82">
        <f>G879-G880</f>
        <v>300000</v>
      </c>
      <c r="H881" s="82">
        <f>H879-H880</f>
        <v>33000</v>
      </c>
      <c r="I881" s="82">
        <f>I879-I880</f>
        <v>3000</v>
      </c>
      <c r="J881" s="105">
        <f>J879-J880</f>
        <v>330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333000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3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Invoice!B4800</f>
        <v>2</v>
      </c>
      <c r="C885" s="88" t="str">
        <f>Invoice!E4800</f>
        <v>CUTTER 9 MM KENKO A-300 (KECIL)</v>
      </c>
      <c r="D885" s="89">
        <f>Invoice!H4800</f>
        <v>57000</v>
      </c>
      <c r="E885" s="81">
        <f t="shared" si="140"/>
        <v>114000</v>
      </c>
      <c r="F885" s="81"/>
      <c r="G885" s="82">
        <f t="shared" si="141"/>
        <v>102702.70270270269</v>
      </c>
      <c r="H885" s="83">
        <f t="shared" si="142"/>
        <v>11297.297297297297</v>
      </c>
      <c r="I885" s="83">
        <f t="shared" si="143"/>
        <v>51351.351351351346</v>
      </c>
      <c r="J885" s="103">
        <f t="shared" si="144"/>
        <v>5648.6486486486483</v>
      </c>
    </row>
    <row r="886" spans="1:10" ht="12.75" customHeight="1" x14ac:dyDescent="0.25">
      <c r="A886" s="101"/>
      <c r="D886" s="81"/>
      <c r="E886" s="81">
        <f>(E885*Invoice!I4800)+((E885-(E885*Invoice!I4800))*Invoice!J4800)</f>
        <v>11400</v>
      </c>
      <c r="F886" s="81"/>
      <c r="G886" s="90">
        <f>E886/1.11</f>
        <v>10270.27027027027</v>
      </c>
      <c r="H886" s="91">
        <f>G886*11%</f>
        <v>1129.7297297297298</v>
      </c>
      <c r="I886" s="91">
        <f>G886/B885</f>
        <v>5135.135135135135</v>
      </c>
      <c r="J886" s="104">
        <f>H886/B885</f>
        <v>564.8648648648649</v>
      </c>
    </row>
    <row r="887" spans="1:10" ht="12.75" customHeight="1" x14ac:dyDescent="0.25">
      <c r="A887" s="101"/>
      <c r="D887" s="81" t="s">
        <v>23</v>
      </c>
      <c r="E887" s="81">
        <f>E885-E886</f>
        <v>102600</v>
      </c>
      <c r="F887" s="81"/>
      <c r="G887" s="82">
        <f>G885-G886</f>
        <v>92432.432432432426</v>
      </c>
      <c r="H887" s="82">
        <f>H885-H886</f>
        <v>10167.567567567567</v>
      </c>
      <c r="I887" s="82">
        <f>I885-I886</f>
        <v>46216.216216216213</v>
      </c>
      <c r="J887" s="105">
        <f>J885-J886</f>
        <v>5083.7837837837833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102600</v>
      </c>
      <c r="I888" s="83"/>
      <c r="J888" s="103"/>
    </row>
    <row r="889" spans="1:10" ht="12.75" customHeight="1" x14ac:dyDescent="0.25">
      <c r="A889" s="101"/>
      <c r="B889" s="79"/>
      <c r="D889" s="81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G875+G881+G887</f>
        <v>655135.13513513515</v>
      </c>
      <c r="H890" s="108">
        <f>H875+H881+H887</f>
        <v>72064.864864864867</v>
      </c>
      <c r="I890" s="107"/>
      <c r="J890" s="109">
        <f>H876+H882+H888</f>
        <v>727200</v>
      </c>
    </row>
    <row r="892" spans="1:10" ht="12.75" customHeight="1" x14ac:dyDescent="0.25">
      <c r="A892" s="94" t="s">
        <v>1</v>
      </c>
      <c r="B892" s="95">
        <f>Invoice!E4904</f>
        <v>23070044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Invoice!B4912</f>
        <v>288</v>
      </c>
      <c r="C894" s="88" t="str">
        <f>Invoice!E4912</f>
        <v>BALLPEN JOYKO BP-338 VOCUS HITAM</v>
      </c>
      <c r="D894" s="89">
        <f>Invoice!H4912</f>
        <v>12600</v>
      </c>
      <c r="E894" s="81">
        <f>D894*B894</f>
        <v>3628800</v>
      </c>
      <c r="F894" s="81"/>
      <c r="G894" s="82">
        <f>E894/1.11</f>
        <v>3269189.1891891891</v>
      </c>
      <c r="H894" s="83">
        <f>G894*11%</f>
        <v>359610.81081081083</v>
      </c>
      <c r="I894" s="83">
        <f>G894/B894</f>
        <v>11351.351351351352</v>
      </c>
      <c r="J894" s="103">
        <f>H894/B894</f>
        <v>1248.6486486486488</v>
      </c>
    </row>
    <row r="895" spans="1:10" ht="12.75" customHeight="1" x14ac:dyDescent="0.25">
      <c r="A895" s="101"/>
      <c r="D895" s="81"/>
      <c r="E895" s="81">
        <f>(E894*Invoice!I4912)+((E894-(E894*Invoice!I4912))*Invoice!J4912)</f>
        <v>489888.00000000006</v>
      </c>
      <c r="F895" s="81"/>
      <c r="G895" s="90">
        <f>E895/1.11</f>
        <v>441340.54054054053</v>
      </c>
      <c r="H895" s="91">
        <f>G895*11%</f>
        <v>48547.45945945946</v>
      </c>
      <c r="I895" s="91">
        <f>G895/B894</f>
        <v>1532.4324324324325</v>
      </c>
      <c r="J895" s="104">
        <f>H895/B894</f>
        <v>168.56756756756758</v>
      </c>
    </row>
    <row r="896" spans="1:10" ht="12.75" customHeight="1" x14ac:dyDescent="0.25">
      <c r="A896" s="101"/>
      <c r="D896" s="81" t="s">
        <v>23</v>
      </c>
      <c r="E896" s="81">
        <f>E894-E895</f>
        <v>3138912</v>
      </c>
      <c r="F896" s="81"/>
      <c r="G896" s="82">
        <f>G894-G895</f>
        <v>2827848.6486486485</v>
      </c>
      <c r="H896" s="82">
        <f>H894-H895</f>
        <v>311063.35135135136</v>
      </c>
      <c r="I896" s="82">
        <f>I894-I895</f>
        <v>9818.9189189189201</v>
      </c>
      <c r="J896" s="105">
        <f>J894-J895</f>
        <v>1080.0810810810813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3138912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6"/>
      <c r="B899" s="107"/>
      <c r="C899" s="107"/>
      <c r="D899" s="107"/>
      <c r="E899" s="107"/>
      <c r="F899" s="107"/>
      <c r="G899" s="108">
        <f>G896</f>
        <v>2827848.6486486485</v>
      </c>
      <c r="H899" s="108">
        <f>H896</f>
        <v>311063.35135135136</v>
      </c>
      <c r="I899" s="107"/>
      <c r="J899" s="109">
        <f>H897</f>
        <v>3138912</v>
      </c>
    </row>
    <row r="901" spans="1:10" ht="12.75" customHeight="1" x14ac:dyDescent="0.25">
      <c r="A901" s="94" t="s">
        <v>1</v>
      </c>
      <c r="B901" s="95">
        <v>23070030</v>
      </c>
      <c r="C901" s="96"/>
      <c r="D901" s="97"/>
      <c r="E901" s="97"/>
      <c r="F901" s="97"/>
      <c r="G901" s="98"/>
      <c r="H901" s="99"/>
      <c r="I901" s="99"/>
      <c r="J901" s="100"/>
    </row>
    <row r="902" spans="1:10" ht="12.75" customHeight="1" x14ac:dyDescent="0.25">
      <c r="A902" s="101">
        <v>1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2"/>
    </row>
    <row r="903" spans="1:10" ht="12.75" customHeight="1" x14ac:dyDescent="0.25">
      <c r="A903" s="101"/>
      <c r="B903" s="80">
        <f>Invoice!B5026</f>
        <v>72</v>
      </c>
      <c r="C903" s="88" t="str">
        <f>Invoice!E5026</f>
        <v>CORRECTION FLUID KENKO KE-301</v>
      </c>
      <c r="D903" s="89">
        <f>Invoice!H5026</f>
        <v>53400</v>
      </c>
      <c r="E903" s="81">
        <f>D903*B903</f>
        <v>3844800</v>
      </c>
      <c r="F903" s="81"/>
      <c r="G903" s="82">
        <f>E903/1.11</f>
        <v>3463783.7837837837</v>
      </c>
      <c r="H903" s="83">
        <f>G903*11%</f>
        <v>381016.21621621621</v>
      </c>
      <c r="I903" s="83">
        <f>G903/B903</f>
        <v>48108.108108108107</v>
      </c>
      <c r="J903" s="103">
        <f>H903/B903</f>
        <v>5291.8918918918916</v>
      </c>
    </row>
    <row r="904" spans="1:10" ht="12.75" customHeight="1" x14ac:dyDescent="0.25">
      <c r="A904" s="101"/>
      <c r="D904" s="81"/>
      <c r="E904" s="81">
        <f>(E903*Invoice!I5026)+((E903-(E903*Invoice!I5026))*Invoice!J5026)</f>
        <v>519048.00000000006</v>
      </c>
      <c r="F904" s="81"/>
      <c r="G904" s="90">
        <f>E904/1.11</f>
        <v>467610.81081081083</v>
      </c>
      <c r="H904" s="91">
        <f>G904*11%</f>
        <v>51437.189189189194</v>
      </c>
      <c r="I904" s="91">
        <f>G904/B903</f>
        <v>6494.594594594595</v>
      </c>
      <c r="J904" s="104">
        <f>H904/B903</f>
        <v>714.40540540540542</v>
      </c>
    </row>
    <row r="905" spans="1:10" ht="12.75" customHeight="1" x14ac:dyDescent="0.25">
      <c r="A905" s="101"/>
      <c r="D905" s="81" t="s">
        <v>23</v>
      </c>
      <c r="E905" s="81">
        <f>E903-E904</f>
        <v>3325752</v>
      </c>
      <c r="F905" s="81"/>
      <c r="G905" s="82">
        <f>G903-G904</f>
        <v>2996172.9729729728</v>
      </c>
      <c r="H905" s="82">
        <f>H903-H904</f>
        <v>329579.02702702704</v>
      </c>
      <c r="I905" s="82">
        <f>I903-I904</f>
        <v>41613.513513513513</v>
      </c>
      <c r="J905" s="105">
        <f>J903-J904</f>
        <v>4577.4864864864867</v>
      </c>
    </row>
    <row r="906" spans="1:10" ht="12.75" customHeight="1" x14ac:dyDescent="0.25">
      <c r="A906" s="101"/>
      <c r="D906" s="81"/>
      <c r="E906" s="81"/>
      <c r="F906" s="81"/>
      <c r="G906" s="82"/>
      <c r="H906" s="83">
        <f>G905+H905</f>
        <v>3325752</v>
      </c>
      <c r="I906" s="83"/>
      <c r="J906" s="103"/>
    </row>
    <row r="907" spans="1:10" ht="12.75" customHeight="1" x14ac:dyDescent="0.25">
      <c r="A907" s="101"/>
      <c r="B907" s="79"/>
      <c r="D907" s="81"/>
      <c r="E907" s="81"/>
      <c r="F907" s="81"/>
      <c r="G907" s="82"/>
      <c r="H907" s="83"/>
      <c r="I907" s="83"/>
      <c r="J907" s="103"/>
    </row>
    <row r="908" spans="1:10" ht="12.75" customHeight="1" x14ac:dyDescent="0.25">
      <c r="A908" s="106"/>
      <c r="B908" s="107"/>
      <c r="C908" s="107"/>
      <c r="D908" s="107"/>
      <c r="E908" s="107"/>
      <c r="F908" s="107"/>
      <c r="G908" s="108">
        <f>G905</f>
        <v>2996172.9729729728</v>
      </c>
      <c r="H908" s="108">
        <f>H905</f>
        <v>329579.02702702704</v>
      </c>
      <c r="I908" s="107"/>
      <c r="J908" s="109">
        <f>H906</f>
        <v>3325752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131"/>
  <sheetViews>
    <sheetView topLeftCell="A5038" zoomScaleNormal="100" workbookViewId="0">
      <selection activeCell="K5050" sqref="K505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23070001</v>
      </c>
      <c r="G2" s="11" t="s">
        <v>2</v>
      </c>
      <c r="H2" s="339" t="s">
        <v>31</v>
      </c>
      <c r="I2" s="339"/>
      <c r="J2" s="339"/>
      <c r="K2" s="340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43" t="s">
        <v>3</v>
      </c>
      <c r="G3" s="17"/>
      <c r="H3" s="341"/>
      <c r="I3" s="341"/>
      <c r="J3" s="341"/>
      <c r="K3" s="342"/>
      <c r="L3" s="12"/>
    </row>
    <row r="4" spans="1:12" s="10" customFormat="1" ht="16.5" customHeight="1" x14ac:dyDescent="0.3">
      <c r="A4" s="5"/>
      <c r="B4" s="6" t="s">
        <v>4</v>
      </c>
      <c r="C4" s="7"/>
      <c r="D4" s="344">
        <v>45111</v>
      </c>
      <c r="E4" s="345"/>
      <c r="F4" s="343"/>
      <c r="G4" s="18"/>
      <c r="H4" s="346" t="s">
        <v>32</v>
      </c>
      <c r="I4" s="346"/>
      <c r="J4" s="346"/>
      <c r="K4" s="347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43"/>
      <c r="G5" s="18"/>
      <c r="H5" s="348" t="s">
        <v>33</v>
      </c>
      <c r="I5" s="348"/>
      <c r="J5" s="348"/>
      <c r="K5" s="349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50"/>
      <c r="I6" s="350"/>
      <c r="J6" s="350"/>
      <c r="K6" s="351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</v>
      </c>
      <c r="C10" s="46" t="s">
        <v>36</v>
      </c>
      <c r="D10" s="47"/>
      <c r="E10" s="110" t="s">
        <v>34</v>
      </c>
      <c r="F10" s="48"/>
      <c r="G10" s="49"/>
      <c r="H10" s="50">
        <v>21600</v>
      </c>
      <c r="I10" s="51">
        <v>0.1</v>
      </c>
      <c r="J10" s="51"/>
      <c r="K10" s="52">
        <f t="shared" ref="K10:K25" si="0">(B10*H10-((B10*H10)*I10))-((B10*H10-((B10*H10)*I10))*J10)</f>
        <v>38880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37</v>
      </c>
      <c r="D11" s="93"/>
      <c r="E11" s="111" t="s">
        <v>35</v>
      </c>
      <c r="F11" s="48"/>
      <c r="G11" s="49"/>
      <c r="H11" s="50">
        <v>30000</v>
      </c>
      <c r="I11" s="51">
        <v>0.1</v>
      </c>
      <c r="J11" s="51"/>
      <c r="K11" s="52">
        <f t="shared" si="0"/>
        <v>540000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52"/>
      <c r="K27" s="353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54">
        <f>SUM(K10:K25)</f>
        <v>578880</v>
      </c>
      <c r="K28" s="355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56"/>
      <c r="K29" s="356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53"/>
      <c r="K31" s="353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7">
        <f>((J28/1.11)+(K30/1.11))*11%</f>
        <v>57366.486486486487</v>
      </c>
      <c r="K32" s="358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53"/>
      <c r="K33" s="353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578880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59" t="s">
        <v>38</v>
      </c>
      <c r="K36" s="360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59"/>
      <c r="K37" s="360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23070001</v>
      </c>
      <c r="F40" s="123"/>
      <c r="G40" s="124" t="s">
        <v>2</v>
      </c>
      <c r="H40" s="361" t="str">
        <f>H2</f>
        <v>CV SINAR CAHAYA NIRMALA</v>
      </c>
      <c r="I40" s="361"/>
      <c r="J40" s="361"/>
      <c r="K40" s="36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65" t="s">
        <v>3</v>
      </c>
      <c r="G41" s="130"/>
      <c r="H41" s="363"/>
      <c r="I41" s="363"/>
      <c r="J41" s="363"/>
      <c r="K41" s="36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66">
        <f>D4</f>
        <v>45111</v>
      </c>
      <c r="E42" s="367"/>
      <c r="F42" s="365"/>
      <c r="G42" s="131"/>
      <c r="H42" s="368" t="str">
        <f>H4</f>
        <v/>
      </c>
      <c r="I42" s="368"/>
      <c r="J42" s="368"/>
      <c r="K42" s="36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65"/>
      <c r="G43" s="131"/>
      <c r="H43" s="370" t="str">
        <f>H5</f>
        <v>BREBES</v>
      </c>
      <c r="I43" s="370"/>
      <c r="J43" s="370"/>
      <c r="K43" s="371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4721</v>
      </c>
      <c r="E44" s="122"/>
      <c r="F44" s="133"/>
      <c r="G44" s="134"/>
      <c r="H44" s="372"/>
      <c r="I44" s="372"/>
      <c r="J44" s="372"/>
      <c r="K44" s="373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</v>
      </c>
      <c r="C48" s="287" t="str">
        <f t="shared" si="1"/>
        <v>LS</v>
      </c>
      <c r="D48" s="288">
        <f t="shared" si="1"/>
        <v>0</v>
      </c>
      <c r="E48" s="289" t="str">
        <f t="shared" si="1"/>
        <v>LEM SUPER 3 GR KENKO SG-03A (isi 12 pc)</v>
      </c>
      <c r="F48" s="158"/>
      <c r="G48" s="159"/>
      <c r="H48" s="160">
        <f t="shared" ref="H48:J63" si="2">H10</f>
        <v>21600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38880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BOX</v>
      </c>
      <c r="D49" s="288">
        <f t="shared" si="1"/>
        <v>0</v>
      </c>
      <c r="E49" s="289" t="str">
        <f t="shared" si="1"/>
        <v>STIP / PENGHAPUS KENKO ERB-20SQ HITAM</v>
      </c>
      <c r="F49" s="158"/>
      <c r="G49" s="159"/>
      <c r="H49" s="160">
        <f t="shared" si="2"/>
        <v>30000</v>
      </c>
      <c r="I49" s="161">
        <f t="shared" si="2"/>
        <v>0.1</v>
      </c>
      <c r="J49" s="161">
        <f t="shared" si="2"/>
        <v>0</v>
      </c>
      <c r="K49" s="162">
        <f t="shared" si="3"/>
        <v>540000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13"/>
      <c r="K65" s="314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15">
        <f>SUM(K48:K63)</f>
        <v>578880</v>
      </c>
      <c r="K66" s="31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17"/>
      <c r="K67" s="317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4"/>
      <c r="K69" s="314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18">
        <f>((J66/1.11)+(K68/1.11))*11%</f>
        <v>57366.486486486487</v>
      </c>
      <c r="K70" s="319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4"/>
      <c r="K71" s="314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578880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20" t="str">
        <f>J36</f>
        <v>RISMA / YO</v>
      </c>
      <c r="K74" s="321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20">
        <f>J37</f>
        <v>0</v>
      </c>
      <c r="K75" s="321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23070001</v>
      </c>
      <c r="F78" s="200"/>
      <c r="G78" s="201" t="s">
        <v>2</v>
      </c>
      <c r="H78" s="322" t="str">
        <f>H40</f>
        <v>CV SINAR CAHAYA NIRMALA</v>
      </c>
      <c r="I78" s="322"/>
      <c r="J78" s="322"/>
      <c r="K78" s="323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26" t="s">
        <v>3</v>
      </c>
      <c r="G79" s="207"/>
      <c r="H79" s="324"/>
      <c r="I79" s="324"/>
      <c r="J79" s="324"/>
      <c r="K79" s="325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27">
        <f>D42</f>
        <v>45111</v>
      </c>
      <c r="E80" s="328"/>
      <c r="F80" s="326"/>
      <c r="G80" s="208"/>
      <c r="H80" s="329" t="str">
        <f>H42</f>
        <v/>
      </c>
      <c r="I80" s="329"/>
      <c r="J80" s="329"/>
      <c r="K80" s="330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26"/>
      <c r="G81" s="208"/>
      <c r="H81" s="331" t="str">
        <f>H43</f>
        <v>BREBES</v>
      </c>
      <c r="I81" s="331"/>
      <c r="J81" s="331"/>
      <c r="K81" s="332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4721</v>
      </c>
      <c r="E82" s="199"/>
      <c r="F82" s="210"/>
      <c r="G82" s="211"/>
      <c r="H82" s="333"/>
      <c r="I82" s="333"/>
      <c r="J82" s="333"/>
      <c r="K82" s="334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</v>
      </c>
      <c r="C86" s="292" t="str">
        <f t="shared" si="4"/>
        <v>LS</v>
      </c>
      <c r="D86" s="293">
        <f t="shared" si="4"/>
        <v>0</v>
      </c>
      <c r="E86" s="294" t="str">
        <f t="shared" si="4"/>
        <v>LEM SUPER 3 GR KENKO SG-03A (isi 12 pc)</v>
      </c>
      <c r="F86" s="235"/>
      <c r="G86" s="236"/>
      <c r="H86" s="237">
        <f t="shared" ref="H86:J101" si="5">H48</f>
        <v>21600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38880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BOX</v>
      </c>
      <c r="D87" s="293">
        <f t="shared" si="4"/>
        <v>0</v>
      </c>
      <c r="E87" s="294" t="str">
        <f t="shared" si="4"/>
        <v>STIP / PENGHAPUS KENKO ERB-20SQ HITAM</v>
      </c>
      <c r="F87" s="235"/>
      <c r="G87" s="236"/>
      <c r="H87" s="237">
        <f t="shared" si="5"/>
        <v>30000</v>
      </c>
      <c r="I87" s="238">
        <f t="shared" si="5"/>
        <v>0.1</v>
      </c>
      <c r="J87" s="238">
        <f t="shared" si="5"/>
        <v>0</v>
      </c>
      <c r="K87" s="239">
        <f t="shared" si="6"/>
        <v>540000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35"/>
      <c r="K103" s="310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36">
        <f>SUM(K86:K101)</f>
        <v>578880</v>
      </c>
      <c r="K104" s="337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38"/>
      <c r="K105" s="338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0"/>
      <c r="K107" s="310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8">
        <f>((J104/1.11)+(K106/1.11))*11%</f>
        <v>57366.486486486487</v>
      </c>
      <c r="K108" s="309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0"/>
      <c r="K109" s="310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578880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11" t="str">
        <f>J74</f>
        <v>RISMA / YO</v>
      </c>
      <c r="K112" s="312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11">
        <f>J75</f>
        <v>0</v>
      </c>
      <c r="K113" s="312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23070002</v>
      </c>
      <c r="G116" s="11" t="s">
        <v>2</v>
      </c>
      <c r="H116" s="339" t="s">
        <v>40</v>
      </c>
      <c r="I116" s="339"/>
      <c r="J116" s="339"/>
      <c r="K116" s="340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43" t="s">
        <v>3</v>
      </c>
      <c r="G117" s="17"/>
      <c r="H117" s="341"/>
      <c r="I117" s="341"/>
      <c r="J117" s="341"/>
      <c r="K117" s="342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4">
        <v>45112</v>
      </c>
      <c r="E118" s="345"/>
      <c r="F118" s="343"/>
      <c r="G118" s="18"/>
      <c r="H118" s="346" t="s">
        <v>41</v>
      </c>
      <c r="I118" s="346"/>
      <c r="J118" s="346"/>
      <c r="K118" s="347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43"/>
      <c r="G119" s="18"/>
      <c r="H119" s="348" t="s">
        <v>42</v>
      </c>
      <c r="I119" s="348"/>
      <c r="J119" s="348"/>
      <c r="K119" s="349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50"/>
      <c r="I120" s="350"/>
      <c r="J120" s="350"/>
      <c r="K120" s="351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80</v>
      </c>
      <c r="C124" s="46" t="s">
        <v>36</v>
      </c>
      <c r="D124" s="93">
        <v>2</v>
      </c>
      <c r="E124" s="110" t="s">
        <v>44</v>
      </c>
      <c r="F124" s="48"/>
      <c r="G124" s="49"/>
      <c r="H124" s="50">
        <v>49200</v>
      </c>
      <c r="I124" s="51">
        <v>0.125</v>
      </c>
      <c r="J124" s="51"/>
      <c r="K124" s="52">
        <f t="shared" ref="K124:K139" si="7">(B124*H124-((B124*H124)*I124))-((B124*H124-((B124*H124)*I124))*J124)</f>
        <v>3444000</v>
      </c>
      <c r="L124" s="36"/>
    </row>
    <row r="125" spans="1:12" s="10" customFormat="1" ht="14.1" customHeight="1" x14ac:dyDescent="0.25">
      <c r="A125" s="45">
        <v>2</v>
      </c>
      <c r="B125" s="46">
        <v>180</v>
      </c>
      <c r="C125" s="46" t="s">
        <v>43</v>
      </c>
      <c r="D125" s="93">
        <v>5</v>
      </c>
      <c r="E125" s="110" t="s">
        <v>45</v>
      </c>
      <c r="F125" s="48"/>
      <c r="G125" s="49"/>
      <c r="H125" s="50">
        <v>41500</v>
      </c>
      <c r="I125" s="51">
        <v>0.125</v>
      </c>
      <c r="J125" s="51"/>
      <c r="K125" s="52">
        <f t="shared" si="7"/>
        <v>6536250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52"/>
      <c r="K141" s="353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54">
        <f>SUM(K124:K139)</f>
        <v>9980250</v>
      </c>
      <c r="K142" s="355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56"/>
      <c r="K143" s="356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53"/>
      <c r="K145" s="353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7">
        <f>((J142/1.11)+(K144/1.11))*11%</f>
        <v>989033.78378378379</v>
      </c>
      <c r="K146" s="358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53"/>
      <c r="K147" s="353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9980250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59" t="s">
        <v>46</v>
      </c>
      <c r="K150" s="360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59"/>
      <c r="K151" s="360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23070002</v>
      </c>
      <c r="F154" s="123"/>
      <c r="G154" s="124" t="s">
        <v>2</v>
      </c>
      <c r="H154" s="361" t="str">
        <f>H116</f>
        <v>GUNAWAN HARTONO KUSUMA</v>
      </c>
      <c r="I154" s="361"/>
      <c r="J154" s="361"/>
      <c r="K154" s="36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65" t="s">
        <v>3</v>
      </c>
      <c r="G155" s="130"/>
      <c r="H155" s="363"/>
      <c r="I155" s="363"/>
      <c r="J155" s="363"/>
      <c r="K155" s="36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66">
        <f>D118</f>
        <v>45112</v>
      </c>
      <c r="E156" s="367"/>
      <c r="F156" s="365"/>
      <c r="G156" s="131"/>
      <c r="H156" s="368" t="str">
        <f>H118</f>
        <v>( NIKI SAE )</v>
      </c>
      <c r="I156" s="368"/>
      <c r="J156" s="368"/>
      <c r="K156" s="36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65"/>
      <c r="G157" s="131"/>
      <c r="H157" s="370" t="str">
        <f>H119</f>
        <v>TULUNG AGUNG</v>
      </c>
      <c r="I157" s="370"/>
      <c r="J157" s="370"/>
      <c r="K157" s="371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4920</v>
      </c>
      <c r="E158" s="122"/>
      <c r="F158" s="133"/>
      <c r="G158" s="134"/>
      <c r="H158" s="372"/>
      <c r="I158" s="372"/>
      <c r="J158" s="372"/>
      <c r="K158" s="373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80</v>
      </c>
      <c r="C162" s="287" t="str">
        <f t="shared" si="8"/>
        <v>LS</v>
      </c>
      <c r="D162" s="288">
        <f t="shared" si="8"/>
        <v>2</v>
      </c>
      <c r="E162" s="289" t="str">
        <f t="shared" si="8"/>
        <v>ISI CUTTER 18 MM JOYKO L-150 MH (BESAR)</v>
      </c>
      <c r="F162" s="158"/>
      <c r="G162" s="159"/>
      <c r="H162" s="160">
        <f t="shared" ref="H162:J162" si="9">H124</f>
        <v>49200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3444000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180</v>
      </c>
      <c r="C163" s="287" t="str">
        <f t="shared" si="11"/>
        <v>PC</v>
      </c>
      <c r="D163" s="288">
        <f t="shared" si="11"/>
        <v>5</v>
      </c>
      <c r="E163" s="289" t="str">
        <f t="shared" si="11"/>
        <v>CRAYON / OIL PASTEL JOYKO OP-36S PP CASE SEA WORLD</v>
      </c>
      <c r="F163" s="158"/>
      <c r="G163" s="159"/>
      <c r="H163" s="160">
        <f t="shared" ref="H163:J163" si="12">H125</f>
        <v>41500</v>
      </c>
      <c r="I163" s="161">
        <f t="shared" si="12"/>
        <v>0.125</v>
      </c>
      <c r="J163" s="161">
        <f t="shared" si="12"/>
        <v>0</v>
      </c>
      <c r="K163" s="162">
        <f t="shared" si="10"/>
        <v>6536250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13"/>
      <c r="K179" s="314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15">
        <f>SUM(K162:K177)</f>
        <v>9980250</v>
      </c>
      <c r="K180" s="31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17"/>
      <c r="K181" s="317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4"/>
      <c r="K183" s="314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18">
        <f>((J180/1.11)+(K182/1.11))*11%</f>
        <v>989033.78378378379</v>
      </c>
      <c r="K184" s="319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4"/>
      <c r="K185" s="314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9980250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20" t="str">
        <f>J150</f>
        <v>NOVI / YO</v>
      </c>
      <c r="K188" s="321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20">
        <f>J151</f>
        <v>0</v>
      </c>
      <c r="K189" s="321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23070002</v>
      </c>
      <c r="F192" s="200"/>
      <c r="G192" s="201" t="s">
        <v>2</v>
      </c>
      <c r="H192" s="322" t="str">
        <f>H154</f>
        <v>GUNAWAN HARTONO KUSUMA</v>
      </c>
      <c r="I192" s="322"/>
      <c r="J192" s="322"/>
      <c r="K192" s="323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26" t="s">
        <v>3</v>
      </c>
      <c r="G193" s="207"/>
      <c r="H193" s="324"/>
      <c r="I193" s="324"/>
      <c r="J193" s="324"/>
      <c r="K193" s="325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27">
        <f>D156</f>
        <v>45112</v>
      </c>
      <c r="E194" s="328"/>
      <c r="F194" s="326"/>
      <c r="G194" s="208"/>
      <c r="H194" s="329" t="str">
        <f>H156</f>
        <v>( NIKI SAE )</v>
      </c>
      <c r="I194" s="329"/>
      <c r="J194" s="329"/>
      <c r="K194" s="330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26"/>
      <c r="G195" s="208"/>
      <c r="H195" s="331" t="str">
        <f>H157</f>
        <v>TULUNG AGUNG</v>
      </c>
      <c r="I195" s="331"/>
      <c r="J195" s="331"/>
      <c r="K195" s="332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4920</v>
      </c>
      <c r="E196" s="199"/>
      <c r="F196" s="210"/>
      <c r="G196" s="211"/>
      <c r="H196" s="333"/>
      <c r="I196" s="333"/>
      <c r="J196" s="333"/>
      <c r="K196" s="334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80</v>
      </c>
      <c r="C200" s="292" t="str">
        <f t="shared" si="41"/>
        <v>LS</v>
      </c>
      <c r="D200" s="293">
        <f t="shared" si="41"/>
        <v>2</v>
      </c>
      <c r="E200" s="294" t="str">
        <f t="shared" si="41"/>
        <v>ISI CUTTER 18 MM JOYKO L-150 MH (BESAR)</v>
      </c>
      <c r="F200" s="235"/>
      <c r="G200" s="236"/>
      <c r="H200" s="237">
        <f t="shared" ref="H200:J200" si="42">H162</f>
        <v>49200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3444000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180</v>
      </c>
      <c r="C201" s="292" t="str">
        <f t="shared" si="44"/>
        <v>PC</v>
      </c>
      <c r="D201" s="293">
        <f t="shared" si="44"/>
        <v>5</v>
      </c>
      <c r="E201" s="294" t="str">
        <f t="shared" si="44"/>
        <v>CRAYON / OIL PASTEL JOYKO OP-36S PP CASE SEA WORLD</v>
      </c>
      <c r="F201" s="235"/>
      <c r="G201" s="236"/>
      <c r="H201" s="237">
        <f t="shared" ref="H201:J201" si="45">H163</f>
        <v>41500</v>
      </c>
      <c r="I201" s="238">
        <f t="shared" si="45"/>
        <v>0.125</v>
      </c>
      <c r="J201" s="238">
        <f t="shared" si="45"/>
        <v>0</v>
      </c>
      <c r="K201" s="239">
        <f t="shared" si="43"/>
        <v>6536250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35"/>
      <c r="K217" s="310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36">
        <f>SUM(K200:K215)</f>
        <v>9980250</v>
      </c>
      <c r="K218" s="337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38"/>
      <c r="K219" s="338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0"/>
      <c r="K221" s="310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8">
        <f>((J218/1.11)+(K220/1.11))*11%</f>
        <v>989033.78378378379</v>
      </c>
      <c r="K222" s="309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0"/>
      <c r="K223" s="310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9980250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11" t="str">
        <f>J188</f>
        <v>NOVI / YO</v>
      </c>
      <c r="K226" s="312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11">
        <f>J189</f>
        <v>0</v>
      </c>
      <c r="K227" s="312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23070003</v>
      </c>
      <c r="G230" s="11" t="s">
        <v>2</v>
      </c>
      <c r="H230" s="339" t="s">
        <v>47</v>
      </c>
      <c r="I230" s="339"/>
      <c r="J230" s="339"/>
      <c r="K230" s="340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43" t="s">
        <v>3</v>
      </c>
      <c r="G231" s="17"/>
      <c r="H231" s="341"/>
      <c r="I231" s="341"/>
      <c r="J231" s="341"/>
      <c r="K231" s="342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4">
        <v>45113</v>
      </c>
      <c r="E232" s="345"/>
      <c r="F232" s="343"/>
      <c r="G232" s="18"/>
      <c r="H232" s="346" t="s">
        <v>48</v>
      </c>
      <c r="I232" s="346"/>
      <c r="J232" s="346"/>
      <c r="K232" s="347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43"/>
      <c r="G233" s="18"/>
      <c r="H233" s="348" t="s">
        <v>49</v>
      </c>
      <c r="I233" s="348"/>
      <c r="J233" s="348"/>
      <c r="K233" s="349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50</v>
      </c>
      <c r="E234" s="9"/>
      <c r="F234" s="21"/>
      <c r="G234" s="22"/>
      <c r="H234" s="350"/>
      <c r="I234" s="350"/>
      <c r="J234" s="350"/>
      <c r="K234" s="351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720</v>
      </c>
      <c r="C238" s="46" t="s">
        <v>51</v>
      </c>
      <c r="D238" s="93">
        <v>5</v>
      </c>
      <c r="E238" s="110" t="s">
        <v>52</v>
      </c>
      <c r="F238" s="48"/>
      <c r="G238" s="49"/>
      <c r="H238" s="50">
        <v>39000</v>
      </c>
      <c r="I238" s="51">
        <v>0.13500000000000001</v>
      </c>
      <c r="J238" s="51"/>
      <c r="K238" s="52">
        <f t="shared" ref="K238:K253" si="74">(B238*H238-((B238*H238)*I238))-((B238*H238-((B238*H238)*I238))*J238)</f>
        <v>24289200</v>
      </c>
      <c r="L238" s="36"/>
    </row>
    <row r="239" spans="1:12" s="10" customFormat="1" ht="14.1" customHeight="1" x14ac:dyDescent="0.25">
      <c r="A239" s="45">
        <v>2</v>
      </c>
      <c r="B239" s="46">
        <v>864</v>
      </c>
      <c r="C239" s="46" t="s">
        <v>51</v>
      </c>
      <c r="D239" s="93">
        <v>6</v>
      </c>
      <c r="E239" s="110" t="s">
        <v>53</v>
      </c>
      <c r="F239" s="48"/>
      <c r="G239" s="49"/>
      <c r="H239" s="50">
        <v>21600</v>
      </c>
      <c r="I239" s="51">
        <v>0.13500000000000001</v>
      </c>
      <c r="J239" s="51"/>
      <c r="K239" s="52">
        <f t="shared" si="74"/>
        <v>16142976</v>
      </c>
      <c r="L239" s="36"/>
    </row>
    <row r="240" spans="1:12" s="10" customFormat="1" ht="14.1" customHeight="1" x14ac:dyDescent="0.25">
      <c r="A240" s="45">
        <v>3</v>
      </c>
      <c r="B240" s="46">
        <v>144</v>
      </c>
      <c r="C240" s="46" t="s">
        <v>51</v>
      </c>
      <c r="D240" s="93">
        <v>1</v>
      </c>
      <c r="E240" s="110" t="s">
        <v>54</v>
      </c>
      <c r="F240" s="48"/>
      <c r="G240" s="49"/>
      <c r="H240" s="50">
        <v>28200</v>
      </c>
      <c r="I240" s="51">
        <v>0.13500000000000001</v>
      </c>
      <c r="J240" s="51"/>
      <c r="K240" s="52">
        <f t="shared" si="74"/>
        <v>3512592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52"/>
      <c r="K255" s="353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54">
        <f>SUM(K238:K253)</f>
        <v>43944768</v>
      </c>
      <c r="K256" s="355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56"/>
      <c r="K257" s="356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53"/>
      <c r="K259" s="353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7">
        <f>((J256/1.11)+(K258/1.11))*11%</f>
        <v>4354886.9189189188</v>
      </c>
      <c r="K260" s="358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53"/>
      <c r="K261" s="353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43944768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59" t="s">
        <v>55</v>
      </c>
      <c r="K264" s="360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59"/>
      <c r="K265" s="360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23070003</v>
      </c>
      <c r="F268" s="123"/>
      <c r="G268" s="124" t="s">
        <v>2</v>
      </c>
      <c r="H268" s="361" t="str">
        <f>H230</f>
        <v>CV PELITA JAYA</v>
      </c>
      <c r="I268" s="361"/>
      <c r="J268" s="361"/>
      <c r="K268" s="36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65" t="s">
        <v>3</v>
      </c>
      <c r="G269" s="130"/>
      <c r="H269" s="363"/>
      <c r="I269" s="363"/>
      <c r="J269" s="363"/>
      <c r="K269" s="36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66">
        <f>D232</f>
        <v>45113</v>
      </c>
      <c r="E270" s="367"/>
      <c r="F270" s="365"/>
      <c r="G270" s="131"/>
      <c r="H270" s="368" t="str">
        <f>H232</f>
        <v>(ANUGERAH SEJAHTERA)</v>
      </c>
      <c r="I270" s="368"/>
      <c r="J270" s="368"/>
      <c r="K270" s="36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65"/>
      <c r="G271" s="131"/>
      <c r="H271" s="370" t="str">
        <f>H233</f>
        <v>PURWOKERTO</v>
      </c>
      <c r="I271" s="370"/>
      <c r="J271" s="370"/>
      <c r="K271" s="371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4928</v>
      </c>
      <c r="E272" s="122"/>
      <c r="F272" s="133"/>
      <c r="G272" s="134"/>
      <c r="H272" s="372"/>
      <c r="I272" s="372"/>
      <c r="J272" s="372"/>
      <c r="K272" s="373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720</v>
      </c>
      <c r="C276" s="287" t="str">
        <f t="shared" si="75"/>
        <v>LSN</v>
      </c>
      <c r="D276" s="288">
        <f t="shared" si="75"/>
        <v>5</v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24289200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864</v>
      </c>
      <c r="C277" s="287" t="str">
        <f t="shared" si="78"/>
        <v>LSN</v>
      </c>
      <c r="D277" s="288">
        <f t="shared" si="78"/>
        <v>6</v>
      </c>
      <c r="E277" s="289" t="str">
        <f t="shared" si="78"/>
        <v>GEL PEN KENKO KE-303 T-GEL TRIANGULAR</v>
      </c>
      <c r="F277" s="158"/>
      <c r="G277" s="159"/>
      <c r="H277" s="160">
        <f t="shared" ref="H277:J277" si="79">H239</f>
        <v>21600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16142976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144</v>
      </c>
      <c r="C278" s="287" t="str">
        <f t="shared" si="80"/>
        <v>LSN</v>
      </c>
      <c r="D278" s="288">
        <f t="shared" si="80"/>
        <v>1</v>
      </c>
      <c r="E278" s="289" t="str">
        <f t="shared" si="80"/>
        <v>GEL PEN JOYKO GP-265 Q-GEL</v>
      </c>
      <c r="F278" s="158"/>
      <c r="G278" s="159"/>
      <c r="H278" s="160">
        <f t="shared" ref="H278:J278" si="81">H240</f>
        <v>28200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3512592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13"/>
      <c r="K293" s="314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15">
        <f>SUM(K276:K291)</f>
        <v>43944768</v>
      </c>
      <c r="K294" s="31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17"/>
      <c r="K295" s="317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4"/>
      <c r="K297" s="314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18">
        <f>((J294/1.11)+(K296/1.11))*11%</f>
        <v>4354886.9189189188</v>
      </c>
      <c r="K298" s="319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4"/>
      <c r="K299" s="314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43944768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20" t="str">
        <f>J264</f>
        <v>NOVI / CONDRO</v>
      </c>
      <c r="K302" s="321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20">
        <f>J265</f>
        <v>0</v>
      </c>
      <c r="K303" s="321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23070003</v>
      </c>
      <c r="F306" s="200"/>
      <c r="G306" s="201" t="s">
        <v>2</v>
      </c>
      <c r="H306" s="322" t="str">
        <f>H268</f>
        <v>CV PELITA JAYA</v>
      </c>
      <c r="I306" s="322"/>
      <c r="J306" s="322"/>
      <c r="K306" s="323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26" t="s">
        <v>3</v>
      </c>
      <c r="G307" s="207"/>
      <c r="H307" s="324"/>
      <c r="I307" s="324"/>
      <c r="J307" s="324"/>
      <c r="K307" s="325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27">
        <f>D270</f>
        <v>45113</v>
      </c>
      <c r="E308" s="328"/>
      <c r="F308" s="326"/>
      <c r="G308" s="208"/>
      <c r="H308" s="329" t="str">
        <f>H270</f>
        <v>(ANUGERAH SEJAHTERA)</v>
      </c>
      <c r="I308" s="329"/>
      <c r="J308" s="329"/>
      <c r="K308" s="330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26"/>
      <c r="G309" s="208"/>
      <c r="H309" s="331" t="str">
        <f>H271</f>
        <v>PURWOKERTO</v>
      </c>
      <c r="I309" s="331"/>
      <c r="J309" s="331"/>
      <c r="K309" s="332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4928</v>
      </c>
      <c r="E310" s="199"/>
      <c r="F310" s="210"/>
      <c r="G310" s="211"/>
      <c r="H310" s="333"/>
      <c r="I310" s="333"/>
      <c r="J310" s="333"/>
      <c r="K310" s="334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720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24289200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864</v>
      </c>
      <c r="C315" s="292" t="str">
        <f t="shared" si="111"/>
        <v>LSN</v>
      </c>
      <c r="D315" s="293">
        <f t="shared" si="111"/>
        <v>6</v>
      </c>
      <c r="E315" s="294" t="str">
        <f t="shared" si="111"/>
        <v>GEL PEN KENKO KE-303 T-GEL TRIANGULAR</v>
      </c>
      <c r="F315" s="235"/>
      <c r="G315" s="236"/>
      <c r="H315" s="237">
        <f t="shared" ref="H315:J315" si="112">H277</f>
        <v>21600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16142976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144</v>
      </c>
      <c r="C316" s="292" t="str">
        <f t="shared" si="113"/>
        <v>LSN</v>
      </c>
      <c r="D316" s="293">
        <f t="shared" si="113"/>
        <v>1</v>
      </c>
      <c r="E316" s="294" t="str">
        <f t="shared" si="113"/>
        <v>GEL PEN JOYKO GP-265 Q-GEL</v>
      </c>
      <c r="F316" s="235"/>
      <c r="G316" s="236"/>
      <c r="H316" s="237">
        <f t="shared" ref="H316:J316" si="114">H278</f>
        <v>28200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3512592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35"/>
      <c r="K331" s="310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36">
        <f>SUM(K314:K329)</f>
        <v>43944768</v>
      </c>
      <c r="K332" s="337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38"/>
      <c r="K333" s="338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0"/>
      <c r="K335" s="310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8">
        <f>((J332/1.11)+(K334/1.11))*11%</f>
        <v>4354886.9189189188</v>
      </c>
      <c r="K336" s="309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0"/>
      <c r="K337" s="310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43944768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11" t="str">
        <f>J302</f>
        <v>NOVI / CONDRO</v>
      </c>
      <c r="K340" s="312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11">
        <f>J303</f>
        <v>0</v>
      </c>
      <c r="K341" s="312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23070004</v>
      </c>
      <c r="G344" s="11" t="s">
        <v>2</v>
      </c>
      <c r="H344" s="339" t="s">
        <v>56</v>
      </c>
      <c r="I344" s="339"/>
      <c r="J344" s="339"/>
      <c r="K344" s="340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43" t="s">
        <v>3</v>
      </c>
      <c r="G345" s="17"/>
      <c r="H345" s="341"/>
      <c r="I345" s="341"/>
      <c r="J345" s="341"/>
      <c r="K345" s="342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4">
        <v>45113</v>
      </c>
      <c r="E346" s="345"/>
      <c r="F346" s="343"/>
      <c r="G346" s="18"/>
      <c r="H346" s="346" t="s">
        <v>32</v>
      </c>
      <c r="I346" s="346"/>
      <c r="J346" s="346"/>
      <c r="K346" s="347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43"/>
      <c r="G347" s="18"/>
      <c r="H347" s="348" t="s">
        <v>49</v>
      </c>
      <c r="I347" s="348"/>
      <c r="J347" s="348"/>
      <c r="K347" s="349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57</v>
      </c>
      <c r="E348" s="9"/>
      <c r="F348" s="21"/>
      <c r="G348" s="22"/>
      <c r="H348" s="350"/>
      <c r="I348" s="350"/>
      <c r="J348" s="350"/>
      <c r="K348" s="351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58</v>
      </c>
      <c r="D352" s="93">
        <v>1</v>
      </c>
      <c r="E352" s="110" t="s">
        <v>59</v>
      </c>
      <c r="F352" s="48"/>
      <c r="G352" s="49"/>
      <c r="H352" s="50">
        <v>2050</v>
      </c>
      <c r="I352" s="51">
        <v>0.1</v>
      </c>
      <c r="J352" s="51"/>
      <c r="K352" s="52">
        <f t="shared" ref="K352:K367" si="141">(B352*H352-((B352*H352)*I352))-((B352*H352-((B352*H352)*I352))*J352)</f>
        <v>1845000</v>
      </c>
      <c r="L352" s="36"/>
    </row>
    <row r="353" spans="1:12" s="10" customFormat="1" ht="14.1" customHeight="1" x14ac:dyDescent="0.25">
      <c r="A353" s="45">
        <v>2</v>
      </c>
      <c r="B353" s="46">
        <v>5</v>
      </c>
      <c r="C353" s="46" t="s">
        <v>51</v>
      </c>
      <c r="D353" s="93" t="s">
        <v>32</v>
      </c>
      <c r="E353" s="110" t="s">
        <v>60</v>
      </c>
      <c r="F353" s="48"/>
      <c r="G353" s="49"/>
      <c r="H353" s="50">
        <v>62400</v>
      </c>
      <c r="I353" s="51">
        <v>0.1</v>
      </c>
      <c r="J353" s="51"/>
      <c r="K353" s="52">
        <f t="shared" si="141"/>
        <v>280800</v>
      </c>
      <c r="L353" s="36"/>
    </row>
    <row r="354" spans="1:12" s="10" customFormat="1" ht="14.1" customHeight="1" x14ac:dyDescent="0.25">
      <c r="A354" s="45">
        <v>3</v>
      </c>
      <c r="B354" s="46">
        <v>30</v>
      </c>
      <c r="C354" s="46" t="s">
        <v>58</v>
      </c>
      <c r="D354" s="93" t="s">
        <v>32</v>
      </c>
      <c r="E354" s="110" t="s">
        <v>61</v>
      </c>
      <c r="F354" s="48"/>
      <c r="G354" s="49"/>
      <c r="H354" s="50">
        <v>3700</v>
      </c>
      <c r="I354" s="51">
        <v>0.1</v>
      </c>
      <c r="J354" s="51"/>
      <c r="K354" s="52">
        <f t="shared" si="141"/>
        <v>99900</v>
      </c>
      <c r="L354" s="36"/>
    </row>
    <row r="355" spans="1:12" s="10" customFormat="1" ht="14.1" customHeight="1" x14ac:dyDescent="0.25">
      <c r="A355" s="45">
        <v>4</v>
      </c>
      <c r="B355" s="46">
        <v>50</v>
      </c>
      <c r="C355" s="46" t="s">
        <v>58</v>
      </c>
      <c r="D355" s="93" t="s">
        <v>32</v>
      </c>
      <c r="E355" s="110" t="s">
        <v>62</v>
      </c>
      <c r="F355" s="48"/>
      <c r="G355" s="49"/>
      <c r="H355" s="50">
        <v>3700</v>
      </c>
      <c r="I355" s="51">
        <v>0.1</v>
      </c>
      <c r="J355" s="51"/>
      <c r="K355" s="52">
        <f t="shared" si="141"/>
        <v>166500</v>
      </c>
      <c r="L355" s="36"/>
    </row>
    <row r="356" spans="1:12" s="10" customFormat="1" ht="14.1" customHeight="1" x14ac:dyDescent="0.25">
      <c r="A356" s="45">
        <v>5</v>
      </c>
      <c r="B356" s="46">
        <v>10</v>
      </c>
      <c r="C356" s="46" t="s">
        <v>51</v>
      </c>
      <c r="D356" s="93" t="s">
        <v>32</v>
      </c>
      <c r="E356" s="110" t="s">
        <v>63</v>
      </c>
      <c r="F356" s="48"/>
      <c r="G356" s="49"/>
      <c r="H356" s="50">
        <v>64800</v>
      </c>
      <c r="I356" s="51">
        <v>0.1</v>
      </c>
      <c r="J356" s="51"/>
      <c r="K356" s="52">
        <f t="shared" si="141"/>
        <v>583200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64</v>
      </c>
      <c r="D357" s="93">
        <v>1</v>
      </c>
      <c r="E357" s="110" t="s">
        <v>65</v>
      </c>
      <c r="F357" s="48"/>
      <c r="G357" s="49"/>
      <c r="H357" s="50">
        <v>177000</v>
      </c>
      <c r="I357" s="51">
        <v>0.1</v>
      </c>
      <c r="J357" s="51"/>
      <c r="K357" s="52">
        <f t="shared" si="141"/>
        <v>796500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52"/>
      <c r="K369" s="353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54">
        <f>SUM(K352:K367)</f>
        <v>3771900</v>
      </c>
      <c r="K370" s="355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56"/>
      <c r="K371" s="356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53"/>
      <c r="K373" s="353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7">
        <f>((J370/1.11)+(K372/1.11))*11%</f>
        <v>373791.89189189189</v>
      </c>
      <c r="K374" s="358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53"/>
      <c r="K375" s="353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3771900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59" t="s">
        <v>55</v>
      </c>
      <c r="K378" s="360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59" t="s">
        <v>66</v>
      </c>
      <c r="K379" s="360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23070004</v>
      </c>
      <c r="F382" s="123"/>
      <c r="G382" s="124" t="s">
        <v>2</v>
      </c>
      <c r="H382" s="361" t="str">
        <f>H344</f>
        <v>CV  WISUDA</v>
      </c>
      <c r="I382" s="361"/>
      <c r="J382" s="361"/>
      <c r="K382" s="36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65" t="s">
        <v>3</v>
      </c>
      <c r="G383" s="130"/>
      <c r="H383" s="363"/>
      <c r="I383" s="363"/>
      <c r="J383" s="363"/>
      <c r="K383" s="36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66">
        <f>D346</f>
        <v>45113</v>
      </c>
      <c r="E384" s="367"/>
      <c r="F384" s="365"/>
      <c r="G384" s="131"/>
      <c r="H384" s="368" t="str">
        <f>H346</f>
        <v/>
      </c>
      <c r="I384" s="368"/>
      <c r="J384" s="368"/>
      <c r="K384" s="36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65"/>
      <c r="G385" s="131"/>
      <c r="H385" s="370" t="str">
        <f>H347</f>
        <v>PURWOKERTO</v>
      </c>
      <c r="I385" s="370"/>
      <c r="J385" s="370"/>
      <c r="K385" s="371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4861</v>
      </c>
      <c r="E386" s="122"/>
      <c r="F386" s="133"/>
      <c r="G386" s="134"/>
      <c r="H386" s="372"/>
      <c r="I386" s="372"/>
      <c r="J386" s="372"/>
      <c r="K386" s="373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1845000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5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CORRECTION TAPE KENKO CT-905 (12M x 5MM)</v>
      </c>
      <c r="F391" s="158"/>
      <c r="G391" s="159"/>
      <c r="H391" s="160">
        <f t="shared" ref="H391:J391" si="146">H353</f>
        <v>62400</v>
      </c>
      <c r="I391" s="161">
        <f t="shared" si="146"/>
        <v>0.1</v>
      </c>
      <c r="J391" s="161">
        <f t="shared" si="146"/>
        <v>0</v>
      </c>
      <c r="K391" s="162">
        <f t="shared" si="144"/>
        <v>280800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30</v>
      </c>
      <c r="C392" s="287" t="str">
        <f t="shared" si="147"/>
        <v>PCS</v>
      </c>
      <c r="D392" s="288" t="str">
        <f t="shared" si="147"/>
        <v/>
      </c>
      <c r="E392" s="289" t="str">
        <f t="shared" si="147"/>
        <v>HIGHLIGHTER / STABILLO JOYKO HL-3 BIRU</v>
      </c>
      <c r="F392" s="158"/>
      <c r="G392" s="159"/>
      <c r="H392" s="160">
        <f t="shared" ref="H392:J392" si="148">H354</f>
        <v>3700</v>
      </c>
      <c r="I392" s="161">
        <f t="shared" si="148"/>
        <v>0.1</v>
      </c>
      <c r="J392" s="161">
        <f t="shared" si="148"/>
        <v>0</v>
      </c>
      <c r="K392" s="162">
        <f t="shared" si="144"/>
        <v>99900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50</v>
      </c>
      <c r="C393" s="287" t="str">
        <f t="shared" si="149"/>
        <v>PCS</v>
      </c>
      <c r="D393" s="288" t="str">
        <f t="shared" si="149"/>
        <v/>
      </c>
      <c r="E393" s="289" t="str">
        <f t="shared" si="149"/>
        <v>HIGHLIGHTER / STABILLO JOYKO HL-1 KUNING</v>
      </c>
      <c r="F393" s="158"/>
      <c r="G393" s="159"/>
      <c r="H393" s="160">
        <f t="shared" ref="H393:J393" si="150">H355</f>
        <v>3700</v>
      </c>
      <c r="I393" s="161">
        <f t="shared" si="150"/>
        <v>0.1</v>
      </c>
      <c r="J393" s="161">
        <f t="shared" si="150"/>
        <v>0</v>
      </c>
      <c r="K393" s="162">
        <f t="shared" si="144"/>
        <v>166500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10</v>
      </c>
      <c r="C394" s="287" t="str">
        <f t="shared" si="151"/>
        <v>LSN</v>
      </c>
      <c r="D394" s="288" t="str">
        <f t="shared" si="151"/>
        <v/>
      </c>
      <c r="E394" s="289" t="str">
        <f t="shared" si="151"/>
        <v>ISI CUTTER 18 MM KENKO L-150 (BESAR)</v>
      </c>
      <c r="F394" s="158"/>
      <c r="G394" s="159"/>
      <c r="H394" s="160">
        <f t="shared" ref="H394:J394" si="152">H356</f>
        <v>64800</v>
      </c>
      <c r="I394" s="161">
        <f t="shared" si="152"/>
        <v>0.1</v>
      </c>
      <c r="J394" s="161">
        <f t="shared" si="152"/>
        <v>0</v>
      </c>
      <c r="K394" s="162">
        <f t="shared" si="144"/>
        <v>583200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5</v>
      </c>
      <c r="C395" s="287" t="str">
        <f t="shared" si="153"/>
        <v>GRS</v>
      </c>
      <c r="D395" s="288">
        <f t="shared" si="153"/>
        <v>1</v>
      </c>
      <c r="E395" s="289" t="str">
        <f t="shared" si="153"/>
        <v>BINDER CLIP JOYKO 260</v>
      </c>
      <c r="F395" s="158"/>
      <c r="G395" s="159"/>
      <c r="H395" s="160">
        <f t="shared" ref="H395:J395" si="154">H357</f>
        <v>177000</v>
      </c>
      <c r="I395" s="161">
        <f t="shared" si="154"/>
        <v>0.1</v>
      </c>
      <c r="J395" s="161">
        <f t="shared" si="154"/>
        <v>0</v>
      </c>
      <c r="K395" s="162">
        <f t="shared" si="144"/>
        <v>796500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13"/>
      <c r="K407" s="314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15">
        <f>SUM(K390:K405)</f>
        <v>3771900</v>
      </c>
      <c r="K408" s="31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17"/>
      <c r="K409" s="317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4"/>
      <c r="K411" s="314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18">
        <f>((J408/1.11)+(K410/1.11))*11%</f>
        <v>373791.89189189189</v>
      </c>
      <c r="K412" s="319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4"/>
      <c r="K413" s="314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3771900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20" t="str">
        <f>J378</f>
        <v>NOVI / CONDRO</v>
      </c>
      <c r="K416" s="321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20" t="str">
        <f>J379</f>
        <v>CONDRO</v>
      </c>
      <c r="K417" s="321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23070004</v>
      </c>
      <c r="F420" s="200"/>
      <c r="G420" s="201" t="s">
        <v>2</v>
      </c>
      <c r="H420" s="322" t="str">
        <f>H382</f>
        <v>CV  WISUDA</v>
      </c>
      <c r="I420" s="322"/>
      <c r="J420" s="322"/>
      <c r="K420" s="323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26" t="s">
        <v>3</v>
      </c>
      <c r="G421" s="207"/>
      <c r="H421" s="324"/>
      <c r="I421" s="324"/>
      <c r="J421" s="324"/>
      <c r="K421" s="325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27">
        <f>D384</f>
        <v>45113</v>
      </c>
      <c r="E422" s="328"/>
      <c r="F422" s="326"/>
      <c r="G422" s="208"/>
      <c r="H422" s="329" t="str">
        <f>H384</f>
        <v/>
      </c>
      <c r="I422" s="329"/>
      <c r="J422" s="329"/>
      <c r="K422" s="330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26"/>
      <c r="G423" s="208"/>
      <c r="H423" s="331" t="str">
        <f>H385</f>
        <v>PURWOKERTO</v>
      </c>
      <c r="I423" s="331"/>
      <c r="J423" s="331"/>
      <c r="K423" s="332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4861</v>
      </c>
      <c r="E424" s="199"/>
      <c r="F424" s="210"/>
      <c r="G424" s="211"/>
      <c r="H424" s="333"/>
      <c r="I424" s="333"/>
      <c r="J424" s="333"/>
      <c r="K424" s="334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1845000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5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CORRECTION TAPE KENKO CT-905 (12M x 5MM)</v>
      </c>
      <c r="F429" s="235"/>
      <c r="G429" s="236"/>
      <c r="H429" s="237">
        <f t="shared" ref="H429:J429" si="179">H391</f>
        <v>62400</v>
      </c>
      <c r="I429" s="238">
        <f t="shared" si="179"/>
        <v>0.1</v>
      </c>
      <c r="J429" s="238">
        <f t="shared" si="179"/>
        <v>0</v>
      </c>
      <c r="K429" s="239">
        <f t="shared" si="177"/>
        <v>280800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30</v>
      </c>
      <c r="C430" s="292" t="str">
        <f t="shared" si="180"/>
        <v>PCS</v>
      </c>
      <c r="D430" s="293" t="str">
        <f t="shared" si="180"/>
        <v/>
      </c>
      <c r="E430" s="294" t="str">
        <f t="shared" si="180"/>
        <v>HIGHLIGHTER / STABILLO JOYKO HL-3 BIRU</v>
      </c>
      <c r="F430" s="235"/>
      <c r="G430" s="236"/>
      <c r="H430" s="237">
        <f t="shared" ref="H430:J430" si="181">H392</f>
        <v>3700</v>
      </c>
      <c r="I430" s="238">
        <f t="shared" si="181"/>
        <v>0.1</v>
      </c>
      <c r="J430" s="238">
        <f t="shared" si="181"/>
        <v>0</v>
      </c>
      <c r="K430" s="239">
        <f t="shared" si="177"/>
        <v>99900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50</v>
      </c>
      <c r="C431" s="292" t="str">
        <f t="shared" si="182"/>
        <v>PCS</v>
      </c>
      <c r="D431" s="293" t="str">
        <f t="shared" si="182"/>
        <v/>
      </c>
      <c r="E431" s="294" t="str">
        <f t="shared" si="182"/>
        <v>HIGHLIGHTER / STABILLO JOYKO HL-1 KUNING</v>
      </c>
      <c r="F431" s="235"/>
      <c r="G431" s="236"/>
      <c r="H431" s="237">
        <f t="shared" ref="H431:J431" si="183">H393</f>
        <v>3700</v>
      </c>
      <c r="I431" s="238">
        <f t="shared" si="183"/>
        <v>0.1</v>
      </c>
      <c r="J431" s="238">
        <f t="shared" si="183"/>
        <v>0</v>
      </c>
      <c r="K431" s="239">
        <f t="shared" si="177"/>
        <v>166500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10</v>
      </c>
      <c r="C432" s="292" t="str">
        <f t="shared" si="184"/>
        <v>LSN</v>
      </c>
      <c r="D432" s="293" t="str">
        <f t="shared" si="184"/>
        <v/>
      </c>
      <c r="E432" s="294" t="str">
        <f t="shared" si="184"/>
        <v>ISI CUTTER 18 MM KENKO L-150 (BESAR)</v>
      </c>
      <c r="F432" s="235"/>
      <c r="G432" s="236"/>
      <c r="H432" s="237">
        <f t="shared" ref="H432:J432" si="185">H394</f>
        <v>64800</v>
      </c>
      <c r="I432" s="238">
        <f t="shared" si="185"/>
        <v>0.1</v>
      </c>
      <c r="J432" s="238">
        <f t="shared" si="185"/>
        <v>0</v>
      </c>
      <c r="K432" s="239">
        <f t="shared" si="177"/>
        <v>583200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5</v>
      </c>
      <c r="C433" s="292" t="str">
        <f t="shared" si="186"/>
        <v>GRS</v>
      </c>
      <c r="D433" s="293">
        <f t="shared" si="186"/>
        <v>1</v>
      </c>
      <c r="E433" s="294" t="str">
        <f t="shared" si="186"/>
        <v>BINDER CLIP JOYKO 260</v>
      </c>
      <c r="F433" s="235"/>
      <c r="G433" s="236"/>
      <c r="H433" s="237">
        <f t="shared" ref="H433:J433" si="187">H395</f>
        <v>177000</v>
      </c>
      <c r="I433" s="238">
        <f t="shared" si="187"/>
        <v>0.1</v>
      </c>
      <c r="J433" s="238">
        <f t="shared" si="187"/>
        <v>0</v>
      </c>
      <c r="K433" s="239">
        <f t="shared" si="177"/>
        <v>796500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35"/>
      <c r="K445" s="310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36">
        <f>SUM(K428:K443)</f>
        <v>3771900</v>
      </c>
      <c r="K446" s="337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38"/>
      <c r="K447" s="338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0"/>
      <c r="K449" s="310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8">
        <f>((J446/1.11)+(K448/1.11))*11%</f>
        <v>373791.89189189189</v>
      </c>
      <c r="K450" s="309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0"/>
      <c r="K451" s="310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3771900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11" t="str">
        <f>J416</f>
        <v>NOVI / CONDRO</v>
      </c>
      <c r="K454" s="312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11" t="str">
        <f>J417</f>
        <v>CONDRO</v>
      </c>
      <c r="K455" s="312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23070005</v>
      </c>
      <c r="G458" s="11" t="s">
        <v>2</v>
      </c>
      <c r="H458" s="339" t="s">
        <v>67</v>
      </c>
      <c r="I458" s="339"/>
      <c r="J458" s="339"/>
      <c r="K458" s="340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43" t="s">
        <v>3</v>
      </c>
      <c r="G459" s="17"/>
      <c r="H459" s="341"/>
      <c r="I459" s="341"/>
      <c r="J459" s="341"/>
      <c r="K459" s="342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4">
        <v>45113</v>
      </c>
      <c r="E460" s="345"/>
      <c r="F460" s="343"/>
      <c r="G460" s="18"/>
      <c r="H460" s="346" t="s">
        <v>68</v>
      </c>
      <c r="I460" s="346"/>
      <c r="J460" s="346"/>
      <c r="K460" s="347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43"/>
      <c r="G461" s="18"/>
      <c r="H461" s="348" t="s">
        <v>49</v>
      </c>
      <c r="I461" s="348"/>
      <c r="J461" s="348"/>
      <c r="K461" s="349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69</v>
      </c>
      <c r="E462" s="9"/>
      <c r="F462" s="21"/>
      <c r="G462" s="22"/>
      <c r="H462" s="350"/>
      <c r="I462" s="350"/>
      <c r="J462" s="350"/>
      <c r="K462" s="351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33</v>
      </c>
      <c r="C466" s="46" t="s">
        <v>58</v>
      </c>
      <c r="D466" s="93" t="s">
        <v>32</v>
      </c>
      <c r="E466" s="110" t="s">
        <v>70</v>
      </c>
      <c r="F466" s="48"/>
      <c r="G466" s="49"/>
      <c r="H466" s="50">
        <v>23500</v>
      </c>
      <c r="I466" s="51">
        <v>0.125</v>
      </c>
      <c r="J466" s="51"/>
      <c r="K466" s="52">
        <f t="shared" ref="K466:K481" si="208">(B466*H466-((B466*H466)*I466))-((B466*H466-((B466*H466)*I466))*J466)</f>
        <v>678562.5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58</v>
      </c>
      <c r="D467" s="93" t="s">
        <v>32</v>
      </c>
      <c r="E467" s="110" t="s">
        <v>71</v>
      </c>
      <c r="F467" s="48"/>
      <c r="G467" s="49"/>
      <c r="H467" s="50">
        <v>19000</v>
      </c>
      <c r="I467" s="51">
        <v>0.125</v>
      </c>
      <c r="J467" s="51"/>
      <c r="K467" s="52">
        <f t="shared" si="208"/>
        <v>199500</v>
      </c>
      <c r="L467" s="36"/>
    </row>
    <row r="468" spans="1:12" s="10" customFormat="1" ht="14.1" customHeight="1" x14ac:dyDescent="0.25">
      <c r="A468" s="45">
        <v>3</v>
      </c>
      <c r="B468" s="46">
        <v>7</v>
      </c>
      <c r="C468" s="46" t="s">
        <v>72</v>
      </c>
      <c r="D468" s="93" t="s">
        <v>32</v>
      </c>
      <c r="E468" s="110" t="s">
        <v>73</v>
      </c>
      <c r="F468" s="48"/>
      <c r="G468" s="49"/>
      <c r="H468" s="50">
        <v>18500</v>
      </c>
      <c r="I468" s="51"/>
      <c r="J468" s="51"/>
      <c r="K468" s="52">
        <f t="shared" si="208"/>
        <v>129500</v>
      </c>
      <c r="L468" s="36"/>
    </row>
    <row r="469" spans="1:12" s="10" customFormat="1" ht="14.1" customHeight="1" x14ac:dyDescent="0.25">
      <c r="A469" s="45">
        <v>4</v>
      </c>
      <c r="B469" s="46">
        <v>60</v>
      </c>
      <c r="C469" s="46" t="s">
        <v>51</v>
      </c>
      <c r="D469" s="93">
        <v>1</v>
      </c>
      <c r="E469" s="110" t="s">
        <v>63</v>
      </c>
      <c r="F469" s="48"/>
      <c r="G469" s="49"/>
      <c r="H469" s="50">
        <v>64800</v>
      </c>
      <c r="I469" s="51">
        <v>0.13</v>
      </c>
      <c r="J469" s="51"/>
      <c r="K469" s="52">
        <f t="shared" si="208"/>
        <v>3382560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52"/>
      <c r="K483" s="353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54">
        <f>SUM(K466:K481)</f>
        <v>4390122.5</v>
      </c>
      <c r="K484" s="355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56"/>
      <c r="K485" s="356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53"/>
      <c r="K487" s="353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7">
        <f>((J484/1.11)+(K486/1.11))*11%</f>
        <v>435057.18468468467</v>
      </c>
      <c r="K488" s="358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53"/>
      <c r="K489" s="353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4390122.5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59" t="s">
        <v>74</v>
      </c>
      <c r="K492" s="360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59"/>
      <c r="K493" s="360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23070005</v>
      </c>
      <c r="F496" s="123"/>
      <c r="G496" s="124" t="s">
        <v>2</v>
      </c>
      <c r="H496" s="361" t="str">
        <f>H458</f>
        <v>SANTOSO BUDIONO</v>
      </c>
      <c r="I496" s="361"/>
      <c r="J496" s="361"/>
      <c r="K496" s="36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65" t="s">
        <v>3</v>
      </c>
      <c r="G497" s="130"/>
      <c r="H497" s="363"/>
      <c r="I497" s="363"/>
      <c r="J497" s="363"/>
      <c r="K497" s="36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66">
        <f>D460</f>
        <v>45113</v>
      </c>
      <c r="E498" s="367"/>
      <c r="F498" s="365"/>
      <c r="G498" s="131"/>
      <c r="H498" s="368" t="str">
        <f>H460</f>
        <v>(  ARMADA  )</v>
      </c>
      <c r="I498" s="368"/>
      <c r="J498" s="368"/>
      <c r="K498" s="36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65"/>
      <c r="G499" s="131"/>
      <c r="H499" s="370" t="str">
        <f>H461</f>
        <v>PURWOKERTO</v>
      </c>
      <c r="I499" s="370"/>
      <c r="J499" s="370"/>
      <c r="K499" s="371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4731</v>
      </c>
      <c r="E500" s="122"/>
      <c r="F500" s="133"/>
      <c r="G500" s="134"/>
      <c r="H500" s="372"/>
      <c r="I500" s="372"/>
      <c r="J500" s="372"/>
      <c r="K500" s="373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33</v>
      </c>
      <c r="C504" s="287" t="str">
        <f t="shared" si="209"/>
        <v>PCS</v>
      </c>
      <c r="D504" s="288" t="str">
        <f t="shared" si="209"/>
        <v/>
      </c>
      <c r="E504" s="289" t="str">
        <f t="shared" si="209"/>
        <v>PUNCH KENKO NO. 40</v>
      </c>
      <c r="F504" s="158"/>
      <c r="G504" s="159"/>
      <c r="H504" s="160">
        <f t="shared" ref="H504:J504" si="210">H466</f>
        <v>23500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678562.5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STAPLER KENKO HD-50</v>
      </c>
      <c r="F505" s="158"/>
      <c r="G505" s="159"/>
      <c r="H505" s="160">
        <f t="shared" ref="H505:J505" si="213">H467</f>
        <v>19000</v>
      </c>
      <c r="I505" s="161">
        <f t="shared" si="213"/>
        <v>0.125</v>
      </c>
      <c r="J505" s="161">
        <f t="shared" si="213"/>
        <v>0</v>
      </c>
      <c r="K505" s="162">
        <f t="shared" si="211"/>
        <v>199500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7</v>
      </c>
      <c r="C506" s="287" t="str">
        <f t="shared" si="214"/>
        <v>PAK</v>
      </c>
      <c r="D506" s="288" t="str">
        <f t="shared" si="214"/>
        <v/>
      </c>
      <c r="E506" s="289" t="str">
        <f t="shared" si="214"/>
        <v>KARTU STOCK KWARTO PUTIH</v>
      </c>
      <c r="F506" s="158"/>
      <c r="G506" s="159"/>
      <c r="H506" s="160">
        <f t="shared" ref="H506:J506" si="215">H468</f>
        <v>18500</v>
      </c>
      <c r="I506" s="161">
        <f t="shared" si="215"/>
        <v>0</v>
      </c>
      <c r="J506" s="161">
        <f t="shared" si="215"/>
        <v>0</v>
      </c>
      <c r="K506" s="162">
        <f t="shared" si="211"/>
        <v>129500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60</v>
      </c>
      <c r="C507" s="287" t="str">
        <f t="shared" si="216"/>
        <v>LSN</v>
      </c>
      <c r="D507" s="288">
        <f t="shared" si="216"/>
        <v>1</v>
      </c>
      <c r="E507" s="289" t="str">
        <f t="shared" si="216"/>
        <v>ISI CUTTER 18 MM KENKO L-150 (BESAR)</v>
      </c>
      <c r="F507" s="158"/>
      <c r="G507" s="159"/>
      <c r="H507" s="160">
        <f t="shared" ref="H507:J507" si="217">H469</f>
        <v>64800</v>
      </c>
      <c r="I507" s="161">
        <f t="shared" si="217"/>
        <v>0.13</v>
      </c>
      <c r="J507" s="161">
        <f t="shared" si="217"/>
        <v>0</v>
      </c>
      <c r="K507" s="162">
        <f t="shared" si="211"/>
        <v>3382560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13"/>
      <c r="K521" s="314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15">
        <f>SUM(K504:K519)</f>
        <v>4390122.5</v>
      </c>
      <c r="K522" s="31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17"/>
      <c r="K523" s="317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4"/>
      <c r="K525" s="314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18">
        <f>((J522/1.11)+(K524/1.11))*11%</f>
        <v>435057.18468468467</v>
      </c>
      <c r="K526" s="319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4"/>
      <c r="K527" s="314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4390122.5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20" t="str">
        <f>J492</f>
        <v>RISMA / CONDRO</v>
      </c>
      <c r="K530" s="321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20">
        <f>J493</f>
        <v>0</v>
      </c>
      <c r="K531" s="321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23070005</v>
      </c>
      <c r="F534" s="200"/>
      <c r="G534" s="201" t="s">
        <v>2</v>
      </c>
      <c r="H534" s="322" t="str">
        <f>H496</f>
        <v>SANTOSO BUDIONO</v>
      </c>
      <c r="I534" s="322"/>
      <c r="J534" s="322"/>
      <c r="K534" s="323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26" t="s">
        <v>3</v>
      </c>
      <c r="G535" s="207"/>
      <c r="H535" s="324"/>
      <c r="I535" s="324"/>
      <c r="J535" s="324"/>
      <c r="K535" s="325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27">
        <f>D498</f>
        <v>45113</v>
      </c>
      <c r="E536" s="328"/>
      <c r="F536" s="326"/>
      <c r="G536" s="208"/>
      <c r="H536" s="329" t="str">
        <f>H498</f>
        <v>(  ARMADA  )</v>
      </c>
      <c r="I536" s="329"/>
      <c r="J536" s="329"/>
      <c r="K536" s="330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26"/>
      <c r="G537" s="208"/>
      <c r="H537" s="331" t="str">
        <f>H499</f>
        <v>PURWOKERTO</v>
      </c>
      <c r="I537" s="331"/>
      <c r="J537" s="331"/>
      <c r="K537" s="332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4731</v>
      </c>
      <c r="E538" s="199"/>
      <c r="F538" s="210"/>
      <c r="G538" s="211"/>
      <c r="H538" s="333"/>
      <c r="I538" s="333"/>
      <c r="J538" s="333"/>
      <c r="K538" s="334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33</v>
      </c>
      <c r="C542" s="292" t="str">
        <f t="shared" si="242"/>
        <v>PCS</v>
      </c>
      <c r="D542" s="293" t="str">
        <f t="shared" si="242"/>
        <v/>
      </c>
      <c r="E542" s="294" t="str">
        <f t="shared" si="242"/>
        <v>PUNCH KENKO NO. 40</v>
      </c>
      <c r="F542" s="235"/>
      <c r="G542" s="236"/>
      <c r="H542" s="237">
        <f t="shared" ref="H542:J542" si="243">H504</f>
        <v>23500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678562.5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STAPLER KENKO HD-50</v>
      </c>
      <c r="F543" s="235"/>
      <c r="G543" s="236"/>
      <c r="H543" s="237">
        <f t="shared" ref="H543:J543" si="246">H505</f>
        <v>19000</v>
      </c>
      <c r="I543" s="238">
        <f t="shared" si="246"/>
        <v>0.125</v>
      </c>
      <c r="J543" s="238">
        <f t="shared" si="246"/>
        <v>0</v>
      </c>
      <c r="K543" s="239">
        <f t="shared" si="244"/>
        <v>199500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7</v>
      </c>
      <c r="C544" s="292" t="str">
        <f t="shared" si="247"/>
        <v>PAK</v>
      </c>
      <c r="D544" s="293" t="str">
        <f t="shared" si="247"/>
        <v/>
      </c>
      <c r="E544" s="294" t="str">
        <f t="shared" si="247"/>
        <v>KARTU STOCK KWARTO PUTIH</v>
      </c>
      <c r="F544" s="235"/>
      <c r="G544" s="236"/>
      <c r="H544" s="237">
        <f t="shared" ref="H544:J544" si="248">H506</f>
        <v>18500</v>
      </c>
      <c r="I544" s="238">
        <f t="shared" si="248"/>
        <v>0</v>
      </c>
      <c r="J544" s="238">
        <f t="shared" si="248"/>
        <v>0</v>
      </c>
      <c r="K544" s="239">
        <f t="shared" si="244"/>
        <v>129500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60</v>
      </c>
      <c r="C545" s="292" t="str">
        <f t="shared" si="249"/>
        <v>LSN</v>
      </c>
      <c r="D545" s="293">
        <f t="shared" si="249"/>
        <v>1</v>
      </c>
      <c r="E545" s="294" t="str">
        <f t="shared" si="249"/>
        <v>ISI CUTTER 18 MM KENKO L-150 (BESAR)</v>
      </c>
      <c r="F545" s="235"/>
      <c r="G545" s="236"/>
      <c r="H545" s="237">
        <f t="shared" ref="H545:J545" si="250">H507</f>
        <v>64800</v>
      </c>
      <c r="I545" s="238">
        <f t="shared" si="250"/>
        <v>0.13</v>
      </c>
      <c r="J545" s="238">
        <f t="shared" si="250"/>
        <v>0</v>
      </c>
      <c r="K545" s="239">
        <f t="shared" si="244"/>
        <v>3382560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35"/>
      <c r="K559" s="310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36">
        <f>SUM(K542:K557)</f>
        <v>4390122.5</v>
      </c>
      <c r="K560" s="337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38"/>
      <c r="K561" s="338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0"/>
      <c r="K563" s="310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8">
        <f>((J560/1.11)+(K562/1.11))*11%</f>
        <v>435057.18468468467</v>
      </c>
      <c r="K564" s="309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0"/>
      <c r="K565" s="310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4390122.5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11" t="str">
        <f>J530</f>
        <v>RISMA / CONDRO</v>
      </c>
      <c r="K568" s="312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11">
        <f>J531</f>
        <v>0</v>
      </c>
      <c r="K569" s="312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23070006</v>
      </c>
      <c r="G572" s="11" t="s">
        <v>2</v>
      </c>
      <c r="H572" s="339" t="s">
        <v>75</v>
      </c>
      <c r="I572" s="339"/>
      <c r="J572" s="339"/>
      <c r="K572" s="340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43" t="s">
        <v>3</v>
      </c>
      <c r="G573" s="17"/>
      <c r="H573" s="341"/>
      <c r="I573" s="341"/>
      <c r="J573" s="341"/>
      <c r="K573" s="342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4">
        <v>45113</v>
      </c>
      <c r="E574" s="345"/>
      <c r="F574" s="343"/>
      <c r="G574" s="18"/>
      <c r="H574" s="346" t="s">
        <v>32</v>
      </c>
      <c r="I574" s="346"/>
      <c r="J574" s="346"/>
      <c r="K574" s="347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43"/>
      <c r="G575" s="18"/>
      <c r="H575" s="348" t="s">
        <v>76</v>
      </c>
      <c r="I575" s="348"/>
      <c r="J575" s="348"/>
      <c r="K575" s="349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77</v>
      </c>
      <c r="E576" s="9"/>
      <c r="F576" s="21"/>
      <c r="G576" s="22"/>
      <c r="H576" s="350"/>
      <c r="I576" s="350"/>
      <c r="J576" s="350"/>
      <c r="K576" s="351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20</v>
      </c>
      <c r="C580" s="46" t="s">
        <v>51</v>
      </c>
      <c r="D580" s="93">
        <v>1</v>
      </c>
      <c r="E580" s="110" t="s">
        <v>78</v>
      </c>
      <c r="F580" s="48"/>
      <c r="G580" s="49"/>
      <c r="H580" s="50">
        <v>25200</v>
      </c>
      <c r="I580" s="51">
        <v>0.1</v>
      </c>
      <c r="J580" s="51"/>
      <c r="K580" s="52">
        <f t="shared" ref="K580:K595" si="275">(B580*H580-((B580*H580)*I580))-((B580*H580-((B580*H580)*I580))*J580)</f>
        <v>453600</v>
      </c>
      <c r="L580" s="36"/>
    </row>
    <row r="581" spans="1:12" s="10" customFormat="1" ht="14.1" customHeight="1" x14ac:dyDescent="0.25">
      <c r="A581" s="45">
        <v>2</v>
      </c>
      <c r="B581" s="46">
        <v>144</v>
      </c>
      <c r="C581" s="46" t="s">
        <v>58</v>
      </c>
      <c r="D581" s="93">
        <v>3</v>
      </c>
      <c r="E581" s="110" t="s">
        <v>79</v>
      </c>
      <c r="F581" s="48"/>
      <c r="G581" s="49"/>
      <c r="H581" s="50">
        <v>29600</v>
      </c>
      <c r="I581" s="51">
        <v>0.1</v>
      </c>
      <c r="J581" s="51"/>
      <c r="K581" s="52">
        <f t="shared" si="275"/>
        <v>3836160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52"/>
      <c r="K597" s="353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54">
        <f>SUM(K580:K595)</f>
        <v>4289760</v>
      </c>
      <c r="K598" s="355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56"/>
      <c r="K599" s="356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53"/>
      <c r="K601" s="353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7">
        <f>((J598/1.11)+(K600/1.11))*11%</f>
        <v>425111.35135135136</v>
      </c>
      <c r="K602" s="358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53"/>
      <c r="K603" s="353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4289760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74" t="s">
        <v>55</v>
      </c>
      <c r="K606" s="375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59"/>
      <c r="K607" s="360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23070006</v>
      </c>
      <c r="F610" s="123"/>
      <c r="G610" s="124" t="s">
        <v>2</v>
      </c>
      <c r="H610" s="361" t="str">
        <f>H572</f>
        <v>CV DWI JAYA</v>
      </c>
      <c r="I610" s="361"/>
      <c r="J610" s="361"/>
      <c r="K610" s="36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65" t="s">
        <v>3</v>
      </c>
      <c r="G611" s="130"/>
      <c r="H611" s="363"/>
      <c r="I611" s="363"/>
      <c r="J611" s="363"/>
      <c r="K611" s="36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66">
        <f>D574</f>
        <v>45113</v>
      </c>
      <c r="E612" s="367"/>
      <c r="F612" s="365"/>
      <c r="G612" s="131"/>
      <c r="H612" s="368" t="str">
        <f>H574</f>
        <v/>
      </c>
      <c r="I612" s="368"/>
      <c r="J612" s="368"/>
      <c r="K612" s="36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65"/>
      <c r="G613" s="131"/>
      <c r="H613" s="370" t="str">
        <f>H575</f>
        <v>YOGYAKARTA</v>
      </c>
      <c r="I613" s="370"/>
      <c r="J613" s="370"/>
      <c r="K613" s="371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4923</v>
      </c>
      <c r="E614" s="122"/>
      <c r="F614" s="133"/>
      <c r="G614" s="134"/>
      <c r="H614" s="372"/>
      <c r="I614" s="372"/>
      <c r="J614" s="372"/>
      <c r="K614" s="373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20</v>
      </c>
      <c r="C618" s="287" t="str">
        <f t="shared" si="276"/>
        <v>LSN</v>
      </c>
      <c r="D618" s="288">
        <f t="shared" si="276"/>
        <v>1</v>
      </c>
      <c r="E618" s="289" t="str">
        <f t="shared" si="276"/>
        <v>LEM CAIR 50 ML KENKO LG-50</v>
      </c>
      <c r="F618" s="158"/>
      <c r="G618" s="159"/>
      <c r="H618" s="160">
        <f t="shared" ref="H618:J618" si="277">H580</f>
        <v>25200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453600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144</v>
      </c>
      <c r="C619" s="287" t="str">
        <f t="shared" si="279"/>
        <v>PCS</v>
      </c>
      <c r="D619" s="288">
        <f t="shared" si="279"/>
        <v>3</v>
      </c>
      <c r="E619" s="289" t="str">
        <f t="shared" si="279"/>
        <v>CRAYON / OIL PASTEL JOYKO OP-24S PP CASE SEA WORLD</v>
      </c>
      <c r="F619" s="158"/>
      <c r="G619" s="159"/>
      <c r="H619" s="160">
        <f t="shared" ref="H619:J619" si="280">H581</f>
        <v>29600</v>
      </c>
      <c r="I619" s="161">
        <f t="shared" si="280"/>
        <v>0.1</v>
      </c>
      <c r="J619" s="161">
        <f t="shared" si="280"/>
        <v>0</v>
      </c>
      <c r="K619" s="162">
        <f t="shared" si="278"/>
        <v>3836160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13"/>
      <c r="K635" s="314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15">
        <f>SUM(K618:K633)</f>
        <v>4289760</v>
      </c>
      <c r="K636" s="31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17"/>
      <c r="K637" s="317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4"/>
      <c r="K639" s="314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18">
        <f>((J636/1.11)+(K638/1.11))*11%</f>
        <v>425111.35135135136</v>
      </c>
      <c r="K640" s="319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4"/>
      <c r="K641" s="314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4289760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20" t="str">
        <f>J606</f>
        <v>NOVI / CONDRO</v>
      </c>
      <c r="K644" s="321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20">
        <f>J607</f>
        <v>0</v>
      </c>
      <c r="K645" s="321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23070006</v>
      </c>
      <c r="F648" s="200"/>
      <c r="G648" s="201" t="s">
        <v>2</v>
      </c>
      <c r="H648" s="322" t="str">
        <f>H610</f>
        <v>CV DWI JAYA</v>
      </c>
      <c r="I648" s="322"/>
      <c r="J648" s="322"/>
      <c r="K648" s="323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26" t="s">
        <v>3</v>
      </c>
      <c r="G649" s="207"/>
      <c r="H649" s="324"/>
      <c r="I649" s="324"/>
      <c r="J649" s="324"/>
      <c r="K649" s="325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27">
        <f>D612</f>
        <v>45113</v>
      </c>
      <c r="E650" s="328"/>
      <c r="F650" s="326"/>
      <c r="G650" s="208"/>
      <c r="H650" s="329" t="str">
        <f>H612</f>
        <v/>
      </c>
      <c r="I650" s="329"/>
      <c r="J650" s="329"/>
      <c r="K650" s="330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26"/>
      <c r="G651" s="208"/>
      <c r="H651" s="331" t="str">
        <f>H613</f>
        <v>YOGYAKARTA</v>
      </c>
      <c r="I651" s="331"/>
      <c r="J651" s="331"/>
      <c r="K651" s="332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4923</v>
      </c>
      <c r="E652" s="199"/>
      <c r="F652" s="210"/>
      <c r="G652" s="211"/>
      <c r="H652" s="333"/>
      <c r="I652" s="333"/>
      <c r="J652" s="333"/>
      <c r="K652" s="334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20</v>
      </c>
      <c r="C656" s="292" t="str">
        <f t="shared" si="309"/>
        <v>LSN</v>
      </c>
      <c r="D656" s="293">
        <f t="shared" si="309"/>
        <v>1</v>
      </c>
      <c r="E656" s="294" t="str">
        <f t="shared" si="309"/>
        <v>LEM CAIR 50 ML KENKO LG-50</v>
      </c>
      <c r="F656" s="235"/>
      <c r="G656" s="236"/>
      <c r="H656" s="237">
        <f t="shared" ref="H656:J656" si="310">H618</f>
        <v>25200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453600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144</v>
      </c>
      <c r="C657" s="292" t="str">
        <f t="shared" si="312"/>
        <v>PCS</v>
      </c>
      <c r="D657" s="293">
        <f t="shared" si="312"/>
        <v>3</v>
      </c>
      <c r="E657" s="294" t="str">
        <f t="shared" si="312"/>
        <v>CRAYON / OIL PASTEL JOYKO OP-24S PP CASE SEA WORLD</v>
      </c>
      <c r="F657" s="235"/>
      <c r="G657" s="236"/>
      <c r="H657" s="237">
        <f t="shared" ref="H657:J657" si="313">H619</f>
        <v>29600</v>
      </c>
      <c r="I657" s="238">
        <f t="shared" si="313"/>
        <v>0.1</v>
      </c>
      <c r="J657" s="238">
        <f t="shared" si="313"/>
        <v>0</v>
      </c>
      <c r="K657" s="239">
        <f t="shared" si="311"/>
        <v>3836160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35"/>
      <c r="K673" s="310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36">
        <f>SUM(K656:K671)</f>
        <v>4289760</v>
      </c>
      <c r="K674" s="337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38"/>
      <c r="K675" s="338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0"/>
      <c r="K677" s="310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8">
        <f>((J674/1.11)+(K676/1.11))*11%</f>
        <v>425111.35135135136</v>
      </c>
      <c r="K678" s="309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0"/>
      <c r="K679" s="310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4289760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11" t="str">
        <f>J644</f>
        <v>NOVI / CONDRO</v>
      </c>
      <c r="K682" s="312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11">
        <f>J645</f>
        <v>0</v>
      </c>
      <c r="K683" s="312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23070007</v>
      </c>
      <c r="G686" s="11" t="s">
        <v>2</v>
      </c>
      <c r="H686" s="339" t="s">
        <v>40</v>
      </c>
      <c r="I686" s="339"/>
      <c r="J686" s="339"/>
      <c r="K686" s="340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43" t="s">
        <v>3</v>
      </c>
      <c r="G687" s="17"/>
      <c r="H687" s="341"/>
      <c r="I687" s="341"/>
      <c r="J687" s="341"/>
      <c r="K687" s="342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4">
        <v>45114</v>
      </c>
      <c r="E688" s="345"/>
      <c r="F688" s="343"/>
      <c r="G688" s="18"/>
      <c r="H688" s="346" t="s">
        <v>41</v>
      </c>
      <c r="I688" s="346"/>
      <c r="J688" s="346"/>
      <c r="K688" s="347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43"/>
      <c r="G689" s="18"/>
      <c r="H689" s="348" t="s">
        <v>42</v>
      </c>
      <c r="I689" s="348"/>
      <c r="J689" s="348"/>
      <c r="K689" s="349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80</v>
      </c>
      <c r="E690" s="9"/>
      <c r="F690" s="21"/>
      <c r="G690" s="22"/>
      <c r="H690" s="350"/>
      <c r="I690" s="350"/>
      <c r="J690" s="350"/>
      <c r="K690" s="351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720</v>
      </c>
      <c r="C694" s="46" t="s">
        <v>58</v>
      </c>
      <c r="D694" s="93">
        <v>10</v>
      </c>
      <c r="E694" s="110" t="s">
        <v>81</v>
      </c>
      <c r="F694" s="48"/>
      <c r="G694" s="49"/>
      <c r="H694" s="50">
        <v>50000</v>
      </c>
      <c r="I694" s="51">
        <v>0.125</v>
      </c>
      <c r="J694" s="51"/>
      <c r="K694" s="52">
        <f t="shared" ref="K694:K709" si="342">(B694*H694-((B694*H694)*I694))-((B694*H694-((B694*H694)*I694))*J694)</f>
        <v>31500000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52"/>
      <c r="K711" s="353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54">
        <f>SUM(K694:K709)</f>
        <v>31500000</v>
      </c>
      <c r="K712" s="355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56"/>
      <c r="K713" s="356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53"/>
      <c r="K715" s="353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7">
        <f>((J712/1.11)+(K714/1.11))*11%</f>
        <v>3121621.6216216213</v>
      </c>
      <c r="K716" s="358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53"/>
      <c r="K717" s="353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31500000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59" t="s">
        <v>55</v>
      </c>
      <c r="K720" s="360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59"/>
      <c r="K721" s="360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23070007</v>
      </c>
      <c r="F724" s="123"/>
      <c r="G724" s="124" t="s">
        <v>2</v>
      </c>
      <c r="H724" s="361" t="str">
        <f>H686</f>
        <v>GUNAWAN HARTONO KUSUMA</v>
      </c>
      <c r="I724" s="361"/>
      <c r="J724" s="361"/>
      <c r="K724" s="36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65" t="s">
        <v>3</v>
      </c>
      <c r="G725" s="130"/>
      <c r="H725" s="363"/>
      <c r="I725" s="363"/>
      <c r="J725" s="363"/>
      <c r="K725" s="36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66">
        <f>D688</f>
        <v>45114</v>
      </c>
      <c r="E726" s="367"/>
      <c r="F726" s="365"/>
      <c r="G726" s="131"/>
      <c r="H726" s="368" t="str">
        <f>H688</f>
        <v>( NIKI SAE )</v>
      </c>
      <c r="I726" s="368"/>
      <c r="J726" s="368"/>
      <c r="K726" s="36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65"/>
      <c r="G727" s="131"/>
      <c r="H727" s="370" t="str">
        <f>H689</f>
        <v>TULUNG AGUNG</v>
      </c>
      <c r="I727" s="370"/>
      <c r="J727" s="370"/>
      <c r="K727" s="371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G 4866</v>
      </c>
      <c r="E728" s="122"/>
      <c r="F728" s="133"/>
      <c r="G728" s="134"/>
      <c r="H728" s="372"/>
      <c r="I728" s="372"/>
      <c r="J728" s="372"/>
      <c r="K728" s="373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720</v>
      </c>
      <c r="C732" s="287" t="str">
        <f t="shared" si="343"/>
        <v>PCS</v>
      </c>
      <c r="D732" s="288">
        <f t="shared" si="343"/>
        <v>10</v>
      </c>
      <c r="E732" s="289" t="str">
        <f t="shared" si="343"/>
        <v>CRAYON / OIL PASTEL PUTAR TITI TI-CP-24T TWIST</v>
      </c>
      <c r="F732" s="158"/>
      <c r="G732" s="159"/>
      <c r="H732" s="160">
        <f t="shared" ref="H732:J732" si="344">H694</f>
        <v>50000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31500000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13"/>
      <c r="K749" s="314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15">
        <f>SUM(K732:K747)</f>
        <v>31500000</v>
      </c>
      <c r="K750" s="31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17"/>
      <c r="K751" s="317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4"/>
      <c r="K753" s="314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18">
        <f>((J750/1.11)+(K752/1.11))*11%</f>
        <v>3121621.6216216213</v>
      </c>
      <c r="K754" s="319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4"/>
      <c r="K755" s="314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31500000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20" t="str">
        <f>J720</f>
        <v>NOVI / CONDRO</v>
      </c>
      <c r="K758" s="321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20">
        <f>J721</f>
        <v>0</v>
      </c>
      <c r="K759" s="321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23070007</v>
      </c>
      <c r="F762" s="200"/>
      <c r="G762" s="201" t="s">
        <v>2</v>
      </c>
      <c r="H762" s="322" t="str">
        <f>H724</f>
        <v>GUNAWAN HARTONO KUSUMA</v>
      </c>
      <c r="I762" s="322"/>
      <c r="J762" s="322"/>
      <c r="K762" s="323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26" t="s">
        <v>3</v>
      </c>
      <c r="G763" s="207"/>
      <c r="H763" s="324"/>
      <c r="I763" s="324"/>
      <c r="J763" s="324"/>
      <c r="K763" s="325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27">
        <f>D726</f>
        <v>45114</v>
      </c>
      <c r="E764" s="328"/>
      <c r="F764" s="326"/>
      <c r="G764" s="208"/>
      <c r="H764" s="329" t="str">
        <f>H726</f>
        <v>( NIKI SAE )</v>
      </c>
      <c r="I764" s="329"/>
      <c r="J764" s="329"/>
      <c r="K764" s="330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26"/>
      <c r="G765" s="208"/>
      <c r="H765" s="331" t="str">
        <f>H727</f>
        <v>TULUNG AGUNG</v>
      </c>
      <c r="I765" s="331"/>
      <c r="J765" s="331"/>
      <c r="K765" s="332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G 4866</v>
      </c>
      <c r="E766" s="199"/>
      <c r="F766" s="210"/>
      <c r="G766" s="211"/>
      <c r="H766" s="333"/>
      <c r="I766" s="333"/>
      <c r="J766" s="333"/>
      <c r="K766" s="334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720</v>
      </c>
      <c r="C770" s="292" t="str">
        <f t="shared" si="376"/>
        <v>PCS</v>
      </c>
      <c r="D770" s="293">
        <f t="shared" si="376"/>
        <v>10</v>
      </c>
      <c r="E770" s="294" t="str">
        <f t="shared" si="376"/>
        <v>CRAYON / OIL PASTEL PUTAR TITI TI-CP-24T TWIST</v>
      </c>
      <c r="F770" s="235"/>
      <c r="G770" s="236"/>
      <c r="H770" s="237">
        <f t="shared" ref="H770:J770" si="377">H732</f>
        <v>50000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31500000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35"/>
      <c r="K787" s="310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36">
        <f>SUM(K770:K785)</f>
        <v>31500000</v>
      </c>
      <c r="K788" s="337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38"/>
      <c r="K789" s="338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0"/>
      <c r="K791" s="310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8">
        <f>((J788/1.11)+(K790/1.11))*11%</f>
        <v>3121621.6216216213</v>
      </c>
      <c r="K792" s="309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0"/>
      <c r="K793" s="310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31500000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11" t="str">
        <f>J758</f>
        <v>NOVI / CONDRO</v>
      </c>
      <c r="K796" s="312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11">
        <f>J759</f>
        <v>0</v>
      </c>
      <c r="K797" s="312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23070008</v>
      </c>
      <c r="G800" s="11" t="s">
        <v>2</v>
      </c>
      <c r="H800" s="339" t="s">
        <v>47</v>
      </c>
      <c r="I800" s="339"/>
      <c r="J800" s="339"/>
      <c r="K800" s="340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43" t="s">
        <v>3</v>
      </c>
      <c r="G801" s="17"/>
      <c r="H801" s="341"/>
      <c r="I801" s="341"/>
      <c r="J801" s="341"/>
      <c r="K801" s="342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4">
        <v>45115</v>
      </c>
      <c r="E802" s="345"/>
      <c r="F802" s="343"/>
      <c r="G802" s="18"/>
      <c r="H802" s="346" t="s">
        <v>48</v>
      </c>
      <c r="I802" s="346"/>
      <c r="J802" s="346"/>
      <c r="K802" s="347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43"/>
      <c r="G803" s="18"/>
      <c r="H803" s="348" t="s">
        <v>49</v>
      </c>
      <c r="I803" s="348"/>
      <c r="J803" s="348"/>
      <c r="K803" s="349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82</v>
      </c>
      <c r="E804" s="9"/>
      <c r="F804" s="21"/>
      <c r="G804" s="22"/>
      <c r="H804" s="350"/>
      <c r="I804" s="350"/>
      <c r="J804" s="350"/>
      <c r="K804" s="351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30</v>
      </c>
      <c r="C808" s="46" t="s">
        <v>51</v>
      </c>
      <c r="D808" s="93">
        <v>1</v>
      </c>
      <c r="E808" s="110" t="s">
        <v>83</v>
      </c>
      <c r="F808" s="48"/>
      <c r="G808" s="49"/>
      <c r="H808" s="50">
        <v>138000</v>
      </c>
      <c r="I808" s="51">
        <v>0.125</v>
      </c>
      <c r="J808" s="51"/>
      <c r="K808" s="52">
        <f t="shared" ref="K808:K823" si="409">(B808*H808-((B808*H808)*I808))-((B808*H808-((B808*H808)*I808))*J808)</f>
        <v>3622500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52"/>
      <c r="K825" s="353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54">
        <f>SUM(K808:K823)</f>
        <v>3622500</v>
      </c>
      <c r="K826" s="355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56"/>
      <c r="K827" s="356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53"/>
      <c r="K829" s="353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7">
        <f>((J826/1.11)+(K828/1.11))*11%</f>
        <v>358986.48648648645</v>
      </c>
      <c r="K830" s="358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53"/>
      <c r="K831" s="353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3622500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59" t="s">
        <v>55</v>
      </c>
      <c r="K834" s="360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59"/>
      <c r="K835" s="360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23070008</v>
      </c>
      <c r="F838" s="123"/>
      <c r="G838" s="124" t="s">
        <v>2</v>
      </c>
      <c r="H838" s="361" t="str">
        <f>H800</f>
        <v>CV PELITA JAYA</v>
      </c>
      <c r="I838" s="361"/>
      <c r="J838" s="361"/>
      <c r="K838" s="36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65" t="s">
        <v>3</v>
      </c>
      <c r="G839" s="130"/>
      <c r="H839" s="363"/>
      <c r="I839" s="363"/>
      <c r="J839" s="363"/>
      <c r="K839" s="36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66">
        <f>D802</f>
        <v>45115</v>
      </c>
      <c r="E840" s="367"/>
      <c r="F840" s="365"/>
      <c r="G840" s="131"/>
      <c r="H840" s="368" t="str">
        <f>H802</f>
        <v>(ANUGERAH SEJAHTERA)</v>
      </c>
      <c r="I840" s="368"/>
      <c r="J840" s="368"/>
      <c r="K840" s="36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65"/>
      <c r="G841" s="131"/>
      <c r="H841" s="370" t="str">
        <f>H803</f>
        <v>PURWOKERTO</v>
      </c>
      <c r="I841" s="370"/>
      <c r="J841" s="370"/>
      <c r="K841" s="371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4871</v>
      </c>
      <c r="E842" s="122"/>
      <c r="F842" s="133"/>
      <c r="G842" s="134"/>
      <c r="H842" s="372"/>
      <c r="I842" s="372"/>
      <c r="J842" s="372"/>
      <c r="K842" s="373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30</v>
      </c>
      <c r="C846" s="287" t="str">
        <f t="shared" si="410"/>
        <v>LSN</v>
      </c>
      <c r="D846" s="288">
        <f t="shared" si="410"/>
        <v>1</v>
      </c>
      <c r="E846" s="289" t="str">
        <f t="shared" si="410"/>
        <v>STAPLER SDI 1102 NO.10 (HD-10)</v>
      </c>
      <c r="F846" s="158"/>
      <c r="G846" s="159"/>
      <c r="H846" s="160">
        <f t="shared" ref="H846:J846" si="411">H808</f>
        <v>138000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3622500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13"/>
      <c r="K863" s="314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15">
        <f>SUM(K846:K861)</f>
        <v>3622500</v>
      </c>
      <c r="K864" s="31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17"/>
      <c r="K865" s="317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4"/>
      <c r="K867" s="314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18">
        <f>((J864/1.11)+(K866/1.11))*11%</f>
        <v>358986.48648648645</v>
      </c>
      <c r="K868" s="319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4"/>
      <c r="K869" s="314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3622500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20" t="str">
        <f>J834</f>
        <v>NOVI / CONDRO</v>
      </c>
      <c r="K872" s="321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20">
        <f>J835</f>
        <v>0</v>
      </c>
      <c r="K873" s="321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23070008</v>
      </c>
      <c r="F876" s="200"/>
      <c r="G876" s="201" t="s">
        <v>2</v>
      </c>
      <c r="H876" s="322" t="str">
        <f>H838</f>
        <v>CV PELITA JAYA</v>
      </c>
      <c r="I876" s="322"/>
      <c r="J876" s="322"/>
      <c r="K876" s="323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26" t="s">
        <v>3</v>
      </c>
      <c r="G877" s="207"/>
      <c r="H877" s="324"/>
      <c r="I877" s="324"/>
      <c r="J877" s="324"/>
      <c r="K877" s="325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27">
        <f>D840</f>
        <v>45115</v>
      </c>
      <c r="E878" s="328"/>
      <c r="F878" s="326"/>
      <c r="G878" s="208"/>
      <c r="H878" s="329" t="str">
        <f>H840</f>
        <v>(ANUGERAH SEJAHTERA)</v>
      </c>
      <c r="I878" s="329"/>
      <c r="J878" s="329"/>
      <c r="K878" s="330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26"/>
      <c r="G879" s="208"/>
      <c r="H879" s="331" t="str">
        <f>H841</f>
        <v>PURWOKERTO</v>
      </c>
      <c r="I879" s="331"/>
      <c r="J879" s="331"/>
      <c r="K879" s="332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4871</v>
      </c>
      <c r="E880" s="199"/>
      <c r="F880" s="210"/>
      <c r="G880" s="211"/>
      <c r="H880" s="333"/>
      <c r="I880" s="333"/>
      <c r="J880" s="333"/>
      <c r="K880" s="334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30</v>
      </c>
      <c r="C884" s="292" t="str">
        <f t="shared" si="443"/>
        <v>LSN</v>
      </c>
      <c r="D884" s="293">
        <f t="shared" si="443"/>
        <v>1</v>
      </c>
      <c r="E884" s="294" t="str">
        <f t="shared" si="443"/>
        <v>STAPLER SDI 1102 NO.10 (HD-10)</v>
      </c>
      <c r="F884" s="235"/>
      <c r="G884" s="236"/>
      <c r="H884" s="237">
        <f t="shared" ref="H884:J884" si="444">H846</f>
        <v>138000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3622500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35"/>
      <c r="K901" s="310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36">
        <f>SUM(K884:K899)</f>
        <v>3622500</v>
      </c>
      <c r="K902" s="337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38"/>
      <c r="K903" s="338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0"/>
      <c r="K905" s="310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8">
        <f>((J902/1.11)+(K904/1.11))*11%</f>
        <v>358986.48648648645</v>
      </c>
      <c r="K906" s="309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0"/>
      <c r="K907" s="310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3622500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11" t="str">
        <f>J872</f>
        <v>NOVI / CONDRO</v>
      </c>
      <c r="K910" s="312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11">
        <f>J873</f>
        <v>0</v>
      </c>
      <c r="K911" s="312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23070009</v>
      </c>
      <c r="G914" s="11" t="s">
        <v>2</v>
      </c>
      <c r="H914" s="339" t="s">
        <v>40</v>
      </c>
      <c r="I914" s="339"/>
      <c r="J914" s="339"/>
      <c r="K914" s="340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43" t="s">
        <v>3</v>
      </c>
      <c r="G915" s="17"/>
      <c r="H915" s="341"/>
      <c r="I915" s="341"/>
      <c r="J915" s="341"/>
      <c r="K915" s="342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4">
        <v>45115</v>
      </c>
      <c r="E916" s="345"/>
      <c r="F916" s="343"/>
      <c r="G916" s="18"/>
      <c r="H916" s="346" t="s">
        <v>41</v>
      </c>
      <c r="I916" s="346"/>
      <c r="J916" s="346"/>
      <c r="K916" s="347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43"/>
      <c r="G917" s="18"/>
      <c r="H917" s="348" t="s">
        <v>42</v>
      </c>
      <c r="I917" s="348"/>
      <c r="J917" s="348"/>
      <c r="K917" s="349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84</v>
      </c>
      <c r="E918" s="9"/>
      <c r="F918" s="21"/>
      <c r="G918" s="22"/>
      <c r="H918" s="350"/>
      <c r="I918" s="350"/>
      <c r="J918" s="350"/>
      <c r="K918" s="351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240</v>
      </c>
      <c r="C922" s="46" t="s">
        <v>51</v>
      </c>
      <c r="D922" s="93">
        <v>5</v>
      </c>
      <c r="E922" s="110" t="s">
        <v>85</v>
      </c>
      <c r="F922" s="48"/>
      <c r="G922" s="49"/>
      <c r="H922" s="50">
        <v>36000</v>
      </c>
      <c r="I922" s="51">
        <v>0.125</v>
      </c>
      <c r="J922" s="51"/>
      <c r="K922" s="52">
        <f t="shared" ref="K922:K937" si="476">(B922*H922-((B922*H922)*I922))-((B922*H922-((B922*H922)*I922))*J922)</f>
        <v>7560000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52"/>
      <c r="K939" s="353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54">
        <f>SUM(K922:K937)</f>
        <v>7560000</v>
      </c>
      <c r="K940" s="355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56"/>
      <c r="K941" s="356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53"/>
      <c r="K943" s="353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7">
        <f>((J940/1.11)+(K942/1.11))*11%</f>
        <v>749189.18918918911</v>
      </c>
      <c r="K944" s="358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53"/>
      <c r="K945" s="353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7560000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59" t="s">
        <v>55</v>
      </c>
      <c r="K948" s="360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59"/>
      <c r="K949" s="360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23070009</v>
      </c>
      <c r="F952" s="123"/>
      <c r="G952" s="124" t="s">
        <v>2</v>
      </c>
      <c r="H952" s="361" t="str">
        <f>H914</f>
        <v>GUNAWAN HARTONO KUSUMA</v>
      </c>
      <c r="I952" s="361"/>
      <c r="J952" s="361"/>
      <c r="K952" s="36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65" t="s">
        <v>3</v>
      </c>
      <c r="G953" s="130"/>
      <c r="H953" s="363"/>
      <c r="I953" s="363"/>
      <c r="J953" s="363"/>
      <c r="K953" s="36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66">
        <f>D916</f>
        <v>45115</v>
      </c>
      <c r="E954" s="367"/>
      <c r="F954" s="365"/>
      <c r="G954" s="131"/>
      <c r="H954" s="368" t="str">
        <f>H916</f>
        <v>( NIKI SAE )</v>
      </c>
      <c r="I954" s="368"/>
      <c r="J954" s="368"/>
      <c r="K954" s="36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65"/>
      <c r="G955" s="131"/>
      <c r="H955" s="370" t="str">
        <f>H917</f>
        <v>TULUNG AGUNG</v>
      </c>
      <c r="I955" s="370"/>
      <c r="J955" s="370"/>
      <c r="K955" s="371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4944</v>
      </c>
      <c r="E956" s="122"/>
      <c r="F956" s="133"/>
      <c r="G956" s="134"/>
      <c r="H956" s="372"/>
      <c r="I956" s="372"/>
      <c r="J956" s="372"/>
      <c r="K956" s="373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240</v>
      </c>
      <c r="C960" s="287" t="str">
        <f t="shared" si="477"/>
        <v>LSN</v>
      </c>
      <c r="D960" s="288">
        <f t="shared" si="477"/>
        <v>5</v>
      </c>
      <c r="E960" s="289" t="str">
        <f t="shared" si="477"/>
        <v>CORRECTION FLUID JOYKO JK-01</v>
      </c>
      <c r="F960" s="158"/>
      <c r="G960" s="159"/>
      <c r="H960" s="160">
        <f t="shared" ref="H960:J960" si="478">H922</f>
        <v>36000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7560000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13"/>
      <c r="K977" s="314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15">
        <f>SUM(K960:K975)</f>
        <v>7560000</v>
      </c>
      <c r="K978" s="31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17"/>
      <c r="K979" s="317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4"/>
      <c r="K981" s="314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18">
        <f>((J978/1.11)+(K980/1.11))*11%</f>
        <v>749189.18918918911</v>
      </c>
      <c r="K982" s="319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4"/>
      <c r="K983" s="314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7560000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20" t="str">
        <f>J948</f>
        <v>NOVI / CONDRO</v>
      </c>
      <c r="K986" s="321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20">
        <f>J949</f>
        <v>0</v>
      </c>
      <c r="K987" s="321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23070009</v>
      </c>
      <c r="F990" s="200"/>
      <c r="G990" s="201" t="s">
        <v>2</v>
      </c>
      <c r="H990" s="322" t="str">
        <f>H952</f>
        <v>GUNAWAN HARTONO KUSUMA</v>
      </c>
      <c r="I990" s="322"/>
      <c r="J990" s="322"/>
      <c r="K990" s="323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26" t="s">
        <v>3</v>
      </c>
      <c r="G991" s="207"/>
      <c r="H991" s="324"/>
      <c r="I991" s="324"/>
      <c r="J991" s="324"/>
      <c r="K991" s="325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27">
        <f>D954</f>
        <v>45115</v>
      </c>
      <c r="E992" s="328"/>
      <c r="F992" s="326"/>
      <c r="G992" s="208"/>
      <c r="H992" s="329" t="str">
        <f>H954</f>
        <v>( NIKI SAE )</v>
      </c>
      <c r="I992" s="329"/>
      <c r="J992" s="329"/>
      <c r="K992" s="330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26"/>
      <c r="G993" s="208"/>
      <c r="H993" s="331" t="str">
        <f>H955</f>
        <v>TULUNG AGUNG</v>
      </c>
      <c r="I993" s="331"/>
      <c r="J993" s="331"/>
      <c r="K993" s="332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4944</v>
      </c>
      <c r="E994" s="199"/>
      <c r="F994" s="210"/>
      <c r="G994" s="211"/>
      <c r="H994" s="333"/>
      <c r="I994" s="333"/>
      <c r="J994" s="333"/>
      <c r="K994" s="334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240</v>
      </c>
      <c r="C998" s="292" t="str">
        <f t="shared" si="510"/>
        <v>LSN</v>
      </c>
      <c r="D998" s="293">
        <f t="shared" si="510"/>
        <v>5</v>
      </c>
      <c r="E998" s="294" t="str">
        <f t="shared" si="510"/>
        <v>CORRECTION FLUID JOYKO JK-01</v>
      </c>
      <c r="F998" s="235"/>
      <c r="G998" s="236"/>
      <c r="H998" s="237">
        <f t="shared" ref="H998:J998" si="511">H960</f>
        <v>36000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7560000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35"/>
      <c r="K1015" s="310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36">
        <f>SUM(K998:K1013)</f>
        <v>7560000</v>
      </c>
      <c r="K1016" s="337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38"/>
      <c r="K1017" s="338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0"/>
      <c r="K1019" s="310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8">
        <f>((J1016/1.11)+(K1018/1.11))*11%</f>
        <v>749189.18918918911</v>
      </c>
      <c r="K1020" s="309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0"/>
      <c r="K1021" s="310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7560000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11" t="str">
        <f>J986</f>
        <v>NOVI / CONDRO</v>
      </c>
      <c r="K1024" s="312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11">
        <f>J987</f>
        <v>0</v>
      </c>
      <c r="K1025" s="312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23070010</v>
      </c>
      <c r="G1028" s="11" t="s">
        <v>2</v>
      </c>
      <c r="H1028" s="339" t="s">
        <v>86</v>
      </c>
      <c r="I1028" s="339"/>
      <c r="J1028" s="339"/>
      <c r="K1028" s="340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43" t="s">
        <v>3</v>
      </c>
      <c r="G1029" s="17"/>
      <c r="H1029" s="341"/>
      <c r="I1029" s="341"/>
      <c r="J1029" s="341"/>
      <c r="K1029" s="342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4">
        <v>45115</v>
      </c>
      <c r="E1030" s="345"/>
      <c r="F1030" s="343"/>
      <c r="G1030" s="18"/>
      <c r="H1030" s="346" t="s">
        <v>32</v>
      </c>
      <c r="I1030" s="346"/>
      <c r="J1030" s="346"/>
      <c r="K1030" s="347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43"/>
      <c r="G1031" s="18"/>
      <c r="H1031" s="348" t="s">
        <v>87</v>
      </c>
      <c r="I1031" s="348"/>
      <c r="J1031" s="348"/>
      <c r="K1031" s="349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350"/>
      <c r="I1032" s="350"/>
      <c r="J1032" s="350"/>
      <c r="K1032" s="351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20</v>
      </c>
      <c r="C1036" s="46" t="s">
        <v>64</v>
      </c>
      <c r="D1036" s="93" t="s">
        <v>32</v>
      </c>
      <c r="E1036" s="110" t="s">
        <v>89</v>
      </c>
      <c r="F1036" s="48"/>
      <c r="G1036" s="49"/>
      <c r="H1036" s="50">
        <v>31800</v>
      </c>
      <c r="I1036" s="51">
        <v>0.1</v>
      </c>
      <c r="J1036" s="51"/>
      <c r="K1036" s="52">
        <f t="shared" ref="K1036:K1051" si="543">(B1036*H1036-((B1036*H1036)*I1036))-((B1036*H1036-((B1036*H1036)*I1036))*J1036)</f>
        <v>572400</v>
      </c>
      <c r="L1036" s="36"/>
    </row>
    <row r="1037" spans="1:12" s="10" customFormat="1" ht="14.1" customHeight="1" x14ac:dyDescent="0.25">
      <c r="A1037" s="45">
        <v>2</v>
      </c>
      <c r="B1037" s="46">
        <v>5</v>
      </c>
      <c r="C1037" s="46" t="s">
        <v>64</v>
      </c>
      <c r="D1037" s="93" t="s">
        <v>32</v>
      </c>
      <c r="E1037" s="110" t="s">
        <v>90</v>
      </c>
      <c r="F1037" s="48"/>
      <c r="G1037" s="49"/>
      <c r="H1037" s="50">
        <v>69000</v>
      </c>
      <c r="I1037" s="51">
        <v>0.1</v>
      </c>
      <c r="J1037" s="51"/>
      <c r="K1037" s="52">
        <f t="shared" si="543"/>
        <v>310500</v>
      </c>
      <c r="L1037" s="36"/>
    </row>
    <row r="1038" spans="1:12" s="10" customFormat="1" ht="14.1" customHeight="1" x14ac:dyDescent="0.25">
      <c r="A1038" s="45">
        <v>3</v>
      </c>
      <c r="B1038" s="46">
        <v>5</v>
      </c>
      <c r="C1038" s="46" t="s">
        <v>64</v>
      </c>
      <c r="D1038" s="93">
        <v>1</v>
      </c>
      <c r="E1038" s="110" t="s">
        <v>91</v>
      </c>
      <c r="F1038" s="48"/>
      <c r="G1038" s="49"/>
      <c r="H1038" s="50">
        <v>180000</v>
      </c>
      <c r="I1038" s="51">
        <v>0.1</v>
      </c>
      <c r="J1038" s="51"/>
      <c r="K1038" s="52">
        <f t="shared" si="543"/>
        <v>810000</v>
      </c>
      <c r="L1038" s="36"/>
    </row>
    <row r="1039" spans="1:12" s="10" customFormat="1" ht="14.1" customHeight="1" x14ac:dyDescent="0.25">
      <c r="A1039" s="45">
        <v>4</v>
      </c>
      <c r="B1039" s="46">
        <v>10</v>
      </c>
      <c r="C1039" s="46" t="s">
        <v>37</v>
      </c>
      <c r="D1039" s="93" t="s">
        <v>32</v>
      </c>
      <c r="E1039" s="110" t="s">
        <v>92</v>
      </c>
      <c r="F1039" s="48"/>
      <c r="G1039" s="49"/>
      <c r="H1039" s="50">
        <v>66000</v>
      </c>
      <c r="I1039" s="51">
        <v>0.1</v>
      </c>
      <c r="J1039" s="51"/>
      <c r="K1039" s="52">
        <f t="shared" si="543"/>
        <v>594000</v>
      </c>
      <c r="L1039" s="36"/>
    </row>
    <row r="1040" spans="1:12" s="10" customFormat="1" ht="14.1" customHeight="1" x14ac:dyDescent="0.25">
      <c r="A1040" s="45">
        <v>5</v>
      </c>
      <c r="B1040" s="46">
        <v>5</v>
      </c>
      <c r="C1040" s="46" t="s">
        <v>51</v>
      </c>
      <c r="D1040" s="93" t="s">
        <v>32</v>
      </c>
      <c r="E1040" s="110" t="s">
        <v>63</v>
      </c>
      <c r="F1040" s="48"/>
      <c r="G1040" s="49"/>
      <c r="H1040" s="50">
        <v>64800</v>
      </c>
      <c r="I1040" s="51">
        <v>0.1</v>
      </c>
      <c r="J1040" s="51"/>
      <c r="K1040" s="52">
        <f t="shared" si="543"/>
        <v>291600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52"/>
      <c r="K1053" s="353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54">
        <f>SUM(K1036:K1051)</f>
        <v>2578500</v>
      </c>
      <c r="K1054" s="355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56"/>
      <c r="K1055" s="356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53"/>
      <c r="K1057" s="353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7">
        <f>((J1054/1.11)+(K1056/1.11))*11%</f>
        <v>255527.02702702701</v>
      </c>
      <c r="K1058" s="358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53"/>
      <c r="K1059" s="353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2578500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59" t="s">
        <v>55</v>
      </c>
      <c r="K1062" s="360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59"/>
      <c r="K1063" s="360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23070010</v>
      </c>
      <c r="F1066" s="123"/>
      <c r="G1066" s="124" t="s">
        <v>2</v>
      </c>
      <c r="H1066" s="361" t="str">
        <f>H1028</f>
        <v>CV GANESHA</v>
      </c>
      <c r="I1066" s="361"/>
      <c r="J1066" s="361"/>
      <c r="K1066" s="36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65" t="s">
        <v>3</v>
      </c>
      <c r="G1067" s="130"/>
      <c r="H1067" s="363"/>
      <c r="I1067" s="363"/>
      <c r="J1067" s="363"/>
      <c r="K1067" s="36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66">
        <f>D1030</f>
        <v>45115</v>
      </c>
      <c r="E1068" s="367"/>
      <c r="F1068" s="365"/>
      <c r="G1068" s="131"/>
      <c r="H1068" s="368" t="str">
        <f>H1030</f>
        <v/>
      </c>
      <c r="I1068" s="368"/>
      <c r="J1068" s="368"/>
      <c r="K1068" s="36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65"/>
      <c r="G1069" s="131"/>
      <c r="H1069" s="370" t="str">
        <f>H1031</f>
        <v>WONOSOBO</v>
      </c>
      <c r="I1069" s="370"/>
      <c r="J1069" s="370"/>
      <c r="K1069" s="371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4949</v>
      </c>
      <c r="E1070" s="122"/>
      <c r="F1070" s="133"/>
      <c r="G1070" s="134"/>
      <c r="H1070" s="372"/>
      <c r="I1070" s="372"/>
      <c r="J1070" s="372"/>
      <c r="K1070" s="373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20</v>
      </c>
      <c r="C1074" s="287" t="str">
        <f t="shared" si="544"/>
        <v>GRS</v>
      </c>
      <c r="D1074" s="288" t="str">
        <f t="shared" si="544"/>
        <v/>
      </c>
      <c r="E1074" s="289" t="str">
        <f t="shared" si="544"/>
        <v>BINDER CLIP KENKO NO. 107</v>
      </c>
      <c r="F1074" s="158"/>
      <c r="G1074" s="159"/>
      <c r="H1074" s="160">
        <f t="shared" ref="H1074:J1074" si="545">H1036</f>
        <v>31800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572400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5</v>
      </c>
      <c r="C1075" s="287" t="str">
        <f t="shared" si="547"/>
        <v>GRS</v>
      </c>
      <c r="D1075" s="288" t="str">
        <f t="shared" si="547"/>
        <v/>
      </c>
      <c r="E1075" s="289" t="str">
        <f t="shared" si="547"/>
        <v>BINDER CLIP KENKO NO. 155</v>
      </c>
      <c r="F1075" s="158"/>
      <c r="G1075" s="159"/>
      <c r="H1075" s="160">
        <f t="shared" ref="H1075:J1075" si="548">H1037</f>
        <v>69000</v>
      </c>
      <c r="I1075" s="161">
        <f t="shared" si="548"/>
        <v>0.1</v>
      </c>
      <c r="J1075" s="161">
        <f t="shared" si="548"/>
        <v>0</v>
      </c>
      <c r="K1075" s="162">
        <f t="shared" si="546"/>
        <v>310500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5</v>
      </c>
      <c r="C1076" s="287" t="str">
        <f t="shared" si="549"/>
        <v>GRS</v>
      </c>
      <c r="D1076" s="288">
        <f t="shared" si="549"/>
        <v>1</v>
      </c>
      <c r="E1076" s="289" t="str">
        <f t="shared" si="549"/>
        <v>BINDER CLIP KENKO NO. 260</v>
      </c>
      <c r="F1076" s="158"/>
      <c r="G1076" s="159"/>
      <c r="H1076" s="160">
        <f t="shared" ref="H1076:J1076" si="550">H1038</f>
        <v>180000</v>
      </c>
      <c r="I1076" s="161">
        <f t="shared" si="550"/>
        <v>0.1</v>
      </c>
      <c r="J1076" s="161">
        <f t="shared" si="550"/>
        <v>0</v>
      </c>
      <c r="K1076" s="162">
        <f t="shared" si="546"/>
        <v>810000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10</v>
      </c>
      <c r="C1077" s="287" t="str">
        <f t="shared" si="551"/>
        <v>BOX</v>
      </c>
      <c r="D1077" s="288" t="str">
        <f t="shared" si="551"/>
        <v/>
      </c>
      <c r="E1077" s="289" t="str">
        <f t="shared" si="551"/>
        <v>LEM STICK KENKO 8 GR (KECIL) isi 30 pc</v>
      </c>
      <c r="F1077" s="158"/>
      <c r="G1077" s="159"/>
      <c r="H1077" s="160">
        <f t="shared" ref="H1077:J1077" si="552">H1039</f>
        <v>66000</v>
      </c>
      <c r="I1077" s="161">
        <f t="shared" si="552"/>
        <v>0.1</v>
      </c>
      <c r="J1077" s="161">
        <f t="shared" si="552"/>
        <v>0</v>
      </c>
      <c r="K1077" s="162">
        <f t="shared" si="546"/>
        <v>594000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5</v>
      </c>
      <c r="C1078" s="287" t="str">
        <f t="shared" si="553"/>
        <v>LSN</v>
      </c>
      <c r="D1078" s="288" t="str">
        <f t="shared" si="553"/>
        <v/>
      </c>
      <c r="E1078" s="289" t="str">
        <f t="shared" si="553"/>
        <v>ISI CUTTER 18 MM KENKO L-150 (BESAR)</v>
      </c>
      <c r="F1078" s="158"/>
      <c r="G1078" s="159"/>
      <c r="H1078" s="160">
        <f t="shared" ref="H1078:J1078" si="554">H1040</f>
        <v>64800</v>
      </c>
      <c r="I1078" s="161">
        <f t="shared" si="554"/>
        <v>0.1</v>
      </c>
      <c r="J1078" s="161">
        <f t="shared" si="554"/>
        <v>0</v>
      </c>
      <c r="K1078" s="162">
        <f t="shared" si="546"/>
        <v>291600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13"/>
      <c r="K1091" s="314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15">
        <f>SUM(K1074:K1089)</f>
        <v>2578500</v>
      </c>
      <c r="K1092" s="31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17"/>
      <c r="K1093" s="317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4"/>
      <c r="K1095" s="314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18">
        <f>((J1092/1.11)+(K1094/1.11))*11%</f>
        <v>255527.02702702701</v>
      </c>
      <c r="K1096" s="319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4"/>
      <c r="K1097" s="314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2578500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20" t="str">
        <f>J1062</f>
        <v>NOVI / CONDRO</v>
      </c>
      <c r="K1100" s="321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20">
        <f>J1063</f>
        <v>0</v>
      </c>
      <c r="K1101" s="321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23070010</v>
      </c>
      <c r="F1104" s="200"/>
      <c r="G1104" s="201" t="s">
        <v>2</v>
      </c>
      <c r="H1104" s="322" t="str">
        <f>H1066</f>
        <v>CV GANESHA</v>
      </c>
      <c r="I1104" s="322"/>
      <c r="J1104" s="322"/>
      <c r="K1104" s="323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26" t="s">
        <v>3</v>
      </c>
      <c r="G1105" s="207"/>
      <c r="H1105" s="324"/>
      <c r="I1105" s="324"/>
      <c r="J1105" s="324"/>
      <c r="K1105" s="325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27">
        <f>D1068</f>
        <v>45115</v>
      </c>
      <c r="E1106" s="328"/>
      <c r="F1106" s="326"/>
      <c r="G1106" s="208"/>
      <c r="H1106" s="329" t="str">
        <f>H1068</f>
        <v/>
      </c>
      <c r="I1106" s="329"/>
      <c r="J1106" s="329"/>
      <c r="K1106" s="330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26"/>
      <c r="G1107" s="208"/>
      <c r="H1107" s="331" t="str">
        <f>H1069</f>
        <v>WONOSOBO</v>
      </c>
      <c r="I1107" s="331"/>
      <c r="J1107" s="331"/>
      <c r="K1107" s="332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4949</v>
      </c>
      <c r="E1108" s="199"/>
      <c r="F1108" s="210"/>
      <c r="G1108" s="211"/>
      <c r="H1108" s="333"/>
      <c r="I1108" s="333"/>
      <c r="J1108" s="333"/>
      <c r="K1108" s="334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20</v>
      </c>
      <c r="C1112" s="292" t="str">
        <f t="shared" si="577"/>
        <v>GRS</v>
      </c>
      <c r="D1112" s="293" t="str">
        <f t="shared" si="577"/>
        <v/>
      </c>
      <c r="E1112" s="294" t="str">
        <f t="shared" si="577"/>
        <v>BINDER CLIP KENKO NO. 107</v>
      </c>
      <c r="F1112" s="235"/>
      <c r="G1112" s="236"/>
      <c r="H1112" s="237">
        <f t="shared" ref="H1112:J1112" si="578">H1074</f>
        <v>31800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572400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5</v>
      </c>
      <c r="C1113" s="292" t="str">
        <f t="shared" si="580"/>
        <v>GRS</v>
      </c>
      <c r="D1113" s="293" t="str">
        <f t="shared" si="580"/>
        <v/>
      </c>
      <c r="E1113" s="294" t="str">
        <f t="shared" si="580"/>
        <v>BINDER CLIP KENKO NO. 155</v>
      </c>
      <c r="F1113" s="235"/>
      <c r="G1113" s="236"/>
      <c r="H1113" s="237">
        <f t="shared" ref="H1113:J1113" si="581">H1075</f>
        <v>69000</v>
      </c>
      <c r="I1113" s="238">
        <f t="shared" si="581"/>
        <v>0.1</v>
      </c>
      <c r="J1113" s="238">
        <f t="shared" si="581"/>
        <v>0</v>
      </c>
      <c r="K1113" s="239">
        <f t="shared" si="579"/>
        <v>310500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5</v>
      </c>
      <c r="C1114" s="292" t="str">
        <f t="shared" si="582"/>
        <v>GRS</v>
      </c>
      <c r="D1114" s="293">
        <f t="shared" si="582"/>
        <v>1</v>
      </c>
      <c r="E1114" s="294" t="str">
        <f t="shared" si="582"/>
        <v>BINDER CLIP KENKO NO. 260</v>
      </c>
      <c r="F1114" s="235"/>
      <c r="G1114" s="236"/>
      <c r="H1114" s="237">
        <f t="shared" ref="H1114:J1114" si="583">H1076</f>
        <v>180000</v>
      </c>
      <c r="I1114" s="238">
        <f t="shared" si="583"/>
        <v>0.1</v>
      </c>
      <c r="J1114" s="238">
        <f t="shared" si="583"/>
        <v>0</v>
      </c>
      <c r="K1114" s="239">
        <f t="shared" si="579"/>
        <v>810000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10</v>
      </c>
      <c r="C1115" s="292" t="str">
        <f t="shared" si="584"/>
        <v>BOX</v>
      </c>
      <c r="D1115" s="293" t="str">
        <f t="shared" si="584"/>
        <v/>
      </c>
      <c r="E1115" s="294" t="str">
        <f t="shared" si="584"/>
        <v>LEM STICK KENKO 8 GR (KECIL) isi 30 pc</v>
      </c>
      <c r="F1115" s="235"/>
      <c r="G1115" s="236"/>
      <c r="H1115" s="237">
        <f t="shared" ref="H1115:J1115" si="585">H1077</f>
        <v>66000</v>
      </c>
      <c r="I1115" s="238">
        <f t="shared" si="585"/>
        <v>0.1</v>
      </c>
      <c r="J1115" s="238">
        <f t="shared" si="585"/>
        <v>0</v>
      </c>
      <c r="K1115" s="239">
        <f t="shared" si="579"/>
        <v>594000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5</v>
      </c>
      <c r="C1116" s="292" t="str">
        <f t="shared" si="586"/>
        <v>LSN</v>
      </c>
      <c r="D1116" s="293" t="str">
        <f t="shared" si="586"/>
        <v/>
      </c>
      <c r="E1116" s="294" t="str">
        <f t="shared" si="586"/>
        <v>ISI CUTTER 18 MM KENKO L-150 (BESAR)</v>
      </c>
      <c r="F1116" s="235"/>
      <c r="G1116" s="236"/>
      <c r="H1116" s="237">
        <f t="shared" ref="H1116:J1116" si="587">H1078</f>
        <v>64800</v>
      </c>
      <c r="I1116" s="238">
        <f t="shared" si="587"/>
        <v>0.1</v>
      </c>
      <c r="J1116" s="238">
        <f t="shared" si="587"/>
        <v>0</v>
      </c>
      <c r="K1116" s="239">
        <f t="shared" si="579"/>
        <v>291600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35"/>
      <c r="K1129" s="310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36">
        <f>SUM(K1112:K1127)</f>
        <v>2578500</v>
      </c>
      <c r="K1130" s="337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38"/>
      <c r="K1131" s="338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0"/>
      <c r="K1133" s="310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8">
        <f>((J1130/1.11)+(K1132/1.11))*11%</f>
        <v>255527.02702702701</v>
      </c>
      <c r="K1134" s="309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0"/>
      <c r="K1135" s="310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2578500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11" t="str">
        <f>J1100</f>
        <v>NOVI / CONDRO</v>
      </c>
      <c r="K1138" s="312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11">
        <f>J1101</f>
        <v>0</v>
      </c>
      <c r="K1139" s="312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23070011</v>
      </c>
      <c r="G1142" s="11" t="s">
        <v>2</v>
      </c>
      <c r="H1142" s="339" t="s">
        <v>93</v>
      </c>
      <c r="I1142" s="339"/>
      <c r="J1142" s="339"/>
      <c r="K1142" s="340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43" t="s">
        <v>3</v>
      </c>
      <c r="G1143" s="17"/>
      <c r="H1143" s="341"/>
      <c r="I1143" s="341"/>
      <c r="J1143" s="341"/>
      <c r="K1143" s="342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4">
        <v>45117</v>
      </c>
      <c r="E1144" s="345"/>
      <c r="F1144" s="343"/>
      <c r="G1144" s="18"/>
      <c r="H1144" s="346" t="s">
        <v>94</v>
      </c>
      <c r="I1144" s="346"/>
      <c r="J1144" s="346"/>
      <c r="K1144" s="347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43"/>
      <c r="G1145" s="18"/>
      <c r="H1145" s="348" t="s">
        <v>95</v>
      </c>
      <c r="I1145" s="348"/>
      <c r="J1145" s="348"/>
      <c r="K1145" s="349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96</v>
      </c>
      <c r="E1146" s="9"/>
      <c r="F1146" s="21"/>
      <c r="G1146" s="22"/>
      <c r="H1146" s="350"/>
      <c r="I1146" s="350"/>
      <c r="J1146" s="350"/>
      <c r="K1146" s="351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40</v>
      </c>
      <c r="C1150" s="46" t="s">
        <v>51</v>
      </c>
      <c r="D1150" s="93" t="s">
        <v>32</v>
      </c>
      <c r="E1150" s="110" t="s">
        <v>97</v>
      </c>
      <c r="F1150" s="48"/>
      <c r="G1150" s="49"/>
      <c r="H1150" s="50">
        <v>147600</v>
      </c>
      <c r="I1150" s="51">
        <v>0.125</v>
      </c>
      <c r="J1150" s="51"/>
      <c r="K1150" s="52">
        <f t="shared" ref="K1150:K1165" si="610">(B1150*H1150-((B1150*H1150)*I1150))-((B1150*H1150-((B1150*H1150)*I1150))*J1150)</f>
        <v>5166000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52"/>
      <c r="K1167" s="353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54">
        <f>SUM(K1150:K1165)</f>
        <v>5166000</v>
      </c>
      <c r="K1168" s="355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56"/>
      <c r="K1169" s="356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53"/>
      <c r="K1171" s="353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7">
        <f>((J1168/1.11)+(K1170/1.11))*11%</f>
        <v>511945.94594594586</v>
      </c>
      <c r="K1172" s="358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53"/>
      <c r="K1173" s="353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5166000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59" t="s">
        <v>55</v>
      </c>
      <c r="K1176" s="360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59"/>
      <c r="K1177" s="360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23070011</v>
      </c>
      <c r="F1180" s="123"/>
      <c r="G1180" s="124" t="s">
        <v>2</v>
      </c>
      <c r="H1180" s="361" t="str">
        <f>H1142</f>
        <v>LILY JULIAWATI</v>
      </c>
      <c r="I1180" s="361"/>
      <c r="J1180" s="361"/>
      <c r="K1180" s="36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65" t="s">
        <v>3</v>
      </c>
      <c r="G1181" s="130"/>
      <c r="H1181" s="363"/>
      <c r="I1181" s="363"/>
      <c r="J1181" s="363"/>
      <c r="K1181" s="36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66">
        <f>D1144</f>
        <v>45117</v>
      </c>
      <c r="E1182" s="367"/>
      <c r="F1182" s="365"/>
      <c r="G1182" s="131"/>
      <c r="H1182" s="368" t="str">
        <f>H1144</f>
        <v>(REJO AGUNG)</v>
      </c>
      <c r="I1182" s="368"/>
      <c r="J1182" s="368"/>
      <c r="K1182" s="36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65"/>
      <c r="G1183" s="131"/>
      <c r="H1183" s="370" t="str">
        <f>H1145</f>
        <v>JOMBANG</v>
      </c>
      <c r="I1183" s="370"/>
      <c r="J1183" s="370"/>
      <c r="K1183" s="371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4927</v>
      </c>
      <c r="E1184" s="122"/>
      <c r="F1184" s="133"/>
      <c r="G1184" s="134"/>
      <c r="H1184" s="372"/>
      <c r="I1184" s="372"/>
      <c r="J1184" s="372"/>
      <c r="K1184" s="373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40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CUTTER 18 MM KENKO L-500 (BESAR)</v>
      </c>
      <c r="F1188" s="158"/>
      <c r="G1188" s="159"/>
      <c r="H1188" s="160">
        <f t="shared" ref="H1188:J1188" si="612">H1150</f>
        <v>147600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5166000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13"/>
      <c r="K1205" s="314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15">
        <f>SUM(K1188:K1203)</f>
        <v>5166000</v>
      </c>
      <c r="K1206" s="31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17"/>
      <c r="K1207" s="317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4"/>
      <c r="K1209" s="314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18">
        <f>((J1206/1.11)+(K1208/1.11))*11%</f>
        <v>511945.94594594586</v>
      </c>
      <c r="K1210" s="319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4"/>
      <c r="K1211" s="314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5166000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20" t="str">
        <f>J1176</f>
        <v>NOVI / CONDRO</v>
      </c>
      <c r="K1214" s="321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20">
        <f>J1177</f>
        <v>0</v>
      </c>
      <c r="K1215" s="321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23070011</v>
      </c>
      <c r="F1218" s="200"/>
      <c r="G1218" s="201" t="s">
        <v>2</v>
      </c>
      <c r="H1218" s="322" t="str">
        <f>H1180</f>
        <v>LILY JULIAWATI</v>
      </c>
      <c r="I1218" s="322"/>
      <c r="J1218" s="322"/>
      <c r="K1218" s="323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26" t="s">
        <v>3</v>
      </c>
      <c r="G1219" s="207"/>
      <c r="H1219" s="324"/>
      <c r="I1219" s="324"/>
      <c r="J1219" s="324"/>
      <c r="K1219" s="325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27">
        <f>D1182</f>
        <v>45117</v>
      </c>
      <c r="E1220" s="328"/>
      <c r="F1220" s="326"/>
      <c r="G1220" s="208"/>
      <c r="H1220" s="329" t="str">
        <f>H1182</f>
        <v>(REJO AGUNG)</v>
      </c>
      <c r="I1220" s="329"/>
      <c r="J1220" s="329"/>
      <c r="K1220" s="330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26"/>
      <c r="G1221" s="208"/>
      <c r="H1221" s="331" t="str">
        <f>H1183</f>
        <v>JOMBANG</v>
      </c>
      <c r="I1221" s="331"/>
      <c r="J1221" s="331"/>
      <c r="K1221" s="332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4927</v>
      </c>
      <c r="E1222" s="199"/>
      <c r="F1222" s="210"/>
      <c r="G1222" s="211"/>
      <c r="H1222" s="333"/>
      <c r="I1222" s="333"/>
      <c r="J1222" s="333"/>
      <c r="K1222" s="334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40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CUTTER 18 MM KENKO L-500 (BESAR)</v>
      </c>
      <c r="F1226" s="235"/>
      <c r="G1226" s="236"/>
      <c r="H1226" s="237">
        <f t="shared" ref="H1226:J1226" si="645">H1188</f>
        <v>147600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5166000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35"/>
      <c r="K1243" s="310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36">
        <f>SUM(K1226:K1241)</f>
        <v>5166000</v>
      </c>
      <c r="K1244" s="337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38"/>
      <c r="K1245" s="338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0"/>
      <c r="K1247" s="310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8">
        <f>((J1244/1.11)+(K1246/1.11))*11%</f>
        <v>511945.94594594586</v>
      </c>
      <c r="K1248" s="309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0"/>
      <c r="K1249" s="310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5166000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11" t="str">
        <f>J1214</f>
        <v>NOVI / CONDRO</v>
      </c>
      <c r="K1252" s="312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11">
        <f>J1215</f>
        <v>0</v>
      </c>
      <c r="K1253" s="312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23070012</v>
      </c>
      <c r="G1256" s="11" t="s">
        <v>2</v>
      </c>
      <c r="H1256" s="339" t="s">
        <v>98</v>
      </c>
      <c r="I1256" s="339"/>
      <c r="J1256" s="339"/>
      <c r="K1256" s="340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43" t="s">
        <v>3</v>
      </c>
      <c r="G1257" s="17"/>
      <c r="H1257" s="341"/>
      <c r="I1257" s="341"/>
      <c r="J1257" s="341"/>
      <c r="K1257" s="342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4">
        <v>45117</v>
      </c>
      <c r="E1258" s="345"/>
      <c r="F1258" s="343"/>
      <c r="G1258" s="18"/>
      <c r="H1258" s="346" t="s">
        <v>32</v>
      </c>
      <c r="I1258" s="346"/>
      <c r="J1258" s="346"/>
      <c r="K1258" s="347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43"/>
      <c r="G1259" s="18"/>
      <c r="H1259" s="348" t="s">
        <v>99</v>
      </c>
      <c r="I1259" s="348"/>
      <c r="J1259" s="348"/>
      <c r="K1259" s="349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100</v>
      </c>
      <c r="E1260" s="9"/>
      <c r="F1260" s="21"/>
      <c r="G1260" s="22"/>
      <c r="H1260" s="350"/>
      <c r="I1260" s="350"/>
      <c r="J1260" s="350"/>
      <c r="K1260" s="351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720</v>
      </c>
      <c r="C1264" s="46" t="s">
        <v>58</v>
      </c>
      <c r="D1264" s="93">
        <v>5</v>
      </c>
      <c r="E1264" s="110" t="s">
        <v>101</v>
      </c>
      <c r="F1264" s="48"/>
      <c r="G1264" s="49"/>
      <c r="H1264" s="50">
        <v>11900</v>
      </c>
      <c r="I1264" s="51">
        <v>0.125</v>
      </c>
      <c r="J1264" s="51"/>
      <c r="K1264" s="52">
        <f t="shared" ref="K1264:K1279" si="677">(B1264*H1264-((B1264*H1264)*I1264))-((B1264*H1264-((B1264*H1264)*I1264))*J1264)</f>
        <v>7497000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58</v>
      </c>
      <c r="D1265" s="93">
        <v>2</v>
      </c>
      <c r="E1265" s="110" t="s">
        <v>102</v>
      </c>
      <c r="F1265" s="48"/>
      <c r="G1265" s="49"/>
      <c r="H1265" s="50">
        <v>23000</v>
      </c>
      <c r="I1265" s="51">
        <v>0.125</v>
      </c>
      <c r="J1265" s="51"/>
      <c r="K1265" s="52">
        <f t="shared" si="677"/>
        <v>2898000</v>
      </c>
      <c r="L1265" s="36"/>
    </row>
    <row r="1266" spans="1:12" s="10" customFormat="1" ht="14.1" customHeight="1" x14ac:dyDescent="0.25">
      <c r="A1266" s="45">
        <v>3</v>
      </c>
      <c r="B1266" s="46">
        <v>96</v>
      </c>
      <c r="C1266" s="46" t="s">
        <v>58</v>
      </c>
      <c r="D1266" s="93">
        <v>2</v>
      </c>
      <c r="E1266" s="110" t="s">
        <v>79</v>
      </c>
      <c r="F1266" s="48"/>
      <c r="G1266" s="49"/>
      <c r="H1266" s="50">
        <v>29600</v>
      </c>
      <c r="I1266" s="51">
        <v>0.125</v>
      </c>
      <c r="J1266" s="51"/>
      <c r="K1266" s="52">
        <f t="shared" si="677"/>
        <v>2486400</v>
      </c>
      <c r="L1266" s="36"/>
    </row>
    <row r="1267" spans="1:12" s="10" customFormat="1" ht="14.1" customHeight="1" x14ac:dyDescent="0.25">
      <c r="A1267" s="45">
        <v>4</v>
      </c>
      <c r="B1267" s="46">
        <v>200</v>
      </c>
      <c r="C1267" s="46" t="s">
        <v>37</v>
      </c>
      <c r="D1267" s="93">
        <v>4</v>
      </c>
      <c r="E1267" s="110" t="s">
        <v>103</v>
      </c>
      <c r="F1267" s="48"/>
      <c r="G1267" s="49"/>
      <c r="H1267" s="50">
        <v>28300</v>
      </c>
      <c r="I1267" s="51">
        <v>0.125</v>
      </c>
      <c r="J1267" s="51"/>
      <c r="K1267" s="52">
        <f t="shared" si="677"/>
        <v>4952500</v>
      </c>
      <c r="L1267" s="36"/>
    </row>
    <row r="1268" spans="1:12" s="10" customFormat="1" ht="14.1" customHeight="1" x14ac:dyDescent="0.25">
      <c r="A1268" s="45">
        <v>5</v>
      </c>
      <c r="B1268" s="46">
        <v>100</v>
      </c>
      <c r="C1268" s="46" t="s">
        <v>37</v>
      </c>
      <c r="D1268" s="93">
        <v>2</v>
      </c>
      <c r="E1268" s="110" t="s">
        <v>104</v>
      </c>
      <c r="F1268" s="48"/>
      <c r="G1268" s="49"/>
      <c r="H1268" s="50">
        <v>28300</v>
      </c>
      <c r="I1268" s="51">
        <v>0.125</v>
      </c>
      <c r="J1268" s="51"/>
      <c r="K1268" s="52">
        <f t="shared" si="677"/>
        <v>2476250</v>
      </c>
      <c r="L1268" s="36"/>
    </row>
    <row r="1269" spans="1:12" s="10" customFormat="1" ht="14.1" customHeight="1" x14ac:dyDescent="0.25">
      <c r="A1269" s="45">
        <v>6</v>
      </c>
      <c r="B1269" s="46">
        <v>50</v>
      </c>
      <c r="C1269" s="46" t="s">
        <v>105</v>
      </c>
      <c r="D1269" s="93">
        <v>1</v>
      </c>
      <c r="E1269" s="110" t="s">
        <v>106</v>
      </c>
      <c r="F1269" s="48"/>
      <c r="G1269" s="49"/>
      <c r="H1269" s="50">
        <v>30500</v>
      </c>
      <c r="I1269" s="51">
        <v>0.125</v>
      </c>
      <c r="J1269" s="51"/>
      <c r="K1269" s="52">
        <f t="shared" si="677"/>
        <v>1334375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52"/>
      <c r="K1281" s="353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54">
        <f>SUM(K1264:K1279)</f>
        <v>21644525</v>
      </c>
      <c r="K1282" s="355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56"/>
      <c r="K1283" s="356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53"/>
      <c r="K1285" s="353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7">
        <f>((J1282/1.11)+(K1284/1.11))*11%</f>
        <v>2144952.9279279276</v>
      </c>
      <c r="K1286" s="358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53"/>
      <c r="K1287" s="353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21644525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59" t="s">
        <v>55</v>
      </c>
      <c r="K1290" s="360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59"/>
      <c r="K1291" s="360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23070012</v>
      </c>
      <c r="F1294" s="123"/>
      <c r="G1294" s="124" t="s">
        <v>2</v>
      </c>
      <c r="H1294" s="361" t="str">
        <f>H1256</f>
        <v>CV LANCAR JAYA SENTOSA</v>
      </c>
      <c r="I1294" s="361"/>
      <c r="J1294" s="361"/>
      <c r="K1294" s="36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65" t="s">
        <v>3</v>
      </c>
      <c r="G1295" s="130"/>
      <c r="H1295" s="363"/>
      <c r="I1295" s="363"/>
      <c r="J1295" s="363"/>
      <c r="K1295" s="36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66">
        <f>D1258</f>
        <v>45117</v>
      </c>
      <c r="E1296" s="367"/>
      <c r="F1296" s="365"/>
      <c r="G1296" s="131"/>
      <c r="H1296" s="368" t="str">
        <f>H1258</f>
        <v/>
      </c>
      <c r="I1296" s="368"/>
      <c r="J1296" s="368"/>
      <c r="K1296" s="36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65"/>
      <c r="G1297" s="131"/>
      <c r="H1297" s="370" t="str">
        <f>H1259</f>
        <v>MALANG</v>
      </c>
      <c r="I1297" s="370"/>
      <c r="J1297" s="370"/>
      <c r="K1297" s="371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4823</v>
      </c>
      <c r="E1298" s="122"/>
      <c r="F1298" s="133"/>
      <c r="G1298" s="134"/>
      <c r="H1298" s="372"/>
      <c r="I1298" s="372"/>
      <c r="J1298" s="372"/>
      <c r="K1298" s="373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720</v>
      </c>
      <c r="C1302" s="287" t="str">
        <f t="shared" si="678"/>
        <v>PCS</v>
      </c>
      <c r="D1302" s="288">
        <f t="shared" si="678"/>
        <v>5</v>
      </c>
      <c r="E1302" s="289" t="str">
        <f t="shared" si="678"/>
        <v>CRAYON / OIL PASTEL JOYKO OP-12S PP CASE SEA WORLD</v>
      </c>
      <c r="F1302" s="158"/>
      <c r="G1302" s="159"/>
      <c r="H1302" s="160">
        <f t="shared" ref="H1302:J1302" si="679">H1264</f>
        <v>11900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7497000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144</v>
      </c>
      <c r="C1303" s="287" t="str">
        <f t="shared" si="681"/>
        <v>PCS</v>
      </c>
      <c r="D1303" s="288">
        <f t="shared" si="681"/>
        <v>2</v>
      </c>
      <c r="E1303" s="289" t="str">
        <f t="shared" si="681"/>
        <v>CRAYON / OIL PASTEL JOYKO OP-18S PP CASE SEA WORLD</v>
      </c>
      <c r="F1303" s="158"/>
      <c r="G1303" s="159"/>
      <c r="H1303" s="160">
        <f t="shared" ref="H1303:J1303" si="682">H1265</f>
        <v>23000</v>
      </c>
      <c r="I1303" s="161">
        <f t="shared" si="682"/>
        <v>0.125</v>
      </c>
      <c r="J1303" s="161">
        <f t="shared" si="682"/>
        <v>0</v>
      </c>
      <c r="K1303" s="162">
        <f t="shared" si="680"/>
        <v>2898000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96</v>
      </c>
      <c r="C1304" s="287" t="str">
        <f t="shared" si="683"/>
        <v>PCS</v>
      </c>
      <c r="D1304" s="288">
        <f t="shared" si="683"/>
        <v>2</v>
      </c>
      <c r="E1304" s="289" t="str">
        <f t="shared" si="683"/>
        <v>CRAYON / OIL PASTEL JOYKO OP-24S PP CASE SEA WORLD</v>
      </c>
      <c r="F1304" s="158"/>
      <c r="G1304" s="159"/>
      <c r="H1304" s="160">
        <f t="shared" ref="H1304:J1304" si="684">H1266</f>
        <v>29600</v>
      </c>
      <c r="I1304" s="161">
        <f t="shared" si="684"/>
        <v>0.125</v>
      </c>
      <c r="J1304" s="161">
        <f t="shared" si="684"/>
        <v>0</v>
      </c>
      <c r="K1304" s="162">
        <f t="shared" si="680"/>
        <v>2486400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200</v>
      </c>
      <c r="C1305" s="287" t="str">
        <f t="shared" si="685"/>
        <v>BOX</v>
      </c>
      <c r="D1305" s="288">
        <f t="shared" si="685"/>
        <v>4</v>
      </c>
      <c r="E1305" s="289" t="str">
        <f t="shared" si="685"/>
        <v>STIP / PENGHAPUS JOYKO 526-B40P PUTIH</v>
      </c>
      <c r="F1305" s="158"/>
      <c r="G1305" s="159"/>
      <c r="H1305" s="160">
        <f t="shared" ref="H1305:J1305" si="686">H1267</f>
        <v>28300</v>
      </c>
      <c r="I1305" s="161">
        <f t="shared" si="686"/>
        <v>0.125</v>
      </c>
      <c r="J1305" s="161">
        <f t="shared" si="686"/>
        <v>0</v>
      </c>
      <c r="K1305" s="162">
        <f t="shared" si="680"/>
        <v>4952500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100</v>
      </c>
      <c r="C1306" s="287" t="str">
        <f t="shared" si="687"/>
        <v>BOX</v>
      </c>
      <c r="D1306" s="288">
        <f t="shared" si="687"/>
        <v>2</v>
      </c>
      <c r="E1306" s="289" t="str">
        <f t="shared" si="687"/>
        <v>STIP / PENGHAPUS JOYKO 526-B40BL HITAM</v>
      </c>
      <c r="F1306" s="158"/>
      <c r="G1306" s="159"/>
      <c r="H1306" s="160">
        <f t="shared" ref="H1306:J1306" si="688">H1268</f>
        <v>28300</v>
      </c>
      <c r="I1306" s="161">
        <f t="shared" si="688"/>
        <v>0.125</v>
      </c>
      <c r="J1306" s="161">
        <f t="shared" si="688"/>
        <v>0</v>
      </c>
      <c r="K1306" s="162">
        <f t="shared" si="680"/>
        <v>2476250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50</v>
      </c>
      <c r="C1307" s="287" t="str">
        <f t="shared" si="689"/>
        <v>SLOP</v>
      </c>
      <c r="D1307" s="288">
        <f t="shared" si="689"/>
        <v>1</v>
      </c>
      <c r="E1307" s="289" t="str">
        <f t="shared" si="689"/>
        <v>LABEL HARGA JOYKO LB-P2LN (2 LINE PUTIH)</v>
      </c>
      <c r="F1307" s="158"/>
      <c r="G1307" s="159"/>
      <c r="H1307" s="160">
        <f t="shared" ref="H1307:J1307" si="690">H1269</f>
        <v>30500</v>
      </c>
      <c r="I1307" s="161">
        <f t="shared" si="690"/>
        <v>0.125</v>
      </c>
      <c r="J1307" s="161">
        <f t="shared" si="690"/>
        <v>0</v>
      </c>
      <c r="K1307" s="162">
        <f t="shared" si="680"/>
        <v>1334375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13"/>
      <c r="K1319" s="314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15">
        <f>SUM(K1302:K1317)</f>
        <v>21644525</v>
      </c>
      <c r="K1320" s="31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17"/>
      <c r="K1321" s="317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4"/>
      <c r="K1323" s="314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18">
        <f>((J1320/1.11)+(K1322/1.11))*11%</f>
        <v>2144952.9279279276</v>
      </c>
      <c r="K1324" s="319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4"/>
      <c r="K1325" s="314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21644525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20" t="str">
        <f>J1290</f>
        <v>NOVI / CONDRO</v>
      </c>
      <c r="K1328" s="321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20">
        <f>J1291</f>
        <v>0</v>
      </c>
      <c r="K1329" s="321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23070012</v>
      </c>
      <c r="F1332" s="200"/>
      <c r="G1332" s="201" t="s">
        <v>2</v>
      </c>
      <c r="H1332" s="322" t="str">
        <f>H1294</f>
        <v>CV LANCAR JAYA SENTOSA</v>
      </c>
      <c r="I1332" s="322"/>
      <c r="J1332" s="322"/>
      <c r="K1332" s="323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26" t="s">
        <v>3</v>
      </c>
      <c r="G1333" s="207"/>
      <c r="H1333" s="324"/>
      <c r="I1333" s="324"/>
      <c r="J1333" s="324"/>
      <c r="K1333" s="325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27">
        <f>D1296</f>
        <v>45117</v>
      </c>
      <c r="E1334" s="328"/>
      <c r="F1334" s="326"/>
      <c r="G1334" s="208"/>
      <c r="H1334" s="329" t="str">
        <f>H1296</f>
        <v/>
      </c>
      <c r="I1334" s="329"/>
      <c r="J1334" s="329"/>
      <c r="K1334" s="330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26"/>
      <c r="G1335" s="208"/>
      <c r="H1335" s="331" t="str">
        <f>H1297</f>
        <v>MALANG</v>
      </c>
      <c r="I1335" s="331"/>
      <c r="J1335" s="331"/>
      <c r="K1335" s="332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4823</v>
      </c>
      <c r="E1336" s="199"/>
      <c r="F1336" s="210"/>
      <c r="G1336" s="211"/>
      <c r="H1336" s="333"/>
      <c r="I1336" s="333"/>
      <c r="J1336" s="333"/>
      <c r="K1336" s="334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720</v>
      </c>
      <c r="C1340" s="292" t="str">
        <f t="shared" si="711"/>
        <v>PCS</v>
      </c>
      <c r="D1340" s="293">
        <f t="shared" si="711"/>
        <v>5</v>
      </c>
      <c r="E1340" s="294" t="str">
        <f t="shared" si="711"/>
        <v>CRAYON / OIL PASTEL JOYKO OP-12S PP CASE SEA WORLD</v>
      </c>
      <c r="F1340" s="235"/>
      <c r="G1340" s="236"/>
      <c r="H1340" s="237">
        <f t="shared" ref="H1340:J1340" si="712">H1302</f>
        <v>11900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7497000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144</v>
      </c>
      <c r="C1341" s="292" t="str">
        <f t="shared" si="714"/>
        <v>PCS</v>
      </c>
      <c r="D1341" s="293">
        <f t="shared" si="714"/>
        <v>2</v>
      </c>
      <c r="E1341" s="294" t="str">
        <f t="shared" si="714"/>
        <v>CRAYON / OIL PASTEL JOYKO OP-18S PP CASE SEA WORLD</v>
      </c>
      <c r="F1341" s="235"/>
      <c r="G1341" s="236"/>
      <c r="H1341" s="237">
        <f t="shared" ref="H1341:J1341" si="715">H1303</f>
        <v>23000</v>
      </c>
      <c r="I1341" s="238">
        <f t="shared" si="715"/>
        <v>0.125</v>
      </c>
      <c r="J1341" s="238">
        <f t="shared" si="715"/>
        <v>0</v>
      </c>
      <c r="K1341" s="239">
        <f t="shared" si="713"/>
        <v>2898000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96</v>
      </c>
      <c r="C1342" s="292" t="str">
        <f t="shared" si="716"/>
        <v>PCS</v>
      </c>
      <c r="D1342" s="293">
        <f t="shared" si="716"/>
        <v>2</v>
      </c>
      <c r="E1342" s="294" t="str">
        <f t="shared" si="716"/>
        <v>CRAYON / OIL PASTEL JOYKO OP-24S PP CASE SEA WORLD</v>
      </c>
      <c r="F1342" s="235"/>
      <c r="G1342" s="236"/>
      <c r="H1342" s="237">
        <f t="shared" ref="H1342:J1342" si="717">H1304</f>
        <v>29600</v>
      </c>
      <c r="I1342" s="238">
        <f t="shared" si="717"/>
        <v>0.125</v>
      </c>
      <c r="J1342" s="238">
        <f t="shared" si="717"/>
        <v>0</v>
      </c>
      <c r="K1342" s="239">
        <f t="shared" si="713"/>
        <v>2486400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200</v>
      </c>
      <c r="C1343" s="292" t="str">
        <f t="shared" si="718"/>
        <v>BOX</v>
      </c>
      <c r="D1343" s="293">
        <f t="shared" si="718"/>
        <v>4</v>
      </c>
      <c r="E1343" s="294" t="str">
        <f t="shared" si="718"/>
        <v>STIP / PENGHAPUS JOYKO 526-B40P PUTIH</v>
      </c>
      <c r="F1343" s="235"/>
      <c r="G1343" s="236"/>
      <c r="H1343" s="237">
        <f t="shared" ref="H1343:J1343" si="719">H1305</f>
        <v>28300</v>
      </c>
      <c r="I1343" s="238">
        <f t="shared" si="719"/>
        <v>0.125</v>
      </c>
      <c r="J1343" s="238">
        <f t="shared" si="719"/>
        <v>0</v>
      </c>
      <c r="K1343" s="239">
        <f t="shared" si="713"/>
        <v>4952500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100</v>
      </c>
      <c r="C1344" s="292" t="str">
        <f t="shared" si="720"/>
        <v>BOX</v>
      </c>
      <c r="D1344" s="293">
        <f t="shared" si="720"/>
        <v>2</v>
      </c>
      <c r="E1344" s="294" t="str">
        <f t="shared" si="720"/>
        <v>STIP / PENGHAPUS JOYKO 526-B40BL HITAM</v>
      </c>
      <c r="F1344" s="235"/>
      <c r="G1344" s="236"/>
      <c r="H1344" s="237">
        <f t="shared" ref="H1344:J1344" si="721">H1306</f>
        <v>28300</v>
      </c>
      <c r="I1344" s="238">
        <f t="shared" si="721"/>
        <v>0.125</v>
      </c>
      <c r="J1344" s="238">
        <f t="shared" si="721"/>
        <v>0</v>
      </c>
      <c r="K1344" s="239">
        <f t="shared" si="713"/>
        <v>2476250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50</v>
      </c>
      <c r="C1345" s="292" t="str">
        <f t="shared" si="722"/>
        <v>SLOP</v>
      </c>
      <c r="D1345" s="293">
        <f t="shared" si="722"/>
        <v>1</v>
      </c>
      <c r="E1345" s="294" t="str">
        <f t="shared" si="722"/>
        <v>LABEL HARGA JOYKO LB-P2LN (2 LINE PUTIH)</v>
      </c>
      <c r="F1345" s="235"/>
      <c r="G1345" s="236"/>
      <c r="H1345" s="237">
        <f t="shared" ref="H1345:J1345" si="723">H1307</f>
        <v>30500</v>
      </c>
      <c r="I1345" s="238">
        <f t="shared" si="723"/>
        <v>0.125</v>
      </c>
      <c r="J1345" s="238">
        <f t="shared" si="723"/>
        <v>0</v>
      </c>
      <c r="K1345" s="239">
        <f t="shared" si="713"/>
        <v>1334375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35"/>
      <c r="K1357" s="310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36">
        <f>SUM(K1340:K1355)</f>
        <v>21644525</v>
      </c>
      <c r="K1358" s="337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38"/>
      <c r="K1359" s="338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0"/>
      <c r="K1361" s="310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8">
        <f>((J1358/1.11)+(K1360/1.11))*11%</f>
        <v>2144952.9279279276</v>
      </c>
      <c r="K1362" s="309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0"/>
      <c r="K1363" s="310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21644525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11" t="str">
        <f>J1328</f>
        <v>NOVI / CONDRO</v>
      </c>
      <c r="K1366" s="312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11">
        <f>J1329</f>
        <v>0</v>
      </c>
      <c r="K1367" s="312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23070013</v>
      </c>
      <c r="G1370" s="11" t="s">
        <v>2</v>
      </c>
      <c r="H1370" s="339" t="s">
        <v>107</v>
      </c>
      <c r="I1370" s="339"/>
      <c r="J1370" s="339"/>
      <c r="K1370" s="340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43" t="s">
        <v>3</v>
      </c>
      <c r="G1371" s="17"/>
      <c r="H1371" s="341"/>
      <c r="I1371" s="341"/>
      <c r="J1371" s="341"/>
      <c r="K1371" s="342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4">
        <v>45117</v>
      </c>
      <c r="E1372" s="345"/>
      <c r="F1372" s="343"/>
      <c r="G1372" s="18"/>
      <c r="H1372" s="346" t="s">
        <v>108</v>
      </c>
      <c r="I1372" s="346"/>
      <c r="J1372" s="346"/>
      <c r="K1372" s="347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43"/>
      <c r="G1373" s="18"/>
      <c r="H1373" s="348" t="s">
        <v>109</v>
      </c>
      <c r="I1373" s="348"/>
      <c r="J1373" s="348"/>
      <c r="K1373" s="349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110</v>
      </c>
      <c r="E1374" s="9"/>
      <c r="F1374" s="21"/>
      <c r="G1374" s="22"/>
      <c r="H1374" s="350"/>
      <c r="I1374" s="350"/>
      <c r="J1374" s="350"/>
      <c r="K1374" s="351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96</v>
      </c>
      <c r="C1378" s="46" t="s">
        <v>58</v>
      </c>
      <c r="D1378" s="93">
        <v>1</v>
      </c>
      <c r="E1378" s="110" t="s">
        <v>111</v>
      </c>
      <c r="F1378" s="48"/>
      <c r="G1378" s="49"/>
      <c r="H1378" s="50">
        <v>22000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1816320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52"/>
      <c r="K1395" s="353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54">
        <f>SUM(K1378:K1393)</f>
        <v>1816320</v>
      </c>
      <c r="K1396" s="355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56"/>
      <c r="K1397" s="356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53"/>
      <c r="K1399" s="353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7">
        <f>((J1396/1.11)+(K1398/1.11))*11%</f>
        <v>179995.67567567568</v>
      </c>
      <c r="K1400" s="358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53"/>
      <c r="K1401" s="353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1816320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59" t="s">
        <v>55</v>
      </c>
      <c r="K1404" s="360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59"/>
      <c r="K1405" s="360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23070013</v>
      </c>
      <c r="F1408" s="123"/>
      <c r="G1408" s="124" t="s">
        <v>2</v>
      </c>
      <c r="H1408" s="361" t="str">
        <f>H1370</f>
        <v>HARNOYO</v>
      </c>
      <c r="I1408" s="361"/>
      <c r="J1408" s="361"/>
      <c r="K1408" s="36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65" t="s">
        <v>3</v>
      </c>
      <c r="G1409" s="130"/>
      <c r="H1409" s="363"/>
      <c r="I1409" s="363"/>
      <c r="J1409" s="363"/>
      <c r="K1409" s="36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66">
        <f>D1372</f>
        <v>45117</v>
      </c>
      <c r="E1410" s="367"/>
      <c r="F1410" s="365"/>
      <c r="G1410" s="131"/>
      <c r="H1410" s="368" t="str">
        <f>H1372</f>
        <v>(BENDAN)</v>
      </c>
      <c r="I1410" s="368"/>
      <c r="J1410" s="368"/>
      <c r="K1410" s="36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65"/>
      <c r="G1411" s="131"/>
      <c r="H1411" s="370" t="str">
        <f>H1373</f>
        <v>PEKALONGAN</v>
      </c>
      <c r="I1411" s="370"/>
      <c r="J1411" s="370"/>
      <c r="K1411" s="371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4883</v>
      </c>
      <c r="E1412" s="122"/>
      <c r="F1412" s="133"/>
      <c r="G1412" s="134"/>
      <c r="H1412" s="372"/>
      <c r="I1412" s="372"/>
      <c r="J1412" s="372"/>
      <c r="K1412" s="373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96</v>
      </c>
      <c r="C1416" s="287" t="str">
        <f t="shared" si="745"/>
        <v>PCS</v>
      </c>
      <c r="D1416" s="288">
        <f t="shared" si="745"/>
        <v>1</v>
      </c>
      <c r="E1416" s="289" t="str">
        <f t="shared" si="745"/>
        <v>HANDY TAPE DISPENSER KENKO TDB-2</v>
      </c>
      <c r="F1416" s="158"/>
      <c r="G1416" s="159"/>
      <c r="H1416" s="160">
        <f t="shared" ref="H1416:J1416" si="746">H1378</f>
        <v>22000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1816320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13"/>
      <c r="K1433" s="314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15">
        <f>SUM(K1416:K1431)</f>
        <v>1816320</v>
      </c>
      <c r="K1434" s="31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17"/>
      <c r="K1435" s="317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4"/>
      <c r="K1437" s="314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18">
        <f>((J1434/1.11)+(K1436/1.11))*11%</f>
        <v>179995.67567567568</v>
      </c>
      <c r="K1438" s="319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4"/>
      <c r="K1439" s="314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1816320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20" t="str">
        <f>J1404</f>
        <v>NOVI / CONDRO</v>
      </c>
      <c r="K1442" s="321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20">
        <f>J1405</f>
        <v>0</v>
      </c>
      <c r="K1443" s="321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23070013</v>
      </c>
      <c r="F1446" s="200"/>
      <c r="G1446" s="201" t="s">
        <v>2</v>
      </c>
      <c r="H1446" s="322" t="str">
        <f>H1408</f>
        <v>HARNOYO</v>
      </c>
      <c r="I1446" s="322"/>
      <c r="J1446" s="322"/>
      <c r="K1446" s="323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26" t="s">
        <v>3</v>
      </c>
      <c r="G1447" s="207"/>
      <c r="H1447" s="324"/>
      <c r="I1447" s="324"/>
      <c r="J1447" s="324"/>
      <c r="K1447" s="325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27">
        <f>D1410</f>
        <v>45117</v>
      </c>
      <c r="E1448" s="328"/>
      <c r="F1448" s="326"/>
      <c r="G1448" s="208"/>
      <c r="H1448" s="329" t="str">
        <f>H1410</f>
        <v>(BENDAN)</v>
      </c>
      <c r="I1448" s="329"/>
      <c r="J1448" s="329"/>
      <c r="K1448" s="330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26"/>
      <c r="G1449" s="208"/>
      <c r="H1449" s="331" t="str">
        <f>H1411</f>
        <v>PEKALONGAN</v>
      </c>
      <c r="I1449" s="331"/>
      <c r="J1449" s="331"/>
      <c r="K1449" s="332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4883</v>
      </c>
      <c r="E1450" s="199"/>
      <c r="F1450" s="210"/>
      <c r="G1450" s="211"/>
      <c r="H1450" s="333"/>
      <c r="I1450" s="333"/>
      <c r="J1450" s="333"/>
      <c r="K1450" s="334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96</v>
      </c>
      <c r="C1454" s="292" t="str">
        <f t="shared" si="778"/>
        <v>PCS</v>
      </c>
      <c r="D1454" s="293">
        <f t="shared" si="778"/>
        <v>1</v>
      </c>
      <c r="E1454" s="294" t="str">
        <f t="shared" si="778"/>
        <v>HANDY TAPE DISPENSER KENKO TDB-2</v>
      </c>
      <c r="F1454" s="235"/>
      <c r="G1454" s="236"/>
      <c r="H1454" s="237">
        <f t="shared" ref="H1454:J1454" si="779">H1416</f>
        <v>22000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1816320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35"/>
      <c r="K1471" s="310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36">
        <f>SUM(K1454:K1469)</f>
        <v>1816320</v>
      </c>
      <c r="K1472" s="337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38"/>
      <c r="K1473" s="338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0"/>
      <c r="K1475" s="310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8">
        <f>((J1472/1.11)+(K1474/1.11))*11%</f>
        <v>179995.67567567568</v>
      </c>
      <c r="K1476" s="309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0"/>
      <c r="K1477" s="310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1816320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11" t="str">
        <f>J1442</f>
        <v>NOVI / CONDRO</v>
      </c>
      <c r="K1480" s="312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11">
        <f>J1443</f>
        <v>0</v>
      </c>
      <c r="K1481" s="312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23070014</v>
      </c>
      <c r="G1484" s="11" t="s">
        <v>2</v>
      </c>
      <c r="H1484" s="339" t="s">
        <v>67</v>
      </c>
      <c r="I1484" s="339"/>
      <c r="J1484" s="339"/>
      <c r="K1484" s="340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43" t="s">
        <v>3</v>
      </c>
      <c r="G1485" s="17"/>
      <c r="H1485" s="341"/>
      <c r="I1485" s="341"/>
      <c r="J1485" s="341"/>
      <c r="K1485" s="342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4">
        <v>45118</v>
      </c>
      <c r="E1486" s="345"/>
      <c r="F1486" s="343"/>
      <c r="G1486" s="18"/>
      <c r="H1486" s="346" t="s">
        <v>68</v>
      </c>
      <c r="I1486" s="346"/>
      <c r="J1486" s="346"/>
      <c r="K1486" s="347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43"/>
      <c r="G1487" s="18"/>
      <c r="H1487" s="348" t="s">
        <v>49</v>
      </c>
      <c r="I1487" s="348"/>
      <c r="J1487" s="348"/>
      <c r="K1487" s="349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112</v>
      </c>
      <c r="E1488" s="9"/>
      <c r="F1488" s="21"/>
      <c r="G1488" s="22"/>
      <c r="H1488" s="350"/>
      <c r="I1488" s="350"/>
      <c r="J1488" s="350"/>
      <c r="K1488" s="351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20</v>
      </c>
      <c r="C1492" s="46" t="s">
        <v>51</v>
      </c>
      <c r="D1492" s="93">
        <v>1</v>
      </c>
      <c r="E1492" s="110" t="s">
        <v>113</v>
      </c>
      <c r="F1492" s="48"/>
      <c r="G1492" s="49"/>
      <c r="H1492" s="50">
        <v>117600</v>
      </c>
      <c r="I1492" s="51">
        <v>0.13</v>
      </c>
      <c r="J1492" s="51"/>
      <c r="K1492" s="52">
        <f t="shared" ref="K1492:K1507" si="811">(B1492*H1492-((B1492*H1492)*I1492))-((B1492*H1492-((B1492*H1492)*I1492))*J1492)</f>
        <v>2046240</v>
      </c>
      <c r="L1492" s="36"/>
    </row>
    <row r="1493" spans="1:12" s="10" customFormat="1" ht="14.1" customHeight="1" x14ac:dyDescent="0.25">
      <c r="A1493" s="45">
        <v>2</v>
      </c>
      <c r="B1493" s="46">
        <v>4</v>
      </c>
      <c r="C1493" s="46" t="s">
        <v>51</v>
      </c>
      <c r="D1493" s="93" t="s">
        <v>32</v>
      </c>
      <c r="E1493" s="110" t="s">
        <v>71</v>
      </c>
      <c r="F1493" s="48"/>
      <c r="G1493" s="49"/>
      <c r="H1493" s="50">
        <v>228000</v>
      </c>
      <c r="I1493" s="51">
        <v>0.125</v>
      </c>
      <c r="J1493" s="51"/>
      <c r="K1493" s="52">
        <f t="shared" si="811"/>
        <v>798000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52"/>
      <c r="K1509" s="353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54">
        <f>SUM(K1492:K1507)</f>
        <v>2844240</v>
      </c>
      <c r="K1510" s="355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56"/>
      <c r="K1511" s="356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53"/>
      <c r="K1513" s="353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7">
        <f>((J1510/1.11)+(K1512/1.11))*11%</f>
        <v>281861.6216216216</v>
      </c>
      <c r="K1514" s="358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53"/>
      <c r="K1515" s="353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2844240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59" t="s">
        <v>55</v>
      </c>
      <c r="K1518" s="360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59"/>
      <c r="K1519" s="360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23070014</v>
      </c>
      <c r="F1522" s="123"/>
      <c r="G1522" s="124" t="s">
        <v>2</v>
      </c>
      <c r="H1522" s="361" t="str">
        <f>H1484</f>
        <v>SANTOSO BUDIONO</v>
      </c>
      <c r="I1522" s="361"/>
      <c r="J1522" s="361"/>
      <c r="K1522" s="36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65" t="s">
        <v>3</v>
      </c>
      <c r="G1523" s="130"/>
      <c r="H1523" s="363"/>
      <c r="I1523" s="363"/>
      <c r="J1523" s="363"/>
      <c r="K1523" s="36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66">
        <f>D1486</f>
        <v>45118</v>
      </c>
      <c r="E1524" s="367"/>
      <c r="F1524" s="365"/>
      <c r="G1524" s="131"/>
      <c r="H1524" s="368" t="str">
        <f>H1486</f>
        <v>(  ARMADA  )</v>
      </c>
      <c r="I1524" s="368"/>
      <c r="J1524" s="368"/>
      <c r="K1524" s="36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65"/>
      <c r="G1525" s="131"/>
      <c r="H1525" s="370" t="str">
        <f>H1487</f>
        <v>PURWOKERTO</v>
      </c>
      <c r="I1525" s="370"/>
      <c r="J1525" s="370"/>
      <c r="K1525" s="371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4888</v>
      </c>
      <c r="E1526" s="122"/>
      <c r="F1526" s="133"/>
      <c r="G1526" s="134"/>
      <c r="H1526" s="372"/>
      <c r="I1526" s="372"/>
      <c r="J1526" s="372"/>
      <c r="K1526" s="373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20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STAPLER KENKO HD-10D</v>
      </c>
      <c r="F1530" s="158"/>
      <c r="G1530" s="159"/>
      <c r="H1530" s="160">
        <f t="shared" ref="H1530:J1530" si="813">H1492</f>
        <v>117600</v>
      </c>
      <c r="I1530" s="161">
        <f t="shared" si="813"/>
        <v>0.13</v>
      </c>
      <c r="J1530" s="161">
        <f t="shared" si="813"/>
        <v>0</v>
      </c>
      <c r="K1530" s="162">
        <f t="shared" ref="K1530:K1545" si="814">(B1530*H1530-((B1530*H1530)*I1530))-((B1530*H1530-((B1530*H1530)*I1530))*J1530)</f>
        <v>2046240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4</v>
      </c>
      <c r="C1531" s="287" t="str">
        <f t="shared" si="815"/>
        <v>LSN</v>
      </c>
      <c r="D1531" s="288" t="str">
        <f t="shared" si="815"/>
        <v/>
      </c>
      <c r="E1531" s="289" t="str">
        <f t="shared" si="815"/>
        <v>STAPLER KENKO HD-50</v>
      </c>
      <c r="F1531" s="158"/>
      <c r="G1531" s="159"/>
      <c r="H1531" s="160">
        <f t="shared" ref="H1531:J1531" si="816">H1493</f>
        <v>228000</v>
      </c>
      <c r="I1531" s="161">
        <f t="shared" si="816"/>
        <v>0.125</v>
      </c>
      <c r="J1531" s="161">
        <f t="shared" si="816"/>
        <v>0</v>
      </c>
      <c r="K1531" s="162">
        <f t="shared" si="814"/>
        <v>798000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13"/>
      <c r="K1547" s="314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15">
        <f>SUM(K1530:K1545)</f>
        <v>2844240</v>
      </c>
      <c r="K1548" s="31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17"/>
      <c r="K1549" s="317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14"/>
      <c r="K1551" s="314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18">
        <f>((J1548/1.11)+(K1550/1.11))*11%</f>
        <v>281861.6216216216</v>
      </c>
      <c r="K1552" s="319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14"/>
      <c r="K1553" s="314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2844240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20" t="str">
        <f>J1518</f>
        <v>NOVI / CONDRO</v>
      </c>
      <c r="K1556" s="321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20">
        <f>J1519</f>
        <v>0</v>
      </c>
      <c r="K1557" s="321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23070014</v>
      </c>
      <c r="F1560" s="200"/>
      <c r="G1560" s="201" t="s">
        <v>2</v>
      </c>
      <c r="H1560" s="322" t="str">
        <f>H1522</f>
        <v>SANTOSO BUDIONO</v>
      </c>
      <c r="I1560" s="322"/>
      <c r="J1560" s="322"/>
      <c r="K1560" s="323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26" t="s">
        <v>3</v>
      </c>
      <c r="G1561" s="207"/>
      <c r="H1561" s="324"/>
      <c r="I1561" s="324"/>
      <c r="J1561" s="324"/>
      <c r="K1561" s="325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27">
        <f>D1524</f>
        <v>45118</v>
      </c>
      <c r="E1562" s="328"/>
      <c r="F1562" s="326"/>
      <c r="G1562" s="208"/>
      <c r="H1562" s="329" t="str">
        <f>H1524</f>
        <v>(  ARMADA  )</v>
      </c>
      <c r="I1562" s="329"/>
      <c r="J1562" s="329"/>
      <c r="K1562" s="330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26"/>
      <c r="G1563" s="208"/>
      <c r="H1563" s="331" t="str">
        <f>H1525</f>
        <v>PURWOKERTO</v>
      </c>
      <c r="I1563" s="331"/>
      <c r="J1563" s="331"/>
      <c r="K1563" s="332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4888</v>
      </c>
      <c r="E1564" s="199"/>
      <c r="F1564" s="210"/>
      <c r="G1564" s="211"/>
      <c r="H1564" s="333"/>
      <c r="I1564" s="333"/>
      <c r="J1564" s="333"/>
      <c r="K1564" s="334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20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STAPLER KENKO HD-10D</v>
      </c>
      <c r="F1568" s="235"/>
      <c r="G1568" s="236"/>
      <c r="H1568" s="237">
        <f t="shared" ref="H1568:J1568" si="846">H1530</f>
        <v>117600</v>
      </c>
      <c r="I1568" s="238">
        <f t="shared" si="846"/>
        <v>0.13</v>
      </c>
      <c r="J1568" s="238">
        <f t="shared" si="846"/>
        <v>0</v>
      </c>
      <c r="K1568" s="239">
        <f t="shared" ref="K1568:K1583" si="847">(B1568*H1568-((B1568*H1568)*I1568))-((B1568*H1568-((B1568*H1568)*I1568))*J1568)</f>
        <v>2046240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4</v>
      </c>
      <c r="C1569" s="292" t="str">
        <f t="shared" si="848"/>
        <v>LSN</v>
      </c>
      <c r="D1569" s="293" t="str">
        <f t="shared" si="848"/>
        <v/>
      </c>
      <c r="E1569" s="294" t="str">
        <f t="shared" si="848"/>
        <v>STAPLER KENKO HD-50</v>
      </c>
      <c r="F1569" s="235"/>
      <c r="G1569" s="236"/>
      <c r="H1569" s="237">
        <f t="shared" ref="H1569:J1569" si="849">H1531</f>
        <v>228000</v>
      </c>
      <c r="I1569" s="238">
        <f t="shared" si="849"/>
        <v>0.125</v>
      </c>
      <c r="J1569" s="238">
        <f t="shared" si="849"/>
        <v>0</v>
      </c>
      <c r="K1569" s="239">
        <f t="shared" si="847"/>
        <v>798000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35"/>
      <c r="K1585" s="310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36">
        <f>SUM(K1568:K1583)</f>
        <v>2844240</v>
      </c>
      <c r="K1586" s="337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38"/>
      <c r="K1587" s="338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0"/>
      <c r="K1589" s="310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8">
        <f>((J1586/1.11)+(K1588/1.11))*11%</f>
        <v>281861.6216216216</v>
      </c>
      <c r="K1590" s="309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0"/>
      <c r="K1591" s="310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2844240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11" t="str">
        <f>J1556</f>
        <v>NOVI / CONDRO</v>
      </c>
      <c r="K1594" s="312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11">
        <f>J1557</f>
        <v>0</v>
      </c>
      <c r="K1595" s="312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23070015</v>
      </c>
      <c r="G1598" s="11" t="s">
        <v>2</v>
      </c>
      <c r="H1598" s="339" t="s">
        <v>47</v>
      </c>
      <c r="I1598" s="339"/>
      <c r="J1598" s="339"/>
      <c r="K1598" s="340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43" t="s">
        <v>3</v>
      </c>
      <c r="G1599" s="17"/>
      <c r="H1599" s="341"/>
      <c r="I1599" s="341"/>
      <c r="J1599" s="341"/>
      <c r="K1599" s="342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4">
        <v>45118</v>
      </c>
      <c r="E1600" s="345"/>
      <c r="F1600" s="343"/>
      <c r="G1600" s="18"/>
      <c r="H1600" s="346" t="s">
        <v>48</v>
      </c>
      <c r="I1600" s="346"/>
      <c r="J1600" s="346"/>
      <c r="K1600" s="347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43"/>
      <c r="G1601" s="18"/>
      <c r="H1601" s="348" t="s">
        <v>49</v>
      </c>
      <c r="I1601" s="348"/>
      <c r="J1601" s="348"/>
      <c r="K1601" s="349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114</v>
      </c>
      <c r="E1602" s="9"/>
      <c r="F1602" s="21"/>
      <c r="G1602" s="22"/>
      <c r="H1602" s="350"/>
      <c r="I1602" s="350"/>
      <c r="J1602" s="350"/>
      <c r="K1602" s="351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60</v>
      </c>
      <c r="C1606" s="46" t="s">
        <v>51</v>
      </c>
      <c r="D1606" s="93">
        <v>1</v>
      </c>
      <c r="E1606" s="110" t="s">
        <v>63</v>
      </c>
      <c r="F1606" s="48"/>
      <c r="G1606" s="49"/>
      <c r="H1606" s="50">
        <v>64800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3363120</v>
      </c>
      <c r="L1606" s="36"/>
    </row>
    <row r="1607" spans="1:12" s="10" customFormat="1" ht="14.1" customHeight="1" x14ac:dyDescent="0.25">
      <c r="A1607" s="45">
        <v>2</v>
      </c>
      <c r="B1607" s="46">
        <v>48</v>
      </c>
      <c r="C1607" s="46" t="s">
        <v>51</v>
      </c>
      <c r="D1607" s="93">
        <v>1</v>
      </c>
      <c r="E1607" s="110" t="s">
        <v>115</v>
      </c>
      <c r="F1607" s="48"/>
      <c r="G1607" s="49"/>
      <c r="H1607" s="50">
        <v>60000</v>
      </c>
      <c r="I1607" s="51">
        <v>0.13500000000000001</v>
      </c>
      <c r="J1607" s="51"/>
      <c r="K1607" s="52">
        <f t="shared" si="878"/>
        <v>2491200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52"/>
      <c r="K1623" s="353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54">
        <f>SUM(K1606:K1621)</f>
        <v>5854320</v>
      </c>
      <c r="K1624" s="355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56"/>
      <c r="K1625" s="356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53"/>
      <c r="K1627" s="353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7">
        <f>((J1624/1.11)+(K1626/1.11))*11%</f>
        <v>580157.83783783775</v>
      </c>
      <c r="K1628" s="358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53"/>
      <c r="K1629" s="353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5854320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59" t="s">
        <v>55</v>
      </c>
      <c r="K1632" s="360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59"/>
      <c r="K1633" s="360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23070015</v>
      </c>
      <c r="F1636" s="123"/>
      <c r="G1636" s="124" t="s">
        <v>2</v>
      </c>
      <c r="H1636" s="361" t="str">
        <f>H1598</f>
        <v>CV PELITA JAYA</v>
      </c>
      <c r="I1636" s="361"/>
      <c r="J1636" s="361"/>
      <c r="K1636" s="36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65" t="s">
        <v>3</v>
      </c>
      <c r="G1637" s="130"/>
      <c r="H1637" s="363"/>
      <c r="I1637" s="363"/>
      <c r="J1637" s="363"/>
      <c r="K1637" s="36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66">
        <f>D1600</f>
        <v>45118</v>
      </c>
      <c r="E1638" s="367"/>
      <c r="F1638" s="365"/>
      <c r="G1638" s="131"/>
      <c r="H1638" s="368" t="str">
        <f>H1600</f>
        <v>(ANUGERAH SEJAHTERA)</v>
      </c>
      <c r="I1638" s="368"/>
      <c r="J1638" s="368"/>
      <c r="K1638" s="36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65"/>
      <c r="G1639" s="131"/>
      <c r="H1639" s="370" t="str">
        <f>H1601</f>
        <v>PURWOKERTO</v>
      </c>
      <c r="I1639" s="370"/>
      <c r="J1639" s="370"/>
      <c r="K1639" s="371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4892</v>
      </c>
      <c r="E1640" s="122"/>
      <c r="F1640" s="133"/>
      <c r="G1640" s="134"/>
      <c r="H1640" s="372"/>
      <c r="I1640" s="372"/>
      <c r="J1640" s="372"/>
      <c r="K1640" s="373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60</v>
      </c>
      <c r="C1644" s="287" t="str">
        <f t="shared" si="879"/>
        <v>LSN</v>
      </c>
      <c r="D1644" s="288">
        <f t="shared" si="879"/>
        <v>1</v>
      </c>
      <c r="E1644" s="289" t="str">
        <f t="shared" si="879"/>
        <v>ISI CUTTER 18 MM KENKO L-150 (BESAR)</v>
      </c>
      <c r="F1644" s="158"/>
      <c r="G1644" s="159"/>
      <c r="H1644" s="160">
        <f t="shared" ref="H1644:J1644" si="880">H1606</f>
        <v>64800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3363120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48</v>
      </c>
      <c r="C1645" s="287" t="str">
        <f t="shared" si="882"/>
        <v>LSN</v>
      </c>
      <c r="D1645" s="288">
        <f t="shared" si="882"/>
        <v>1</v>
      </c>
      <c r="E1645" s="289" t="str">
        <f t="shared" si="882"/>
        <v>CORRECTION TAPE KENKO CT-902CL (12M x 5MM)</v>
      </c>
      <c r="F1645" s="158"/>
      <c r="G1645" s="159"/>
      <c r="H1645" s="160">
        <f t="shared" ref="H1645:J1645" si="883">H1607</f>
        <v>60000</v>
      </c>
      <c r="I1645" s="161">
        <f t="shared" si="883"/>
        <v>0.13500000000000001</v>
      </c>
      <c r="J1645" s="161">
        <f t="shared" si="883"/>
        <v>0</v>
      </c>
      <c r="K1645" s="162">
        <f t="shared" si="881"/>
        <v>2491200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13"/>
      <c r="K1661" s="314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15">
        <f>SUM(K1644:K1659)</f>
        <v>5854320</v>
      </c>
      <c r="K1662" s="31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17"/>
      <c r="K1663" s="317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14"/>
      <c r="K1665" s="314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18">
        <f>((J1662/1.11)+(K1664/1.11))*11%</f>
        <v>580157.83783783775</v>
      </c>
      <c r="K1666" s="319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14"/>
      <c r="K1667" s="314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5854320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20" t="str">
        <f>J1632</f>
        <v>NOVI / CONDRO</v>
      </c>
      <c r="K1670" s="321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20">
        <f>J1633</f>
        <v>0</v>
      </c>
      <c r="K1671" s="321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23070015</v>
      </c>
      <c r="F1674" s="200"/>
      <c r="G1674" s="201" t="s">
        <v>2</v>
      </c>
      <c r="H1674" s="322" t="str">
        <f>H1636</f>
        <v>CV PELITA JAYA</v>
      </c>
      <c r="I1674" s="322"/>
      <c r="J1674" s="322"/>
      <c r="K1674" s="323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26" t="s">
        <v>3</v>
      </c>
      <c r="G1675" s="207"/>
      <c r="H1675" s="324"/>
      <c r="I1675" s="324"/>
      <c r="J1675" s="324"/>
      <c r="K1675" s="325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27">
        <f>D1638</f>
        <v>45118</v>
      </c>
      <c r="E1676" s="328"/>
      <c r="F1676" s="326"/>
      <c r="G1676" s="208"/>
      <c r="H1676" s="329" t="str">
        <f>H1638</f>
        <v>(ANUGERAH SEJAHTERA)</v>
      </c>
      <c r="I1676" s="329"/>
      <c r="J1676" s="329"/>
      <c r="K1676" s="330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26"/>
      <c r="G1677" s="208"/>
      <c r="H1677" s="331" t="str">
        <f>H1639</f>
        <v>PURWOKERTO</v>
      </c>
      <c r="I1677" s="331"/>
      <c r="J1677" s="331"/>
      <c r="K1677" s="332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4892</v>
      </c>
      <c r="E1678" s="199"/>
      <c r="F1678" s="210"/>
      <c r="G1678" s="211"/>
      <c r="H1678" s="333"/>
      <c r="I1678" s="333"/>
      <c r="J1678" s="333"/>
      <c r="K1678" s="334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60</v>
      </c>
      <c r="C1682" s="292" t="str">
        <f t="shared" si="912"/>
        <v>LSN</v>
      </c>
      <c r="D1682" s="293">
        <f t="shared" si="912"/>
        <v>1</v>
      </c>
      <c r="E1682" s="294" t="str">
        <f t="shared" si="912"/>
        <v>ISI CUTTER 18 MM KENKO L-150 (BESAR)</v>
      </c>
      <c r="F1682" s="235"/>
      <c r="G1682" s="236"/>
      <c r="H1682" s="237">
        <f t="shared" ref="H1682:J1682" si="913">H1644</f>
        <v>64800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3363120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48</v>
      </c>
      <c r="C1683" s="292" t="str">
        <f t="shared" si="915"/>
        <v>LSN</v>
      </c>
      <c r="D1683" s="293">
        <f t="shared" si="915"/>
        <v>1</v>
      </c>
      <c r="E1683" s="294" t="str">
        <f t="shared" si="915"/>
        <v>CORRECTION TAPE KENKO CT-902CL (12M x 5MM)</v>
      </c>
      <c r="F1683" s="235"/>
      <c r="G1683" s="236"/>
      <c r="H1683" s="237">
        <f t="shared" ref="H1683:J1683" si="916">H1645</f>
        <v>60000</v>
      </c>
      <c r="I1683" s="238">
        <f t="shared" si="916"/>
        <v>0.13500000000000001</v>
      </c>
      <c r="J1683" s="238">
        <f t="shared" si="916"/>
        <v>0</v>
      </c>
      <c r="K1683" s="239">
        <f t="shared" si="914"/>
        <v>2491200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35"/>
      <c r="K1699" s="310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36">
        <f>SUM(K1682:K1697)</f>
        <v>5854320</v>
      </c>
      <c r="K1700" s="337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38"/>
      <c r="K1701" s="338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0"/>
      <c r="K1703" s="310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8">
        <f>((J1700/1.11)+(K1702/1.11))*11%</f>
        <v>580157.83783783775</v>
      </c>
      <c r="K1704" s="309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0"/>
      <c r="K1705" s="310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5854320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11" t="str">
        <f>J1670</f>
        <v>NOVI / CONDRO</v>
      </c>
      <c r="K1708" s="312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11">
        <f>J1671</f>
        <v>0</v>
      </c>
      <c r="K1709" s="312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23070016</v>
      </c>
      <c r="G1712" s="11" t="s">
        <v>2</v>
      </c>
      <c r="H1712" s="339" t="s">
        <v>40</v>
      </c>
      <c r="I1712" s="339"/>
      <c r="J1712" s="339"/>
      <c r="K1712" s="340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43" t="s">
        <v>3</v>
      </c>
      <c r="G1713" s="17"/>
      <c r="H1713" s="341"/>
      <c r="I1713" s="341"/>
      <c r="J1713" s="341"/>
      <c r="K1713" s="342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4">
        <v>45118</v>
      </c>
      <c r="E1714" s="345"/>
      <c r="F1714" s="343"/>
      <c r="G1714" s="18"/>
      <c r="H1714" s="346" t="s">
        <v>41</v>
      </c>
      <c r="I1714" s="346"/>
      <c r="J1714" s="346"/>
      <c r="K1714" s="347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43"/>
      <c r="G1715" s="18"/>
      <c r="H1715" s="348" t="s">
        <v>42</v>
      </c>
      <c r="I1715" s="348"/>
      <c r="J1715" s="348"/>
      <c r="K1715" s="349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116</v>
      </c>
      <c r="E1716" s="9"/>
      <c r="F1716" s="21"/>
      <c r="G1716" s="22"/>
      <c r="H1716" s="350"/>
      <c r="I1716" s="350"/>
      <c r="J1716" s="350"/>
      <c r="K1716" s="351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432</v>
      </c>
      <c r="C1720" s="46" t="s">
        <v>51</v>
      </c>
      <c r="D1720" s="93">
        <v>3</v>
      </c>
      <c r="E1720" s="110" t="s">
        <v>117</v>
      </c>
      <c r="F1720" s="48"/>
      <c r="G1720" s="49"/>
      <c r="H1720" s="50">
        <v>21600</v>
      </c>
      <c r="I1720" s="51">
        <v>0.125</v>
      </c>
      <c r="J1720" s="51"/>
      <c r="K1720" s="52">
        <f t="shared" ref="K1720:K1735" si="945">(B1720*H1720-((B1720*H1720)*I1720))-((B1720*H1720-((B1720*H1720)*I1720))*J1720)</f>
        <v>8164800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52"/>
      <c r="K1737" s="353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54">
        <f>SUM(K1720:K1735)</f>
        <v>8164800</v>
      </c>
      <c r="K1738" s="355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56"/>
      <c r="K1739" s="356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53"/>
      <c r="K1741" s="353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7">
        <f>((J1738/1.11)+(K1740/1.11))*11%</f>
        <v>809124.32432432426</v>
      </c>
      <c r="K1742" s="358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53"/>
      <c r="K1743" s="353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8164800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59" t="s">
        <v>55</v>
      </c>
      <c r="K1746" s="360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59"/>
      <c r="K1747" s="360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23070016</v>
      </c>
      <c r="F1750" s="123"/>
      <c r="G1750" s="124" t="s">
        <v>2</v>
      </c>
      <c r="H1750" s="361" t="str">
        <f>H1712</f>
        <v>GUNAWAN HARTONO KUSUMA</v>
      </c>
      <c r="I1750" s="361"/>
      <c r="J1750" s="361"/>
      <c r="K1750" s="36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65" t="s">
        <v>3</v>
      </c>
      <c r="G1751" s="130"/>
      <c r="H1751" s="363"/>
      <c r="I1751" s="363"/>
      <c r="J1751" s="363"/>
      <c r="K1751" s="36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66">
        <f>D1714</f>
        <v>45118</v>
      </c>
      <c r="E1752" s="367"/>
      <c r="F1752" s="365"/>
      <c r="G1752" s="131"/>
      <c r="H1752" s="368" t="str">
        <f>H1714</f>
        <v>( NIKI SAE )</v>
      </c>
      <c r="I1752" s="368"/>
      <c r="J1752" s="368"/>
      <c r="K1752" s="36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65"/>
      <c r="G1753" s="131"/>
      <c r="H1753" s="370" t="str">
        <f>H1715</f>
        <v>TULUNG AGUNG</v>
      </c>
      <c r="I1753" s="370"/>
      <c r="J1753" s="370"/>
      <c r="K1753" s="371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4963</v>
      </c>
      <c r="E1754" s="122"/>
      <c r="F1754" s="133"/>
      <c r="G1754" s="134"/>
      <c r="H1754" s="372"/>
      <c r="I1754" s="372"/>
      <c r="J1754" s="372"/>
      <c r="K1754" s="373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432</v>
      </c>
      <c r="C1758" s="287" t="str">
        <f t="shared" si="946"/>
        <v>LSN</v>
      </c>
      <c r="D1758" s="288">
        <f t="shared" si="946"/>
        <v>3</v>
      </c>
      <c r="E1758" s="289" t="str">
        <f t="shared" si="946"/>
        <v>GEL PEN KENKO KE-303 T-GEL TRIANGULAR HITAM</v>
      </c>
      <c r="F1758" s="158"/>
      <c r="G1758" s="159"/>
      <c r="H1758" s="160">
        <f t="shared" ref="H1758:J1758" si="947">H1720</f>
        <v>21600</v>
      </c>
      <c r="I1758" s="161">
        <f t="shared" si="947"/>
        <v>0.125</v>
      </c>
      <c r="J1758" s="161">
        <f t="shared" si="947"/>
        <v>0</v>
      </c>
      <c r="K1758" s="162">
        <f t="shared" ref="K1758:K1773" si="948">(B1758*H1758-((B1758*H1758)*I1758))-((B1758*H1758-((B1758*H1758)*I1758))*J1758)</f>
        <v>8164800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13"/>
      <c r="K1775" s="314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15">
        <f>SUM(K1758:K1773)</f>
        <v>8164800</v>
      </c>
      <c r="K1776" s="31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17"/>
      <c r="K1777" s="317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14"/>
      <c r="K1779" s="314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18">
        <f>((J1776/1.11)+(K1778/1.11))*11%</f>
        <v>809124.32432432426</v>
      </c>
      <c r="K1780" s="319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14"/>
      <c r="K1781" s="314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8164800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20" t="str">
        <f>J1746</f>
        <v>NOVI / CONDRO</v>
      </c>
      <c r="K1784" s="321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20">
        <f>J1747</f>
        <v>0</v>
      </c>
      <c r="K1785" s="321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23070016</v>
      </c>
      <c r="F1788" s="200"/>
      <c r="G1788" s="201" t="s">
        <v>2</v>
      </c>
      <c r="H1788" s="322" t="str">
        <f>H1750</f>
        <v>GUNAWAN HARTONO KUSUMA</v>
      </c>
      <c r="I1788" s="322"/>
      <c r="J1788" s="322"/>
      <c r="K1788" s="323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26" t="s">
        <v>3</v>
      </c>
      <c r="G1789" s="207"/>
      <c r="H1789" s="324"/>
      <c r="I1789" s="324"/>
      <c r="J1789" s="324"/>
      <c r="K1789" s="325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27">
        <f>D1752</f>
        <v>45118</v>
      </c>
      <c r="E1790" s="328"/>
      <c r="F1790" s="326"/>
      <c r="G1790" s="208"/>
      <c r="H1790" s="329" t="str">
        <f>H1752</f>
        <v>( NIKI SAE )</v>
      </c>
      <c r="I1790" s="329"/>
      <c r="J1790" s="329"/>
      <c r="K1790" s="330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26"/>
      <c r="G1791" s="208"/>
      <c r="H1791" s="331" t="str">
        <f>H1753</f>
        <v>TULUNG AGUNG</v>
      </c>
      <c r="I1791" s="331"/>
      <c r="J1791" s="331"/>
      <c r="K1791" s="332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4963</v>
      </c>
      <c r="E1792" s="199"/>
      <c r="F1792" s="210"/>
      <c r="G1792" s="211"/>
      <c r="H1792" s="333"/>
      <c r="I1792" s="333"/>
      <c r="J1792" s="333"/>
      <c r="K1792" s="334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432</v>
      </c>
      <c r="C1796" s="292" t="str">
        <f t="shared" si="979"/>
        <v>LSN</v>
      </c>
      <c r="D1796" s="293">
        <f t="shared" si="979"/>
        <v>3</v>
      </c>
      <c r="E1796" s="294" t="str">
        <f t="shared" si="979"/>
        <v>GEL PEN KENKO KE-303 T-GEL TRIANGULAR HITAM</v>
      </c>
      <c r="F1796" s="235"/>
      <c r="G1796" s="236"/>
      <c r="H1796" s="237">
        <f t="shared" ref="H1796:J1796" si="980">H1758</f>
        <v>21600</v>
      </c>
      <c r="I1796" s="238">
        <f t="shared" si="980"/>
        <v>0.125</v>
      </c>
      <c r="J1796" s="238">
        <f t="shared" si="980"/>
        <v>0</v>
      </c>
      <c r="K1796" s="239">
        <f t="shared" ref="K1796:K1811" si="981">(B1796*H1796-((B1796*H1796)*I1796))-((B1796*H1796-((B1796*H1796)*I1796))*J1796)</f>
        <v>8164800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35"/>
      <c r="K1813" s="310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36">
        <f>SUM(K1796:K1811)</f>
        <v>8164800</v>
      </c>
      <c r="K1814" s="337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38"/>
      <c r="K1815" s="338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0"/>
      <c r="K1817" s="310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8">
        <f>((J1814/1.11)+(K1816/1.11))*11%</f>
        <v>809124.32432432426</v>
      </c>
      <c r="K1818" s="309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0"/>
      <c r="K1819" s="310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8164800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11" t="str">
        <f>J1784</f>
        <v>NOVI / CONDRO</v>
      </c>
      <c r="K1822" s="312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11">
        <f>J1785</f>
        <v>0</v>
      </c>
      <c r="K1823" s="312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23070017</v>
      </c>
      <c r="G1826" s="11" t="s">
        <v>2</v>
      </c>
      <c r="H1826" s="339" t="s">
        <v>98</v>
      </c>
      <c r="I1826" s="339"/>
      <c r="J1826" s="339"/>
      <c r="K1826" s="340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43" t="s">
        <v>3</v>
      </c>
      <c r="G1827" s="17"/>
      <c r="H1827" s="341"/>
      <c r="I1827" s="341"/>
      <c r="J1827" s="341"/>
      <c r="K1827" s="342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4">
        <v>45119</v>
      </c>
      <c r="E1828" s="345"/>
      <c r="F1828" s="343"/>
      <c r="G1828" s="18"/>
      <c r="H1828" s="346" t="s">
        <v>32</v>
      </c>
      <c r="I1828" s="346"/>
      <c r="J1828" s="346"/>
      <c r="K1828" s="347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43"/>
      <c r="G1829" s="18"/>
      <c r="H1829" s="348" t="s">
        <v>99</v>
      </c>
      <c r="I1829" s="348"/>
      <c r="J1829" s="348"/>
      <c r="K1829" s="349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118</v>
      </c>
      <c r="E1830" s="9"/>
      <c r="F1830" s="21"/>
      <c r="G1830" s="22"/>
      <c r="H1830" s="350"/>
      <c r="I1830" s="350"/>
      <c r="J1830" s="350"/>
      <c r="K1830" s="351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36</v>
      </c>
      <c r="C1834" s="46" t="s">
        <v>51</v>
      </c>
      <c r="D1834" s="93">
        <v>3</v>
      </c>
      <c r="E1834" s="110" t="s">
        <v>119</v>
      </c>
      <c r="F1834" s="48"/>
      <c r="G1834" s="49"/>
      <c r="H1834" s="50">
        <v>127200</v>
      </c>
      <c r="I1834" s="51">
        <v>0.125</v>
      </c>
      <c r="J1834" s="51"/>
      <c r="K1834" s="52">
        <f t="shared" ref="K1834:K1849" si="1012">(B1834*H1834-((B1834*H1834)*I1834))-((B1834*H1834-((B1834*H1834)*I1834))*J1834)</f>
        <v>4006800</v>
      </c>
      <c r="L1834" s="36"/>
    </row>
    <row r="1835" spans="1:12" s="10" customFormat="1" ht="14.1" customHeight="1" x14ac:dyDescent="0.25">
      <c r="A1835" s="45">
        <v>2</v>
      </c>
      <c r="B1835" s="46">
        <v>150</v>
      </c>
      <c r="C1835" s="46" t="s">
        <v>37</v>
      </c>
      <c r="D1835" s="93">
        <v>3</v>
      </c>
      <c r="E1835" s="110" t="s">
        <v>120</v>
      </c>
      <c r="F1835" s="48"/>
      <c r="G1835" s="49"/>
      <c r="H1835" s="50">
        <v>34100</v>
      </c>
      <c r="I1835" s="51">
        <v>0.125</v>
      </c>
      <c r="J1835" s="51"/>
      <c r="K1835" s="52">
        <f t="shared" si="1012"/>
        <v>4475625</v>
      </c>
      <c r="L1835" s="36"/>
    </row>
    <row r="1836" spans="1:12" s="10" customFormat="1" ht="14.1" customHeight="1" x14ac:dyDescent="0.25">
      <c r="A1836" s="45">
        <v>3</v>
      </c>
      <c r="B1836" s="46">
        <v>150</v>
      </c>
      <c r="C1836" s="46" t="s">
        <v>37</v>
      </c>
      <c r="D1836" s="93">
        <v>3</v>
      </c>
      <c r="E1836" s="110" t="s">
        <v>121</v>
      </c>
      <c r="F1836" s="48"/>
      <c r="G1836" s="49"/>
      <c r="H1836" s="50">
        <v>32000</v>
      </c>
      <c r="I1836" s="51">
        <v>0.125</v>
      </c>
      <c r="J1836" s="51"/>
      <c r="K1836" s="52">
        <f t="shared" si="1012"/>
        <v>4200000</v>
      </c>
      <c r="L1836" s="36"/>
    </row>
    <row r="1837" spans="1:12" s="10" customFormat="1" ht="14.1" customHeight="1" x14ac:dyDescent="0.25">
      <c r="A1837" s="45">
        <v>4</v>
      </c>
      <c r="B1837" s="46">
        <v>150</v>
      </c>
      <c r="C1837" s="46" t="s">
        <v>64</v>
      </c>
      <c r="D1837" s="93">
        <v>5</v>
      </c>
      <c r="E1837" s="110" t="s">
        <v>122</v>
      </c>
      <c r="F1837" s="48"/>
      <c r="G1837" s="49"/>
      <c r="H1837" s="50">
        <v>104400</v>
      </c>
      <c r="I1837" s="51">
        <v>0.125</v>
      </c>
      <c r="J1837" s="51"/>
      <c r="K1837" s="52">
        <f t="shared" si="1012"/>
        <v>13702500</v>
      </c>
      <c r="L1837" s="36"/>
    </row>
    <row r="1838" spans="1:12" s="10" customFormat="1" ht="14.1" customHeight="1" x14ac:dyDescent="0.25">
      <c r="A1838" s="45">
        <v>5</v>
      </c>
      <c r="B1838" s="46">
        <v>144</v>
      </c>
      <c r="C1838" s="46" t="s">
        <v>58</v>
      </c>
      <c r="D1838" s="93">
        <v>3</v>
      </c>
      <c r="E1838" s="110" t="s">
        <v>123</v>
      </c>
      <c r="F1838" s="48"/>
      <c r="G1838" s="49"/>
      <c r="H1838" s="50">
        <v>19000</v>
      </c>
      <c r="I1838" s="51">
        <v>0.125</v>
      </c>
      <c r="J1838" s="51"/>
      <c r="K1838" s="52">
        <f t="shared" si="1012"/>
        <v>2394000</v>
      </c>
      <c r="L1838" s="36"/>
    </row>
    <row r="1839" spans="1:12" s="10" customFormat="1" ht="14.1" customHeight="1" x14ac:dyDescent="0.25">
      <c r="A1839" s="45">
        <v>6</v>
      </c>
      <c r="B1839" s="46">
        <v>1000</v>
      </c>
      <c r="C1839" s="46" t="s">
        <v>72</v>
      </c>
      <c r="D1839" s="93">
        <v>10</v>
      </c>
      <c r="E1839" s="110" t="s">
        <v>124</v>
      </c>
      <c r="F1839" s="48"/>
      <c r="G1839" s="49"/>
      <c r="H1839" s="50">
        <v>13250</v>
      </c>
      <c r="I1839" s="51"/>
      <c r="J1839" s="51"/>
      <c r="K1839" s="52">
        <f t="shared" si="1012"/>
        <v>13250000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52"/>
      <c r="K1851" s="353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54">
        <f>SUM(K1834:K1849)</f>
        <v>42028925</v>
      </c>
      <c r="K1852" s="355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56"/>
      <c r="K1853" s="356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53"/>
      <c r="K1855" s="353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7">
        <f>((J1852/1.11)+(K1854/1.11))*11%</f>
        <v>4165028.6036036029</v>
      </c>
      <c r="K1856" s="358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53"/>
      <c r="K1857" s="353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42028925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59" t="s">
        <v>55</v>
      </c>
      <c r="K1860" s="360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59"/>
      <c r="K1861" s="360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23070017</v>
      </c>
      <c r="F1864" s="123"/>
      <c r="G1864" s="124" t="s">
        <v>2</v>
      </c>
      <c r="H1864" s="361" t="str">
        <f>H1826</f>
        <v>CV LANCAR JAYA SENTOSA</v>
      </c>
      <c r="I1864" s="361"/>
      <c r="J1864" s="361"/>
      <c r="K1864" s="36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65" t="s">
        <v>3</v>
      </c>
      <c r="G1865" s="130"/>
      <c r="H1865" s="363"/>
      <c r="I1865" s="363"/>
      <c r="J1865" s="363"/>
      <c r="K1865" s="36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66">
        <f>D1828</f>
        <v>45119</v>
      </c>
      <c r="E1866" s="367"/>
      <c r="F1866" s="365"/>
      <c r="G1866" s="131"/>
      <c r="H1866" s="368" t="str">
        <f>H1828</f>
        <v/>
      </c>
      <c r="I1866" s="368"/>
      <c r="J1866" s="368"/>
      <c r="K1866" s="36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65"/>
      <c r="G1867" s="131"/>
      <c r="H1867" s="370" t="str">
        <f>H1829</f>
        <v>MALANG</v>
      </c>
      <c r="I1867" s="370"/>
      <c r="J1867" s="370"/>
      <c r="K1867" s="371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1295</v>
      </c>
      <c r="E1868" s="122"/>
      <c r="F1868" s="133"/>
      <c r="G1868" s="134"/>
      <c r="H1868" s="372"/>
      <c r="I1868" s="372"/>
      <c r="J1868" s="372"/>
      <c r="K1868" s="373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36</v>
      </c>
      <c r="C1872" s="287" t="str">
        <f t="shared" si="1013"/>
        <v>LSN</v>
      </c>
      <c r="D1872" s="288">
        <f t="shared" si="1013"/>
        <v>3</v>
      </c>
      <c r="E1872" s="289" t="str">
        <f t="shared" si="1013"/>
        <v>PENSIL WARNA JOYKO CP-12PB (PANJANG)</v>
      </c>
      <c r="F1872" s="158"/>
      <c r="G1872" s="159"/>
      <c r="H1872" s="160">
        <f t="shared" ref="H1872:J1872" si="1014">H1834</f>
        <v>127200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4006800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150</v>
      </c>
      <c r="C1873" s="287" t="str">
        <f t="shared" si="1016"/>
        <v>BOX</v>
      </c>
      <c r="D1873" s="288">
        <f t="shared" si="1016"/>
        <v>3</v>
      </c>
      <c r="E1873" s="289" t="str">
        <f t="shared" si="1016"/>
        <v>STIP / PENGHAPUS JOYKO 526-B20 PUTIH</v>
      </c>
      <c r="F1873" s="158"/>
      <c r="G1873" s="159"/>
      <c r="H1873" s="160">
        <f t="shared" ref="H1873:J1873" si="1017">H1835</f>
        <v>34100</v>
      </c>
      <c r="I1873" s="161">
        <f t="shared" si="1017"/>
        <v>0.125</v>
      </c>
      <c r="J1873" s="161">
        <f t="shared" si="1017"/>
        <v>0</v>
      </c>
      <c r="K1873" s="162">
        <f t="shared" si="1015"/>
        <v>4475625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150</v>
      </c>
      <c r="C1874" s="287" t="str">
        <f t="shared" si="1018"/>
        <v>BOX</v>
      </c>
      <c r="D1874" s="288">
        <f t="shared" si="1018"/>
        <v>3</v>
      </c>
      <c r="E1874" s="289" t="str">
        <f t="shared" si="1018"/>
        <v>STIP / PENGHAPUS JOYKO ER-30W PUTIH</v>
      </c>
      <c r="F1874" s="158"/>
      <c r="G1874" s="159"/>
      <c r="H1874" s="160">
        <f t="shared" ref="H1874:J1874" si="1019">H1836</f>
        <v>32000</v>
      </c>
      <c r="I1874" s="161">
        <f t="shared" si="1019"/>
        <v>0.125</v>
      </c>
      <c r="J1874" s="161">
        <f t="shared" si="1019"/>
        <v>0</v>
      </c>
      <c r="K1874" s="162">
        <f t="shared" si="1015"/>
        <v>4200000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150</v>
      </c>
      <c r="C1875" s="287" t="str">
        <f t="shared" si="1020"/>
        <v>GRS</v>
      </c>
      <c r="D1875" s="288">
        <f t="shared" si="1020"/>
        <v>5</v>
      </c>
      <c r="E1875" s="289" t="str">
        <f t="shared" si="1020"/>
        <v>PENSIL JOYKO 2B P-88</v>
      </c>
      <c r="F1875" s="158"/>
      <c r="G1875" s="159"/>
      <c r="H1875" s="160">
        <f t="shared" ref="H1875:J1875" si="1021">H1837</f>
        <v>104400</v>
      </c>
      <c r="I1875" s="161">
        <f t="shared" si="1021"/>
        <v>0.125</v>
      </c>
      <c r="J1875" s="161">
        <f t="shared" si="1021"/>
        <v>0</v>
      </c>
      <c r="K1875" s="162">
        <f t="shared" si="1015"/>
        <v>13702500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144</v>
      </c>
      <c r="C1876" s="287" t="str">
        <f t="shared" si="1022"/>
        <v>PCS</v>
      </c>
      <c r="D1876" s="288">
        <f t="shared" si="1022"/>
        <v>3</v>
      </c>
      <c r="E1876" s="289" t="str">
        <f t="shared" si="1022"/>
        <v>TAPE CUTTER JOYKO TD-103</v>
      </c>
      <c r="F1876" s="158"/>
      <c r="G1876" s="159"/>
      <c r="H1876" s="160">
        <f t="shared" ref="H1876:J1876" si="1023">H1838</f>
        <v>19000</v>
      </c>
      <c r="I1876" s="161">
        <f t="shared" si="1023"/>
        <v>0.125</v>
      </c>
      <c r="J1876" s="161">
        <f t="shared" si="1023"/>
        <v>0</v>
      </c>
      <c r="K1876" s="162">
        <f t="shared" si="1015"/>
        <v>2394000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1000</v>
      </c>
      <c r="C1877" s="287" t="str">
        <f t="shared" si="1024"/>
        <v>PAK</v>
      </c>
      <c r="D1877" s="288">
        <f t="shared" si="1024"/>
        <v>10</v>
      </c>
      <c r="E1877" s="289" t="str">
        <f t="shared" si="1024"/>
        <v>ISI STAPLER (STAPLES) GREATWALL GW-NO. 10 (KECIL)</v>
      </c>
      <c r="F1877" s="158"/>
      <c r="G1877" s="159"/>
      <c r="H1877" s="160">
        <f t="shared" ref="H1877:J1877" si="1025">H1839</f>
        <v>13250</v>
      </c>
      <c r="I1877" s="161">
        <f t="shared" si="1025"/>
        <v>0</v>
      </c>
      <c r="J1877" s="161">
        <f t="shared" si="1025"/>
        <v>0</v>
      </c>
      <c r="K1877" s="162">
        <f t="shared" si="1015"/>
        <v>13250000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13"/>
      <c r="K1889" s="314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15">
        <f>SUM(K1872:K1887)</f>
        <v>42028925</v>
      </c>
      <c r="K1890" s="31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17"/>
      <c r="K1891" s="317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14"/>
      <c r="K1893" s="314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18">
        <f>((J1890/1.11)+(K1892/1.11))*11%</f>
        <v>4165028.6036036029</v>
      </c>
      <c r="K1894" s="319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14"/>
      <c r="K1895" s="314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42028925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20" t="str">
        <f>J1860</f>
        <v>NOVI / CONDRO</v>
      </c>
      <c r="K1898" s="321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20">
        <f>J1861</f>
        <v>0</v>
      </c>
      <c r="K1899" s="321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23070017</v>
      </c>
      <c r="F1902" s="200"/>
      <c r="G1902" s="201" t="s">
        <v>2</v>
      </c>
      <c r="H1902" s="322" t="str">
        <f>H1864</f>
        <v>CV LANCAR JAYA SENTOSA</v>
      </c>
      <c r="I1902" s="322"/>
      <c r="J1902" s="322"/>
      <c r="K1902" s="323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26" t="s">
        <v>3</v>
      </c>
      <c r="G1903" s="207"/>
      <c r="H1903" s="324"/>
      <c r="I1903" s="324"/>
      <c r="J1903" s="324"/>
      <c r="K1903" s="325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27">
        <f>D1866</f>
        <v>45119</v>
      </c>
      <c r="E1904" s="328"/>
      <c r="F1904" s="326"/>
      <c r="G1904" s="208"/>
      <c r="H1904" s="329" t="str">
        <f>H1866</f>
        <v/>
      </c>
      <c r="I1904" s="329"/>
      <c r="J1904" s="329"/>
      <c r="K1904" s="330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26"/>
      <c r="G1905" s="208"/>
      <c r="H1905" s="331" t="str">
        <f>H1867</f>
        <v>MALANG</v>
      </c>
      <c r="I1905" s="331"/>
      <c r="J1905" s="331"/>
      <c r="K1905" s="332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1295</v>
      </c>
      <c r="E1906" s="199"/>
      <c r="F1906" s="210"/>
      <c r="G1906" s="211"/>
      <c r="H1906" s="333"/>
      <c r="I1906" s="333"/>
      <c r="J1906" s="333"/>
      <c r="K1906" s="334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36</v>
      </c>
      <c r="C1910" s="292" t="str">
        <f t="shared" si="1046"/>
        <v>LSN</v>
      </c>
      <c r="D1910" s="293">
        <f t="shared" si="1046"/>
        <v>3</v>
      </c>
      <c r="E1910" s="294" t="str">
        <f t="shared" si="1046"/>
        <v>PENSIL WARNA JOYKO CP-12PB (PANJANG)</v>
      </c>
      <c r="F1910" s="235"/>
      <c r="G1910" s="236"/>
      <c r="H1910" s="237">
        <f t="shared" ref="H1910:J1910" si="1047">H1872</f>
        <v>127200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4006800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150</v>
      </c>
      <c r="C1911" s="292" t="str">
        <f t="shared" si="1049"/>
        <v>BOX</v>
      </c>
      <c r="D1911" s="293">
        <f t="shared" si="1049"/>
        <v>3</v>
      </c>
      <c r="E1911" s="294" t="str">
        <f t="shared" si="1049"/>
        <v>STIP / PENGHAPUS JOYKO 526-B20 PUTIH</v>
      </c>
      <c r="F1911" s="235"/>
      <c r="G1911" s="236"/>
      <c r="H1911" s="237">
        <f t="shared" ref="H1911:J1911" si="1050">H1873</f>
        <v>34100</v>
      </c>
      <c r="I1911" s="238">
        <f t="shared" si="1050"/>
        <v>0.125</v>
      </c>
      <c r="J1911" s="238">
        <f t="shared" si="1050"/>
        <v>0</v>
      </c>
      <c r="K1911" s="239">
        <f t="shared" si="1048"/>
        <v>4475625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150</v>
      </c>
      <c r="C1912" s="292" t="str">
        <f t="shared" si="1051"/>
        <v>BOX</v>
      </c>
      <c r="D1912" s="293">
        <f t="shared" si="1051"/>
        <v>3</v>
      </c>
      <c r="E1912" s="294" t="str">
        <f t="shared" si="1051"/>
        <v>STIP / PENGHAPUS JOYKO ER-30W PUTIH</v>
      </c>
      <c r="F1912" s="235"/>
      <c r="G1912" s="236"/>
      <c r="H1912" s="237">
        <f t="shared" ref="H1912:J1912" si="1052">H1874</f>
        <v>32000</v>
      </c>
      <c r="I1912" s="238">
        <f t="shared" si="1052"/>
        <v>0.125</v>
      </c>
      <c r="J1912" s="238">
        <f t="shared" si="1052"/>
        <v>0</v>
      </c>
      <c r="K1912" s="239">
        <f t="shared" si="1048"/>
        <v>4200000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150</v>
      </c>
      <c r="C1913" s="292" t="str">
        <f t="shared" si="1053"/>
        <v>GRS</v>
      </c>
      <c r="D1913" s="293">
        <f t="shared" si="1053"/>
        <v>5</v>
      </c>
      <c r="E1913" s="294" t="str">
        <f t="shared" si="1053"/>
        <v>PENSIL JOYKO 2B P-88</v>
      </c>
      <c r="F1913" s="235"/>
      <c r="G1913" s="236"/>
      <c r="H1913" s="237">
        <f t="shared" ref="H1913:J1913" si="1054">H1875</f>
        <v>104400</v>
      </c>
      <c r="I1913" s="238">
        <f t="shared" si="1054"/>
        <v>0.125</v>
      </c>
      <c r="J1913" s="238">
        <f t="shared" si="1054"/>
        <v>0</v>
      </c>
      <c r="K1913" s="239">
        <f t="shared" si="1048"/>
        <v>13702500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144</v>
      </c>
      <c r="C1914" s="292" t="str">
        <f t="shared" si="1055"/>
        <v>PCS</v>
      </c>
      <c r="D1914" s="293">
        <f t="shared" si="1055"/>
        <v>3</v>
      </c>
      <c r="E1914" s="294" t="str">
        <f t="shared" si="1055"/>
        <v>TAPE CUTTER JOYKO TD-103</v>
      </c>
      <c r="F1914" s="235"/>
      <c r="G1914" s="236"/>
      <c r="H1914" s="237">
        <f t="shared" ref="H1914:J1914" si="1056">H1876</f>
        <v>19000</v>
      </c>
      <c r="I1914" s="238">
        <f t="shared" si="1056"/>
        <v>0.125</v>
      </c>
      <c r="J1914" s="238">
        <f t="shared" si="1056"/>
        <v>0</v>
      </c>
      <c r="K1914" s="239">
        <f t="shared" si="1048"/>
        <v>2394000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1000</v>
      </c>
      <c r="C1915" s="292" t="str">
        <f t="shared" si="1057"/>
        <v>PAK</v>
      </c>
      <c r="D1915" s="293">
        <f t="shared" si="1057"/>
        <v>10</v>
      </c>
      <c r="E1915" s="294" t="str">
        <f t="shared" si="1057"/>
        <v>ISI STAPLER (STAPLES) GREATWALL GW-NO. 10 (KECIL)</v>
      </c>
      <c r="F1915" s="235"/>
      <c r="G1915" s="236"/>
      <c r="H1915" s="237">
        <f t="shared" ref="H1915:J1915" si="1058">H1877</f>
        <v>13250</v>
      </c>
      <c r="I1915" s="238">
        <f t="shared" si="1058"/>
        <v>0</v>
      </c>
      <c r="J1915" s="238">
        <f t="shared" si="1058"/>
        <v>0</v>
      </c>
      <c r="K1915" s="239">
        <f t="shared" si="1048"/>
        <v>13250000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35"/>
      <c r="K1927" s="310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36">
        <f>SUM(K1910:K1925)</f>
        <v>42028925</v>
      </c>
      <c r="K1928" s="337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38"/>
      <c r="K1929" s="338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0"/>
      <c r="K1931" s="310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8">
        <f>((J1928/1.11)+(K1930/1.11))*11%</f>
        <v>4165028.6036036029</v>
      </c>
      <c r="K1932" s="309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0"/>
      <c r="K1933" s="310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42028925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11" t="str">
        <f>J1898</f>
        <v>NOVI / CONDRO</v>
      </c>
      <c r="K1936" s="312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11">
        <f>J1899</f>
        <v>0</v>
      </c>
      <c r="K1937" s="312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23070018</v>
      </c>
      <c r="G1940" s="11" t="s">
        <v>2</v>
      </c>
      <c r="H1940" s="339" t="s">
        <v>47</v>
      </c>
      <c r="I1940" s="339"/>
      <c r="J1940" s="339"/>
      <c r="K1940" s="340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43" t="s">
        <v>3</v>
      </c>
      <c r="G1941" s="17"/>
      <c r="H1941" s="341"/>
      <c r="I1941" s="341"/>
      <c r="J1941" s="341"/>
      <c r="K1941" s="342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4">
        <v>45119</v>
      </c>
      <c r="E1942" s="345"/>
      <c r="F1942" s="343"/>
      <c r="G1942" s="18"/>
      <c r="H1942" s="346" t="s">
        <v>48</v>
      </c>
      <c r="I1942" s="346"/>
      <c r="J1942" s="346"/>
      <c r="K1942" s="347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43"/>
      <c r="G1943" s="18"/>
      <c r="H1943" s="348" t="s">
        <v>49</v>
      </c>
      <c r="I1943" s="348"/>
      <c r="J1943" s="348"/>
      <c r="K1943" s="349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125</v>
      </c>
      <c r="E1944" s="9"/>
      <c r="F1944" s="21"/>
      <c r="G1944" s="22"/>
      <c r="H1944" s="350"/>
      <c r="I1944" s="350"/>
      <c r="J1944" s="350"/>
      <c r="K1944" s="351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72</v>
      </c>
      <c r="C1948" s="46" t="s">
        <v>51</v>
      </c>
      <c r="D1948" s="93">
        <v>1</v>
      </c>
      <c r="E1948" s="110" t="s">
        <v>126</v>
      </c>
      <c r="F1948" s="48"/>
      <c r="G1948" s="49"/>
      <c r="H1948" s="50">
        <v>55800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3475224</v>
      </c>
      <c r="L1948" s="36"/>
    </row>
    <row r="1949" spans="1:12" s="10" customFormat="1" ht="14.1" customHeight="1" x14ac:dyDescent="0.25">
      <c r="A1949" s="45">
        <v>2</v>
      </c>
      <c r="B1949" s="46">
        <v>120</v>
      </c>
      <c r="C1949" s="46" t="s">
        <v>51</v>
      </c>
      <c r="D1949" s="93">
        <v>2</v>
      </c>
      <c r="E1949" s="110" t="s">
        <v>63</v>
      </c>
      <c r="F1949" s="48"/>
      <c r="G1949" s="49"/>
      <c r="H1949" s="50">
        <v>64800</v>
      </c>
      <c r="I1949" s="51">
        <v>0.13500000000000001</v>
      </c>
      <c r="J1949" s="51"/>
      <c r="K1949" s="52">
        <f t="shared" si="1079"/>
        <v>6726240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51</v>
      </c>
      <c r="D1950" s="93">
        <v>2</v>
      </c>
      <c r="E1950" s="110" t="s">
        <v>127</v>
      </c>
      <c r="F1950" s="48"/>
      <c r="G1950" s="49"/>
      <c r="H1950" s="50">
        <v>69600</v>
      </c>
      <c r="I1950" s="51">
        <v>0.13500000000000001</v>
      </c>
      <c r="J1950" s="51"/>
      <c r="K1950" s="52">
        <f t="shared" si="1079"/>
        <v>3010200</v>
      </c>
      <c r="L1950" s="36"/>
    </row>
    <row r="1951" spans="1:12" s="10" customFormat="1" ht="14.1" customHeight="1" x14ac:dyDescent="0.25">
      <c r="A1951" s="45">
        <v>4</v>
      </c>
      <c r="B1951" s="46">
        <v>60</v>
      </c>
      <c r="C1951" s="46" t="s">
        <v>72</v>
      </c>
      <c r="D1951" s="93">
        <v>3</v>
      </c>
      <c r="E1951" s="110" t="s">
        <v>128</v>
      </c>
      <c r="F1951" s="48"/>
      <c r="G1951" s="49"/>
      <c r="H1951" s="50">
        <v>42000</v>
      </c>
      <c r="I1951" s="51">
        <v>0.13500000000000001</v>
      </c>
      <c r="J1951" s="51"/>
      <c r="K1951" s="52">
        <f t="shared" si="1079"/>
        <v>2179800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52"/>
      <c r="K1965" s="353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54">
        <f>SUM(K1948:K1963)</f>
        <v>15391464</v>
      </c>
      <c r="K1966" s="355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56"/>
      <c r="K1967" s="356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53"/>
      <c r="K1969" s="353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7">
        <f>((J1966/1.11)+(K1968/1.11))*11%</f>
        <v>1525280.2162162161</v>
      </c>
      <c r="K1970" s="358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53"/>
      <c r="K1971" s="353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15391464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59" t="s">
        <v>55</v>
      </c>
      <c r="K1974" s="360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59"/>
      <c r="K1975" s="360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23070018</v>
      </c>
      <c r="F1978" s="123"/>
      <c r="G1978" s="124" t="s">
        <v>2</v>
      </c>
      <c r="H1978" s="361" t="str">
        <f>H1940</f>
        <v>CV PELITA JAYA</v>
      </c>
      <c r="I1978" s="361"/>
      <c r="J1978" s="361"/>
      <c r="K1978" s="36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65" t="s">
        <v>3</v>
      </c>
      <c r="G1979" s="130"/>
      <c r="H1979" s="363"/>
      <c r="I1979" s="363"/>
      <c r="J1979" s="363"/>
      <c r="K1979" s="36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66">
        <f>D1942</f>
        <v>45119</v>
      </c>
      <c r="E1980" s="367"/>
      <c r="F1980" s="365"/>
      <c r="G1980" s="131"/>
      <c r="H1980" s="368" t="str">
        <f>H1942</f>
        <v>(ANUGERAH SEJAHTERA)</v>
      </c>
      <c r="I1980" s="368"/>
      <c r="J1980" s="368"/>
      <c r="K1980" s="36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65"/>
      <c r="G1981" s="131"/>
      <c r="H1981" s="370" t="str">
        <f>H1943</f>
        <v>PURWOKERTO</v>
      </c>
      <c r="I1981" s="370"/>
      <c r="J1981" s="370"/>
      <c r="K1981" s="371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4897</v>
      </c>
      <c r="E1982" s="122"/>
      <c r="F1982" s="133"/>
      <c r="G1982" s="134"/>
      <c r="H1982" s="372"/>
      <c r="I1982" s="372"/>
      <c r="J1982" s="372"/>
      <c r="K1982" s="373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72</v>
      </c>
      <c r="C1986" s="287" t="str">
        <f t="shared" si="1080"/>
        <v>LSN</v>
      </c>
      <c r="D1986" s="288">
        <f t="shared" si="1080"/>
        <v>1</v>
      </c>
      <c r="E1986" s="289" t="str">
        <f t="shared" si="1080"/>
        <v>CORRECTION FLUID KENKO KE-107M</v>
      </c>
      <c r="F1986" s="158"/>
      <c r="G1986" s="159"/>
      <c r="H1986" s="160">
        <f t="shared" ref="H1986:J1986" si="1081">H1948</f>
        <v>55800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3475224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120</v>
      </c>
      <c r="C1987" s="287" t="str">
        <f t="shared" si="1083"/>
        <v>LSN</v>
      </c>
      <c r="D1987" s="288">
        <f t="shared" si="1083"/>
        <v>2</v>
      </c>
      <c r="E1987" s="289" t="str">
        <f t="shared" si="1083"/>
        <v>ISI CUTTER 18 MM KENKO L-150 (BESAR)</v>
      </c>
      <c r="F1987" s="158"/>
      <c r="G1987" s="159"/>
      <c r="H1987" s="160">
        <f t="shared" ref="H1987:J1987" si="1084">H1949</f>
        <v>64800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6726240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LSN</v>
      </c>
      <c r="D1988" s="288">
        <f t="shared" si="1085"/>
        <v>2</v>
      </c>
      <c r="E1988" s="289" t="str">
        <f t="shared" si="1085"/>
        <v>STAPLER KENKO HD-10S (MINI)</v>
      </c>
      <c r="F1988" s="158"/>
      <c r="G1988" s="159"/>
      <c r="H1988" s="160">
        <f t="shared" ref="H1988:J1988" si="1086">H1950</f>
        <v>69600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3010200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60</v>
      </c>
      <c r="C1989" s="287" t="str">
        <f t="shared" si="1087"/>
        <v>PAK</v>
      </c>
      <c r="D1989" s="288">
        <f t="shared" si="1087"/>
        <v>3</v>
      </c>
      <c r="E1989" s="289" t="str">
        <f t="shared" si="1087"/>
        <v>ISI STAPLER (STAPLES) KENKO 1210 PREMIUM (23/10)</v>
      </c>
      <c r="F1989" s="158"/>
      <c r="G1989" s="159"/>
      <c r="H1989" s="160">
        <f t="shared" ref="H1989:J1989" si="1088">H1951</f>
        <v>42000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2179800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13"/>
      <c r="K2003" s="314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15">
        <f>SUM(K1986:K2001)</f>
        <v>15391464</v>
      </c>
      <c r="K2004" s="31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17"/>
      <c r="K2005" s="317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14"/>
      <c r="K2007" s="314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18">
        <f>((J2004/1.11)+(K2006/1.11))*11%</f>
        <v>1525280.2162162161</v>
      </c>
      <c r="K2008" s="319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14"/>
      <c r="K2009" s="314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15391464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20" t="str">
        <f>J1974</f>
        <v>NOVI / CONDRO</v>
      </c>
      <c r="K2012" s="321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20">
        <f>J1975</f>
        <v>0</v>
      </c>
      <c r="K2013" s="321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23070018</v>
      </c>
      <c r="F2016" s="200"/>
      <c r="G2016" s="201" t="s">
        <v>2</v>
      </c>
      <c r="H2016" s="322" t="str">
        <f>H1978</f>
        <v>CV PELITA JAYA</v>
      </c>
      <c r="I2016" s="322"/>
      <c r="J2016" s="322"/>
      <c r="K2016" s="323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26" t="s">
        <v>3</v>
      </c>
      <c r="G2017" s="207"/>
      <c r="H2017" s="324"/>
      <c r="I2017" s="324"/>
      <c r="J2017" s="324"/>
      <c r="K2017" s="325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27">
        <f>D1980</f>
        <v>45119</v>
      </c>
      <c r="E2018" s="328"/>
      <c r="F2018" s="326"/>
      <c r="G2018" s="208"/>
      <c r="H2018" s="329" t="str">
        <f>H1980</f>
        <v>(ANUGERAH SEJAHTERA)</v>
      </c>
      <c r="I2018" s="329"/>
      <c r="J2018" s="329"/>
      <c r="K2018" s="330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26"/>
      <c r="G2019" s="208"/>
      <c r="H2019" s="331" t="str">
        <f>H1981</f>
        <v>PURWOKERTO</v>
      </c>
      <c r="I2019" s="331"/>
      <c r="J2019" s="331"/>
      <c r="K2019" s="332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4897</v>
      </c>
      <c r="E2020" s="199"/>
      <c r="F2020" s="210"/>
      <c r="G2020" s="211"/>
      <c r="H2020" s="333"/>
      <c r="I2020" s="333"/>
      <c r="J2020" s="333"/>
      <c r="K2020" s="334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72</v>
      </c>
      <c r="C2024" s="292" t="str">
        <f t="shared" si="1113"/>
        <v>LSN</v>
      </c>
      <c r="D2024" s="293">
        <f t="shared" si="1113"/>
        <v>1</v>
      </c>
      <c r="E2024" s="294" t="str">
        <f t="shared" si="1113"/>
        <v>CORRECTION FLUID KENKO KE-107M</v>
      </c>
      <c r="F2024" s="235"/>
      <c r="G2024" s="236"/>
      <c r="H2024" s="237">
        <f t="shared" ref="H2024:J2024" si="1114">H1986</f>
        <v>55800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3475224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120</v>
      </c>
      <c r="C2025" s="292" t="str">
        <f t="shared" si="1116"/>
        <v>LSN</v>
      </c>
      <c r="D2025" s="293">
        <f t="shared" si="1116"/>
        <v>2</v>
      </c>
      <c r="E2025" s="294" t="str">
        <f t="shared" si="1116"/>
        <v>ISI CUTTER 18 MM KENKO L-150 (BESAR)</v>
      </c>
      <c r="F2025" s="235"/>
      <c r="G2025" s="236"/>
      <c r="H2025" s="237">
        <f t="shared" ref="H2025:J2025" si="1117">H1987</f>
        <v>64800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6726240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LSN</v>
      </c>
      <c r="D2026" s="293">
        <f t="shared" si="1118"/>
        <v>2</v>
      </c>
      <c r="E2026" s="294" t="str">
        <f t="shared" si="1118"/>
        <v>STAPLER KENKO HD-10S (MINI)</v>
      </c>
      <c r="F2026" s="235"/>
      <c r="G2026" s="236"/>
      <c r="H2026" s="237">
        <f t="shared" ref="H2026:J2026" si="1119">H1988</f>
        <v>69600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3010200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60</v>
      </c>
      <c r="C2027" s="292" t="str">
        <f t="shared" si="1120"/>
        <v>PAK</v>
      </c>
      <c r="D2027" s="293">
        <f t="shared" si="1120"/>
        <v>3</v>
      </c>
      <c r="E2027" s="294" t="str">
        <f t="shared" si="1120"/>
        <v>ISI STAPLER (STAPLES) KENKO 1210 PREMIUM (23/10)</v>
      </c>
      <c r="F2027" s="235"/>
      <c r="G2027" s="236"/>
      <c r="H2027" s="237">
        <f t="shared" ref="H2027:J2027" si="1121">H1989</f>
        <v>42000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2179800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35"/>
      <c r="K2041" s="310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36">
        <f>SUM(K2024:K2039)</f>
        <v>15391464</v>
      </c>
      <c r="K2042" s="337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38"/>
      <c r="K2043" s="338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0"/>
      <c r="K2045" s="310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8">
        <f>((J2042/1.11)+(K2044/1.11))*11%</f>
        <v>1525280.2162162161</v>
      </c>
      <c r="K2046" s="309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0"/>
      <c r="K2047" s="310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15391464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11" t="str">
        <f>J2012</f>
        <v>NOVI / CONDRO</v>
      </c>
      <c r="K2050" s="312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11">
        <f>J2013</f>
        <v>0</v>
      </c>
      <c r="K2051" s="312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23070019</v>
      </c>
      <c r="G2054" s="11" t="s">
        <v>2</v>
      </c>
      <c r="H2054" s="339" t="s">
        <v>40</v>
      </c>
      <c r="I2054" s="339"/>
      <c r="J2054" s="339"/>
      <c r="K2054" s="340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43" t="s">
        <v>3</v>
      </c>
      <c r="G2055" s="17"/>
      <c r="H2055" s="341"/>
      <c r="I2055" s="341"/>
      <c r="J2055" s="341"/>
      <c r="K2055" s="342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4">
        <v>45121</v>
      </c>
      <c r="E2056" s="345"/>
      <c r="F2056" s="343"/>
      <c r="G2056" s="18"/>
      <c r="H2056" s="346" t="s">
        <v>41</v>
      </c>
      <c r="I2056" s="346"/>
      <c r="J2056" s="346"/>
      <c r="K2056" s="347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43"/>
      <c r="G2057" s="18"/>
      <c r="H2057" s="348" t="s">
        <v>42</v>
      </c>
      <c r="I2057" s="348"/>
      <c r="J2057" s="348"/>
      <c r="K2057" s="349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50"/>
      <c r="I2058" s="350"/>
      <c r="J2058" s="350"/>
      <c r="K2058" s="351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180</v>
      </c>
      <c r="C2062" s="46" t="s">
        <v>51</v>
      </c>
      <c r="D2062" s="93">
        <v>5</v>
      </c>
      <c r="E2062" s="110" t="s">
        <v>130</v>
      </c>
      <c r="F2062" s="48"/>
      <c r="G2062" s="49"/>
      <c r="H2062" s="50">
        <v>41400</v>
      </c>
      <c r="I2062" s="51">
        <v>0.125</v>
      </c>
      <c r="J2062" s="51"/>
      <c r="K2062" s="52">
        <f t="shared" ref="K2062:K2077" si="1146">(B2062*H2062-((B2062*H2062)*I2062))-((B2062*H2062-((B2062*H2062)*I2062))*J2062)</f>
        <v>6520500</v>
      </c>
      <c r="L2062" s="36"/>
    </row>
    <row r="2063" spans="1:12" s="10" customFormat="1" ht="14.1" customHeight="1" x14ac:dyDescent="0.25">
      <c r="A2063" s="45">
        <v>2</v>
      </c>
      <c r="B2063" s="46">
        <v>180</v>
      </c>
      <c r="C2063" s="46" t="s">
        <v>51</v>
      </c>
      <c r="D2063" s="93">
        <v>5</v>
      </c>
      <c r="E2063" s="110" t="s">
        <v>131</v>
      </c>
      <c r="F2063" s="48"/>
      <c r="G2063" s="49"/>
      <c r="H2063" s="50">
        <v>43200</v>
      </c>
      <c r="I2063" s="51">
        <v>0.125</v>
      </c>
      <c r="J2063" s="51"/>
      <c r="K2063" s="52">
        <f t="shared" si="1146"/>
        <v>6804000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52"/>
      <c r="K2079" s="353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54">
        <f>SUM(K2062:K2077)</f>
        <v>13324500</v>
      </c>
      <c r="K2080" s="355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56"/>
      <c r="K2081" s="356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53"/>
      <c r="K2083" s="353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7">
        <f>((J2080/1.11)+(K2082/1.11))*11%</f>
        <v>1320445.9459459458</v>
      </c>
      <c r="K2084" s="358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53"/>
      <c r="K2085" s="353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13324500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59" t="s">
        <v>55</v>
      </c>
      <c r="K2088" s="360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59"/>
      <c r="K2089" s="360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23070019</v>
      </c>
      <c r="F2092" s="123"/>
      <c r="G2092" s="124" t="s">
        <v>2</v>
      </c>
      <c r="H2092" s="361" t="str">
        <f>H2054</f>
        <v>GUNAWAN HARTONO KUSUMA</v>
      </c>
      <c r="I2092" s="361"/>
      <c r="J2092" s="361"/>
      <c r="K2092" s="36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65" t="s">
        <v>3</v>
      </c>
      <c r="G2093" s="130"/>
      <c r="H2093" s="363"/>
      <c r="I2093" s="363"/>
      <c r="J2093" s="363"/>
      <c r="K2093" s="36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66">
        <f>D2056</f>
        <v>45121</v>
      </c>
      <c r="E2094" s="367"/>
      <c r="F2094" s="365"/>
      <c r="G2094" s="131"/>
      <c r="H2094" s="368" t="str">
        <f>H2056</f>
        <v>( NIKI SAE )</v>
      </c>
      <c r="I2094" s="368"/>
      <c r="J2094" s="368"/>
      <c r="K2094" s="36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65"/>
      <c r="G2095" s="131"/>
      <c r="H2095" s="370" t="str">
        <f>H2057</f>
        <v>TULUNG AGUNG</v>
      </c>
      <c r="I2095" s="370"/>
      <c r="J2095" s="370"/>
      <c r="K2095" s="371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4899</v>
      </c>
      <c r="E2096" s="122"/>
      <c r="F2096" s="133"/>
      <c r="G2096" s="134"/>
      <c r="H2096" s="372"/>
      <c r="I2096" s="372"/>
      <c r="J2096" s="372"/>
      <c r="K2096" s="373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180</v>
      </c>
      <c r="C2100" s="287" t="str">
        <f t="shared" si="1147"/>
        <v>LSN</v>
      </c>
      <c r="D2100" s="288">
        <f t="shared" si="1147"/>
        <v>5</v>
      </c>
      <c r="E2100" s="289" t="str">
        <f t="shared" si="1147"/>
        <v>CORRECTION FLUID JOYKO CF-S209</v>
      </c>
      <c r="F2100" s="158"/>
      <c r="G2100" s="159"/>
      <c r="H2100" s="160">
        <f t="shared" ref="H2100:J2100" si="1148">H2062</f>
        <v>41400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6520500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180</v>
      </c>
      <c r="C2101" s="287" t="str">
        <f t="shared" si="1150"/>
        <v>LSN</v>
      </c>
      <c r="D2101" s="288">
        <f t="shared" si="1150"/>
        <v>5</v>
      </c>
      <c r="E2101" s="289" t="str">
        <f t="shared" si="1150"/>
        <v>CORRECTION FLUID JOYKO CF-S210</v>
      </c>
      <c r="F2101" s="158"/>
      <c r="G2101" s="159"/>
      <c r="H2101" s="160">
        <f t="shared" ref="H2101:J2101" si="1151">H2063</f>
        <v>43200</v>
      </c>
      <c r="I2101" s="161">
        <f t="shared" si="1151"/>
        <v>0.125</v>
      </c>
      <c r="J2101" s="161">
        <f t="shared" si="1151"/>
        <v>0</v>
      </c>
      <c r="K2101" s="162">
        <f t="shared" si="1149"/>
        <v>6804000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13"/>
      <c r="K2117" s="314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15">
        <f>SUM(K2100:K2115)</f>
        <v>13324500</v>
      </c>
      <c r="K2118" s="31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17"/>
      <c r="K2119" s="317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14"/>
      <c r="K2121" s="314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18">
        <f>((J2118/1.11)+(K2120/1.11))*11%</f>
        <v>1320445.9459459458</v>
      </c>
      <c r="K2122" s="319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14"/>
      <c r="K2123" s="314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13324500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20" t="str">
        <f>J2088</f>
        <v>NOVI / CONDRO</v>
      </c>
      <c r="K2126" s="321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20">
        <f>J2089</f>
        <v>0</v>
      </c>
      <c r="K2127" s="321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23070019</v>
      </c>
      <c r="F2130" s="200"/>
      <c r="G2130" s="201" t="s">
        <v>2</v>
      </c>
      <c r="H2130" s="322" t="str">
        <f>H2092</f>
        <v>GUNAWAN HARTONO KUSUMA</v>
      </c>
      <c r="I2130" s="322"/>
      <c r="J2130" s="322"/>
      <c r="K2130" s="323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26" t="s">
        <v>3</v>
      </c>
      <c r="G2131" s="207"/>
      <c r="H2131" s="324"/>
      <c r="I2131" s="324"/>
      <c r="J2131" s="324"/>
      <c r="K2131" s="325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27">
        <f>D2094</f>
        <v>45121</v>
      </c>
      <c r="E2132" s="328"/>
      <c r="F2132" s="326"/>
      <c r="G2132" s="208"/>
      <c r="H2132" s="329" t="str">
        <f>H2094</f>
        <v>( NIKI SAE )</v>
      </c>
      <c r="I2132" s="329"/>
      <c r="J2132" s="329"/>
      <c r="K2132" s="330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26"/>
      <c r="G2133" s="208"/>
      <c r="H2133" s="331" t="str">
        <f>H2095</f>
        <v>TULUNG AGUNG</v>
      </c>
      <c r="I2133" s="331"/>
      <c r="J2133" s="331"/>
      <c r="K2133" s="332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4899</v>
      </c>
      <c r="E2134" s="199"/>
      <c r="F2134" s="210"/>
      <c r="G2134" s="211"/>
      <c r="H2134" s="333"/>
      <c r="I2134" s="333"/>
      <c r="J2134" s="333"/>
      <c r="K2134" s="334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180</v>
      </c>
      <c r="C2138" s="292" t="str">
        <f t="shared" si="1180"/>
        <v>LSN</v>
      </c>
      <c r="D2138" s="293">
        <f t="shared" si="1180"/>
        <v>5</v>
      </c>
      <c r="E2138" s="294" t="str">
        <f t="shared" si="1180"/>
        <v>CORRECTION FLUID JOYKO CF-S209</v>
      </c>
      <c r="F2138" s="235"/>
      <c r="G2138" s="236"/>
      <c r="H2138" s="237">
        <f t="shared" ref="H2138:J2138" si="1181">H2100</f>
        <v>41400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6520500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180</v>
      </c>
      <c r="C2139" s="292" t="str">
        <f t="shared" si="1183"/>
        <v>LSN</v>
      </c>
      <c r="D2139" s="293">
        <f t="shared" si="1183"/>
        <v>5</v>
      </c>
      <c r="E2139" s="294" t="str">
        <f t="shared" si="1183"/>
        <v>CORRECTION FLUID JOYKO CF-S210</v>
      </c>
      <c r="F2139" s="235"/>
      <c r="G2139" s="236"/>
      <c r="H2139" s="237">
        <f t="shared" ref="H2139:J2139" si="1184">H2101</f>
        <v>43200</v>
      </c>
      <c r="I2139" s="238">
        <f t="shared" si="1184"/>
        <v>0.125</v>
      </c>
      <c r="J2139" s="238">
        <f t="shared" si="1184"/>
        <v>0</v>
      </c>
      <c r="K2139" s="239">
        <f t="shared" si="1182"/>
        <v>6804000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35"/>
      <c r="K2155" s="310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36">
        <f>SUM(K2138:K2153)</f>
        <v>13324500</v>
      </c>
      <c r="K2156" s="337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38"/>
      <c r="K2157" s="338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0"/>
      <c r="K2159" s="310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8">
        <f>((J2156/1.11)+(K2158/1.11))*11%</f>
        <v>1320445.9459459458</v>
      </c>
      <c r="K2160" s="309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0"/>
      <c r="K2161" s="310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13324500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11" t="str">
        <f>J2126</f>
        <v>NOVI / CONDRO</v>
      </c>
      <c r="K2164" s="312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11">
        <f>J2127</f>
        <v>0</v>
      </c>
      <c r="K2165" s="312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23070020</v>
      </c>
      <c r="G2168" s="11" t="s">
        <v>2</v>
      </c>
      <c r="H2168" s="339" t="s">
        <v>107</v>
      </c>
      <c r="I2168" s="339"/>
      <c r="J2168" s="339"/>
      <c r="K2168" s="340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43" t="s">
        <v>3</v>
      </c>
      <c r="G2169" s="17"/>
      <c r="H2169" s="341"/>
      <c r="I2169" s="341"/>
      <c r="J2169" s="341"/>
      <c r="K2169" s="342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4">
        <v>45121</v>
      </c>
      <c r="E2170" s="345"/>
      <c r="F2170" s="343"/>
      <c r="G2170" s="18"/>
      <c r="H2170" s="346" t="s">
        <v>108</v>
      </c>
      <c r="I2170" s="346"/>
      <c r="J2170" s="346"/>
      <c r="K2170" s="347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43"/>
      <c r="G2171" s="18"/>
      <c r="H2171" s="348" t="s">
        <v>109</v>
      </c>
      <c r="I2171" s="348"/>
      <c r="J2171" s="348"/>
      <c r="K2171" s="349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132</v>
      </c>
      <c r="E2172" s="9"/>
      <c r="F2172" s="21"/>
      <c r="G2172" s="22"/>
      <c r="H2172" s="350"/>
      <c r="I2172" s="350"/>
      <c r="J2172" s="350"/>
      <c r="K2172" s="351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</v>
      </c>
      <c r="C2176" s="46" t="s">
        <v>64</v>
      </c>
      <c r="D2176" s="93">
        <v>1</v>
      </c>
      <c r="E2176" s="110" t="s">
        <v>90</v>
      </c>
      <c r="F2176" s="48"/>
      <c r="G2176" s="49"/>
      <c r="H2176" s="50">
        <v>69000</v>
      </c>
      <c r="I2176" s="51">
        <v>0.14000000000000001</v>
      </c>
      <c r="J2176" s="51"/>
      <c r="K2176" s="52">
        <f t="shared" ref="K2176:K2191" si="1213">(B2176*H2176-((B2176*H2176)*I2176))-((B2176*H2176-((B2176*H2176)*I2176))*J2176)</f>
        <v>1186800</v>
      </c>
      <c r="L2176" s="36"/>
    </row>
    <row r="2177" spans="1:12" s="10" customFormat="1" ht="14.1" customHeight="1" x14ac:dyDescent="0.25">
      <c r="A2177" s="45">
        <v>2</v>
      </c>
      <c r="B2177" s="46">
        <v>30</v>
      </c>
      <c r="C2177" s="46" t="s">
        <v>64</v>
      </c>
      <c r="D2177" s="93">
        <v>1</v>
      </c>
      <c r="E2177" s="110" t="s">
        <v>133</v>
      </c>
      <c r="F2177" s="48"/>
      <c r="G2177" s="49"/>
      <c r="H2177" s="50">
        <v>49200</v>
      </c>
      <c r="I2177" s="51">
        <v>0.14000000000000001</v>
      </c>
      <c r="J2177" s="51"/>
      <c r="K2177" s="52">
        <f t="shared" si="1213"/>
        <v>1269360</v>
      </c>
      <c r="L2177" s="36"/>
    </row>
    <row r="2178" spans="1:12" s="10" customFormat="1" ht="14.1" customHeight="1" x14ac:dyDescent="0.25">
      <c r="A2178" s="45">
        <v>3</v>
      </c>
      <c r="B2178" s="46">
        <v>36</v>
      </c>
      <c r="C2178" s="46" t="s">
        <v>37</v>
      </c>
      <c r="D2178" s="93">
        <v>1</v>
      </c>
      <c r="E2178" s="110" t="s">
        <v>134</v>
      </c>
      <c r="F2178" s="48"/>
      <c r="G2178" s="49"/>
      <c r="H2178" s="50">
        <v>72000</v>
      </c>
      <c r="I2178" s="51">
        <v>0.14000000000000001</v>
      </c>
      <c r="J2178" s="51"/>
      <c r="K2178" s="52">
        <f t="shared" si="1213"/>
        <v>2229120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52"/>
      <c r="K2193" s="353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54">
        <f>SUM(K2176:K2191)</f>
        <v>4685280</v>
      </c>
      <c r="K2194" s="355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56"/>
      <c r="K2195" s="356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53"/>
      <c r="K2197" s="353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7">
        <f>((J2194/1.11)+(K2196/1.11))*11%</f>
        <v>464307.02702702698</v>
      </c>
      <c r="K2198" s="358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53"/>
      <c r="K2199" s="353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4685280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59" t="s">
        <v>55</v>
      </c>
      <c r="K2202" s="360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59"/>
      <c r="K2203" s="360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23070020</v>
      </c>
      <c r="F2206" s="123"/>
      <c r="G2206" s="124" t="s">
        <v>2</v>
      </c>
      <c r="H2206" s="361" t="str">
        <f>H2168</f>
        <v>HARNOYO</v>
      </c>
      <c r="I2206" s="361"/>
      <c r="J2206" s="361"/>
      <c r="K2206" s="36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65" t="s">
        <v>3</v>
      </c>
      <c r="G2207" s="130"/>
      <c r="H2207" s="363"/>
      <c r="I2207" s="363"/>
      <c r="J2207" s="363"/>
      <c r="K2207" s="36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66">
        <f>D2170</f>
        <v>45121</v>
      </c>
      <c r="E2208" s="367"/>
      <c r="F2208" s="365"/>
      <c r="G2208" s="131"/>
      <c r="H2208" s="368" t="str">
        <f>H2170</f>
        <v>(BENDAN)</v>
      </c>
      <c r="I2208" s="368"/>
      <c r="J2208" s="368"/>
      <c r="K2208" s="36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65"/>
      <c r="G2209" s="131"/>
      <c r="H2209" s="370" t="str">
        <f>H2171</f>
        <v>PEKALONGAN</v>
      </c>
      <c r="I2209" s="370"/>
      <c r="J2209" s="370"/>
      <c r="K2209" s="371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4980</v>
      </c>
      <c r="E2210" s="122"/>
      <c r="F2210" s="133"/>
      <c r="G2210" s="134"/>
      <c r="H2210" s="372"/>
      <c r="I2210" s="372"/>
      <c r="J2210" s="372"/>
      <c r="K2210" s="373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</v>
      </c>
      <c r="C2214" s="287" t="str">
        <f t="shared" si="1214"/>
        <v>GRS</v>
      </c>
      <c r="D2214" s="288">
        <f t="shared" si="1214"/>
        <v>1</v>
      </c>
      <c r="E2214" s="289" t="str">
        <f t="shared" si="1214"/>
        <v>BINDER CLIP KENKO NO. 155</v>
      </c>
      <c r="F2214" s="158"/>
      <c r="G2214" s="159"/>
      <c r="H2214" s="160">
        <f t="shared" ref="H2214:J2214" si="1215">H2176</f>
        <v>69000</v>
      </c>
      <c r="I2214" s="161">
        <f t="shared" si="1215"/>
        <v>0.14000000000000001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1186800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30</v>
      </c>
      <c r="C2215" s="287" t="str">
        <f t="shared" si="1217"/>
        <v>GRS</v>
      </c>
      <c r="D2215" s="288">
        <f t="shared" si="1217"/>
        <v>1</v>
      </c>
      <c r="E2215" s="289" t="str">
        <f t="shared" si="1217"/>
        <v>BINDER CLIP KENKO NO. 111</v>
      </c>
      <c r="F2215" s="158"/>
      <c r="G2215" s="159"/>
      <c r="H2215" s="160">
        <f t="shared" ref="H2215:J2215" si="1218">H2177</f>
        <v>49200</v>
      </c>
      <c r="I2215" s="161">
        <f t="shared" si="1218"/>
        <v>0.14000000000000001</v>
      </c>
      <c r="J2215" s="161">
        <f t="shared" si="1218"/>
        <v>0</v>
      </c>
      <c r="K2215" s="162">
        <f t="shared" si="1216"/>
        <v>1269360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36</v>
      </c>
      <c r="C2216" s="287" t="str">
        <f t="shared" si="1219"/>
        <v>BOX</v>
      </c>
      <c r="D2216" s="288">
        <f t="shared" si="1219"/>
        <v>1</v>
      </c>
      <c r="E2216" s="289" t="str">
        <f t="shared" si="1219"/>
        <v>LEM STICK KENKO 15 GR (TANGGUNG) isi 20 pc</v>
      </c>
      <c r="F2216" s="158"/>
      <c r="G2216" s="159"/>
      <c r="H2216" s="160">
        <f t="shared" ref="H2216:J2216" si="1220">H2178</f>
        <v>72000</v>
      </c>
      <c r="I2216" s="161">
        <f t="shared" si="1220"/>
        <v>0.14000000000000001</v>
      </c>
      <c r="J2216" s="161">
        <f t="shared" si="1220"/>
        <v>0</v>
      </c>
      <c r="K2216" s="162">
        <f t="shared" si="1216"/>
        <v>2229120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13"/>
      <c r="K2231" s="314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15">
        <f>SUM(K2214:K2229)</f>
        <v>4685280</v>
      </c>
      <c r="K2232" s="31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17"/>
      <c r="K2233" s="317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14"/>
      <c r="K2235" s="314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18">
        <f>((J2232/1.11)+(K2234/1.11))*11%</f>
        <v>464307.02702702698</v>
      </c>
      <c r="K2236" s="319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14"/>
      <c r="K2237" s="314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4685280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20" t="str">
        <f>J2202</f>
        <v>NOVI / CONDRO</v>
      </c>
      <c r="K2240" s="321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20">
        <f>J2203</f>
        <v>0</v>
      </c>
      <c r="K2241" s="321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23070020</v>
      </c>
      <c r="F2244" s="200"/>
      <c r="G2244" s="201" t="s">
        <v>2</v>
      </c>
      <c r="H2244" s="322" t="str">
        <f>H2206</f>
        <v>HARNOYO</v>
      </c>
      <c r="I2244" s="322"/>
      <c r="J2244" s="322"/>
      <c r="K2244" s="323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26" t="s">
        <v>3</v>
      </c>
      <c r="G2245" s="207"/>
      <c r="H2245" s="324"/>
      <c r="I2245" s="324"/>
      <c r="J2245" s="324"/>
      <c r="K2245" s="325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27">
        <f>D2208</f>
        <v>45121</v>
      </c>
      <c r="E2246" s="328"/>
      <c r="F2246" s="326"/>
      <c r="G2246" s="208"/>
      <c r="H2246" s="329" t="str">
        <f>H2208</f>
        <v>(BENDAN)</v>
      </c>
      <c r="I2246" s="329"/>
      <c r="J2246" s="329"/>
      <c r="K2246" s="330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26"/>
      <c r="G2247" s="208"/>
      <c r="H2247" s="331" t="str">
        <f>H2209</f>
        <v>PEKALONGAN</v>
      </c>
      <c r="I2247" s="331"/>
      <c r="J2247" s="331"/>
      <c r="K2247" s="332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4980</v>
      </c>
      <c r="E2248" s="199"/>
      <c r="F2248" s="210"/>
      <c r="G2248" s="211"/>
      <c r="H2248" s="333"/>
      <c r="I2248" s="333"/>
      <c r="J2248" s="333"/>
      <c r="K2248" s="334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</v>
      </c>
      <c r="C2252" s="292" t="str">
        <f t="shared" si="1247"/>
        <v>GRS</v>
      </c>
      <c r="D2252" s="293">
        <f t="shared" si="1247"/>
        <v>1</v>
      </c>
      <c r="E2252" s="294" t="str">
        <f t="shared" si="1247"/>
        <v>BINDER CLIP KENKO NO. 155</v>
      </c>
      <c r="F2252" s="235"/>
      <c r="G2252" s="236"/>
      <c r="H2252" s="237">
        <f t="shared" ref="H2252:J2252" si="1248">H2214</f>
        <v>69000</v>
      </c>
      <c r="I2252" s="238">
        <f t="shared" si="1248"/>
        <v>0.14000000000000001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1186800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30</v>
      </c>
      <c r="C2253" s="292" t="str">
        <f t="shared" si="1250"/>
        <v>GRS</v>
      </c>
      <c r="D2253" s="293">
        <f t="shared" si="1250"/>
        <v>1</v>
      </c>
      <c r="E2253" s="294" t="str">
        <f t="shared" si="1250"/>
        <v>BINDER CLIP KENKO NO. 111</v>
      </c>
      <c r="F2253" s="235"/>
      <c r="G2253" s="236"/>
      <c r="H2253" s="237">
        <f t="shared" ref="H2253:J2253" si="1251">H2215</f>
        <v>49200</v>
      </c>
      <c r="I2253" s="238">
        <f t="shared" si="1251"/>
        <v>0.14000000000000001</v>
      </c>
      <c r="J2253" s="238">
        <f t="shared" si="1251"/>
        <v>0</v>
      </c>
      <c r="K2253" s="239">
        <f t="shared" si="1249"/>
        <v>1269360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36</v>
      </c>
      <c r="C2254" s="292" t="str">
        <f t="shared" si="1252"/>
        <v>BOX</v>
      </c>
      <c r="D2254" s="293">
        <f t="shared" si="1252"/>
        <v>1</v>
      </c>
      <c r="E2254" s="294" t="str">
        <f t="shared" si="1252"/>
        <v>LEM STICK KENKO 15 GR (TANGGUNG) isi 20 pc</v>
      </c>
      <c r="F2254" s="235"/>
      <c r="G2254" s="236"/>
      <c r="H2254" s="237">
        <f t="shared" ref="H2254:J2254" si="1253">H2216</f>
        <v>72000</v>
      </c>
      <c r="I2254" s="238">
        <f t="shared" si="1253"/>
        <v>0.14000000000000001</v>
      </c>
      <c r="J2254" s="238">
        <f t="shared" si="1253"/>
        <v>0</v>
      </c>
      <c r="K2254" s="239">
        <f t="shared" si="1249"/>
        <v>2229120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35"/>
      <c r="K2269" s="310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36">
        <f>SUM(K2252:K2267)</f>
        <v>4685280</v>
      </c>
      <c r="K2270" s="337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38"/>
      <c r="K2271" s="338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0"/>
      <c r="K2273" s="310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8">
        <f>((J2270/1.11)+(K2272/1.11))*11%</f>
        <v>464307.02702702698</v>
      </c>
      <c r="K2274" s="309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0"/>
      <c r="K2275" s="310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4685280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11" t="str">
        <f>J2240</f>
        <v>NOVI / CONDRO</v>
      </c>
      <c r="K2278" s="312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11">
        <f>J2241</f>
        <v>0</v>
      </c>
      <c r="K2279" s="312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23070021</v>
      </c>
      <c r="G2282" s="11" t="s">
        <v>2</v>
      </c>
      <c r="H2282" s="339" t="s">
        <v>98</v>
      </c>
      <c r="I2282" s="339"/>
      <c r="J2282" s="339"/>
      <c r="K2282" s="340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43" t="s">
        <v>3</v>
      </c>
      <c r="G2283" s="17"/>
      <c r="H2283" s="341"/>
      <c r="I2283" s="341"/>
      <c r="J2283" s="341"/>
      <c r="K2283" s="342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4">
        <v>45114</v>
      </c>
      <c r="E2284" s="345"/>
      <c r="F2284" s="343"/>
      <c r="G2284" s="18"/>
      <c r="H2284" s="346" t="s">
        <v>32</v>
      </c>
      <c r="I2284" s="346"/>
      <c r="J2284" s="346"/>
      <c r="K2284" s="347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43"/>
      <c r="G2285" s="18"/>
      <c r="H2285" s="348" t="s">
        <v>99</v>
      </c>
      <c r="I2285" s="348"/>
      <c r="J2285" s="348"/>
      <c r="K2285" s="349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135</v>
      </c>
      <c r="E2286" s="9"/>
      <c r="F2286" s="21"/>
      <c r="G2286" s="22"/>
      <c r="H2286" s="350"/>
      <c r="I2286" s="350"/>
      <c r="J2286" s="350"/>
      <c r="K2286" s="351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288</v>
      </c>
      <c r="C2290" s="46" t="s">
        <v>58</v>
      </c>
      <c r="D2290" s="93">
        <v>1</v>
      </c>
      <c r="E2290" s="110" t="s">
        <v>136</v>
      </c>
      <c r="F2290" s="48"/>
      <c r="G2290" s="49"/>
      <c r="H2290" s="50">
        <v>6500</v>
      </c>
      <c r="I2290" s="51">
        <v>0.125</v>
      </c>
      <c r="J2290" s="51"/>
      <c r="K2290" s="52">
        <f t="shared" ref="K2290:K2305" si="1280">(B2290*H2290-((B2290*H2290)*I2290))-((B2290*H2290-((B2290*H2290)*I2290))*J2290)</f>
        <v>1638000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52"/>
      <c r="K2307" s="353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54">
        <f>SUM(K2290:K2305)</f>
        <v>1638000</v>
      </c>
      <c r="K2308" s="355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56"/>
      <c r="K2309" s="356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53"/>
      <c r="K2311" s="353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7">
        <f>((J2308/1.11)+(K2310/1.11))*11%</f>
        <v>162324.32432432432</v>
      </c>
      <c r="K2312" s="358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53"/>
      <c r="K2313" s="353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1638000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59" t="s">
        <v>55</v>
      </c>
      <c r="K2316" s="360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59"/>
      <c r="K2317" s="360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23070021</v>
      </c>
      <c r="F2320" s="123"/>
      <c r="G2320" s="124" t="s">
        <v>2</v>
      </c>
      <c r="H2320" s="361" t="str">
        <f>H2282</f>
        <v>CV LANCAR JAYA SENTOSA</v>
      </c>
      <c r="I2320" s="361"/>
      <c r="J2320" s="361"/>
      <c r="K2320" s="36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65" t="s">
        <v>3</v>
      </c>
      <c r="G2321" s="130"/>
      <c r="H2321" s="363"/>
      <c r="I2321" s="363"/>
      <c r="J2321" s="363"/>
      <c r="K2321" s="36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66">
        <f>D2284</f>
        <v>45114</v>
      </c>
      <c r="E2322" s="367"/>
      <c r="F2322" s="365"/>
      <c r="G2322" s="131"/>
      <c r="H2322" s="368" t="str">
        <f>H2284</f>
        <v/>
      </c>
      <c r="I2322" s="368"/>
      <c r="J2322" s="368"/>
      <c r="K2322" s="36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65"/>
      <c r="G2323" s="131"/>
      <c r="H2323" s="370" t="str">
        <f>H2285</f>
        <v>MALANG</v>
      </c>
      <c r="I2323" s="370"/>
      <c r="J2323" s="370"/>
      <c r="K2323" s="371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4817</v>
      </c>
      <c r="E2324" s="122"/>
      <c r="F2324" s="133"/>
      <c r="G2324" s="134"/>
      <c r="H2324" s="372"/>
      <c r="I2324" s="372"/>
      <c r="J2324" s="372"/>
      <c r="K2324" s="373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288</v>
      </c>
      <c r="C2328" s="287" t="str">
        <f t="shared" si="1281"/>
        <v>PCS</v>
      </c>
      <c r="D2328" s="288">
        <f t="shared" si="1281"/>
        <v>1</v>
      </c>
      <c r="E2328" s="289" t="str">
        <f t="shared" si="1281"/>
        <v>GUNTING JOYKO SC-838</v>
      </c>
      <c r="F2328" s="158"/>
      <c r="G2328" s="159"/>
      <c r="H2328" s="160">
        <f t="shared" ref="H2328:J2328" si="1282">H2290</f>
        <v>6500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1638000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13"/>
      <c r="K2345" s="314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15">
        <f>SUM(K2328:K2343)</f>
        <v>1638000</v>
      </c>
      <c r="K2346" s="31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17"/>
      <c r="K2347" s="317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14"/>
      <c r="K2349" s="314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18">
        <f>((J2346/1.11)+(K2348/1.11))*11%</f>
        <v>162324.32432432432</v>
      </c>
      <c r="K2350" s="319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14"/>
      <c r="K2351" s="314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1638000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20" t="str">
        <f>J2316</f>
        <v>NOVI / CONDRO</v>
      </c>
      <c r="K2354" s="321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20">
        <f>J2317</f>
        <v>0</v>
      </c>
      <c r="K2355" s="321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23070021</v>
      </c>
      <c r="F2358" s="200"/>
      <c r="G2358" s="201" t="s">
        <v>2</v>
      </c>
      <c r="H2358" s="322" t="str">
        <f>H2320</f>
        <v>CV LANCAR JAYA SENTOSA</v>
      </c>
      <c r="I2358" s="322"/>
      <c r="J2358" s="322"/>
      <c r="K2358" s="323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26" t="s">
        <v>3</v>
      </c>
      <c r="G2359" s="207"/>
      <c r="H2359" s="324"/>
      <c r="I2359" s="324"/>
      <c r="J2359" s="324"/>
      <c r="K2359" s="325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27">
        <f>D2322</f>
        <v>45114</v>
      </c>
      <c r="E2360" s="328"/>
      <c r="F2360" s="326"/>
      <c r="G2360" s="208"/>
      <c r="H2360" s="329" t="str">
        <f>H2322</f>
        <v/>
      </c>
      <c r="I2360" s="329"/>
      <c r="J2360" s="329"/>
      <c r="K2360" s="330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26"/>
      <c r="G2361" s="208"/>
      <c r="H2361" s="331" t="str">
        <f>H2323</f>
        <v>MALANG</v>
      </c>
      <c r="I2361" s="331"/>
      <c r="J2361" s="331"/>
      <c r="K2361" s="332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4817</v>
      </c>
      <c r="E2362" s="199"/>
      <c r="F2362" s="210"/>
      <c r="G2362" s="211"/>
      <c r="H2362" s="333"/>
      <c r="I2362" s="333"/>
      <c r="J2362" s="333"/>
      <c r="K2362" s="334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288</v>
      </c>
      <c r="C2366" s="292" t="str">
        <f t="shared" si="1314"/>
        <v>PCS</v>
      </c>
      <c r="D2366" s="293">
        <f t="shared" si="1314"/>
        <v>1</v>
      </c>
      <c r="E2366" s="294" t="str">
        <f t="shared" si="1314"/>
        <v>GUNTING JOYKO SC-838</v>
      </c>
      <c r="F2366" s="235"/>
      <c r="G2366" s="236"/>
      <c r="H2366" s="237">
        <f t="shared" ref="H2366:J2366" si="1315">H2328</f>
        <v>6500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1638000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35"/>
      <c r="K2383" s="310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36">
        <f>SUM(K2366:K2381)</f>
        <v>1638000</v>
      </c>
      <c r="K2384" s="337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38"/>
      <c r="K2385" s="338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0"/>
      <c r="K2387" s="310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8">
        <f>((J2384/1.11)+(K2386/1.11))*11%</f>
        <v>162324.32432432432</v>
      </c>
      <c r="K2388" s="309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0"/>
      <c r="K2389" s="310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1638000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11" t="str">
        <f>J2354</f>
        <v>NOVI / CONDRO</v>
      </c>
      <c r="K2392" s="312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11">
        <f>J2355</f>
        <v>0</v>
      </c>
      <c r="K2393" s="312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23070022</v>
      </c>
      <c r="G2396" s="11" t="s">
        <v>2</v>
      </c>
      <c r="H2396" s="339" t="s">
        <v>40</v>
      </c>
      <c r="I2396" s="339"/>
      <c r="J2396" s="339"/>
      <c r="K2396" s="340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43" t="s">
        <v>3</v>
      </c>
      <c r="G2397" s="17"/>
      <c r="H2397" s="341"/>
      <c r="I2397" s="341"/>
      <c r="J2397" s="341"/>
      <c r="K2397" s="342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4">
        <v>45122</v>
      </c>
      <c r="E2398" s="345"/>
      <c r="F2398" s="343"/>
      <c r="G2398" s="18"/>
      <c r="H2398" s="346" t="s">
        <v>41</v>
      </c>
      <c r="I2398" s="346"/>
      <c r="J2398" s="346"/>
      <c r="K2398" s="347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43"/>
      <c r="G2399" s="18"/>
      <c r="H2399" s="348" t="s">
        <v>42</v>
      </c>
      <c r="I2399" s="348"/>
      <c r="J2399" s="348"/>
      <c r="K2399" s="349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137</v>
      </c>
      <c r="E2400" s="9"/>
      <c r="F2400" s="21"/>
      <c r="G2400" s="22"/>
      <c r="H2400" s="350"/>
      <c r="I2400" s="350"/>
      <c r="J2400" s="350"/>
      <c r="K2400" s="351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432</v>
      </c>
      <c r="C2404" s="46" t="s">
        <v>51</v>
      </c>
      <c r="D2404" s="93">
        <v>3</v>
      </c>
      <c r="E2404" s="110" t="s">
        <v>138</v>
      </c>
      <c r="F2404" s="48"/>
      <c r="G2404" s="49"/>
      <c r="H2404" s="50">
        <v>26100</v>
      </c>
      <c r="I2404" s="51">
        <v>0.125</v>
      </c>
      <c r="J2404" s="51"/>
      <c r="K2404" s="52">
        <f t="shared" ref="K2404:K2419" si="1347">(B2404*H2404-((B2404*H2404)*I2404))-((B2404*H2404-((B2404*H2404)*I2404))*J2404)</f>
        <v>9865800</v>
      </c>
      <c r="L2404" s="36"/>
    </row>
    <row r="2405" spans="1:12" s="10" customFormat="1" ht="14.1" customHeight="1" x14ac:dyDescent="0.25">
      <c r="A2405" s="45">
        <v>2</v>
      </c>
      <c r="B2405" s="46">
        <v>108</v>
      </c>
      <c r="C2405" s="46" t="s">
        <v>51</v>
      </c>
      <c r="D2405" s="93">
        <v>3</v>
      </c>
      <c r="E2405" s="110" t="s">
        <v>126</v>
      </c>
      <c r="F2405" s="48"/>
      <c r="G2405" s="49"/>
      <c r="H2405" s="50">
        <v>55800</v>
      </c>
      <c r="I2405" s="51">
        <v>0.125</v>
      </c>
      <c r="J2405" s="51"/>
      <c r="K2405" s="52">
        <f t="shared" si="1347"/>
        <v>5273100</v>
      </c>
      <c r="L2405" s="36"/>
    </row>
    <row r="2406" spans="1:12" s="10" customFormat="1" ht="14.1" customHeight="1" x14ac:dyDescent="0.25">
      <c r="A2406" s="45">
        <v>3</v>
      </c>
      <c r="B2406" s="46">
        <v>36</v>
      </c>
      <c r="C2406" s="46" t="s">
        <v>37</v>
      </c>
      <c r="D2406" s="93">
        <v>1</v>
      </c>
      <c r="E2406" s="110" t="s">
        <v>92</v>
      </c>
      <c r="F2406" s="48"/>
      <c r="G2406" s="49"/>
      <c r="H2406" s="50">
        <v>66000</v>
      </c>
      <c r="I2406" s="51">
        <v>0.125</v>
      </c>
      <c r="J2406" s="51"/>
      <c r="K2406" s="52">
        <f t="shared" si="1347"/>
        <v>2079000</v>
      </c>
      <c r="L2406" s="36"/>
    </row>
    <row r="2407" spans="1:12" s="10" customFormat="1" ht="14.1" customHeight="1" x14ac:dyDescent="0.25">
      <c r="A2407" s="45">
        <v>4</v>
      </c>
      <c r="B2407" s="46">
        <v>36</v>
      </c>
      <c r="C2407" s="46" t="s">
        <v>37</v>
      </c>
      <c r="D2407" s="93">
        <v>1</v>
      </c>
      <c r="E2407" s="110" t="s">
        <v>134</v>
      </c>
      <c r="F2407" s="48"/>
      <c r="G2407" s="49"/>
      <c r="H2407" s="50">
        <v>72000</v>
      </c>
      <c r="I2407" s="51">
        <v>0.125</v>
      </c>
      <c r="J2407" s="51"/>
      <c r="K2407" s="52">
        <f t="shared" si="1347"/>
        <v>2268000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3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  <c r="M2417" s="301"/>
    </row>
    <row r="2418" spans="1:13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3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3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3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52"/>
      <c r="K2421" s="353"/>
    </row>
    <row r="2422" spans="1:13" s="10" customFormat="1" ht="16.5" customHeight="1" x14ac:dyDescent="0.3">
      <c r="A2422" s="5"/>
      <c r="B2422" s="65"/>
      <c r="C2422" s="65"/>
      <c r="D2422" s="25"/>
      <c r="I2422" s="66" t="s">
        <v>14</v>
      </c>
      <c r="J2422" s="354">
        <f>SUM(K2404:K2419)</f>
        <v>19485900</v>
      </c>
      <c r="K2422" s="355"/>
      <c r="L2422" s="36"/>
    </row>
    <row r="2423" spans="1:13" s="10" customFormat="1" ht="5.0999999999999996" customHeight="1" x14ac:dyDescent="0.3">
      <c r="A2423" s="5"/>
      <c r="B2423" s="65"/>
      <c r="C2423" s="65"/>
      <c r="D2423" s="25"/>
      <c r="I2423" s="67"/>
      <c r="J2423" s="356"/>
      <c r="K2423" s="356"/>
    </row>
    <row r="2424" spans="1:13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3" s="10" customFormat="1" ht="5.0999999999999996" customHeight="1" x14ac:dyDescent="0.3">
      <c r="A2425" s="5"/>
      <c r="B2425" s="65"/>
      <c r="C2425" s="65"/>
      <c r="D2425" s="25"/>
      <c r="I2425" s="67"/>
      <c r="J2425" s="353"/>
      <c r="K2425" s="353"/>
    </row>
    <row r="2426" spans="1:13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7">
        <f>((J2422/1.11)+(K2424/1.11))*11%</f>
        <v>1931035.1351351349</v>
      </c>
      <c r="K2426" s="358"/>
      <c r="L2426" s="72"/>
    </row>
    <row r="2427" spans="1:13" s="10" customFormat="1" ht="5.0999999999999996" customHeight="1" x14ac:dyDescent="0.3">
      <c r="A2427" s="5"/>
      <c r="B2427" s="65"/>
      <c r="C2427" s="65"/>
      <c r="D2427" s="25"/>
      <c r="I2427" s="67"/>
      <c r="J2427" s="353"/>
      <c r="K2427" s="353"/>
    </row>
    <row r="2428" spans="1:13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19485900</v>
      </c>
      <c r="L2428" s="72"/>
    </row>
    <row r="2429" spans="1:13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3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59" t="s">
        <v>55</v>
      </c>
      <c r="K2430" s="360"/>
    </row>
    <row r="2431" spans="1:13" s="10" customFormat="1" ht="13.5" customHeight="1" x14ac:dyDescent="0.25">
      <c r="A2431" s="78"/>
      <c r="B2431" s="268"/>
      <c r="D2431" s="48"/>
      <c r="H2431" s="269"/>
      <c r="I2431" s="271" t="s">
        <v>28</v>
      </c>
      <c r="J2431" s="359"/>
      <c r="K2431" s="360"/>
      <c r="L2431" s="63"/>
    </row>
    <row r="2432" spans="1:13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23070022</v>
      </c>
      <c r="F2434" s="123"/>
      <c r="G2434" s="124" t="s">
        <v>2</v>
      </c>
      <c r="H2434" s="361" t="str">
        <f>H2396</f>
        <v>GUNAWAN HARTONO KUSUMA</v>
      </c>
      <c r="I2434" s="361"/>
      <c r="J2434" s="361"/>
      <c r="K2434" s="36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65" t="s">
        <v>3</v>
      </c>
      <c r="G2435" s="130"/>
      <c r="H2435" s="363"/>
      <c r="I2435" s="363"/>
      <c r="J2435" s="363"/>
      <c r="K2435" s="36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66">
        <f>D2398</f>
        <v>45122</v>
      </c>
      <c r="E2436" s="367"/>
      <c r="F2436" s="365"/>
      <c r="G2436" s="131"/>
      <c r="H2436" s="368" t="str">
        <f>H2398</f>
        <v>( NIKI SAE )</v>
      </c>
      <c r="I2436" s="368"/>
      <c r="J2436" s="368"/>
      <c r="K2436" s="36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65"/>
      <c r="G2437" s="131"/>
      <c r="H2437" s="370" t="str">
        <f>H2399</f>
        <v>TULUNG AGUNG</v>
      </c>
      <c r="I2437" s="370"/>
      <c r="J2437" s="370"/>
      <c r="K2437" s="371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2359</v>
      </c>
      <c r="E2438" s="122"/>
      <c r="F2438" s="133"/>
      <c r="G2438" s="134"/>
      <c r="H2438" s="372"/>
      <c r="I2438" s="372"/>
      <c r="J2438" s="372"/>
      <c r="K2438" s="373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432</v>
      </c>
      <c r="C2442" s="287" t="str">
        <f t="shared" si="1348"/>
        <v>LSN</v>
      </c>
      <c r="D2442" s="288">
        <f t="shared" si="1348"/>
        <v>3</v>
      </c>
      <c r="E2442" s="289" t="str">
        <f t="shared" si="1348"/>
        <v>GEL PEN KENKO KE-16 DOT N DOT HITAM</v>
      </c>
      <c r="F2442" s="158"/>
      <c r="G2442" s="159"/>
      <c r="H2442" s="160">
        <f t="shared" ref="H2442:J2442" si="1349">H2404</f>
        <v>26100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9865800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108</v>
      </c>
      <c r="C2443" s="287" t="str">
        <f t="shared" si="1351"/>
        <v>LSN</v>
      </c>
      <c r="D2443" s="288">
        <f t="shared" si="1351"/>
        <v>3</v>
      </c>
      <c r="E2443" s="289" t="str">
        <f t="shared" si="1351"/>
        <v>CORRECTION FLUID KENKO KE-107M</v>
      </c>
      <c r="F2443" s="158"/>
      <c r="G2443" s="159"/>
      <c r="H2443" s="160">
        <f t="shared" ref="H2443:J2443" si="1352">H2405</f>
        <v>55800</v>
      </c>
      <c r="I2443" s="161">
        <f t="shared" si="1352"/>
        <v>0.125</v>
      </c>
      <c r="J2443" s="161">
        <f t="shared" si="1352"/>
        <v>0</v>
      </c>
      <c r="K2443" s="162">
        <f t="shared" si="1350"/>
        <v>5273100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36</v>
      </c>
      <c r="C2444" s="287" t="str">
        <f t="shared" si="1353"/>
        <v>BOX</v>
      </c>
      <c r="D2444" s="288">
        <f t="shared" si="1353"/>
        <v>1</v>
      </c>
      <c r="E2444" s="289" t="str">
        <f t="shared" si="1353"/>
        <v>LEM STICK KENKO 8 GR (KECIL) isi 30 pc</v>
      </c>
      <c r="F2444" s="158"/>
      <c r="G2444" s="159"/>
      <c r="H2444" s="160">
        <f t="shared" ref="H2444:J2444" si="1354">H2406</f>
        <v>66000</v>
      </c>
      <c r="I2444" s="161">
        <f t="shared" si="1354"/>
        <v>0.125</v>
      </c>
      <c r="J2444" s="161">
        <f t="shared" si="1354"/>
        <v>0</v>
      </c>
      <c r="K2444" s="162">
        <f t="shared" si="1350"/>
        <v>2079000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36</v>
      </c>
      <c r="C2445" s="287" t="str">
        <f t="shared" si="1355"/>
        <v>BOX</v>
      </c>
      <c r="D2445" s="288">
        <f t="shared" si="1355"/>
        <v>1</v>
      </c>
      <c r="E2445" s="289" t="str">
        <f t="shared" si="1355"/>
        <v>LEM STICK KENKO 15 GR (TANGGUNG) isi 20 pc</v>
      </c>
      <c r="F2445" s="158"/>
      <c r="G2445" s="159"/>
      <c r="H2445" s="160">
        <f t="shared" ref="H2445:J2445" si="1356">H2407</f>
        <v>72000</v>
      </c>
      <c r="I2445" s="161">
        <f t="shared" si="1356"/>
        <v>0.125</v>
      </c>
      <c r="J2445" s="161">
        <f t="shared" si="1356"/>
        <v>0</v>
      </c>
      <c r="K2445" s="162">
        <f t="shared" si="1350"/>
        <v>2268000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13"/>
      <c r="K2459" s="314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15">
        <f>SUM(K2442:K2457)</f>
        <v>19485900</v>
      </c>
      <c r="K2460" s="31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17"/>
      <c r="K2461" s="317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14"/>
      <c r="K2463" s="314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18">
        <f>((J2460/1.11)+(K2462/1.11))*11%</f>
        <v>1931035.1351351349</v>
      </c>
      <c r="K2464" s="319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14"/>
      <c r="K2465" s="314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19485900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20" t="str">
        <f>J2430</f>
        <v>NOVI / CONDRO</v>
      </c>
      <c r="K2468" s="321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20">
        <f>J2431</f>
        <v>0</v>
      </c>
      <c r="K2469" s="321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23070022</v>
      </c>
      <c r="F2472" s="200"/>
      <c r="G2472" s="201" t="s">
        <v>2</v>
      </c>
      <c r="H2472" s="322" t="str">
        <f>H2434</f>
        <v>GUNAWAN HARTONO KUSUMA</v>
      </c>
      <c r="I2472" s="322"/>
      <c r="J2472" s="322"/>
      <c r="K2472" s="323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26" t="s">
        <v>3</v>
      </c>
      <c r="G2473" s="207"/>
      <c r="H2473" s="324"/>
      <c r="I2473" s="324"/>
      <c r="J2473" s="324"/>
      <c r="K2473" s="325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27">
        <f>D2436</f>
        <v>45122</v>
      </c>
      <c r="E2474" s="328"/>
      <c r="F2474" s="326"/>
      <c r="G2474" s="208"/>
      <c r="H2474" s="329" t="str">
        <f>H2436</f>
        <v>( NIKI SAE )</v>
      </c>
      <c r="I2474" s="329"/>
      <c r="J2474" s="329"/>
      <c r="K2474" s="330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26"/>
      <c r="G2475" s="208"/>
      <c r="H2475" s="331" t="str">
        <f>H2437</f>
        <v>TULUNG AGUNG</v>
      </c>
      <c r="I2475" s="331"/>
      <c r="J2475" s="331"/>
      <c r="K2475" s="332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2359</v>
      </c>
      <c r="E2476" s="199"/>
      <c r="F2476" s="210"/>
      <c r="G2476" s="211"/>
      <c r="H2476" s="333"/>
      <c r="I2476" s="333"/>
      <c r="J2476" s="333"/>
      <c r="K2476" s="334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432</v>
      </c>
      <c r="C2480" s="292" t="str">
        <f t="shared" si="1381"/>
        <v>LSN</v>
      </c>
      <c r="D2480" s="293">
        <f t="shared" si="1381"/>
        <v>3</v>
      </c>
      <c r="E2480" s="294" t="str">
        <f t="shared" si="1381"/>
        <v>GEL PEN KENKO KE-16 DOT N DOT HITAM</v>
      </c>
      <c r="F2480" s="235"/>
      <c r="G2480" s="236"/>
      <c r="H2480" s="237">
        <f t="shared" ref="H2480:J2480" si="1382">H2442</f>
        <v>26100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9865800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108</v>
      </c>
      <c r="C2481" s="292" t="str">
        <f t="shared" si="1384"/>
        <v>LSN</v>
      </c>
      <c r="D2481" s="293">
        <f t="shared" si="1384"/>
        <v>3</v>
      </c>
      <c r="E2481" s="294" t="str">
        <f t="shared" si="1384"/>
        <v>CORRECTION FLUID KENKO KE-107M</v>
      </c>
      <c r="F2481" s="235"/>
      <c r="G2481" s="236"/>
      <c r="H2481" s="237">
        <f t="shared" ref="H2481:J2481" si="1385">H2443</f>
        <v>55800</v>
      </c>
      <c r="I2481" s="238">
        <f t="shared" si="1385"/>
        <v>0.125</v>
      </c>
      <c r="J2481" s="238">
        <f t="shared" si="1385"/>
        <v>0</v>
      </c>
      <c r="K2481" s="239">
        <f t="shared" si="1383"/>
        <v>5273100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36</v>
      </c>
      <c r="C2482" s="292" t="str">
        <f t="shared" si="1386"/>
        <v>BOX</v>
      </c>
      <c r="D2482" s="293">
        <f t="shared" si="1386"/>
        <v>1</v>
      </c>
      <c r="E2482" s="294" t="str">
        <f t="shared" si="1386"/>
        <v>LEM STICK KENKO 8 GR (KECIL) isi 30 pc</v>
      </c>
      <c r="F2482" s="235"/>
      <c r="G2482" s="236"/>
      <c r="H2482" s="237">
        <f t="shared" ref="H2482:J2482" si="1387">H2444</f>
        <v>66000</v>
      </c>
      <c r="I2482" s="238">
        <f t="shared" si="1387"/>
        <v>0.125</v>
      </c>
      <c r="J2482" s="238">
        <f t="shared" si="1387"/>
        <v>0</v>
      </c>
      <c r="K2482" s="239">
        <f t="shared" si="1383"/>
        <v>2079000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36</v>
      </c>
      <c r="C2483" s="292" t="str">
        <f t="shared" si="1388"/>
        <v>BOX</v>
      </c>
      <c r="D2483" s="293">
        <f t="shared" si="1388"/>
        <v>1</v>
      </c>
      <c r="E2483" s="294" t="str">
        <f t="shared" si="1388"/>
        <v>LEM STICK KENKO 15 GR (TANGGUNG) isi 20 pc</v>
      </c>
      <c r="F2483" s="235"/>
      <c r="G2483" s="236"/>
      <c r="H2483" s="237">
        <f t="shared" ref="H2483:J2483" si="1389">H2445</f>
        <v>72000</v>
      </c>
      <c r="I2483" s="238">
        <f t="shared" si="1389"/>
        <v>0.125</v>
      </c>
      <c r="J2483" s="238">
        <f t="shared" si="1389"/>
        <v>0</v>
      </c>
      <c r="K2483" s="239">
        <f t="shared" si="1383"/>
        <v>2268000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35"/>
      <c r="K2497" s="310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36">
        <f>SUM(K2480:K2495)</f>
        <v>19485900</v>
      </c>
      <c r="K2498" s="337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38"/>
      <c r="K2499" s="338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0"/>
      <c r="K2501" s="310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8">
        <f>((J2498/1.11)+(K2500/1.11))*11%</f>
        <v>1931035.1351351349</v>
      </c>
      <c r="K2502" s="309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0"/>
      <c r="K2503" s="310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19485900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11" t="str">
        <f>J2468</f>
        <v>NOVI / CONDRO</v>
      </c>
      <c r="K2506" s="312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11">
        <f>J2469</f>
        <v>0</v>
      </c>
      <c r="K2507" s="312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23070023</v>
      </c>
      <c r="G2510" s="11" t="s">
        <v>2</v>
      </c>
      <c r="H2510" s="339" t="s">
        <v>47</v>
      </c>
      <c r="I2510" s="339"/>
      <c r="J2510" s="339"/>
      <c r="K2510" s="340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43" t="s">
        <v>3</v>
      </c>
      <c r="G2511" s="17"/>
      <c r="H2511" s="341"/>
      <c r="I2511" s="341"/>
      <c r="J2511" s="341"/>
      <c r="K2511" s="342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4">
        <v>45122</v>
      </c>
      <c r="E2512" s="345"/>
      <c r="F2512" s="343"/>
      <c r="G2512" s="18"/>
      <c r="H2512" s="346" t="s">
        <v>48</v>
      </c>
      <c r="I2512" s="346"/>
      <c r="J2512" s="346"/>
      <c r="K2512" s="347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43"/>
      <c r="G2513" s="18"/>
      <c r="H2513" s="348" t="s">
        <v>49</v>
      </c>
      <c r="I2513" s="348"/>
      <c r="J2513" s="348"/>
      <c r="K2513" s="349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139</v>
      </c>
      <c r="E2514" s="9"/>
      <c r="F2514" s="21"/>
      <c r="G2514" s="22"/>
      <c r="H2514" s="350"/>
      <c r="I2514" s="350"/>
      <c r="J2514" s="350"/>
      <c r="K2514" s="351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36</v>
      </c>
      <c r="C2518" s="46" t="s">
        <v>37</v>
      </c>
      <c r="D2518" s="93">
        <v>1</v>
      </c>
      <c r="E2518" s="110" t="s">
        <v>134</v>
      </c>
      <c r="F2518" s="48"/>
      <c r="G2518" s="49"/>
      <c r="H2518" s="50">
        <v>72000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2242080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52"/>
      <c r="K2535" s="353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54">
        <f>SUM(K2518:K2533)</f>
        <v>2242080</v>
      </c>
      <c r="K2536" s="355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56"/>
      <c r="K2537" s="356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53"/>
      <c r="K2539" s="353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7">
        <f>((J2536/1.11)+(K2538/1.11))*11%</f>
        <v>222188.10810810808</v>
      </c>
      <c r="K2540" s="358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53"/>
      <c r="K2541" s="353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2242080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59" t="s">
        <v>55</v>
      </c>
      <c r="K2544" s="360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59"/>
      <c r="K2545" s="360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23070023</v>
      </c>
      <c r="F2548" s="123"/>
      <c r="G2548" s="124" t="s">
        <v>2</v>
      </c>
      <c r="H2548" s="361" t="str">
        <f>H2510</f>
        <v>CV PELITA JAYA</v>
      </c>
      <c r="I2548" s="361"/>
      <c r="J2548" s="361"/>
      <c r="K2548" s="36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65" t="s">
        <v>3</v>
      </c>
      <c r="G2549" s="130"/>
      <c r="H2549" s="363"/>
      <c r="I2549" s="363"/>
      <c r="J2549" s="363"/>
      <c r="K2549" s="36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66">
        <f>D2512</f>
        <v>45122</v>
      </c>
      <c r="E2550" s="367"/>
      <c r="F2550" s="365"/>
      <c r="G2550" s="131"/>
      <c r="H2550" s="368" t="str">
        <f>H2512</f>
        <v>(ANUGERAH SEJAHTERA)</v>
      </c>
      <c r="I2550" s="368"/>
      <c r="J2550" s="368"/>
      <c r="K2550" s="36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65"/>
      <c r="G2551" s="131"/>
      <c r="H2551" s="370" t="str">
        <f>H2513</f>
        <v>PURWOKERTO</v>
      </c>
      <c r="I2551" s="370"/>
      <c r="J2551" s="370"/>
      <c r="K2551" s="371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2366</v>
      </c>
      <c r="E2552" s="122"/>
      <c r="F2552" s="133"/>
      <c r="G2552" s="134"/>
      <c r="H2552" s="372"/>
      <c r="I2552" s="372"/>
      <c r="J2552" s="372"/>
      <c r="K2552" s="373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36</v>
      </c>
      <c r="C2556" s="287" t="str">
        <f t="shared" si="1415"/>
        <v>BOX</v>
      </c>
      <c r="D2556" s="288">
        <f t="shared" si="1415"/>
        <v>1</v>
      </c>
      <c r="E2556" s="289" t="str">
        <f t="shared" si="1415"/>
        <v>LEM STICK KENKO 15 GR (TANGGUNG) isi 20 pc</v>
      </c>
      <c r="F2556" s="158"/>
      <c r="G2556" s="159"/>
      <c r="H2556" s="160">
        <f t="shared" ref="H2556:J2556" si="1416">H2518</f>
        <v>72000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2242080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13"/>
      <c r="K2573" s="314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15">
        <f>SUM(K2556:K2571)</f>
        <v>2242080</v>
      </c>
      <c r="K2574" s="31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17"/>
      <c r="K2575" s="317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14"/>
      <c r="K2577" s="314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18">
        <f>((J2574/1.11)+(K2576/1.11))*11%</f>
        <v>222188.10810810808</v>
      </c>
      <c r="K2578" s="319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14"/>
      <c r="K2579" s="314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2242080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20" t="str">
        <f>J2544</f>
        <v>NOVI / CONDRO</v>
      </c>
      <c r="K2582" s="321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20">
        <f>J2545</f>
        <v>0</v>
      </c>
      <c r="K2583" s="321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23070023</v>
      </c>
      <c r="F2586" s="200"/>
      <c r="G2586" s="201" t="s">
        <v>2</v>
      </c>
      <c r="H2586" s="322" t="str">
        <f>H2548</f>
        <v>CV PELITA JAYA</v>
      </c>
      <c r="I2586" s="322"/>
      <c r="J2586" s="322"/>
      <c r="K2586" s="323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26" t="s">
        <v>3</v>
      </c>
      <c r="G2587" s="207"/>
      <c r="H2587" s="324"/>
      <c r="I2587" s="324"/>
      <c r="J2587" s="324"/>
      <c r="K2587" s="325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27">
        <f>D2550</f>
        <v>45122</v>
      </c>
      <c r="E2588" s="328"/>
      <c r="F2588" s="326"/>
      <c r="G2588" s="208"/>
      <c r="H2588" s="329" t="str">
        <f>H2550</f>
        <v>(ANUGERAH SEJAHTERA)</v>
      </c>
      <c r="I2588" s="329"/>
      <c r="J2588" s="329"/>
      <c r="K2588" s="330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26"/>
      <c r="G2589" s="208"/>
      <c r="H2589" s="331" t="str">
        <f>H2551</f>
        <v>PURWOKERTO</v>
      </c>
      <c r="I2589" s="331"/>
      <c r="J2589" s="331"/>
      <c r="K2589" s="332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2366</v>
      </c>
      <c r="E2590" s="199"/>
      <c r="F2590" s="210"/>
      <c r="G2590" s="211"/>
      <c r="H2590" s="333"/>
      <c r="I2590" s="333"/>
      <c r="J2590" s="333"/>
      <c r="K2590" s="334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36</v>
      </c>
      <c r="C2594" s="292" t="str">
        <f t="shared" si="1448"/>
        <v>BOX</v>
      </c>
      <c r="D2594" s="293">
        <f t="shared" si="1448"/>
        <v>1</v>
      </c>
      <c r="E2594" s="294" t="str">
        <f t="shared" si="1448"/>
        <v>LEM STICK KENKO 15 GR (TANGGUNG) isi 20 pc</v>
      </c>
      <c r="F2594" s="235"/>
      <c r="G2594" s="236"/>
      <c r="H2594" s="237">
        <f t="shared" ref="H2594:J2594" si="1449">H2556</f>
        <v>72000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2242080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35"/>
      <c r="K2611" s="310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36">
        <f>SUM(K2594:K2609)</f>
        <v>2242080</v>
      </c>
      <c r="K2612" s="337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38"/>
      <c r="K2613" s="338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0"/>
      <c r="K2615" s="310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8">
        <f>((J2612/1.11)+(K2614/1.11))*11%</f>
        <v>222188.10810810808</v>
      </c>
      <c r="K2616" s="309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0"/>
      <c r="K2617" s="310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2242080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11" t="str">
        <f>J2582</f>
        <v>NOVI / CONDRO</v>
      </c>
      <c r="K2620" s="312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11">
        <f>J2583</f>
        <v>0</v>
      </c>
      <c r="K2621" s="312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23070024</v>
      </c>
      <c r="G2624" s="11" t="s">
        <v>2</v>
      </c>
      <c r="H2624" s="339" t="s">
        <v>140</v>
      </c>
      <c r="I2624" s="339"/>
      <c r="J2624" s="339"/>
      <c r="K2624" s="340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43" t="s">
        <v>3</v>
      </c>
      <c r="G2625" s="17"/>
      <c r="H2625" s="341"/>
      <c r="I2625" s="341"/>
      <c r="J2625" s="341"/>
      <c r="K2625" s="342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4">
        <v>45122</v>
      </c>
      <c r="E2626" s="345"/>
      <c r="F2626" s="343"/>
      <c r="G2626" s="18"/>
      <c r="H2626" s="346" t="s">
        <v>32</v>
      </c>
      <c r="I2626" s="346"/>
      <c r="J2626" s="346"/>
      <c r="K2626" s="347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43"/>
      <c r="G2627" s="18"/>
      <c r="H2627" s="348" t="s">
        <v>42</v>
      </c>
      <c r="I2627" s="348"/>
      <c r="J2627" s="348"/>
      <c r="K2627" s="349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141</v>
      </c>
      <c r="E2628" s="9"/>
      <c r="F2628" s="21"/>
      <c r="G2628" s="22"/>
      <c r="H2628" s="350"/>
      <c r="I2628" s="350"/>
      <c r="J2628" s="350"/>
      <c r="K2628" s="351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51</v>
      </c>
      <c r="D2632" s="93">
        <v>1</v>
      </c>
      <c r="E2632" s="110" t="s">
        <v>142</v>
      </c>
      <c r="F2632" s="48"/>
      <c r="G2632" s="49"/>
      <c r="H2632" s="50">
        <v>21600</v>
      </c>
      <c r="I2632" s="51">
        <v>0.125</v>
      </c>
      <c r="J2632" s="51"/>
      <c r="K2632" s="52">
        <f t="shared" ref="K2632:K2647" si="1481">(B2632*H2632-((B2632*H2632)*I2632))-((B2632*H2632-((B2632*H2632)*I2632))*J2632)</f>
        <v>2721600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52"/>
      <c r="K2649" s="353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54">
        <f>SUM(K2632:K2647)</f>
        <v>2721600</v>
      </c>
      <c r="K2650" s="355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56"/>
      <c r="K2651" s="356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53"/>
      <c r="K2653" s="353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7">
        <f>((J2650/1.11)+(K2652/1.11))*11%</f>
        <v>269708.10810810811</v>
      </c>
      <c r="K2654" s="358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53"/>
      <c r="K2655" s="353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2721600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59" t="s">
        <v>55</v>
      </c>
      <c r="K2658" s="360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59"/>
      <c r="K2659" s="360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23070024</v>
      </c>
      <c r="F2662" s="123"/>
      <c r="G2662" s="124" t="s">
        <v>2</v>
      </c>
      <c r="H2662" s="361" t="str">
        <f>H2624</f>
        <v>CV UTAMA PUTRA</v>
      </c>
      <c r="I2662" s="361"/>
      <c r="J2662" s="361"/>
      <c r="K2662" s="36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65" t="s">
        <v>3</v>
      </c>
      <c r="G2663" s="130"/>
      <c r="H2663" s="363"/>
      <c r="I2663" s="363"/>
      <c r="J2663" s="363"/>
      <c r="K2663" s="36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66">
        <f>D2626</f>
        <v>45122</v>
      </c>
      <c r="E2664" s="367"/>
      <c r="F2664" s="365"/>
      <c r="G2664" s="131"/>
      <c r="H2664" s="368" t="str">
        <f>H2626</f>
        <v/>
      </c>
      <c r="I2664" s="368"/>
      <c r="J2664" s="368"/>
      <c r="K2664" s="36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65"/>
      <c r="G2665" s="131"/>
      <c r="H2665" s="370" t="str">
        <f>H2627</f>
        <v>TULUNG AGUNG</v>
      </c>
      <c r="I2665" s="370"/>
      <c r="J2665" s="370"/>
      <c r="K2665" s="371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4964</v>
      </c>
      <c r="E2666" s="122"/>
      <c r="F2666" s="133"/>
      <c r="G2666" s="134"/>
      <c r="H2666" s="372"/>
      <c r="I2666" s="372"/>
      <c r="J2666" s="372"/>
      <c r="K2666" s="373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144</v>
      </c>
      <c r="C2670" s="287" t="str">
        <f t="shared" si="1482"/>
        <v>LSN</v>
      </c>
      <c r="D2670" s="288">
        <f t="shared" si="1482"/>
        <v>1</v>
      </c>
      <c r="E2670" s="289" t="str">
        <f t="shared" si="1482"/>
        <v>GEL PEN KENKO KE-303 T-GEL TRIANGULAR BIRU</v>
      </c>
      <c r="F2670" s="158"/>
      <c r="G2670" s="159"/>
      <c r="H2670" s="160">
        <f t="shared" ref="H2670:J2670" si="1483">H2632</f>
        <v>21600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2721600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13"/>
      <c r="K2687" s="314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15">
        <f>SUM(K2670:K2685)</f>
        <v>2721600</v>
      </c>
      <c r="K2688" s="31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17"/>
      <c r="K2689" s="317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14"/>
      <c r="K2691" s="314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18">
        <f>((J2688/1.11)+(K2690/1.11))*11%</f>
        <v>269708.10810810811</v>
      </c>
      <c r="K2692" s="319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14"/>
      <c r="K2693" s="314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2721600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20" t="str">
        <f>J2658</f>
        <v>NOVI / CONDRO</v>
      </c>
      <c r="K2696" s="321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20">
        <f>J2659</f>
        <v>0</v>
      </c>
      <c r="K2697" s="321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23070024</v>
      </c>
      <c r="F2700" s="200"/>
      <c r="G2700" s="201" t="s">
        <v>2</v>
      </c>
      <c r="H2700" s="322" t="str">
        <f>H2662</f>
        <v>CV UTAMA PUTRA</v>
      </c>
      <c r="I2700" s="322"/>
      <c r="J2700" s="322"/>
      <c r="K2700" s="323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26" t="s">
        <v>3</v>
      </c>
      <c r="G2701" s="207"/>
      <c r="H2701" s="324"/>
      <c r="I2701" s="324"/>
      <c r="J2701" s="324"/>
      <c r="K2701" s="325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27">
        <f>D2664</f>
        <v>45122</v>
      </c>
      <c r="E2702" s="328"/>
      <c r="F2702" s="326"/>
      <c r="G2702" s="208"/>
      <c r="H2702" s="329" t="str">
        <f>H2664</f>
        <v/>
      </c>
      <c r="I2702" s="329"/>
      <c r="J2702" s="329"/>
      <c r="K2702" s="330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26"/>
      <c r="G2703" s="208"/>
      <c r="H2703" s="331" t="str">
        <f>H2665</f>
        <v>TULUNG AGUNG</v>
      </c>
      <c r="I2703" s="331"/>
      <c r="J2703" s="331"/>
      <c r="K2703" s="332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4964</v>
      </c>
      <c r="E2704" s="199"/>
      <c r="F2704" s="210"/>
      <c r="G2704" s="211"/>
      <c r="H2704" s="333"/>
      <c r="I2704" s="333"/>
      <c r="J2704" s="333"/>
      <c r="K2704" s="334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144</v>
      </c>
      <c r="C2708" s="292" t="str">
        <f t="shared" si="1515"/>
        <v>LSN</v>
      </c>
      <c r="D2708" s="293">
        <f t="shared" si="1515"/>
        <v>1</v>
      </c>
      <c r="E2708" s="294" t="str">
        <f t="shared" si="1515"/>
        <v>GEL PEN KENKO KE-303 T-GEL TRIANGULAR BIRU</v>
      </c>
      <c r="F2708" s="235"/>
      <c r="G2708" s="236"/>
      <c r="H2708" s="237">
        <f t="shared" ref="H2708:J2708" si="1516">H2670</f>
        <v>21600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2721600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35"/>
      <c r="K2725" s="310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36">
        <f>SUM(K2708:K2723)</f>
        <v>2721600</v>
      </c>
      <c r="K2726" s="337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38"/>
      <c r="K2727" s="338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0"/>
      <c r="K2729" s="310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8">
        <f>((J2726/1.11)+(K2728/1.11))*11%</f>
        <v>269708.10810810811</v>
      </c>
      <c r="K2730" s="309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0"/>
      <c r="K2731" s="310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2721600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11" t="str">
        <f>J2696</f>
        <v>NOVI / CONDRO</v>
      </c>
      <c r="K2734" s="312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11">
        <f>J2697</f>
        <v>0</v>
      </c>
      <c r="K2735" s="312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23070025</v>
      </c>
      <c r="G2738" s="11" t="s">
        <v>2</v>
      </c>
      <c r="H2738" s="339" t="s">
        <v>47</v>
      </c>
      <c r="I2738" s="339"/>
      <c r="J2738" s="339"/>
      <c r="K2738" s="340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43" t="s">
        <v>3</v>
      </c>
      <c r="G2739" s="17"/>
      <c r="H2739" s="341"/>
      <c r="I2739" s="341"/>
      <c r="J2739" s="341"/>
      <c r="K2739" s="342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4">
        <v>45124</v>
      </c>
      <c r="E2740" s="345"/>
      <c r="F2740" s="343"/>
      <c r="G2740" s="18"/>
      <c r="H2740" s="346" t="s">
        <v>48</v>
      </c>
      <c r="I2740" s="346"/>
      <c r="J2740" s="346"/>
      <c r="K2740" s="347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43"/>
      <c r="G2741" s="18"/>
      <c r="H2741" s="348" t="s">
        <v>49</v>
      </c>
      <c r="I2741" s="348"/>
      <c r="J2741" s="348"/>
      <c r="K2741" s="349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143</v>
      </c>
      <c r="E2742" s="9"/>
      <c r="F2742" s="21"/>
      <c r="G2742" s="22"/>
      <c r="H2742" s="350"/>
      <c r="I2742" s="350"/>
      <c r="J2742" s="350"/>
      <c r="K2742" s="351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20</v>
      </c>
      <c r="C2746" s="46" t="s">
        <v>36</v>
      </c>
      <c r="D2746" s="93">
        <v>1</v>
      </c>
      <c r="E2746" s="302" t="s">
        <v>144</v>
      </c>
      <c r="F2746" s="48"/>
      <c r="G2746" s="49"/>
      <c r="H2746" s="50">
        <v>300000</v>
      </c>
      <c r="I2746" s="51">
        <v>0.125</v>
      </c>
      <c r="J2746" s="51"/>
      <c r="K2746" s="52">
        <f t="shared" ref="K2746:K2761" si="1548">(B2746*H2746-((B2746*H2746)*I2746))-((B2746*H2746-((B2746*H2746)*I2746))*J2746)</f>
        <v>5250000</v>
      </c>
      <c r="L2746" s="36"/>
    </row>
    <row r="2747" spans="1:12" s="10" customFormat="1" ht="14.1" customHeight="1" x14ac:dyDescent="0.25">
      <c r="A2747" s="45">
        <v>2</v>
      </c>
      <c r="B2747" s="46">
        <v>72</v>
      </c>
      <c r="C2747" s="46" t="s">
        <v>36</v>
      </c>
      <c r="D2747" s="93">
        <v>1</v>
      </c>
      <c r="E2747" s="63" t="s">
        <v>145</v>
      </c>
      <c r="F2747" s="48"/>
      <c r="G2747" s="49"/>
      <c r="H2747" s="50">
        <v>47100</v>
      </c>
      <c r="I2747" s="51">
        <v>0.125</v>
      </c>
      <c r="J2747" s="51"/>
      <c r="K2747" s="52">
        <f t="shared" si="1548"/>
        <v>2967300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52"/>
      <c r="K2763" s="353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54">
        <f>SUM(K2746:K2761)</f>
        <v>8217300</v>
      </c>
      <c r="K2764" s="355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56"/>
      <c r="K2765" s="356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53"/>
      <c r="K2767" s="353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7">
        <f>((J2764/1.11)+(K2766/1.11))*11%</f>
        <v>814327.02702702698</v>
      </c>
      <c r="K2768" s="358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53"/>
      <c r="K2769" s="353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8217300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59" t="s">
        <v>46</v>
      </c>
      <c r="K2772" s="360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59"/>
      <c r="K2773" s="360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23070025</v>
      </c>
      <c r="F2776" s="123"/>
      <c r="G2776" s="124" t="s">
        <v>2</v>
      </c>
      <c r="H2776" s="361" t="str">
        <f>H2738</f>
        <v>CV PELITA JAYA</v>
      </c>
      <c r="I2776" s="361"/>
      <c r="J2776" s="361"/>
      <c r="K2776" s="36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65" t="s">
        <v>3</v>
      </c>
      <c r="G2777" s="130"/>
      <c r="H2777" s="363"/>
      <c r="I2777" s="363"/>
      <c r="J2777" s="363"/>
      <c r="K2777" s="36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66">
        <f>D2740</f>
        <v>45124</v>
      </c>
      <c r="E2778" s="367"/>
      <c r="F2778" s="365"/>
      <c r="G2778" s="131"/>
      <c r="H2778" s="368" t="str">
        <f>H2740</f>
        <v>(ANUGERAH SEJAHTERA)</v>
      </c>
      <c r="I2778" s="368"/>
      <c r="J2778" s="368"/>
      <c r="K2778" s="36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65"/>
      <c r="G2779" s="131"/>
      <c r="H2779" s="370" t="str">
        <f>H2741</f>
        <v>PURWOKERTO</v>
      </c>
      <c r="I2779" s="370"/>
      <c r="J2779" s="370"/>
      <c r="K2779" s="371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4993</v>
      </c>
      <c r="E2780" s="122"/>
      <c r="F2780" s="133"/>
      <c r="G2780" s="134"/>
      <c r="H2780" s="372"/>
      <c r="I2780" s="372"/>
      <c r="J2780" s="372"/>
      <c r="K2780" s="373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20</v>
      </c>
      <c r="C2784" s="287" t="str">
        <f t="shared" si="1549"/>
        <v>LS</v>
      </c>
      <c r="D2784" s="288">
        <f t="shared" si="1549"/>
        <v>1</v>
      </c>
      <c r="E2784" s="289" t="str">
        <f t="shared" si="1549"/>
        <v>STAPLER SDI 1123</v>
      </c>
      <c r="F2784" s="158"/>
      <c r="G2784" s="159"/>
      <c r="H2784" s="160">
        <f t="shared" ref="H2784:J2784" si="1550">H2746</f>
        <v>300000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5250000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72</v>
      </c>
      <c r="C2785" s="287" t="str">
        <f t="shared" si="1552"/>
        <v>LS</v>
      </c>
      <c r="D2785" s="288">
        <f t="shared" si="1552"/>
        <v>1</v>
      </c>
      <c r="E2785" s="289" t="str">
        <f t="shared" si="1552"/>
        <v>CORRECTION FLUID KENKO KE-108</v>
      </c>
      <c r="F2785" s="158"/>
      <c r="G2785" s="159"/>
      <c r="H2785" s="160">
        <f t="shared" ref="H2785:J2785" si="1553">H2747</f>
        <v>47100</v>
      </c>
      <c r="I2785" s="161">
        <f t="shared" si="1553"/>
        <v>0.125</v>
      </c>
      <c r="J2785" s="161">
        <f t="shared" si="1553"/>
        <v>0</v>
      </c>
      <c r="K2785" s="162">
        <f t="shared" si="1551"/>
        <v>2967300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13"/>
      <c r="K2801" s="314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15">
        <f>SUM(K2784:K2799)</f>
        <v>8217300</v>
      </c>
      <c r="K2802" s="31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17"/>
      <c r="K2803" s="317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14"/>
      <c r="K2805" s="314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18">
        <f>((J2802/1.11)+(K2804/1.11))*11%</f>
        <v>814327.02702702698</v>
      </c>
      <c r="K2806" s="319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14"/>
      <c r="K2807" s="314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8217300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20" t="str">
        <f>J2772</f>
        <v>NOVI / YO</v>
      </c>
      <c r="K2810" s="321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20">
        <f>J2773</f>
        <v>0</v>
      </c>
      <c r="K2811" s="321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23070025</v>
      </c>
      <c r="F2814" s="200"/>
      <c r="G2814" s="201" t="s">
        <v>2</v>
      </c>
      <c r="H2814" s="322" t="str">
        <f>H2776</f>
        <v>CV PELITA JAYA</v>
      </c>
      <c r="I2814" s="322"/>
      <c r="J2814" s="322"/>
      <c r="K2814" s="323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26" t="s">
        <v>3</v>
      </c>
      <c r="G2815" s="207"/>
      <c r="H2815" s="324"/>
      <c r="I2815" s="324"/>
      <c r="J2815" s="324"/>
      <c r="K2815" s="325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27">
        <f>D2778</f>
        <v>45124</v>
      </c>
      <c r="E2816" s="328"/>
      <c r="F2816" s="326"/>
      <c r="G2816" s="208"/>
      <c r="H2816" s="329" t="str">
        <f>H2778</f>
        <v>(ANUGERAH SEJAHTERA)</v>
      </c>
      <c r="I2816" s="329"/>
      <c r="J2816" s="329"/>
      <c r="K2816" s="330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26"/>
      <c r="G2817" s="208"/>
      <c r="H2817" s="331" t="str">
        <f>H2779</f>
        <v>PURWOKERTO</v>
      </c>
      <c r="I2817" s="331"/>
      <c r="J2817" s="331"/>
      <c r="K2817" s="332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4993</v>
      </c>
      <c r="E2818" s="199"/>
      <c r="F2818" s="210"/>
      <c r="G2818" s="211"/>
      <c r="H2818" s="333"/>
      <c r="I2818" s="333"/>
      <c r="J2818" s="333"/>
      <c r="K2818" s="334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20</v>
      </c>
      <c r="C2822" s="292" t="str">
        <f t="shared" si="1582"/>
        <v>LS</v>
      </c>
      <c r="D2822" s="293">
        <f t="shared" si="1582"/>
        <v>1</v>
      </c>
      <c r="E2822" s="294" t="str">
        <f t="shared" si="1582"/>
        <v>STAPLER SDI 1123</v>
      </c>
      <c r="F2822" s="235"/>
      <c r="G2822" s="236"/>
      <c r="H2822" s="237">
        <f t="shared" ref="H2822:J2822" si="1583">H2784</f>
        <v>300000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5250000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72</v>
      </c>
      <c r="C2823" s="292" t="str">
        <f t="shared" si="1585"/>
        <v>LS</v>
      </c>
      <c r="D2823" s="293">
        <f t="shared" si="1585"/>
        <v>1</v>
      </c>
      <c r="E2823" s="294" t="str">
        <f t="shared" si="1585"/>
        <v>CORRECTION FLUID KENKO KE-108</v>
      </c>
      <c r="F2823" s="235"/>
      <c r="G2823" s="236"/>
      <c r="H2823" s="237">
        <f t="shared" ref="H2823:J2823" si="1586">H2785</f>
        <v>47100</v>
      </c>
      <c r="I2823" s="238">
        <f t="shared" si="1586"/>
        <v>0.125</v>
      </c>
      <c r="J2823" s="238">
        <f t="shared" si="1586"/>
        <v>0</v>
      </c>
      <c r="K2823" s="239">
        <f t="shared" si="1584"/>
        <v>2967300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35"/>
      <c r="K2839" s="310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36">
        <f>SUM(K2822:K2837)</f>
        <v>8217300</v>
      </c>
      <c r="K2840" s="337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38"/>
      <c r="K2841" s="338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0"/>
      <c r="K2843" s="310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8">
        <f>((J2840/1.11)+(K2842/1.11))*11%</f>
        <v>814327.02702702698</v>
      </c>
      <c r="K2844" s="309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0"/>
      <c r="K2845" s="310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8217300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11" t="str">
        <f>J2810</f>
        <v>NOVI / YO</v>
      </c>
      <c r="K2848" s="312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11">
        <f>J2811</f>
        <v>0</v>
      </c>
      <c r="K2849" s="312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23070026</v>
      </c>
      <c r="G2852" s="11" t="s">
        <v>2</v>
      </c>
      <c r="H2852" s="339" t="s">
        <v>93</v>
      </c>
      <c r="I2852" s="339"/>
      <c r="J2852" s="339"/>
      <c r="K2852" s="340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43" t="s">
        <v>3</v>
      </c>
      <c r="G2853" s="17"/>
      <c r="H2853" s="341"/>
      <c r="I2853" s="341"/>
      <c r="J2853" s="341"/>
      <c r="K2853" s="342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4">
        <v>45127</v>
      </c>
      <c r="E2854" s="345"/>
      <c r="F2854" s="343"/>
      <c r="G2854" s="18"/>
      <c r="H2854" s="346" t="s">
        <v>94</v>
      </c>
      <c r="I2854" s="346"/>
      <c r="J2854" s="346"/>
      <c r="K2854" s="347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43"/>
      <c r="G2855" s="18"/>
      <c r="H2855" s="348" t="s">
        <v>95</v>
      </c>
      <c r="I2855" s="348"/>
      <c r="J2855" s="348"/>
      <c r="K2855" s="349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146</v>
      </c>
      <c r="E2856" s="9"/>
      <c r="F2856" s="21"/>
      <c r="G2856" s="22"/>
      <c r="H2856" s="350"/>
      <c r="I2856" s="350"/>
      <c r="J2856" s="350"/>
      <c r="K2856" s="351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300</v>
      </c>
      <c r="C2860" s="46" t="s">
        <v>64</v>
      </c>
      <c r="D2860" s="93">
        <v>10</v>
      </c>
      <c r="E2860" s="110" t="s">
        <v>122</v>
      </c>
      <c r="F2860" s="48"/>
      <c r="G2860" s="49"/>
      <c r="H2860" s="50">
        <v>104400</v>
      </c>
      <c r="I2860" s="51">
        <v>0.125</v>
      </c>
      <c r="J2860" s="51"/>
      <c r="K2860" s="52">
        <f t="shared" ref="K2860:K2875" si="1615">(B2860*H2860-((B2860*H2860)*I2860))-((B2860*H2860-((B2860*H2860)*I2860))*J2860)</f>
        <v>27405000</v>
      </c>
      <c r="L2860" s="36"/>
    </row>
    <row r="2861" spans="1:12" s="10" customFormat="1" ht="14.1" customHeight="1" x14ac:dyDescent="0.25">
      <c r="A2861" s="45">
        <v>2</v>
      </c>
      <c r="B2861" s="46">
        <v>20</v>
      </c>
      <c r="C2861" s="46" t="s">
        <v>58</v>
      </c>
      <c r="D2861" s="93">
        <v>1</v>
      </c>
      <c r="E2861" s="110" t="s">
        <v>147</v>
      </c>
      <c r="F2861" s="48"/>
      <c r="G2861" s="49"/>
      <c r="H2861" s="50">
        <v>40500</v>
      </c>
      <c r="I2861" s="51">
        <v>0.125</v>
      </c>
      <c r="J2861" s="51"/>
      <c r="K2861" s="52">
        <f t="shared" si="1615"/>
        <v>708750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52"/>
      <c r="K2877" s="353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54">
        <f>SUM(K2860:K2875)</f>
        <v>28113750</v>
      </c>
      <c r="K2878" s="355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56"/>
      <c r="K2879" s="356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53"/>
      <c r="K2881" s="353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7">
        <f>((J2878/1.11)+(K2880/1.11))*11%</f>
        <v>2786047.297297297</v>
      </c>
      <c r="K2882" s="358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53"/>
      <c r="K2883" s="353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28113750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59" t="s">
        <v>55</v>
      </c>
      <c r="K2886" s="360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59"/>
      <c r="K2887" s="360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23070026</v>
      </c>
      <c r="F2890" s="123"/>
      <c r="G2890" s="124" t="s">
        <v>2</v>
      </c>
      <c r="H2890" s="361" t="str">
        <f>H2852</f>
        <v>LILY JULIAWATI</v>
      </c>
      <c r="I2890" s="361"/>
      <c r="J2890" s="361"/>
      <c r="K2890" s="36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65" t="s">
        <v>3</v>
      </c>
      <c r="G2891" s="130"/>
      <c r="H2891" s="363"/>
      <c r="I2891" s="363"/>
      <c r="J2891" s="363"/>
      <c r="K2891" s="36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66">
        <f>D2854</f>
        <v>45127</v>
      </c>
      <c r="E2892" s="367"/>
      <c r="F2892" s="365"/>
      <c r="G2892" s="131"/>
      <c r="H2892" s="368" t="str">
        <f>H2854</f>
        <v>(REJO AGUNG)</v>
      </c>
      <c r="I2892" s="368"/>
      <c r="J2892" s="368"/>
      <c r="K2892" s="36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65"/>
      <c r="G2893" s="131"/>
      <c r="H2893" s="370" t="str">
        <f>H2855</f>
        <v>JOMBANG</v>
      </c>
      <c r="I2893" s="370"/>
      <c r="J2893" s="370"/>
      <c r="K2893" s="371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G 2378</v>
      </c>
      <c r="E2894" s="122"/>
      <c r="F2894" s="133"/>
      <c r="G2894" s="134"/>
      <c r="H2894" s="372"/>
      <c r="I2894" s="372"/>
      <c r="J2894" s="372"/>
      <c r="K2894" s="373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300</v>
      </c>
      <c r="C2898" s="287" t="str">
        <f t="shared" si="1616"/>
        <v>GRS</v>
      </c>
      <c r="D2898" s="288">
        <f t="shared" si="1616"/>
        <v>10</v>
      </c>
      <c r="E2898" s="289" t="str">
        <f t="shared" si="1616"/>
        <v>PENSIL JOYKO 2B P-88</v>
      </c>
      <c r="F2898" s="158"/>
      <c r="G2898" s="159"/>
      <c r="H2898" s="160">
        <f t="shared" ref="H2898:J2898" si="1617">H2860</f>
        <v>104400</v>
      </c>
      <c r="I2898" s="161">
        <f t="shared" si="1617"/>
        <v>0.125</v>
      </c>
      <c r="J2898" s="161">
        <f t="shared" si="1617"/>
        <v>0</v>
      </c>
      <c r="K2898" s="162">
        <f t="shared" ref="K2898:K2913" si="1618">(B2898*H2898-((B2898*H2898)*I2898))-((B2898*H2898-((B2898*H2898)*I2898))*J2898)</f>
        <v>27405000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20</v>
      </c>
      <c r="C2899" s="287" t="str">
        <f t="shared" si="1619"/>
        <v>PCS</v>
      </c>
      <c r="D2899" s="288">
        <f t="shared" si="1619"/>
        <v>1</v>
      </c>
      <c r="E2899" s="289" t="str">
        <f t="shared" si="1619"/>
        <v>MESIN LABEL HARGA JOYKO MX-5500M (8 DIGITS, 1 LINE)</v>
      </c>
      <c r="F2899" s="158"/>
      <c r="G2899" s="159"/>
      <c r="H2899" s="160">
        <f t="shared" ref="H2899:J2899" si="1620">H2861</f>
        <v>40500</v>
      </c>
      <c r="I2899" s="161">
        <f t="shared" si="1620"/>
        <v>0.125</v>
      </c>
      <c r="J2899" s="161">
        <f t="shared" si="1620"/>
        <v>0</v>
      </c>
      <c r="K2899" s="162">
        <f t="shared" si="1618"/>
        <v>708750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13"/>
      <c r="K2915" s="314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15">
        <f>SUM(K2898:K2913)</f>
        <v>28113750</v>
      </c>
      <c r="K2916" s="31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17"/>
      <c r="K2917" s="317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14"/>
      <c r="K2919" s="314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18">
        <f>((J2916/1.11)+(K2918/1.11))*11%</f>
        <v>2786047.297297297</v>
      </c>
      <c r="K2920" s="319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14"/>
      <c r="K2921" s="314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28113750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20" t="str">
        <f>J2886</f>
        <v>NOVI / CONDRO</v>
      </c>
      <c r="K2924" s="321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20">
        <f>J2887</f>
        <v>0</v>
      </c>
      <c r="K2925" s="321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23070026</v>
      </c>
      <c r="F2928" s="200"/>
      <c r="G2928" s="201" t="s">
        <v>2</v>
      </c>
      <c r="H2928" s="322" t="str">
        <f>H2890</f>
        <v>LILY JULIAWATI</v>
      </c>
      <c r="I2928" s="322"/>
      <c r="J2928" s="322"/>
      <c r="K2928" s="323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26" t="s">
        <v>3</v>
      </c>
      <c r="G2929" s="207"/>
      <c r="H2929" s="324"/>
      <c r="I2929" s="324"/>
      <c r="J2929" s="324"/>
      <c r="K2929" s="325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27">
        <f>D2892</f>
        <v>45127</v>
      </c>
      <c r="E2930" s="328"/>
      <c r="F2930" s="326"/>
      <c r="G2930" s="208"/>
      <c r="H2930" s="329" t="str">
        <f>H2892</f>
        <v>(REJO AGUNG)</v>
      </c>
      <c r="I2930" s="329"/>
      <c r="J2930" s="329"/>
      <c r="K2930" s="330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26"/>
      <c r="G2931" s="208"/>
      <c r="H2931" s="331" t="str">
        <f>H2893</f>
        <v>JOMBANG</v>
      </c>
      <c r="I2931" s="331"/>
      <c r="J2931" s="331"/>
      <c r="K2931" s="332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G 2378</v>
      </c>
      <c r="E2932" s="199"/>
      <c r="F2932" s="210"/>
      <c r="G2932" s="211"/>
      <c r="H2932" s="333"/>
      <c r="I2932" s="333"/>
      <c r="J2932" s="333"/>
      <c r="K2932" s="334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300</v>
      </c>
      <c r="C2936" s="292" t="str">
        <f t="shared" si="1649"/>
        <v>GRS</v>
      </c>
      <c r="D2936" s="293">
        <f t="shared" si="1649"/>
        <v>10</v>
      </c>
      <c r="E2936" s="294" t="str">
        <f t="shared" si="1649"/>
        <v>PENSIL JOYKO 2B P-88</v>
      </c>
      <c r="F2936" s="235"/>
      <c r="G2936" s="236"/>
      <c r="H2936" s="237">
        <f t="shared" ref="H2936:J2936" si="1650">H2898</f>
        <v>104400</v>
      </c>
      <c r="I2936" s="238">
        <f t="shared" si="1650"/>
        <v>0.125</v>
      </c>
      <c r="J2936" s="238">
        <f t="shared" si="1650"/>
        <v>0</v>
      </c>
      <c r="K2936" s="239">
        <f t="shared" ref="K2936:K2951" si="1651">(B2936*H2936-((B2936*H2936)*I2936))-((B2936*H2936-((B2936*H2936)*I2936))*J2936)</f>
        <v>27405000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20</v>
      </c>
      <c r="C2937" s="292" t="str">
        <f t="shared" si="1652"/>
        <v>PCS</v>
      </c>
      <c r="D2937" s="293">
        <f t="shared" si="1652"/>
        <v>1</v>
      </c>
      <c r="E2937" s="294" t="str">
        <f t="shared" si="1652"/>
        <v>MESIN LABEL HARGA JOYKO MX-5500M (8 DIGITS, 1 LINE)</v>
      </c>
      <c r="F2937" s="235"/>
      <c r="G2937" s="236"/>
      <c r="H2937" s="237">
        <f t="shared" ref="H2937:J2937" si="1653">H2899</f>
        <v>40500</v>
      </c>
      <c r="I2937" s="238">
        <f t="shared" si="1653"/>
        <v>0.125</v>
      </c>
      <c r="J2937" s="238">
        <f t="shared" si="1653"/>
        <v>0</v>
      </c>
      <c r="K2937" s="239">
        <f t="shared" si="1651"/>
        <v>708750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35"/>
      <c r="K2953" s="310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36">
        <f>SUM(K2936:K2951)</f>
        <v>28113750</v>
      </c>
      <c r="K2954" s="337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38"/>
      <c r="K2955" s="338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0"/>
      <c r="K2957" s="310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8">
        <f>((J2954/1.11)+(K2956/1.11))*11%</f>
        <v>2786047.297297297</v>
      </c>
      <c r="K2958" s="309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0"/>
      <c r="K2959" s="310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28113750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11" t="str">
        <f>J2924</f>
        <v>NOVI / CONDRO</v>
      </c>
      <c r="K2962" s="312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11">
        <f>J2925</f>
        <v>0</v>
      </c>
      <c r="K2963" s="312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23070027</v>
      </c>
      <c r="G2966" s="11" t="s">
        <v>2</v>
      </c>
      <c r="H2966" s="339" t="s">
        <v>98</v>
      </c>
      <c r="I2966" s="339"/>
      <c r="J2966" s="339"/>
      <c r="K2966" s="340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43" t="s">
        <v>3</v>
      </c>
      <c r="G2967" s="17"/>
      <c r="H2967" s="341"/>
      <c r="I2967" s="341"/>
      <c r="J2967" s="341"/>
      <c r="K2967" s="342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4">
        <v>45127</v>
      </c>
      <c r="E2968" s="345"/>
      <c r="F2968" s="343"/>
      <c r="G2968" s="18"/>
      <c r="H2968" s="346" t="s">
        <v>32</v>
      </c>
      <c r="I2968" s="346"/>
      <c r="J2968" s="346"/>
      <c r="K2968" s="347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43"/>
      <c r="G2969" s="18"/>
      <c r="H2969" s="348" t="s">
        <v>99</v>
      </c>
      <c r="I2969" s="348"/>
      <c r="J2969" s="348"/>
      <c r="K2969" s="349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150</v>
      </c>
      <c r="E2970" s="9"/>
      <c r="F2970" s="21"/>
      <c r="G2970" s="22"/>
      <c r="H2970" s="350"/>
      <c r="I2970" s="350"/>
      <c r="J2970" s="350"/>
      <c r="K2970" s="351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1200</v>
      </c>
      <c r="C2974" s="46" t="s">
        <v>58</v>
      </c>
      <c r="D2974" s="93">
        <v>5</v>
      </c>
      <c r="E2974" s="110" t="s">
        <v>148</v>
      </c>
      <c r="F2974" s="48"/>
      <c r="G2974" s="49"/>
      <c r="H2974" s="50">
        <v>7000</v>
      </c>
      <c r="I2974" s="51">
        <v>0.125</v>
      </c>
      <c r="J2974" s="51"/>
      <c r="K2974" s="52">
        <f t="shared" ref="K2974:K2989" si="1682">(B2974*H2974-((B2974*H2974)*I2974))-((B2974*H2974-((B2974*H2974)*I2974))*J2974)</f>
        <v>7350000</v>
      </c>
      <c r="L2974" s="36"/>
    </row>
    <row r="2975" spans="1:12" s="10" customFormat="1" ht="14.1" customHeight="1" x14ac:dyDescent="0.25">
      <c r="A2975" s="45">
        <v>2</v>
      </c>
      <c r="B2975" s="46">
        <v>144</v>
      </c>
      <c r="C2975" s="46" t="s">
        <v>58</v>
      </c>
      <c r="D2975" s="93">
        <v>1</v>
      </c>
      <c r="E2975" s="110" t="s">
        <v>149</v>
      </c>
      <c r="F2975" s="48"/>
      <c r="G2975" s="49"/>
      <c r="H2975" s="50">
        <v>9750</v>
      </c>
      <c r="I2975" s="51">
        <v>0.125</v>
      </c>
      <c r="J2975" s="51"/>
      <c r="K2975" s="52">
        <f t="shared" si="1682"/>
        <v>1228500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52"/>
      <c r="K2991" s="353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54">
        <f>SUM(K2974:K2989)</f>
        <v>8578500</v>
      </c>
      <c r="K2992" s="355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56"/>
      <c r="K2993" s="356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53"/>
      <c r="K2995" s="353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7">
        <f>((J2992/1.11)+(K2994/1.11))*11%</f>
        <v>850121.62162162154</v>
      </c>
      <c r="K2996" s="358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53"/>
      <c r="K2997" s="353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8578500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59" t="s">
        <v>55</v>
      </c>
      <c r="K3000" s="360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59"/>
      <c r="K3001" s="360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23070027</v>
      </c>
      <c r="F3004" s="123"/>
      <c r="G3004" s="124" t="s">
        <v>2</v>
      </c>
      <c r="H3004" s="361" t="str">
        <f>H2966</f>
        <v>CV LANCAR JAYA SENTOSA</v>
      </c>
      <c r="I3004" s="361"/>
      <c r="J3004" s="361"/>
      <c r="K3004" s="36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65" t="s">
        <v>3</v>
      </c>
      <c r="G3005" s="130"/>
      <c r="H3005" s="363"/>
      <c r="I3005" s="363"/>
      <c r="J3005" s="363"/>
      <c r="K3005" s="36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66">
        <f>D2968</f>
        <v>45127</v>
      </c>
      <c r="E3006" s="367"/>
      <c r="F3006" s="365"/>
      <c r="G3006" s="131"/>
      <c r="H3006" s="368" t="str">
        <f>H2968</f>
        <v/>
      </c>
      <c r="I3006" s="368"/>
      <c r="J3006" s="368"/>
      <c r="K3006" s="36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65"/>
      <c r="G3007" s="131"/>
      <c r="H3007" s="370" t="str">
        <f>H2969</f>
        <v>MALANG</v>
      </c>
      <c r="I3007" s="370"/>
      <c r="J3007" s="370"/>
      <c r="K3007" s="371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4835</v>
      </c>
      <c r="E3008" s="122"/>
      <c r="F3008" s="133"/>
      <c r="G3008" s="134"/>
      <c r="H3008" s="372"/>
      <c r="I3008" s="372"/>
      <c r="J3008" s="372"/>
      <c r="K3008" s="373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1200</v>
      </c>
      <c r="C3012" s="287" t="str">
        <f t="shared" si="1683"/>
        <v>PCS</v>
      </c>
      <c r="D3012" s="288">
        <f t="shared" si="1683"/>
        <v>5</v>
      </c>
      <c r="E3012" s="289" t="str">
        <f t="shared" si="1683"/>
        <v>STAPLER JOYKO HD-10CL</v>
      </c>
      <c r="F3012" s="158"/>
      <c r="G3012" s="159"/>
      <c r="H3012" s="160">
        <f t="shared" ref="H3012:J3012" si="1684">H2974</f>
        <v>7000</v>
      </c>
      <c r="I3012" s="161">
        <f t="shared" si="1684"/>
        <v>0.125</v>
      </c>
      <c r="J3012" s="161">
        <f t="shared" si="1684"/>
        <v>0</v>
      </c>
      <c r="K3012" s="162">
        <f t="shared" ref="K3012:K3027" si="1685">(B3012*H3012-((B3012*H3012)*I3012))-((B3012*H3012-((B3012*H3012)*I3012))*J3012)</f>
        <v>7350000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144</v>
      </c>
      <c r="C3013" s="287" t="str">
        <f t="shared" si="1686"/>
        <v>PCS</v>
      </c>
      <c r="D3013" s="288">
        <f t="shared" si="1686"/>
        <v>1</v>
      </c>
      <c r="E3013" s="289" t="str">
        <f t="shared" si="1686"/>
        <v>GUNTING JOYKO SC-848</v>
      </c>
      <c r="F3013" s="158"/>
      <c r="G3013" s="159"/>
      <c r="H3013" s="160">
        <f t="shared" ref="H3013:J3013" si="1687">H2975</f>
        <v>9750</v>
      </c>
      <c r="I3013" s="161">
        <f t="shared" si="1687"/>
        <v>0.125</v>
      </c>
      <c r="J3013" s="161">
        <f t="shared" si="1687"/>
        <v>0</v>
      </c>
      <c r="K3013" s="162">
        <f t="shared" si="1685"/>
        <v>1228500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13"/>
      <c r="K3029" s="314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15">
        <f>SUM(K3012:K3027)</f>
        <v>8578500</v>
      </c>
      <c r="K3030" s="31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17"/>
      <c r="K3031" s="317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14"/>
      <c r="K3033" s="314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18">
        <f>((J3030/1.11)+(K3032/1.11))*11%</f>
        <v>850121.62162162154</v>
      </c>
      <c r="K3034" s="319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14"/>
      <c r="K3035" s="314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8578500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20" t="str">
        <f>J3000</f>
        <v>NOVI / CONDRO</v>
      </c>
      <c r="K3038" s="321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20">
        <f>J3001</f>
        <v>0</v>
      </c>
      <c r="K3039" s="321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23070027</v>
      </c>
      <c r="F3042" s="200"/>
      <c r="G3042" s="201" t="s">
        <v>2</v>
      </c>
      <c r="H3042" s="322" t="str">
        <f>H3004</f>
        <v>CV LANCAR JAYA SENTOSA</v>
      </c>
      <c r="I3042" s="322"/>
      <c r="J3042" s="322"/>
      <c r="K3042" s="323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26" t="s">
        <v>3</v>
      </c>
      <c r="G3043" s="207"/>
      <c r="H3043" s="324"/>
      <c r="I3043" s="324"/>
      <c r="J3043" s="324"/>
      <c r="K3043" s="325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27">
        <f>D3006</f>
        <v>45127</v>
      </c>
      <c r="E3044" s="328"/>
      <c r="F3044" s="326"/>
      <c r="G3044" s="208"/>
      <c r="H3044" s="329" t="str">
        <f>H3006</f>
        <v/>
      </c>
      <c r="I3044" s="329"/>
      <c r="J3044" s="329"/>
      <c r="K3044" s="330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26"/>
      <c r="G3045" s="208"/>
      <c r="H3045" s="331" t="str">
        <f>H3007</f>
        <v>MALANG</v>
      </c>
      <c r="I3045" s="331"/>
      <c r="J3045" s="331"/>
      <c r="K3045" s="332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4835</v>
      </c>
      <c r="E3046" s="199"/>
      <c r="F3046" s="210"/>
      <c r="G3046" s="211"/>
      <c r="H3046" s="333"/>
      <c r="I3046" s="333"/>
      <c r="J3046" s="333"/>
      <c r="K3046" s="334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1200</v>
      </c>
      <c r="C3050" s="292" t="str">
        <f t="shared" si="1716"/>
        <v>PCS</v>
      </c>
      <c r="D3050" s="293">
        <f t="shared" si="1716"/>
        <v>5</v>
      </c>
      <c r="E3050" s="294" t="str">
        <f t="shared" si="1716"/>
        <v>STAPLER JOYKO HD-10CL</v>
      </c>
      <c r="F3050" s="235"/>
      <c r="G3050" s="236"/>
      <c r="H3050" s="237">
        <f t="shared" ref="H3050:J3050" si="1717">H3012</f>
        <v>7000</v>
      </c>
      <c r="I3050" s="238">
        <f t="shared" si="1717"/>
        <v>0.125</v>
      </c>
      <c r="J3050" s="238">
        <f t="shared" si="1717"/>
        <v>0</v>
      </c>
      <c r="K3050" s="239">
        <f t="shared" ref="K3050:K3065" si="1718">(B3050*H3050-((B3050*H3050)*I3050))-((B3050*H3050-((B3050*H3050)*I3050))*J3050)</f>
        <v>7350000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144</v>
      </c>
      <c r="C3051" s="292" t="str">
        <f t="shared" si="1719"/>
        <v>PCS</v>
      </c>
      <c r="D3051" s="293">
        <f t="shared" si="1719"/>
        <v>1</v>
      </c>
      <c r="E3051" s="294" t="str">
        <f t="shared" si="1719"/>
        <v>GUNTING JOYKO SC-848</v>
      </c>
      <c r="F3051" s="235"/>
      <c r="G3051" s="236"/>
      <c r="H3051" s="237">
        <f t="shared" ref="H3051:J3051" si="1720">H3013</f>
        <v>9750</v>
      </c>
      <c r="I3051" s="238">
        <f t="shared" si="1720"/>
        <v>0.125</v>
      </c>
      <c r="J3051" s="238">
        <f t="shared" si="1720"/>
        <v>0</v>
      </c>
      <c r="K3051" s="239">
        <f t="shared" si="1718"/>
        <v>1228500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35"/>
      <c r="K3067" s="310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36">
        <f>SUM(K3050:K3065)</f>
        <v>8578500</v>
      </c>
      <c r="K3068" s="337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38"/>
      <c r="K3069" s="338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0"/>
      <c r="K3071" s="310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8">
        <f>((J3068/1.11)+(K3070/1.11))*11%</f>
        <v>850121.62162162154</v>
      </c>
      <c r="K3072" s="309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0"/>
      <c r="K3073" s="310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8578500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11" t="str">
        <f>J3038</f>
        <v>NOVI / CONDRO</v>
      </c>
      <c r="K3076" s="312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11">
        <f>J3039</f>
        <v>0</v>
      </c>
      <c r="K3077" s="312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23070028</v>
      </c>
      <c r="G3080" s="11" t="s">
        <v>2</v>
      </c>
      <c r="H3080" s="339" t="s">
        <v>47</v>
      </c>
      <c r="I3080" s="339"/>
      <c r="J3080" s="339"/>
      <c r="K3080" s="340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43" t="s">
        <v>3</v>
      </c>
      <c r="G3081" s="17"/>
      <c r="H3081" s="341"/>
      <c r="I3081" s="341"/>
      <c r="J3081" s="341"/>
      <c r="K3081" s="342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4">
        <v>45128</v>
      </c>
      <c r="E3082" s="345"/>
      <c r="F3082" s="343"/>
      <c r="G3082" s="18"/>
      <c r="H3082" s="346" t="s">
        <v>48</v>
      </c>
      <c r="I3082" s="346"/>
      <c r="J3082" s="346"/>
      <c r="K3082" s="347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43"/>
      <c r="G3083" s="18"/>
      <c r="H3083" s="348" t="s">
        <v>49</v>
      </c>
      <c r="I3083" s="348"/>
      <c r="J3083" s="348"/>
      <c r="K3083" s="349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151</v>
      </c>
      <c r="E3084" s="9"/>
      <c r="F3084" s="21"/>
      <c r="G3084" s="22"/>
      <c r="H3084" s="350"/>
      <c r="I3084" s="350"/>
      <c r="J3084" s="350"/>
      <c r="K3084" s="351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51</v>
      </c>
      <c r="D3088" s="93">
        <v>2</v>
      </c>
      <c r="E3088" s="110" t="s">
        <v>71</v>
      </c>
      <c r="F3088" s="48"/>
      <c r="G3088" s="49"/>
      <c r="H3088" s="50">
        <v>228000</v>
      </c>
      <c r="I3088" s="51">
        <v>0.13500000000000001</v>
      </c>
      <c r="J3088" s="51"/>
      <c r="K3088" s="52">
        <f t="shared" ref="K3088:K3103" si="1749">(B3088*H3088-((B3088*H3088)*I3088))-((B3088*H3088-((B3088*H3088)*I3088))*J3088)</f>
        <v>3944400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52"/>
      <c r="K3105" s="353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54">
        <f>SUM(K3088:K3103)</f>
        <v>3944400</v>
      </c>
      <c r="K3106" s="355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56"/>
      <c r="K3107" s="356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53"/>
      <c r="K3109" s="353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7">
        <f>((J3106/1.11)+(K3108/1.11))*11%</f>
        <v>390886.48648648645</v>
      </c>
      <c r="K3110" s="358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53"/>
      <c r="K3111" s="353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3944400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59" t="s">
        <v>55</v>
      </c>
      <c r="K3114" s="360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59"/>
      <c r="K3115" s="360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23070028</v>
      </c>
      <c r="F3118" s="123"/>
      <c r="G3118" s="124" t="s">
        <v>2</v>
      </c>
      <c r="H3118" s="361" t="str">
        <f>H3080</f>
        <v>CV PELITA JAYA</v>
      </c>
      <c r="I3118" s="361"/>
      <c r="J3118" s="361"/>
      <c r="K3118" s="36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65" t="s">
        <v>3</v>
      </c>
      <c r="G3119" s="130"/>
      <c r="H3119" s="363"/>
      <c r="I3119" s="363"/>
      <c r="J3119" s="363"/>
      <c r="K3119" s="36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66">
        <f>D3082</f>
        <v>45128</v>
      </c>
      <c r="E3120" s="367"/>
      <c r="F3120" s="365"/>
      <c r="G3120" s="131"/>
      <c r="H3120" s="368" t="str">
        <f>H3082</f>
        <v>(ANUGERAH SEJAHTERA)</v>
      </c>
      <c r="I3120" s="368"/>
      <c r="J3120" s="368"/>
      <c r="K3120" s="36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65"/>
      <c r="G3121" s="131"/>
      <c r="H3121" s="370" t="str">
        <f>H3083</f>
        <v>PURWOKERTO</v>
      </c>
      <c r="I3121" s="370"/>
      <c r="J3121" s="370"/>
      <c r="K3121" s="371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2380</v>
      </c>
      <c r="E3122" s="122"/>
      <c r="F3122" s="133"/>
      <c r="G3122" s="134"/>
      <c r="H3122" s="372"/>
      <c r="I3122" s="372"/>
      <c r="J3122" s="372"/>
      <c r="K3122" s="373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LSN</v>
      </c>
      <c r="D3126" s="288">
        <f t="shared" si="1750"/>
        <v>2</v>
      </c>
      <c r="E3126" s="289" t="str">
        <f t="shared" si="1750"/>
        <v>STAPLER KENKO HD-50</v>
      </c>
      <c r="F3126" s="158"/>
      <c r="G3126" s="159"/>
      <c r="H3126" s="160">
        <f t="shared" ref="H3126:J3126" si="1751">H3088</f>
        <v>228000</v>
      </c>
      <c r="I3126" s="161">
        <f t="shared" si="1751"/>
        <v>0.13500000000000001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3944400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13"/>
      <c r="K3143" s="314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15">
        <f>SUM(K3126:K3141)</f>
        <v>3944400</v>
      </c>
      <c r="K3144" s="31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17"/>
      <c r="K3145" s="317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14"/>
      <c r="K3147" s="314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18">
        <f>((J3144/1.11)+(K3146/1.11))*11%</f>
        <v>390886.48648648645</v>
      </c>
      <c r="K3148" s="319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14"/>
      <c r="K3149" s="314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3944400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20" t="str">
        <f>J3114</f>
        <v>NOVI / CONDRO</v>
      </c>
      <c r="K3152" s="321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20">
        <f>J3115</f>
        <v>0</v>
      </c>
      <c r="K3153" s="321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23070028</v>
      </c>
      <c r="F3156" s="200"/>
      <c r="G3156" s="201" t="s">
        <v>2</v>
      </c>
      <c r="H3156" s="322" t="str">
        <f>H3118</f>
        <v>CV PELITA JAYA</v>
      </c>
      <c r="I3156" s="322"/>
      <c r="J3156" s="322"/>
      <c r="K3156" s="323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26" t="s">
        <v>3</v>
      </c>
      <c r="G3157" s="207"/>
      <c r="H3157" s="324"/>
      <c r="I3157" s="324"/>
      <c r="J3157" s="324"/>
      <c r="K3157" s="325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27">
        <f>D3120</f>
        <v>45128</v>
      </c>
      <c r="E3158" s="328"/>
      <c r="F3158" s="326"/>
      <c r="G3158" s="208"/>
      <c r="H3158" s="329" t="str">
        <f>H3120</f>
        <v>(ANUGERAH SEJAHTERA)</v>
      </c>
      <c r="I3158" s="329"/>
      <c r="J3158" s="329"/>
      <c r="K3158" s="330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26"/>
      <c r="G3159" s="208"/>
      <c r="H3159" s="331" t="str">
        <f>H3121</f>
        <v>PURWOKERTO</v>
      </c>
      <c r="I3159" s="331"/>
      <c r="J3159" s="331"/>
      <c r="K3159" s="332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2380</v>
      </c>
      <c r="E3160" s="199"/>
      <c r="F3160" s="210"/>
      <c r="G3160" s="211"/>
      <c r="H3160" s="333"/>
      <c r="I3160" s="333"/>
      <c r="J3160" s="333"/>
      <c r="K3160" s="334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LSN</v>
      </c>
      <c r="D3164" s="293">
        <f t="shared" si="1783"/>
        <v>2</v>
      </c>
      <c r="E3164" s="294" t="str">
        <f t="shared" si="1783"/>
        <v>STAPLER KENKO HD-50</v>
      </c>
      <c r="F3164" s="235"/>
      <c r="G3164" s="236"/>
      <c r="H3164" s="237">
        <f t="shared" ref="H3164:J3164" si="1784">H3126</f>
        <v>228000</v>
      </c>
      <c r="I3164" s="238">
        <f t="shared" si="1784"/>
        <v>0.13500000000000001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3944400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35"/>
      <c r="K3181" s="310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36">
        <f>SUM(K3164:K3179)</f>
        <v>3944400</v>
      </c>
      <c r="K3182" s="337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38"/>
      <c r="K3183" s="338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0"/>
      <c r="K3185" s="310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8">
        <f>((J3182/1.11)+(K3184/1.11))*11%</f>
        <v>390886.48648648645</v>
      </c>
      <c r="K3186" s="309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0"/>
      <c r="K3187" s="310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3944400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11" t="str">
        <f>J3152</f>
        <v>NOVI / CONDRO</v>
      </c>
      <c r="K3190" s="312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11">
        <f>J3153</f>
        <v>0</v>
      </c>
      <c r="K3191" s="312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23070029</v>
      </c>
      <c r="G3194" s="11" t="s">
        <v>2</v>
      </c>
      <c r="H3194" s="339" t="s">
        <v>107</v>
      </c>
      <c r="I3194" s="339"/>
      <c r="J3194" s="339"/>
      <c r="K3194" s="340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43" t="s">
        <v>3</v>
      </c>
      <c r="G3195" s="17"/>
      <c r="H3195" s="341"/>
      <c r="I3195" s="341"/>
      <c r="J3195" s="341"/>
      <c r="K3195" s="342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4">
        <v>45129</v>
      </c>
      <c r="E3196" s="345"/>
      <c r="F3196" s="343"/>
      <c r="G3196" s="18"/>
      <c r="H3196" s="346" t="s">
        <v>108</v>
      </c>
      <c r="I3196" s="346"/>
      <c r="J3196" s="346"/>
      <c r="K3196" s="347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43"/>
      <c r="G3197" s="18"/>
      <c r="H3197" s="348" t="s">
        <v>109</v>
      </c>
      <c r="I3197" s="348"/>
      <c r="J3197" s="348"/>
      <c r="K3197" s="349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152</v>
      </c>
      <c r="E3198" s="9"/>
      <c r="F3198" s="21"/>
      <c r="G3198" s="22"/>
      <c r="H3198" s="350"/>
      <c r="I3198" s="350"/>
      <c r="J3198" s="350"/>
      <c r="K3198" s="351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36</v>
      </c>
      <c r="C3202" s="46" t="s">
        <v>51</v>
      </c>
      <c r="D3202" s="93">
        <v>1</v>
      </c>
      <c r="E3202" s="110" t="s">
        <v>153</v>
      </c>
      <c r="F3202" s="48"/>
      <c r="G3202" s="49"/>
      <c r="H3202" s="50">
        <v>54300</v>
      </c>
      <c r="I3202" s="51">
        <v>0.14000000000000001</v>
      </c>
      <c r="J3202" s="51"/>
      <c r="K3202" s="52">
        <f t="shared" ref="K3202:K3217" si="1816">(B3202*H3202-((B3202*H3202)*I3202))-((B3202*H3202-((B3202*H3202)*I3202))*J3202)</f>
        <v>1681128</v>
      </c>
      <c r="L3202" s="36"/>
    </row>
    <row r="3203" spans="1:12" s="10" customFormat="1" ht="14.1" customHeight="1" x14ac:dyDescent="0.25">
      <c r="A3203" s="45">
        <v>2</v>
      </c>
      <c r="B3203" s="46">
        <v>144</v>
      </c>
      <c r="C3203" s="46" t="s">
        <v>51</v>
      </c>
      <c r="D3203" s="93">
        <v>1</v>
      </c>
      <c r="E3203" s="110" t="s">
        <v>154</v>
      </c>
      <c r="F3203" s="48"/>
      <c r="G3203" s="49"/>
      <c r="H3203" s="50">
        <v>39600</v>
      </c>
      <c r="I3203" s="51">
        <v>0.14000000000000001</v>
      </c>
      <c r="J3203" s="51"/>
      <c r="K3203" s="52">
        <f t="shared" si="1816"/>
        <v>4904064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52"/>
      <c r="K3219" s="353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54">
        <f>SUM(K3202:K3217)</f>
        <v>6585192</v>
      </c>
      <c r="K3220" s="355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56"/>
      <c r="K3221" s="356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53"/>
      <c r="K3223" s="353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7">
        <f>((J3220/1.11)+(K3222/1.11))*11%</f>
        <v>652586.59459459456</v>
      </c>
      <c r="K3224" s="358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53"/>
      <c r="K3225" s="353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6585192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59" t="s">
        <v>55</v>
      </c>
      <c r="K3228" s="360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59"/>
      <c r="K3229" s="360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23070029</v>
      </c>
      <c r="F3232" s="123"/>
      <c r="G3232" s="124" t="s">
        <v>2</v>
      </c>
      <c r="H3232" s="361" t="str">
        <f>H3194</f>
        <v>HARNOYO</v>
      </c>
      <c r="I3232" s="361"/>
      <c r="J3232" s="361"/>
      <c r="K3232" s="36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65" t="s">
        <v>3</v>
      </c>
      <c r="G3233" s="130"/>
      <c r="H3233" s="363"/>
      <c r="I3233" s="363"/>
      <c r="J3233" s="363"/>
      <c r="K3233" s="36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66">
        <f>D3196</f>
        <v>45129</v>
      </c>
      <c r="E3234" s="367"/>
      <c r="F3234" s="365"/>
      <c r="G3234" s="131"/>
      <c r="H3234" s="368" t="str">
        <f>H3196</f>
        <v>(BENDAN)</v>
      </c>
      <c r="I3234" s="368"/>
      <c r="J3234" s="368"/>
      <c r="K3234" s="36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65"/>
      <c r="G3235" s="131"/>
      <c r="H3235" s="370" t="str">
        <f>H3197</f>
        <v>PEKALONGAN</v>
      </c>
      <c r="I3235" s="370"/>
      <c r="J3235" s="370"/>
      <c r="K3235" s="371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2388</v>
      </c>
      <c r="E3236" s="122"/>
      <c r="F3236" s="133"/>
      <c r="G3236" s="134"/>
      <c r="H3236" s="372"/>
      <c r="I3236" s="372"/>
      <c r="J3236" s="372"/>
      <c r="K3236" s="373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36</v>
      </c>
      <c r="C3240" s="287" t="str">
        <f t="shared" si="1817"/>
        <v>LSN</v>
      </c>
      <c r="D3240" s="288">
        <f t="shared" si="1817"/>
        <v>1</v>
      </c>
      <c r="E3240" s="289" t="str">
        <f t="shared" si="1817"/>
        <v>CORRECTION FLUID KENKO KE-01</v>
      </c>
      <c r="F3240" s="158"/>
      <c r="G3240" s="159"/>
      <c r="H3240" s="160">
        <f t="shared" ref="H3240:J3240" si="1818">H3202</f>
        <v>54300</v>
      </c>
      <c r="I3240" s="161">
        <f t="shared" si="1818"/>
        <v>0.14000000000000001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1681128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144</v>
      </c>
      <c r="C3241" s="287" t="str">
        <f t="shared" si="1820"/>
        <v>LSN</v>
      </c>
      <c r="D3241" s="288">
        <f t="shared" si="1820"/>
        <v>1</v>
      </c>
      <c r="E3241" s="289" t="str">
        <f t="shared" si="1820"/>
        <v>GEL PEN KENKO K-1 HITAM</v>
      </c>
      <c r="F3241" s="158"/>
      <c r="G3241" s="159"/>
      <c r="H3241" s="160">
        <f t="shared" ref="H3241:J3241" si="1821">H3203</f>
        <v>39600</v>
      </c>
      <c r="I3241" s="161">
        <f t="shared" si="1821"/>
        <v>0.14000000000000001</v>
      </c>
      <c r="J3241" s="161">
        <f t="shared" si="1821"/>
        <v>0</v>
      </c>
      <c r="K3241" s="162">
        <f t="shared" si="1819"/>
        <v>4904064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13"/>
      <c r="K3257" s="314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15">
        <f>SUM(K3240:K3255)</f>
        <v>6585192</v>
      </c>
      <c r="K3258" s="31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17"/>
      <c r="K3259" s="317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14"/>
      <c r="K3261" s="314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18">
        <f>((J3258/1.11)+(K3260/1.11))*11%</f>
        <v>652586.59459459456</v>
      </c>
      <c r="K3262" s="319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14"/>
      <c r="K3263" s="314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6585192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20" t="str">
        <f>J3228</f>
        <v>NOVI / CONDRO</v>
      </c>
      <c r="K3266" s="321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20">
        <f>J3229</f>
        <v>0</v>
      </c>
      <c r="K3267" s="321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23070029</v>
      </c>
      <c r="F3270" s="200"/>
      <c r="G3270" s="201" t="s">
        <v>2</v>
      </c>
      <c r="H3270" s="322" t="str">
        <f>H3232</f>
        <v>HARNOYO</v>
      </c>
      <c r="I3270" s="322"/>
      <c r="J3270" s="322"/>
      <c r="K3270" s="323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26" t="s">
        <v>3</v>
      </c>
      <c r="G3271" s="207"/>
      <c r="H3271" s="324"/>
      <c r="I3271" s="324"/>
      <c r="J3271" s="324"/>
      <c r="K3271" s="325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27">
        <f>D3234</f>
        <v>45129</v>
      </c>
      <c r="E3272" s="328"/>
      <c r="F3272" s="326"/>
      <c r="G3272" s="208"/>
      <c r="H3272" s="329" t="str">
        <f>H3234</f>
        <v>(BENDAN)</v>
      </c>
      <c r="I3272" s="329"/>
      <c r="J3272" s="329"/>
      <c r="K3272" s="330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26"/>
      <c r="G3273" s="208"/>
      <c r="H3273" s="331" t="str">
        <f>H3235</f>
        <v>PEKALONGAN</v>
      </c>
      <c r="I3273" s="331"/>
      <c r="J3273" s="331"/>
      <c r="K3273" s="332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2388</v>
      </c>
      <c r="E3274" s="199"/>
      <c r="F3274" s="210"/>
      <c r="G3274" s="211"/>
      <c r="H3274" s="333"/>
      <c r="I3274" s="333"/>
      <c r="J3274" s="333"/>
      <c r="K3274" s="334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36</v>
      </c>
      <c r="C3278" s="292" t="str">
        <f t="shared" si="1850"/>
        <v>LSN</v>
      </c>
      <c r="D3278" s="293">
        <f t="shared" si="1850"/>
        <v>1</v>
      </c>
      <c r="E3278" s="294" t="str">
        <f t="shared" si="1850"/>
        <v>CORRECTION FLUID KENKO KE-01</v>
      </c>
      <c r="F3278" s="235"/>
      <c r="G3278" s="236"/>
      <c r="H3278" s="237">
        <f t="shared" ref="H3278:J3278" si="1851">H3240</f>
        <v>54300</v>
      </c>
      <c r="I3278" s="238">
        <f t="shared" si="1851"/>
        <v>0.14000000000000001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1681128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144</v>
      </c>
      <c r="C3279" s="292" t="str">
        <f t="shared" si="1853"/>
        <v>LSN</v>
      </c>
      <c r="D3279" s="293">
        <f t="shared" si="1853"/>
        <v>1</v>
      </c>
      <c r="E3279" s="294" t="str">
        <f t="shared" si="1853"/>
        <v>GEL PEN KENKO K-1 HITAM</v>
      </c>
      <c r="F3279" s="235"/>
      <c r="G3279" s="236"/>
      <c r="H3279" s="237">
        <f t="shared" ref="H3279:J3279" si="1854">H3241</f>
        <v>39600</v>
      </c>
      <c r="I3279" s="238">
        <f t="shared" si="1854"/>
        <v>0.14000000000000001</v>
      </c>
      <c r="J3279" s="238">
        <f t="shared" si="1854"/>
        <v>0</v>
      </c>
      <c r="K3279" s="239">
        <f t="shared" si="1852"/>
        <v>4904064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35"/>
      <c r="K3295" s="310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36">
        <f>SUM(K3278:K3293)</f>
        <v>6585192</v>
      </c>
      <c r="K3296" s="337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38"/>
      <c r="K3297" s="338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0"/>
      <c r="K3299" s="310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8">
        <f>((J3296/1.11)+(K3298/1.11))*11%</f>
        <v>652586.59459459456</v>
      </c>
      <c r="K3300" s="309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0"/>
      <c r="K3301" s="310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6585192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11" t="str">
        <f>J3266</f>
        <v>NOVI / CONDRO</v>
      </c>
      <c r="K3304" s="312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11">
        <f>J3267</f>
        <v>0</v>
      </c>
      <c r="K3305" s="312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23070030</v>
      </c>
      <c r="G3308" s="11" t="s">
        <v>2</v>
      </c>
      <c r="H3308" s="339" t="s">
        <v>98</v>
      </c>
      <c r="I3308" s="339"/>
      <c r="J3308" s="339"/>
      <c r="K3308" s="340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43" t="s">
        <v>3</v>
      </c>
      <c r="G3309" s="17"/>
      <c r="H3309" s="341"/>
      <c r="I3309" s="341"/>
      <c r="J3309" s="341"/>
      <c r="K3309" s="342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4">
        <v>45131</v>
      </c>
      <c r="E3310" s="345"/>
      <c r="F3310" s="343"/>
      <c r="G3310" s="18"/>
      <c r="H3310" s="346" t="s">
        <v>32</v>
      </c>
      <c r="I3310" s="346"/>
      <c r="J3310" s="346"/>
      <c r="K3310" s="347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43"/>
      <c r="G3311" s="18"/>
      <c r="H3311" s="348" t="s">
        <v>99</v>
      </c>
      <c r="I3311" s="348"/>
      <c r="J3311" s="348"/>
      <c r="K3311" s="349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155</v>
      </c>
      <c r="E3312" s="9"/>
      <c r="F3312" s="21"/>
      <c r="G3312" s="22"/>
      <c r="H3312" s="350"/>
      <c r="I3312" s="350"/>
      <c r="J3312" s="350"/>
      <c r="K3312" s="351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144</v>
      </c>
      <c r="C3316" s="46" t="s">
        <v>51</v>
      </c>
      <c r="D3316" s="93">
        <v>2</v>
      </c>
      <c r="E3316" s="110" t="s">
        <v>156</v>
      </c>
      <c r="F3316" s="48"/>
      <c r="G3316" s="49"/>
      <c r="H3316" s="50">
        <v>37200</v>
      </c>
      <c r="I3316" s="51">
        <v>0.125</v>
      </c>
      <c r="J3316" s="51"/>
      <c r="K3316" s="52">
        <f t="shared" ref="K3316:K3331" si="1883">(B3316*H3316-((B3316*H3316)*I3316))-((B3316*H3316-((B3316*H3316)*I3316))*J3316)</f>
        <v>4687200</v>
      </c>
      <c r="L3316" s="36"/>
    </row>
    <row r="3317" spans="1:12" s="10" customFormat="1" ht="14.1" customHeight="1" x14ac:dyDescent="0.25">
      <c r="A3317" s="45">
        <v>2</v>
      </c>
      <c r="B3317" s="46">
        <v>144</v>
      </c>
      <c r="C3317" s="46" t="s">
        <v>51</v>
      </c>
      <c r="D3317" s="93">
        <v>1</v>
      </c>
      <c r="E3317" s="110" t="s">
        <v>157</v>
      </c>
      <c r="F3317" s="48"/>
      <c r="G3317" s="49"/>
      <c r="H3317" s="50">
        <v>19800</v>
      </c>
      <c r="I3317" s="51">
        <v>0.125</v>
      </c>
      <c r="J3317" s="51"/>
      <c r="K3317" s="52">
        <f t="shared" si="1883"/>
        <v>2494800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52"/>
      <c r="K3333" s="353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54">
        <f>SUM(K3316:K3331)</f>
        <v>7182000</v>
      </c>
      <c r="K3334" s="355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56"/>
      <c r="K3335" s="356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53"/>
      <c r="K3337" s="353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7">
        <f>((J3334/1.11)+(K3336/1.11))*11%</f>
        <v>711729.72972972959</v>
      </c>
      <c r="K3338" s="358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53"/>
      <c r="K3339" s="353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7182000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59" t="s">
        <v>55</v>
      </c>
      <c r="K3342" s="360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59"/>
      <c r="K3343" s="360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23070030</v>
      </c>
      <c r="F3346" s="123"/>
      <c r="G3346" s="124" t="s">
        <v>2</v>
      </c>
      <c r="H3346" s="361" t="str">
        <f>H3308</f>
        <v>CV LANCAR JAYA SENTOSA</v>
      </c>
      <c r="I3346" s="361"/>
      <c r="J3346" s="361"/>
      <c r="K3346" s="36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65" t="s">
        <v>3</v>
      </c>
      <c r="G3347" s="130"/>
      <c r="H3347" s="363"/>
      <c r="I3347" s="363"/>
      <c r="J3347" s="363"/>
      <c r="K3347" s="36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66">
        <f>D3310</f>
        <v>45131</v>
      </c>
      <c r="E3348" s="367"/>
      <c r="F3348" s="365"/>
      <c r="G3348" s="131"/>
      <c r="H3348" s="368" t="str">
        <f>H3310</f>
        <v/>
      </c>
      <c r="I3348" s="368"/>
      <c r="J3348" s="368"/>
      <c r="K3348" s="36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65"/>
      <c r="G3349" s="131"/>
      <c r="H3349" s="370" t="str">
        <f>H3311</f>
        <v>MALANG</v>
      </c>
      <c r="I3349" s="370"/>
      <c r="J3349" s="370"/>
      <c r="K3349" s="371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4840</v>
      </c>
      <c r="E3350" s="122"/>
      <c r="F3350" s="133"/>
      <c r="G3350" s="134"/>
      <c r="H3350" s="372"/>
      <c r="I3350" s="372"/>
      <c r="J3350" s="372"/>
      <c r="K3350" s="373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144</v>
      </c>
      <c r="C3354" s="287" t="str">
        <f t="shared" si="1884"/>
        <v>LSN</v>
      </c>
      <c r="D3354" s="288">
        <f t="shared" si="1884"/>
        <v>2</v>
      </c>
      <c r="E3354" s="289" t="str">
        <f t="shared" si="1884"/>
        <v>ISI PENSIL 2B 2.0 MM JOYKO PL-11</v>
      </c>
      <c r="F3354" s="158"/>
      <c r="G3354" s="159"/>
      <c r="H3354" s="160">
        <f t="shared" ref="H3354:J3354" si="1885">H3316</f>
        <v>37200</v>
      </c>
      <c r="I3354" s="161">
        <f t="shared" si="1885"/>
        <v>0.125</v>
      </c>
      <c r="J3354" s="161">
        <f t="shared" si="1885"/>
        <v>0</v>
      </c>
      <c r="K3354" s="162">
        <f t="shared" ref="K3354:K3369" si="1886">(B3354*H3354-((B3354*H3354)*I3354))-((B3354*H3354-((B3354*H3354)*I3354))*J3354)</f>
        <v>4687200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144</v>
      </c>
      <c r="C3355" s="287" t="str">
        <f t="shared" si="1887"/>
        <v>LSN</v>
      </c>
      <c r="D3355" s="288">
        <f t="shared" si="1887"/>
        <v>1</v>
      </c>
      <c r="E3355" s="289" t="str">
        <f t="shared" si="1887"/>
        <v>ISI PENSIL 2B 2.0 MM JOYKO PL-10</v>
      </c>
      <c r="F3355" s="158"/>
      <c r="G3355" s="159"/>
      <c r="H3355" s="160">
        <f t="shared" ref="H3355:J3355" si="1888">H3317</f>
        <v>19800</v>
      </c>
      <c r="I3355" s="161">
        <f t="shared" si="1888"/>
        <v>0.125</v>
      </c>
      <c r="J3355" s="161">
        <f t="shared" si="1888"/>
        <v>0</v>
      </c>
      <c r="K3355" s="162">
        <f t="shared" si="1886"/>
        <v>2494800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13"/>
      <c r="K3371" s="314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15">
        <f>SUM(K3354:K3369)</f>
        <v>7182000</v>
      </c>
      <c r="K3372" s="31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17"/>
      <c r="K3373" s="317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14"/>
      <c r="K3375" s="314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18">
        <f>((J3372/1.11)+(K3374/1.11))*11%</f>
        <v>711729.72972972959</v>
      </c>
      <c r="K3376" s="319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14"/>
      <c r="K3377" s="314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7182000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20" t="str">
        <f>J3342</f>
        <v>NOVI / CONDRO</v>
      </c>
      <c r="K3380" s="321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20">
        <f>J3343</f>
        <v>0</v>
      </c>
      <c r="K3381" s="321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23070030</v>
      </c>
      <c r="F3384" s="200"/>
      <c r="G3384" s="201" t="s">
        <v>2</v>
      </c>
      <c r="H3384" s="322" t="str">
        <f>H3346</f>
        <v>CV LANCAR JAYA SENTOSA</v>
      </c>
      <c r="I3384" s="322"/>
      <c r="J3384" s="322"/>
      <c r="K3384" s="323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26" t="s">
        <v>3</v>
      </c>
      <c r="G3385" s="207"/>
      <c r="H3385" s="324"/>
      <c r="I3385" s="324"/>
      <c r="J3385" s="324"/>
      <c r="K3385" s="325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27">
        <f>D3348</f>
        <v>45131</v>
      </c>
      <c r="E3386" s="328"/>
      <c r="F3386" s="326"/>
      <c r="G3386" s="208"/>
      <c r="H3386" s="329" t="str">
        <f>H3348</f>
        <v/>
      </c>
      <c r="I3386" s="329"/>
      <c r="J3386" s="329"/>
      <c r="K3386" s="330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26"/>
      <c r="G3387" s="208"/>
      <c r="H3387" s="331" t="str">
        <f>H3349</f>
        <v>MALANG</v>
      </c>
      <c r="I3387" s="331"/>
      <c r="J3387" s="331"/>
      <c r="K3387" s="332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4840</v>
      </c>
      <c r="E3388" s="199"/>
      <c r="F3388" s="210"/>
      <c r="G3388" s="211"/>
      <c r="H3388" s="333"/>
      <c r="I3388" s="333"/>
      <c r="J3388" s="333"/>
      <c r="K3388" s="334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144</v>
      </c>
      <c r="C3392" s="292" t="str">
        <f t="shared" si="1917"/>
        <v>LSN</v>
      </c>
      <c r="D3392" s="293">
        <f t="shared" si="1917"/>
        <v>2</v>
      </c>
      <c r="E3392" s="294" t="str">
        <f t="shared" si="1917"/>
        <v>ISI PENSIL 2B 2.0 MM JOYKO PL-11</v>
      </c>
      <c r="F3392" s="235"/>
      <c r="G3392" s="236"/>
      <c r="H3392" s="237">
        <f t="shared" ref="H3392:J3392" si="1918">H3354</f>
        <v>37200</v>
      </c>
      <c r="I3392" s="238">
        <f t="shared" si="1918"/>
        <v>0.125</v>
      </c>
      <c r="J3392" s="238">
        <f t="shared" si="1918"/>
        <v>0</v>
      </c>
      <c r="K3392" s="239">
        <f t="shared" ref="K3392:K3407" si="1919">(B3392*H3392-((B3392*H3392)*I3392))-((B3392*H3392-((B3392*H3392)*I3392))*J3392)</f>
        <v>4687200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144</v>
      </c>
      <c r="C3393" s="292" t="str">
        <f t="shared" si="1920"/>
        <v>LSN</v>
      </c>
      <c r="D3393" s="293">
        <f t="shared" si="1920"/>
        <v>1</v>
      </c>
      <c r="E3393" s="294" t="str">
        <f t="shared" si="1920"/>
        <v>ISI PENSIL 2B 2.0 MM JOYKO PL-10</v>
      </c>
      <c r="F3393" s="235"/>
      <c r="G3393" s="236"/>
      <c r="H3393" s="237">
        <f t="shared" ref="H3393:J3393" si="1921">H3355</f>
        <v>19800</v>
      </c>
      <c r="I3393" s="238">
        <f t="shared" si="1921"/>
        <v>0.125</v>
      </c>
      <c r="J3393" s="238">
        <f t="shared" si="1921"/>
        <v>0</v>
      </c>
      <c r="K3393" s="239">
        <f t="shared" si="1919"/>
        <v>2494800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35"/>
      <c r="K3409" s="310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36">
        <f>SUM(K3392:K3407)</f>
        <v>7182000</v>
      </c>
      <c r="K3410" s="337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38"/>
      <c r="K3411" s="338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0"/>
      <c r="K3413" s="310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8">
        <f>((J3410/1.11)+(K3412/1.11))*11%</f>
        <v>711729.72972972959</v>
      </c>
      <c r="K3414" s="309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0"/>
      <c r="K3415" s="310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7182000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11" t="str">
        <f>J3380</f>
        <v>NOVI / CONDRO</v>
      </c>
      <c r="K3418" s="312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11">
        <f>J3381</f>
        <v>0</v>
      </c>
      <c r="K3419" s="312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23070031</v>
      </c>
      <c r="G3422" s="11" t="s">
        <v>2</v>
      </c>
      <c r="H3422" s="339" t="s">
        <v>93</v>
      </c>
      <c r="I3422" s="339"/>
      <c r="J3422" s="339"/>
      <c r="K3422" s="340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43" t="s">
        <v>3</v>
      </c>
      <c r="G3423" s="17"/>
      <c r="H3423" s="341"/>
      <c r="I3423" s="341"/>
      <c r="J3423" s="341"/>
      <c r="K3423" s="342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4">
        <v>45131</v>
      </c>
      <c r="E3424" s="345"/>
      <c r="F3424" s="343"/>
      <c r="G3424" s="18"/>
      <c r="H3424" s="346" t="s">
        <v>94</v>
      </c>
      <c r="I3424" s="346"/>
      <c r="J3424" s="346"/>
      <c r="K3424" s="347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43"/>
      <c r="G3425" s="18"/>
      <c r="H3425" s="348" t="s">
        <v>95</v>
      </c>
      <c r="I3425" s="348"/>
      <c r="J3425" s="348"/>
      <c r="K3425" s="349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158</v>
      </c>
      <c r="E3426" s="9"/>
      <c r="F3426" s="21"/>
      <c r="G3426" s="22"/>
      <c r="H3426" s="350"/>
      <c r="I3426" s="350"/>
      <c r="J3426" s="350"/>
      <c r="K3426" s="351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7776</v>
      </c>
      <c r="C3430" s="46" t="s">
        <v>58</v>
      </c>
      <c r="D3430" s="93">
        <v>9</v>
      </c>
      <c r="E3430" s="110" t="s">
        <v>159</v>
      </c>
      <c r="F3430" s="48"/>
      <c r="G3430" s="49"/>
      <c r="H3430" s="50">
        <v>2450</v>
      </c>
      <c r="I3430" s="51">
        <v>0.125</v>
      </c>
      <c r="J3430" s="51"/>
      <c r="K3430" s="52">
        <f t="shared" ref="K3430:K3445" si="1950">(B3430*H3430-((B3430*H3430)*I3430))-((B3430*H3430-((B3430*H3430)*I3430))*J3430)</f>
        <v>16669800</v>
      </c>
      <c r="L3430" s="36"/>
    </row>
    <row r="3431" spans="1:12" s="10" customFormat="1" ht="14.1" customHeight="1" x14ac:dyDescent="0.25">
      <c r="A3431" s="45">
        <v>2</v>
      </c>
      <c r="B3431" s="46">
        <v>1000</v>
      </c>
      <c r="C3431" s="46" t="s">
        <v>58</v>
      </c>
      <c r="D3431" s="93">
        <v>1</v>
      </c>
      <c r="E3431" s="110" t="s">
        <v>59</v>
      </c>
      <c r="F3431" s="48"/>
      <c r="G3431" s="49"/>
      <c r="H3431" s="50">
        <v>2050</v>
      </c>
      <c r="I3431" s="51">
        <v>0.125</v>
      </c>
      <c r="J3431" s="51"/>
      <c r="K3431" s="52">
        <f t="shared" si="1950"/>
        <v>1793750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52"/>
      <c r="K3447" s="353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54">
        <f>SUM(K3430:K3445)</f>
        <v>18463550</v>
      </c>
      <c r="K3448" s="355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56"/>
      <c r="K3449" s="356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53"/>
      <c r="K3451" s="353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7">
        <f>((J3448/1.11)+(K3450/1.11))*11%</f>
        <v>1829721.1711711709</v>
      </c>
      <c r="K3452" s="358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53"/>
      <c r="K3453" s="353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18463550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59" t="s">
        <v>55</v>
      </c>
      <c r="K3456" s="360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59"/>
      <c r="K3457" s="360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23070031</v>
      </c>
      <c r="F3460" s="123"/>
      <c r="G3460" s="124" t="s">
        <v>2</v>
      </c>
      <c r="H3460" s="361" t="str">
        <f>H3422</f>
        <v>LILY JULIAWATI</v>
      </c>
      <c r="I3460" s="361"/>
      <c r="J3460" s="361"/>
      <c r="K3460" s="36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65" t="s">
        <v>3</v>
      </c>
      <c r="G3461" s="130"/>
      <c r="H3461" s="363"/>
      <c r="I3461" s="363"/>
      <c r="J3461" s="363"/>
      <c r="K3461" s="36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66">
        <f>D3424</f>
        <v>45131</v>
      </c>
      <c r="E3462" s="367"/>
      <c r="F3462" s="365"/>
      <c r="G3462" s="131"/>
      <c r="H3462" s="368" t="str">
        <f>H3424</f>
        <v>(REJO AGUNG)</v>
      </c>
      <c r="I3462" s="368"/>
      <c r="J3462" s="368"/>
      <c r="K3462" s="36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65"/>
      <c r="G3463" s="131"/>
      <c r="H3463" s="370" t="str">
        <f>H3425</f>
        <v>JOMBANG</v>
      </c>
      <c r="I3463" s="370"/>
      <c r="J3463" s="370"/>
      <c r="K3463" s="371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G 2397</v>
      </c>
      <c r="E3464" s="122"/>
      <c r="F3464" s="133"/>
      <c r="G3464" s="134"/>
      <c r="H3464" s="372"/>
      <c r="I3464" s="372"/>
      <c r="J3464" s="372"/>
      <c r="K3464" s="373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7776</v>
      </c>
      <c r="C3468" s="287" t="str">
        <f t="shared" si="1951"/>
        <v>PCS</v>
      </c>
      <c r="D3468" s="288">
        <f t="shared" si="1951"/>
        <v>9</v>
      </c>
      <c r="E3468" s="289" t="str">
        <f t="shared" si="1951"/>
        <v>LEM STICK JOYKO 15 GR GS-104 TG (ANIMAL KINGDOM) isi 24 pc</v>
      </c>
      <c r="F3468" s="158"/>
      <c r="G3468" s="159"/>
      <c r="H3468" s="160">
        <f t="shared" ref="H3468:J3468" si="1952">H3430</f>
        <v>2450</v>
      </c>
      <c r="I3468" s="161">
        <f t="shared" si="1952"/>
        <v>0.125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16669800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1000</v>
      </c>
      <c r="C3469" s="287" t="str">
        <f t="shared" si="1954"/>
        <v>PCS</v>
      </c>
      <c r="D3469" s="288">
        <f t="shared" si="1954"/>
        <v>1</v>
      </c>
      <c r="E3469" s="289" t="str">
        <f t="shared" si="1954"/>
        <v>LABEL HARGA JOYKO LB-2RL (1 LINE PUTIH)</v>
      </c>
      <c r="F3469" s="158"/>
      <c r="G3469" s="159"/>
      <c r="H3469" s="160">
        <f t="shared" ref="H3469:J3469" si="1955">H3431</f>
        <v>2050</v>
      </c>
      <c r="I3469" s="161">
        <f t="shared" si="1955"/>
        <v>0.125</v>
      </c>
      <c r="J3469" s="161">
        <f t="shared" si="1955"/>
        <v>0</v>
      </c>
      <c r="K3469" s="162">
        <f t="shared" si="1953"/>
        <v>1793750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13"/>
      <c r="K3485" s="314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15">
        <f>SUM(K3468:K3483)</f>
        <v>18463550</v>
      </c>
      <c r="K3486" s="31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17"/>
      <c r="K3487" s="317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14"/>
      <c r="K3489" s="314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18">
        <f>((J3486/1.11)+(K3488/1.11))*11%</f>
        <v>1829721.1711711709</v>
      </c>
      <c r="K3490" s="319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14"/>
      <c r="K3491" s="314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18463550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20" t="str">
        <f>J3456</f>
        <v>NOVI / CONDRO</v>
      </c>
      <c r="K3494" s="321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20">
        <f>J3457</f>
        <v>0</v>
      </c>
      <c r="K3495" s="321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23070031</v>
      </c>
      <c r="F3498" s="200"/>
      <c r="G3498" s="201" t="s">
        <v>2</v>
      </c>
      <c r="H3498" s="322" t="str">
        <f>H3460</f>
        <v>LILY JULIAWATI</v>
      </c>
      <c r="I3498" s="322"/>
      <c r="J3498" s="322"/>
      <c r="K3498" s="323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26" t="s">
        <v>3</v>
      </c>
      <c r="G3499" s="207"/>
      <c r="H3499" s="324"/>
      <c r="I3499" s="324"/>
      <c r="J3499" s="324"/>
      <c r="K3499" s="325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27">
        <f>D3462</f>
        <v>45131</v>
      </c>
      <c r="E3500" s="328"/>
      <c r="F3500" s="326"/>
      <c r="G3500" s="208"/>
      <c r="H3500" s="329" t="str">
        <f>H3462</f>
        <v>(REJO AGUNG)</v>
      </c>
      <c r="I3500" s="329"/>
      <c r="J3500" s="329"/>
      <c r="K3500" s="330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26"/>
      <c r="G3501" s="208"/>
      <c r="H3501" s="331" t="str">
        <f>H3463</f>
        <v>JOMBANG</v>
      </c>
      <c r="I3501" s="331"/>
      <c r="J3501" s="331"/>
      <c r="K3501" s="332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G 2397</v>
      </c>
      <c r="E3502" s="199"/>
      <c r="F3502" s="210"/>
      <c r="G3502" s="211"/>
      <c r="H3502" s="333"/>
      <c r="I3502" s="333"/>
      <c r="J3502" s="333"/>
      <c r="K3502" s="334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7776</v>
      </c>
      <c r="C3506" s="292" t="str">
        <f t="shared" si="1984"/>
        <v>PCS</v>
      </c>
      <c r="D3506" s="293">
        <f t="shared" si="1984"/>
        <v>9</v>
      </c>
      <c r="E3506" s="294" t="str">
        <f t="shared" si="1984"/>
        <v>LEM STICK JOYKO 15 GR GS-104 TG (ANIMAL KINGDOM) isi 24 pc</v>
      </c>
      <c r="F3506" s="235"/>
      <c r="G3506" s="236"/>
      <c r="H3506" s="237">
        <f t="shared" ref="H3506:J3506" si="1985">H3468</f>
        <v>2450</v>
      </c>
      <c r="I3506" s="238">
        <f t="shared" si="1985"/>
        <v>0.125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16669800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1000</v>
      </c>
      <c r="C3507" s="292" t="str">
        <f t="shared" si="1987"/>
        <v>PCS</v>
      </c>
      <c r="D3507" s="293">
        <f t="shared" si="1987"/>
        <v>1</v>
      </c>
      <c r="E3507" s="294" t="str">
        <f t="shared" si="1987"/>
        <v>LABEL HARGA JOYKO LB-2RL (1 LINE PUTIH)</v>
      </c>
      <c r="F3507" s="235"/>
      <c r="G3507" s="236"/>
      <c r="H3507" s="237">
        <f t="shared" ref="H3507:J3507" si="1988">H3469</f>
        <v>2050</v>
      </c>
      <c r="I3507" s="238">
        <f t="shared" si="1988"/>
        <v>0.125</v>
      </c>
      <c r="J3507" s="238">
        <f t="shared" si="1988"/>
        <v>0</v>
      </c>
      <c r="K3507" s="239">
        <f t="shared" si="1986"/>
        <v>1793750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35"/>
      <c r="K3523" s="310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36">
        <f>SUM(K3506:K3521)</f>
        <v>18463550</v>
      </c>
      <c r="K3524" s="337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38"/>
      <c r="K3525" s="338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0"/>
      <c r="K3527" s="310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8">
        <f>((J3524/1.11)+(K3526/1.11))*11%</f>
        <v>1829721.1711711709</v>
      </c>
      <c r="K3528" s="309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0"/>
      <c r="K3529" s="310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18463550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11" t="str">
        <f>J3494</f>
        <v>NOVI / CONDRO</v>
      </c>
      <c r="K3532" s="312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11">
        <f>J3495</f>
        <v>0</v>
      </c>
      <c r="K3533" s="312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23070032</v>
      </c>
      <c r="G3536" s="11" t="s">
        <v>2</v>
      </c>
      <c r="H3536" s="339" t="s">
        <v>40</v>
      </c>
      <c r="I3536" s="339"/>
      <c r="J3536" s="339"/>
      <c r="K3536" s="340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43" t="s">
        <v>3</v>
      </c>
      <c r="G3537" s="17"/>
      <c r="H3537" s="341"/>
      <c r="I3537" s="341"/>
      <c r="J3537" s="341"/>
      <c r="K3537" s="342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4">
        <v>45131</v>
      </c>
      <c r="E3538" s="345"/>
      <c r="F3538" s="343"/>
      <c r="G3538" s="18"/>
      <c r="H3538" s="346" t="s">
        <v>41</v>
      </c>
      <c r="I3538" s="346"/>
      <c r="J3538" s="346"/>
      <c r="K3538" s="347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43"/>
      <c r="G3539" s="18"/>
      <c r="H3539" s="348" t="s">
        <v>42</v>
      </c>
      <c r="I3539" s="348"/>
      <c r="J3539" s="348"/>
      <c r="K3539" s="349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160</v>
      </c>
      <c r="E3540" s="9"/>
      <c r="F3540" s="21"/>
      <c r="G3540" s="22"/>
      <c r="H3540" s="350"/>
      <c r="I3540" s="350"/>
      <c r="J3540" s="350"/>
      <c r="K3540" s="351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144</v>
      </c>
      <c r="C3544" s="46" t="s">
        <v>51</v>
      </c>
      <c r="D3544" s="93">
        <v>1</v>
      </c>
      <c r="E3544" s="110" t="s">
        <v>161</v>
      </c>
      <c r="F3544" s="48"/>
      <c r="G3544" s="49"/>
      <c r="H3544" s="50">
        <v>21600</v>
      </c>
      <c r="I3544" s="51">
        <v>0.125</v>
      </c>
      <c r="J3544" s="51"/>
      <c r="K3544" s="52">
        <f t="shared" ref="K3544:K3559" si="2017">(B3544*H3544-((B3544*H3544)*I3544))-((B3544*H3544-((B3544*H3544)*I3544))*J3544)</f>
        <v>2721600</v>
      </c>
      <c r="L3544" s="36"/>
    </row>
    <row r="3545" spans="1:12" s="10" customFormat="1" ht="14.1" customHeight="1" x14ac:dyDescent="0.25">
      <c r="A3545" s="45">
        <v>2</v>
      </c>
      <c r="B3545" s="46">
        <v>108</v>
      </c>
      <c r="C3545" s="46" t="s">
        <v>51</v>
      </c>
      <c r="D3545" s="93">
        <v>3</v>
      </c>
      <c r="E3545" s="110" t="s">
        <v>145</v>
      </c>
      <c r="F3545" s="48"/>
      <c r="G3545" s="49"/>
      <c r="H3545" s="50">
        <v>47100</v>
      </c>
      <c r="I3545" s="51">
        <v>0.125</v>
      </c>
      <c r="J3545" s="51"/>
      <c r="K3545" s="52">
        <f t="shared" si="2017"/>
        <v>4450950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52"/>
      <c r="K3561" s="353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54">
        <f>SUM(K3544:K3559)</f>
        <v>7172550</v>
      </c>
      <c r="K3562" s="355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56"/>
      <c r="K3563" s="356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53"/>
      <c r="K3565" s="353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7">
        <f>((J3562/1.11)+(K3564/1.11))*11%</f>
        <v>710793.2432432432</v>
      </c>
      <c r="K3566" s="358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53"/>
      <c r="K3567" s="353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7172550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59" t="s">
        <v>55</v>
      </c>
      <c r="K3570" s="360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59"/>
      <c r="K3571" s="360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23070032</v>
      </c>
      <c r="F3574" s="123"/>
      <c r="G3574" s="124" t="s">
        <v>2</v>
      </c>
      <c r="H3574" s="361" t="str">
        <f>H3536</f>
        <v>GUNAWAN HARTONO KUSUMA</v>
      </c>
      <c r="I3574" s="361"/>
      <c r="J3574" s="361"/>
      <c r="K3574" s="36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65" t="s">
        <v>3</v>
      </c>
      <c r="G3575" s="130"/>
      <c r="H3575" s="363"/>
      <c r="I3575" s="363"/>
      <c r="J3575" s="363"/>
      <c r="K3575" s="36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66">
        <f>D3538</f>
        <v>45131</v>
      </c>
      <c r="E3576" s="367"/>
      <c r="F3576" s="365"/>
      <c r="G3576" s="131"/>
      <c r="H3576" s="368" t="str">
        <f>H3538</f>
        <v>( NIKI SAE )</v>
      </c>
      <c r="I3576" s="368"/>
      <c r="J3576" s="368"/>
      <c r="K3576" s="36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65"/>
      <c r="G3577" s="131"/>
      <c r="H3577" s="370" t="str">
        <f>H3539</f>
        <v>TULUNG AGUNG</v>
      </c>
      <c r="I3577" s="370"/>
      <c r="J3577" s="370"/>
      <c r="K3577" s="371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G 2653</v>
      </c>
      <c r="E3578" s="122"/>
      <c r="F3578" s="133"/>
      <c r="G3578" s="134"/>
      <c r="H3578" s="372"/>
      <c r="I3578" s="372"/>
      <c r="J3578" s="372"/>
      <c r="K3578" s="373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144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GEL PEN JOYKO GP-212 I-DIAMOND</v>
      </c>
      <c r="F3582" s="158"/>
      <c r="G3582" s="159"/>
      <c r="H3582" s="160">
        <f t="shared" ref="H3582:J3582" si="2019">H3544</f>
        <v>21600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2721600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108</v>
      </c>
      <c r="C3583" s="287" t="str">
        <f t="shared" si="2021"/>
        <v>LSN</v>
      </c>
      <c r="D3583" s="288">
        <f t="shared" si="2021"/>
        <v>3</v>
      </c>
      <c r="E3583" s="289" t="str">
        <f t="shared" si="2021"/>
        <v>CORRECTION FLUID KENKO KE-108</v>
      </c>
      <c r="F3583" s="158"/>
      <c r="G3583" s="159"/>
      <c r="H3583" s="160">
        <f t="shared" ref="H3583:J3583" si="2022">H3545</f>
        <v>47100</v>
      </c>
      <c r="I3583" s="161">
        <f t="shared" si="2022"/>
        <v>0.125</v>
      </c>
      <c r="J3583" s="161">
        <f t="shared" si="2022"/>
        <v>0</v>
      </c>
      <c r="K3583" s="162">
        <f t="shared" si="2020"/>
        <v>4450950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13"/>
      <c r="K3599" s="314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15">
        <f>SUM(K3582:K3597)</f>
        <v>7172550</v>
      </c>
      <c r="K3600" s="31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17"/>
      <c r="K3601" s="317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14"/>
      <c r="K3603" s="314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18">
        <f>((J3600/1.11)+(K3602/1.11))*11%</f>
        <v>710793.2432432432</v>
      </c>
      <c r="K3604" s="319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14"/>
      <c r="K3605" s="314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7172550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20" t="str">
        <f>J3570</f>
        <v>NOVI / CONDRO</v>
      </c>
      <c r="K3608" s="321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20">
        <f>J3571</f>
        <v>0</v>
      </c>
      <c r="K3609" s="321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23070032</v>
      </c>
      <c r="F3612" s="200"/>
      <c r="G3612" s="201" t="s">
        <v>2</v>
      </c>
      <c r="H3612" s="322" t="str">
        <f>H3574</f>
        <v>GUNAWAN HARTONO KUSUMA</v>
      </c>
      <c r="I3612" s="322"/>
      <c r="J3612" s="322"/>
      <c r="K3612" s="323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26" t="s">
        <v>3</v>
      </c>
      <c r="G3613" s="207"/>
      <c r="H3613" s="324"/>
      <c r="I3613" s="324"/>
      <c r="J3613" s="324"/>
      <c r="K3613" s="325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27">
        <f>D3576</f>
        <v>45131</v>
      </c>
      <c r="E3614" s="328"/>
      <c r="F3614" s="326"/>
      <c r="G3614" s="208"/>
      <c r="H3614" s="329" t="str">
        <f>H3576</f>
        <v>( NIKI SAE )</v>
      </c>
      <c r="I3614" s="329"/>
      <c r="J3614" s="329"/>
      <c r="K3614" s="330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26"/>
      <c r="G3615" s="208"/>
      <c r="H3615" s="331" t="str">
        <f>H3577</f>
        <v>TULUNG AGUNG</v>
      </c>
      <c r="I3615" s="331"/>
      <c r="J3615" s="331"/>
      <c r="K3615" s="332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G 2653</v>
      </c>
      <c r="E3616" s="199"/>
      <c r="F3616" s="210"/>
      <c r="G3616" s="211"/>
      <c r="H3616" s="333"/>
      <c r="I3616" s="333"/>
      <c r="J3616" s="333"/>
      <c r="K3616" s="334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144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GEL PEN JOYKO GP-212 I-DIAMOND</v>
      </c>
      <c r="F3620" s="235"/>
      <c r="G3620" s="236"/>
      <c r="H3620" s="237">
        <f t="shared" ref="H3620:J3620" si="2052">H3582</f>
        <v>21600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2721600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108</v>
      </c>
      <c r="C3621" s="292" t="str">
        <f t="shared" si="2054"/>
        <v>LSN</v>
      </c>
      <c r="D3621" s="293">
        <f t="shared" si="2054"/>
        <v>3</v>
      </c>
      <c r="E3621" s="294" t="str">
        <f t="shared" si="2054"/>
        <v>CORRECTION FLUID KENKO KE-108</v>
      </c>
      <c r="F3621" s="235"/>
      <c r="G3621" s="236"/>
      <c r="H3621" s="237">
        <f t="shared" ref="H3621:J3621" si="2055">H3583</f>
        <v>47100</v>
      </c>
      <c r="I3621" s="238">
        <f t="shared" si="2055"/>
        <v>0.125</v>
      </c>
      <c r="J3621" s="238">
        <f t="shared" si="2055"/>
        <v>0</v>
      </c>
      <c r="K3621" s="239">
        <f t="shared" si="2053"/>
        <v>4450950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35"/>
      <c r="K3637" s="310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36">
        <f>SUM(K3620:K3635)</f>
        <v>7172550</v>
      </c>
      <c r="K3638" s="337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38"/>
      <c r="K3639" s="338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0"/>
      <c r="K3641" s="310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8">
        <f>((J3638/1.11)+(K3640/1.11))*11%</f>
        <v>710793.2432432432</v>
      </c>
      <c r="K3642" s="309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0"/>
      <c r="K3643" s="310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7172550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11" t="str">
        <f>J3608</f>
        <v>NOVI / CONDRO</v>
      </c>
      <c r="K3646" s="312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11">
        <f>J3609</f>
        <v>0</v>
      </c>
      <c r="K3647" s="312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23070033</v>
      </c>
      <c r="G3650" s="11" t="s">
        <v>2</v>
      </c>
      <c r="H3650" s="339" t="s">
        <v>47</v>
      </c>
      <c r="I3650" s="339"/>
      <c r="J3650" s="339"/>
      <c r="K3650" s="340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43" t="s">
        <v>3</v>
      </c>
      <c r="G3651" s="17"/>
      <c r="H3651" s="341"/>
      <c r="I3651" s="341"/>
      <c r="J3651" s="341"/>
      <c r="K3651" s="342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4">
        <v>45131</v>
      </c>
      <c r="E3652" s="345"/>
      <c r="F3652" s="343"/>
      <c r="G3652" s="18"/>
      <c r="H3652" s="346" t="s">
        <v>48</v>
      </c>
      <c r="I3652" s="346"/>
      <c r="J3652" s="346"/>
      <c r="K3652" s="347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43"/>
      <c r="G3653" s="18"/>
      <c r="H3653" s="348" t="s">
        <v>49</v>
      </c>
      <c r="I3653" s="348"/>
      <c r="J3653" s="348"/>
      <c r="K3653" s="349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162</v>
      </c>
      <c r="E3654" s="9"/>
      <c r="F3654" s="21"/>
      <c r="G3654" s="22"/>
      <c r="H3654" s="350"/>
      <c r="I3654" s="350"/>
      <c r="J3654" s="350"/>
      <c r="K3654" s="351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432</v>
      </c>
      <c r="C3658" s="46" t="s">
        <v>51</v>
      </c>
      <c r="D3658" s="93">
        <v>3</v>
      </c>
      <c r="E3658" s="110" t="s">
        <v>119</v>
      </c>
      <c r="F3658" s="48"/>
      <c r="G3658" s="49"/>
      <c r="H3658" s="50">
        <v>10600</v>
      </c>
      <c r="I3658" s="51">
        <v>0.13500000000000001</v>
      </c>
      <c r="J3658" s="51"/>
      <c r="K3658" s="52">
        <f t="shared" ref="K3658:K3673" si="2084">(B3658*H3658-((B3658*H3658)*I3658))-((B3658*H3658-((B3658*H3658)*I3658))*J3658)</f>
        <v>3961008</v>
      </c>
      <c r="L3658" s="36"/>
    </row>
    <row r="3659" spans="1:12" s="10" customFormat="1" ht="14.1" customHeight="1" x14ac:dyDescent="0.25">
      <c r="A3659" s="45">
        <v>2</v>
      </c>
      <c r="B3659" s="46">
        <v>100</v>
      </c>
      <c r="C3659" s="46" t="s">
        <v>51</v>
      </c>
      <c r="D3659" s="93">
        <v>5</v>
      </c>
      <c r="E3659" s="110" t="s">
        <v>163</v>
      </c>
      <c r="F3659" s="48"/>
      <c r="G3659" s="49"/>
      <c r="H3659" s="50">
        <v>93000</v>
      </c>
      <c r="I3659" s="51">
        <v>0.13500000000000001</v>
      </c>
      <c r="J3659" s="51"/>
      <c r="K3659" s="52">
        <f t="shared" si="2084"/>
        <v>8044500</v>
      </c>
      <c r="L3659" s="36"/>
    </row>
    <row r="3660" spans="1:12" s="10" customFormat="1" ht="14.1" customHeight="1" x14ac:dyDescent="0.25">
      <c r="A3660" s="45">
        <v>3</v>
      </c>
      <c r="B3660" s="46">
        <v>60</v>
      </c>
      <c r="C3660" s="46" t="s">
        <v>51</v>
      </c>
      <c r="D3660" s="93">
        <v>2</v>
      </c>
      <c r="E3660" s="110" t="s">
        <v>164</v>
      </c>
      <c r="F3660" s="48"/>
      <c r="G3660" s="49"/>
      <c r="H3660" s="50">
        <v>57000</v>
      </c>
      <c r="I3660" s="51">
        <v>0.13500000000000001</v>
      </c>
      <c r="J3660" s="51"/>
      <c r="K3660" s="52">
        <f t="shared" si="2084"/>
        <v>2958300</v>
      </c>
      <c r="L3660" s="36"/>
    </row>
    <row r="3661" spans="1:12" s="10" customFormat="1" ht="14.1" customHeight="1" x14ac:dyDescent="0.25">
      <c r="A3661" s="45">
        <v>4</v>
      </c>
      <c r="B3661" s="46">
        <v>144</v>
      </c>
      <c r="C3661" s="46" t="s">
        <v>51</v>
      </c>
      <c r="D3661" s="93">
        <v>1</v>
      </c>
      <c r="E3661" s="110" t="s">
        <v>165</v>
      </c>
      <c r="F3661" s="48"/>
      <c r="G3661" s="49"/>
      <c r="H3661" s="50">
        <v>12600</v>
      </c>
      <c r="I3661" s="51">
        <v>0.13500000000000001</v>
      </c>
      <c r="J3661" s="51"/>
      <c r="K3661" s="52">
        <f t="shared" si="2084"/>
        <v>1569456</v>
      </c>
      <c r="L3661" s="36"/>
    </row>
    <row r="3662" spans="1:12" s="10" customFormat="1" ht="14.1" customHeight="1" x14ac:dyDescent="0.25">
      <c r="A3662" s="45">
        <v>5</v>
      </c>
      <c r="B3662" s="46">
        <v>72</v>
      </c>
      <c r="C3662" s="46" t="s">
        <v>51</v>
      </c>
      <c r="D3662" s="93">
        <v>1</v>
      </c>
      <c r="E3662" s="110" t="s">
        <v>145</v>
      </c>
      <c r="F3662" s="48"/>
      <c r="G3662" s="49"/>
      <c r="H3662" s="50">
        <v>47100</v>
      </c>
      <c r="I3662" s="51">
        <v>0.13500000000000001</v>
      </c>
      <c r="J3662" s="51"/>
      <c r="K3662" s="52">
        <f t="shared" si="2084"/>
        <v>2933388</v>
      </c>
      <c r="L3662" s="36"/>
    </row>
    <row r="3663" spans="1:12" s="10" customFormat="1" ht="14.1" customHeight="1" x14ac:dyDescent="0.25">
      <c r="A3663" s="45">
        <v>6</v>
      </c>
      <c r="B3663" s="46">
        <v>120</v>
      </c>
      <c r="C3663" s="46" t="s">
        <v>51</v>
      </c>
      <c r="D3663" s="93">
        <v>2</v>
      </c>
      <c r="E3663" s="110" t="s">
        <v>63</v>
      </c>
      <c r="F3663" s="48"/>
      <c r="G3663" s="49"/>
      <c r="H3663" s="50">
        <v>64800</v>
      </c>
      <c r="I3663" s="51">
        <v>0.13500000000000001</v>
      </c>
      <c r="J3663" s="51"/>
      <c r="K3663" s="52">
        <f t="shared" si="2084"/>
        <v>6726240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52"/>
      <c r="K3675" s="353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54">
        <f>SUM(K3658:K3673)</f>
        <v>26192892</v>
      </c>
      <c r="K3676" s="355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56"/>
      <c r="K3677" s="356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53"/>
      <c r="K3679" s="353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7">
        <f>((J3676/1.11)+(K3678/1.11))*11%</f>
        <v>2595691.9999999995</v>
      </c>
      <c r="K3680" s="358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53"/>
      <c r="K3681" s="353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26192892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59" t="s">
        <v>55</v>
      </c>
      <c r="K3684" s="360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59"/>
      <c r="K3685" s="360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23070033</v>
      </c>
      <c r="F3688" s="123"/>
      <c r="G3688" s="124" t="s">
        <v>2</v>
      </c>
      <c r="H3688" s="361" t="str">
        <f>H3650</f>
        <v>CV PELITA JAYA</v>
      </c>
      <c r="I3688" s="361"/>
      <c r="J3688" s="361"/>
      <c r="K3688" s="36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65" t="s">
        <v>3</v>
      </c>
      <c r="G3689" s="130"/>
      <c r="H3689" s="363"/>
      <c r="I3689" s="363"/>
      <c r="J3689" s="363"/>
      <c r="K3689" s="36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66">
        <f>D3652</f>
        <v>45131</v>
      </c>
      <c r="E3690" s="367"/>
      <c r="F3690" s="365"/>
      <c r="G3690" s="131"/>
      <c r="H3690" s="368" t="str">
        <f>H3652</f>
        <v>(ANUGERAH SEJAHTERA)</v>
      </c>
      <c r="I3690" s="368"/>
      <c r="J3690" s="368"/>
      <c r="K3690" s="36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65"/>
      <c r="G3691" s="131"/>
      <c r="H3691" s="370" t="str">
        <f>H3653</f>
        <v>PURWOKERTO</v>
      </c>
      <c r="I3691" s="370"/>
      <c r="J3691" s="370"/>
      <c r="K3691" s="371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2655</v>
      </c>
      <c r="E3692" s="122"/>
      <c r="F3692" s="133"/>
      <c r="G3692" s="134"/>
      <c r="H3692" s="372"/>
      <c r="I3692" s="372"/>
      <c r="J3692" s="372"/>
      <c r="K3692" s="373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432</v>
      </c>
      <c r="C3696" s="287" t="str">
        <f t="shared" si="2085"/>
        <v>LSN</v>
      </c>
      <c r="D3696" s="288">
        <f t="shared" si="2085"/>
        <v>3</v>
      </c>
      <c r="E3696" s="289" t="str">
        <f t="shared" si="2085"/>
        <v>PENSIL WARNA JOYKO CP-12PB (PANJANG)</v>
      </c>
      <c r="F3696" s="158"/>
      <c r="G3696" s="159"/>
      <c r="H3696" s="160">
        <f t="shared" ref="H3696:J3696" si="2086">H3658</f>
        <v>10600</v>
      </c>
      <c r="I3696" s="161">
        <f t="shared" si="2086"/>
        <v>0.13500000000000001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3961008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100</v>
      </c>
      <c r="C3697" s="287" t="str">
        <f t="shared" si="2088"/>
        <v>LSN</v>
      </c>
      <c r="D3697" s="288">
        <f t="shared" si="2088"/>
        <v>5</v>
      </c>
      <c r="E3697" s="289" t="str">
        <f t="shared" si="2088"/>
        <v>STAPLER KENKO HD-10</v>
      </c>
      <c r="F3697" s="158"/>
      <c r="G3697" s="159"/>
      <c r="H3697" s="160">
        <f t="shared" ref="H3697:J3697" si="2089">H3659</f>
        <v>93000</v>
      </c>
      <c r="I3697" s="161">
        <f t="shared" si="2089"/>
        <v>0.13500000000000001</v>
      </c>
      <c r="J3697" s="161">
        <f t="shared" si="2089"/>
        <v>0</v>
      </c>
      <c r="K3697" s="162">
        <f t="shared" si="2087"/>
        <v>8044500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60</v>
      </c>
      <c r="C3698" s="287" t="str">
        <f t="shared" si="2090"/>
        <v>LSN</v>
      </c>
      <c r="D3698" s="288">
        <f t="shared" si="2090"/>
        <v>2</v>
      </c>
      <c r="E3698" s="289" t="str">
        <f t="shared" si="2090"/>
        <v>CUTTER 9 MM KENKO A-300 (KECIL)</v>
      </c>
      <c r="F3698" s="158"/>
      <c r="G3698" s="159"/>
      <c r="H3698" s="160">
        <f t="shared" ref="H3698:J3698" si="2091">H3660</f>
        <v>57000</v>
      </c>
      <c r="I3698" s="161">
        <f t="shared" si="2091"/>
        <v>0.13500000000000001</v>
      </c>
      <c r="J3698" s="161">
        <f t="shared" si="2091"/>
        <v>0</v>
      </c>
      <c r="K3698" s="162">
        <f t="shared" si="2087"/>
        <v>2958300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144</v>
      </c>
      <c r="C3699" s="287" t="str">
        <f t="shared" si="2092"/>
        <v>LSN</v>
      </c>
      <c r="D3699" s="288">
        <f t="shared" si="2092"/>
        <v>1</v>
      </c>
      <c r="E3699" s="289" t="str">
        <f t="shared" si="2092"/>
        <v>BALLPEN JOYKO BP-338 VOCUS HITAM</v>
      </c>
      <c r="F3699" s="158"/>
      <c r="G3699" s="159"/>
      <c r="H3699" s="160">
        <f t="shared" ref="H3699:J3699" si="2093">H3661</f>
        <v>12600</v>
      </c>
      <c r="I3699" s="161">
        <f t="shared" si="2093"/>
        <v>0.13500000000000001</v>
      </c>
      <c r="J3699" s="161">
        <f t="shared" si="2093"/>
        <v>0</v>
      </c>
      <c r="K3699" s="162">
        <f t="shared" si="2087"/>
        <v>1569456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72</v>
      </c>
      <c r="C3700" s="287" t="str">
        <f t="shared" si="2094"/>
        <v>LSN</v>
      </c>
      <c r="D3700" s="288">
        <f t="shared" si="2094"/>
        <v>1</v>
      </c>
      <c r="E3700" s="289" t="str">
        <f t="shared" si="2094"/>
        <v>CORRECTION FLUID KENKO KE-108</v>
      </c>
      <c r="F3700" s="158"/>
      <c r="G3700" s="159"/>
      <c r="H3700" s="160">
        <f t="shared" ref="H3700:J3700" si="2095">H3662</f>
        <v>47100</v>
      </c>
      <c r="I3700" s="161">
        <f t="shared" si="2095"/>
        <v>0.13500000000000001</v>
      </c>
      <c r="J3700" s="161">
        <f t="shared" si="2095"/>
        <v>0</v>
      </c>
      <c r="K3700" s="162">
        <f t="shared" si="2087"/>
        <v>2933388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120</v>
      </c>
      <c r="C3701" s="287" t="str">
        <f t="shared" si="2096"/>
        <v>LSN</v>
      </c>
      <c r="D3701" s="288">
        <f t="shared" si="2096"/>
        <v>2</v>
      </c>
      <c r="E3701" s="289" t="str">
        <f t="shared" si="2096"/>
        <v>ISI CUTTER 18 MM KENKO L-150 (BESAR)</v>
      </c>
      <c r="F3701" s="158"/>
      <c r="G3701" s="159"/>
      <c r="H3701" s="160">
        <f t="shared" ref="H3701:J3701" si="2097">H3663</f>
        <v>64800</v>
      </c>
      <c r="I3701" s="161">
        <f t="shared" si="2097"/>
        <v>0.13500000000000001</v>
      </c>
      <c r="J3701" s="161">
        <f t="shared" si="2097"/>
        <v>0</v>
      </c>
      <c r="K3701" s="162">
        <f t="shared" si="2087"/>
        <v>6726240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13"/>
      <c r="K3713" s="314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15">
        <f>SUM(K3696:K3711)</f>
        <v>26192892</v>
      </c>
      <c r="K3714" s="31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17"/>
      <c r="K3715" s="317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14"/>
      <c r="K3717" s="314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18">
        <f>((J3714/1.11)+(K3716/1.11))*11%</f>
        <v>2595691.9999999995</v>
      </c>
      <c r="K3718" s="319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14"/>
      <c r="K3719" s="314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26192892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20" t="str">
        <f>J3684</f>
        <v>NOVI / CONDRO</v>
      </c>
      <c r="K3722" s="321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20">
        <f>J3685</f>
        <v>0</v>
      </c>
      <c r="K3723" s="321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23070033</v>
      </c>
      <c r="F3726" s="200"/>
      <c r="G3726" s="201" t="s">
        <v>2</v>
      </c>
      <c r="H3726" s="322" t="str">
        <f>H3688</f>
        <v>CV PELITA JAYA</v>
      </c>
      <c r="I3726" s="322"/>
      <c r="J3726" s="322"/>
      <c r="K3726" s="323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26" t="s">
        <v>3</v>
      </c>
      <c r="G3727" s="207"/>
      <c r="H3727" s="324"/>
      <c r="I3727" s="324"/>
      <c r="J3727" s="324"/>
      <c r="K3727" s="325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27">
        <f>D3690</f>
        <v>45131</v>
      </c>
      <c r="E3728" s="328"/>
      <c r="F3728" s="326"/>
      <c r="G3728" s="208"/>
      <c r="H3728" s="329" t="str">
        <f>H3690</f>
        <v>(ANUGERAH SEJAHTERA)</v>
      </c>
      <c r="I3728" s="329"/>
      <c r="J3728" s="329"/>
      <c r="K3728" s="330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26"/>
      <c r="G3729" s="208"/>
      <c r="H3729" s="331" t="str">
        <f>H3691</f>
        <v>PURWOKERTO</v>
      </c>
      <c r="I3729" s="331"/>
      <c r="J3729" s="331"/>
      <c r="K3729" s="332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2655</v>
      </c>
      <c r="E3730" s="199"/>
      <c r="F3730" s="210"/>
      <c r="G3730" s="211"/>
      <c r="H3730" s="333"/>
      <c r="I3730" s="333"/>
      <c r="J3730" s="333"/>
      <c r="K3730" s="334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432</v>
      </c>
      <c r="C3734" s="292" t="str">
        <f t="shared" si="2118"/>
        <v>LSN</v>
      </c>
      <c r="D3734" s="293">
        <f t="shared" si="2118"/>
        <v>3</v>
      </c>
      <c r="E3734" s="294" t="str">
        <f t="shared" si="2118"/>
        <v>PENSIL WARNA JOYKO CP-12PB (PANJANG)</v>
      </c>
      <c r="F3734" s="235"/>
      <c r="G3734" s="236"/>
      <c r="H3734" s="237">
        <f t="shared" ref="H3734:J3734" si="2119">H3696</f>
        <v>10600</v>
      </c>
      <c r="I3734" s="238">
        <f t="shared" si="2119"/>
        <v>0.13500000000000001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3961008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100</v>
      </c>
      <c r="C3735" s="292" t="str">
        <f t="shared" si="2121"/>
        <v>LSN</v>
      </c>
      <c r="D3735" s="293">
        <f t="shared" si="2121"/>
        <v>5</v>
      </c>
      <c r="E3735" s="294" t="str">
        <f t="shared" si="2121"/>
        <v>STAPLER KENKO HD-10</v>
      </c>
      <c r="F3735" s="235"/>
      <c r="G3735" s="236"/>
      <c r="H3735" s="237">
        <f t="shared" ref="H3735:J3735" si="2122">H3697</f>
        <v>93000</v>
      </c>
      <c r="I3735" s="238">
        <f t="shared" si="2122"/>
        <v>0.13500000000000001</v>
      </c>
      <c r="J3735" s="238">
        <f t="shared" si="2122"/>
        <v>0</v>
      </c>
      <c r="K3735" s="239">
        <f t="shared" si="2120"/>
        <v>8044500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60</v>
      </c>
      <c r="C3736" s="292" t="str">
        <f t="shared" si="2123"/>
        <v>LSN</v>
      </c>
      <c r="D3736" s="293">
        <f t="shared" si="2123"/>
        <v>2</v>
      </c>
      <c r="E3736" s="294" t="str">
        <f t="shared" si="2123"/>
        <v>CUTTER 9 MM KENKO A-300 (KECIL)</v>
      </c>
      <c r="F3736" s="235"/>
      <c r="G3736" s="236"/>
      <c r="H3736" s="237">
        <f t="shared" ref="H3736:J3736" si="2124">H3698</f>
        <v>57000</v>
      </c>
      <c r="I3736" s="238">
        <f t="shared" si="2124"/>
        <v>0.13500000000000001</v>
      </c>
      <c r="J3736" s="238">
        <f t="shared" si="2124"/>
        <v>0</v>
      </c>
      <c r="K3736" s="239">
        <f t="shared" si="2120"/>
        <v>2958300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144</v>
      </c>
      <c r="C3737" s="292" t="str">
        <f t="shared" si="2125"/>
        <v>LSN</v>
      </c>
      <c r="D3737" s="293">
        <f t="shared" si="2125"/>
        <v>1</v>
      </c>
      <c r="E3737" s="294" t="str">
        <f t="shared" si="2125"/>
        <v>BALLPEN JOYKO BP-338 VOCUS HITAM</v>
      </c>
      <c r="F3737" s="235"/>
      <c r="G3737" s="236"/>
      <c r="H3737" s="237">
        <f t="shared" ref="H3737:J3737" si="2126">H3699</f>
        <v>12600</v>
      </c>
      <c r="I3737" s="238">
        <f t="shared" si="2126"/>
        <v>0.13500000000000001</v>
      </c>
      <c r="J3737" s="238">
        <f t="shared" si="2126"/>
        <v>0</v>
      </c>
      <c r="K3737" s="239">
        <f t="shared" si="2120"/>
        <v>1569456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72</v>
      </c>
      <c r="C3738" s="292" t="str">
        <f t="shared" si="2127"/>
        <v>LSN</v>
      </c>
      <c r="D3738" s="293">
        <f t="shared" si="2127"/>
        <v>1</v>
      </c>
      <c r="E3738" s="294" t="str">
        <f t="shared" si="2127"/>
        <v>CORRECTION FLUID KENKO KE-108</v>
      </c>
      <c r="F3738" s="235"/>
      <c r="G3738" s="236"/>
      <c r="H3738" s="237">
        <f t="shared" ref="H3738:J3738" si="2128">H3700</f>
        <v>47100</v>
      </c>
      <c r="I3738" s="238">
        <f t="shared" si="2128"/>
        <v>0.13500000000000001</v>
      </c>
      <c r="J3738" s="238">
        <f t="shared" si="2128"/>
        <v>0</v>
      </c>
      <c r="K3738" s="239">
        <f t="shared" si="2120"/>
        <v>2933388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120</v>
      </c>
      <c r="C3739" s="292" t="str">
        <f t="shared" si="2129"/>
        <v>LSN</v>
      </c>
      <c r="D3739" s="293">
        <f t="shared" si="2129"/>
        <v>2</v>
      </c>
      <c r="E3739" s="294" t="str">
        <f t="shared" si="2129"/>
        <v>ISI CUTTER 18 MM KENKO L-150 (BESAR)</v>
      </c>
      <c r="F3739" s="235"/>
      <c r="G3739" s="236"/>
      <c r="H3739" s="237">
        <f t="shared" ref="H3739:J3739" si="2130">H3701</f>
        <v>64800</v>
      </c>
      <c r="I3739" s="238">
        <f t="shared" si="2130"/>
        <v>0.13500000000000001</v>
      </c>
      <c r="J3739" s="238">
        <f t="shared" si="2130"/>
        <v>0</v>
      </c>
      <c r="K3739" s="239">
        <f t="shared" si="2120"/>
        <v>6726240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35"/>
      <c r="K3751" s="310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36">
        <f>SUM(K3734:K3749)</f>
        <v>26192892</v>
      </c>
      <c r="K3752" s="337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38"/>
      <c r="K3753" s="338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0"/>
      <c r="K3755" s="310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8">
        <f>((J3752/1.11)+(K3754/1.11))*11%</f>
        <v>2595691.9999999995</v>
      </c>
      <c r="K3756" s="309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0"/>
      <c r="K3757" s="310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26192892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11" t="str">
        <f>J3722</f>
        <v>NOVI / CONDRO</v>
      </c>
      <c r="K3760" s="312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11">
        <f>J3723</f>
        <v>0</v>
      </c>
      <c r="K3761" s="312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23070034</v>
      </c>
      <c r="G3764" s="11" t="s">
        <v>2</v>
      </c>
      <c r="H3764" s="339" t="s">
        <v>47</v>
      </c>
      <c r="I3764" s="339"/>
      <c r="J3764" s="339"/>
      <c r="K3764" s="340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43" t="s">
        <v>3</v>
      </c>
      <c r="G3765" s="17"/>
      <c r="H3765" s="341"/>
      <c r="I3765" s="341"/>
      <c r="J3765" s="341"/>
      <c r="K3765" s="342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4">
        <v>45132</v>
      </c>
      <c r="E3766" s="345"/>
      <c r="F3766" s="343"/>
      <c r="G3766" s="18"/>
      <c r="H3766" s="346" t="s">
        <v>48</v>
      </c>
      <c r="I3766" s="346"/>
      <c r="J3766" s="346"/>
      <c r="K3766" s="347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43"/>
      <c r="G3767" s="18"/>
      <c r="H3767" s="348" t="s">
        <v>49</v>
      </c>
      <c r="I3767" s="348"/>
      <c r="J3767" s="348"/>
      <c r="K3767" s="349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166</v>
      </c>
      <c r="E3768" s="9"/>
      <c r="F3768" s="21"/>
      <c r="G3768" s="22"/>
      <c r="H3768" s="350"/>
      <c r="I3768" s="350"/>
      <c r="J3768" s="350"/>
      <c r="K3768" s="351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144</v>
      </c>
      <c r="C3772" s="46" t="s">
        <v>51</v>
      </c>
      <c r="D3772" s="93">
        <v>3</v>
      </c>
      <c r="E3772" s="110" t="s">
        <v>167</v>
      </c>
      <c r="F3772" s="48"/>
      <c r="G3772" s="49"/>
      <c r="H3772" s="50">
        <v>79200</v>
      </c>
      <c r="I3772" s="51">
        <v>0.13500000000000001</v>
      </c>
      <c r="J3772" s="51"/>
      <c r="K3772" s="52">
        <f t="shared" ref="K3772:K3787" si="2151">(B3772*H3772-((B3772*H3772)*I3772))-((B3772*H3772-((B3772*H3772)*I3772))*J3772)</f>
        <v>9865152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52"/>
      <c r="K3789" s="353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54">
        <f>SUM(K3772:K3787)</f>
        <v>9865152</v>
      </c>
      <c r="K3790" s="355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56"/>
      <c r="K3791" s="356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53"/>
      <c r="K3793" s="353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7">
        <f>((J3790/1.11)+(K3792/1.11))*11%</f>
        <v>977627.67567567551</v>
      </c>
      <c r="K3794" s="358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53"/>
      <c r="K3795" s="353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9865152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59" t="s">
        <v>55</v>
      </c>
      <c r="K3798" s="360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59"/>
      <c r="K3799" s="360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23070034</v>
      </c>
      <c r="F3802" s="123"/>
      <c r="G3802" s="124" t="s">
        <v>2</v>
      </c>
      <c r="H3802" s="361" t="str">
        <f>H3764</f>
        <v>CV PELITA JAYA</v>
      </c>
      <c r="I3802" s="361"/>
      <c r="J3802" s="361"/>
      <c r="K3802" s="36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65" t="s">
        <v>3</v>
      </c>
      <c r="G3803" s="130"/>
      <c r="H3803" s="363"/>
      <c r="I3803" s="363"/>
      <c r="J3803" s="363"/>
      <c r="K3803" s="36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66">
        <f>D3766</f>
        <v>45132</v>
      </c>
      <c r="E3804" s="367"/>
      <c r="F3804" s="365"/>
      <c r="G3804" s="131"/>
      <c r="H3804" s="368" t="str">
        <f>H3766</f>
        <v>(ANUGERAH SEJAHTERA)</v>
      </c>
      <c r="I3804" s="368"/>
      <c r="J3804" s="368"/>
      <c r="K3804" s="36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65"/>
      <c r="G3805" s="131"/>
      <c r="H3805" s="370" t="str">
        <f>H3767</f>
        <v>PURWOKERTO</v>
      </c>
      <c r="I3805" s="370"/>
      <c r="J3805" s="370"/>
      <c r="K3805" s="371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KO 2660</v>
      </c>
      <c r="E3806" s="122"/>
      <c r="F3806" s="133"/>
      <c r="G3806" s="134"/>
      <c r="H3806" s="372"/>
      <c r="I3806" s="372"/>
      <c r="J3806" s="372"/>
      <c r="K3806" s="373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144</v>
      </c>
      <c r="C3810" s="287" t="str">
        <f t="shared" si="2152"/>
        <v>LSN</v>
      </c>
      <c r="D3810" s="288">
        <f t="shared" si="2152"/>
        <v>3</v>
      </c>
      <c r="E3810" s="289" t="str">
        <f t="shared" si="2152"/>
        <v>PENSIL WARNA KENKO CP-12HALF CLASSIC (PENDEK)</v>
      </c>
      <c r="F3810" s="158"/>
      <c r="G3810" s="159"/>
      <c r="H3810" s="160">
        <f t="shared" ref="H3810:J3810" si="2153">H3772</f>
        <v>79200</v>
      </c>
      <c r="I3810" s="161">
        <f t="shared" si="2153"/>
        <v>0.13500000000000001</v>
      </c>
      <c r="J3810" s="161">
        <f t="shared" si="2153"/>
        <v>0</v>
      </c>
      <c r="K3810" s="162">
        <f t="shared" ref="K3810:K3825" si="2154">(B3810*H3810-((B3810*H3810)*I3810))-((B3810*H3810-((B3810*H3810)*I3810))*J3810)</f>
        <v>9865152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13"/>
      <c r="K3827" s="314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15">
        <f>SUM(K3810:K3825)</f>
        <v>9865152</v>
      </c>
      <c r="K3828" s="31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17"/>
      <c r="K3829" s="317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14"/>
      <c r="K3831" s="314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18">
        <f>((J3828/1.11)+(K3830/1.11))*11%</f>
        <v>977627.67567567551</v>
      </c>
      <c r="K3832" s="319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14"/>
      <c r="K3833" s="314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9865152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20" t="str">
        <f>J3798</f>
        <v>NOVI / CONDRO</v>
      </c>
      <c r="K3836" s="321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20">
        <f>J3799</f>
        <v>0</v>
      </c>
      <c r="K3837" s="321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23070034</v>
      </c>
      <c r="F3840" s="200"/>
      <c r="G3840" s="201" t="s">
        <v>2</v>
      </c>
      <c r="H3840" s="322" t="str">
        <f>H3802</f>
        <v>CV PELITA JAYA</v>
      </c>
      <c r="I3840" s="322"/>
      <c r="J3840" s="322"/>
      <c r="K3840" s="323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26" t="s">
        <v>3</v>
      </c>
      <c r="G3841" s="207"/>
      <c r="H3841" s="324"/>
      <c r="I3841" s="324"/>
      <c r="J3841" s="324"/>
      <c r="K3841" s="325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27">
        <f>D3804</f>
        <v>45132</v>
      </c>
      <c r="E3842" s="328"/>
      <c r="F3842" s="326"/>
      <c r="G3842" s="208"/>
      <c r="H3842" s="329" t="str">
        <f>H3804</f>
        <v>(ANUGERAH SEJAHTERA)</v>
      </c>
      <c r="I3842" s="329"/>
      <c r="J3842" s="329"/>
      <c r="K3842" s="330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26"/>
      <c r="G3843" s="208"/>
      <c r="H3843" s="331" t="str">
        <f>H3805</f>
        <v>PURWOKERTO</v>
      </c>
      <c r="I3843" s="331"/>
      <c r="J3843" s="331"/>
      <c r="K3843" s="332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KO 2660</v>
      </c>
      <c r="E3844" s="199"/>
      <c r="F3844" s="210"/>
      <c r="G3844" s="211"/>
      <c r="H3844" s="333"/>
      <c r="I3844" s="333"/>
      <c r="J3844" s="333"/>
      <c r="K3844" s="334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144</v>
      </c>
      <c r="C3848" s="292" t="str">
        <f t="shared" si="2185"/>
        <v>LSN</v>
      </c>
      <c r="D3848" s="293">
        <f t="shared" si="2185"/>
        <v>3</v>
      </c>
      <c r="E3848" s="294" t="str">
        <f t="shared" si="2185"/>
        <v>PENSIL WARNA KENKO CP-12HALF CLASSIC (PENDEK)</v>
      </c>
      <c r="F3848" s="235"/>
      <c r="G3848" s="236"/>
      <c r="H3848" s="237">
        <f t="shared" ref="H3848:J3848" si="2186">H3810</f>
        <v>79200</v>
      </c>
      <c r="I3848" s="238">
        <f t="shared" si="2186"/>
        <v>0.13500000000000001</v>
      </c>
      <c r="J3848" s="238">
        <f t="shared" si="2186"/>
        <v>0</v>
      </c>
      <c r="K3848" s="239">
        <f t="shared" ref="K3848:K3863" si="2187">(B3848*H3848-((B3848*H3848)*I3848))-((B3848*H3848-((B3848*H3848)*I3848))*J3848)</f>
        <v>9865152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35"/>
      <c r="K3865" s="310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36">
        <f>SUM(K3848:K3863)</f>
        <v>9865152</v>
      </c>
      <c r="K3866" s="337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38"/>
      <c r="K3867" s="338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0"/>
      <c r="K3869" s="310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8">
        <f>((J3866/1.11)+(K3868/1.11))*11%</f>
        <v>977627.67567567551</v>
      </c>
      <c r="K3870" s="309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0"/>
      <c r="K3871" s="310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9865152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11" t="str">
        <f>J3836</f>
        <v>NOVI / CONDRO</v>
      </c>
      <c r="K3874" s="312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11">
        <f>J3837</f>
        <v>0</v>
      </c>
      <c r="K3875" s="312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23070035</v>
      </c>
      <c r="G3878" s="11" t="s">
        <v>2</v>
      </c>
      <c r="H3878" s="339" t="s">
        <v>140</v>
      </c>
      <c r="I3878" s="339"/>
      <c r="J3878" s="339"/>
      <c r="K3878" s="340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43" t="s">
        <v>3</v>
      </c>
      <c r="G3879" s="17"/>
      <c r="H3879" s="341"/>
      <c r="I3879" s="341"/>
      <c r="J3879" s="341"/>
      <c r="K3879" s="342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4">
        <v>45133</v>
      </c>
      <c r="E3880" s="345"/>
      <c r="F3880" s="343"/>
      <c r="G3880" s="18"/>
      <c r="H3880" s="346" t="s">
        <v>32</v>
      </c>
      <c r="I3880" s="346"/>
      <c r="J3880" s="346"/>
      <c r="K3880" s="347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43"/>
      <c r="G3881" s="18"/>
      <c r="H3881" s="348" t="s">
        <v>42</v>
      </c>
      <c r="I3881" s="348"/>
      <c r="J3881" s="348"/>
      <c r="K3881" s="349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168</v>
      </c>
      <c r="E3882" s="9"/>
      <c r="F3882" s="21"/>
      <c r="G3882" s="22"/>
      <c r="H3882" s="350"/>
      <c r="I3882" s="350"/>
      <c r="J3882" s="350"/>
      <c r="K3882" s="351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72</v>
      </c>
      <c r="C3886" s="46" t="s">
        <v>51</v>
      </c>
      <c r="D3886" s="93">
        <v>1</v>
      </c>
      <c r="E3886" s="110" t="s">
        <v>153</v>
      </c>
      <c r="F3886" s="48"/>
      <c r="G3886" s="49"/>
      <c r="H3886" s="50">
        <v>54300</v>
      </c>
      <c r="I3886" s="51">
        <v>0.125</v>
      </c>
      <c r="J3886" s="51"/>
      <c r="K3886" s="52">
        <f t="shared" ref="K3886:K3901" si="2218">(B3886*H3886-((B3886*H3886)*I3886))-((B3886*H3886-((B3886*H3886)*I3886))*J3886)</f>
        <v>3420900</v>
      </c>
      <c r="L3886" s="36"/>
    </row>
    <row r="3887" spans="1:12" s="10" customFormat="1" ht="14.1" customHeight="1" x14ac:dyDescent="0.25">
      <c r="A3887" s="45">
        <v>2</v>
      </c>
      <c r="B3887" s="46">
        <v>72</v>
      </c>
      <c r="C3887" s="46" t="s">
        <v>51</v>
      </c>
      <c r="D3887" s="93">
        <v>1</v>
      </c>
      <c r="E3887" s="110" t="s">
        <v>145</v>
      </c>
      <c r="F3887" s="48"/>
      <c r="G3887" s="49"/>
      <c r="H3887" s="50">
        <v>47100</v>
      </c>
      <c r="I3887" s="51">
        <v>0.125</v>
      </c>
      <c r="J3887" s="51"/>
      <c r="K3887" s="52">
        <f t="shared" si="2218"/>
        <v>2967300</v>
      </c>
      <c r="L3887" s="36"/>
    </row>
    <row r="3888" spans="1:12" s="10" customFormat="1" ht="14.1" customHeight="1" x14ac:dyDescent="0.25">
      <c r="A3888" s="45">
        <v>3</v>
      </c>
      <c r="B3888" s="46">
        <v>72</v>
      </c>
      <c r="C3888" s="46" t="s">
        <v>51</v>
      </c>
      <c r="D3888" s="93" t="s">
        <v>32</v>
      </c>
      <c r="E3888" s="110" t="s">
        <v>169</v>
      </c>
      <c r="F3888" s="48"/>
      <c r="G3888" s="49"/>
      <c r="H3888" s="50">
        <v>39000</v>
      </c>
      <c r="I3888" s="51">
        <v>0.125</v>
      </c>
      <c r="J3888" s="51"/>
      <c r="K3888" s="52">
        <f t="shared" si="2218"/>
        <v>2457000</v>
      </c>
      <c r="L3888" s="36"/>
    </row>
    <row r="3889" spans="1:12" s="10" customFormat="1" ht="14.1" customHeight="1" x14ac:dyDescent="0.25">
      <c r="A3889" s="45">
        <v>4</v>
      </c>
      <c r="B3889" s="46">
        <v>24</v>
      </c>
      <c r="C3889" s="46" t="s">
        <v>51</v>
      </c>
      <c r="D3889" s="93" t="s">
        <v>32</v>
      </c>
      <c r="E3889" s="110" t="s">
        <v>170</v>
      </c>
      <c r="F3889" s="48"/>
      <c r="G3889" s="49"/>
      <c r="H3889" s="50">
        <v>36600</v>
      </c>
      <c r="I3889" s="51">
        <v>0.125</v>
      </c>
      <c r="J3889" s="51"/>
      <c r="K3889" s="52">
        <f t="shared" si="2218"/>
        <v>768600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52"/>
      <c r="K3903" s="353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54">
        <f>SUM(K3886:K3901)</f>
        <v>9613800</v>
      </c>
      <c r="K3904" s="355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56"/>
      <c r="K3905" s="356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53"/>
      <c r="K3907" s="353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7">
        <f>((J3904/1.11)+(K3906/1.11))*11%</f>
        <v>952718.91891891893</v>
      </c>
      <c r="K3908" s="358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53"/>
      <c r="K3909" s="353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9613800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59" t="s">
        <v>74</v>
      </c>
      <c r="K3912" s="360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59"/>
      <c r="K3913" s="360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23070035</v>
      </c>
      <c r="F3916" s="123"/>
      <c r="G3916" s="124" t="s">
        <v>2</v>
      </c>
      <c r="H3916" s="361" t="str">
        <f>H3878</f>
        <v>CV UTAMA PUTRA</v>
      </c>
      <c r="I3916" s="361"/>
      <c r="J3916" s="361"/>
      <c r="K3916" s="36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65" t="s">
        <v>3</v>
      </c>
      <c r="G3917" s="130"/>
      <c r="H3917" s="363"/>
      <c r="I3917" s="363"/>
      <c r="J3917" s="363"/>
      <c r="K3917" s="36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66">
        <f>D3880</f>
        <v>45133</v>
      </c>
      <c r="E3918" s="367"/>
      <c r="F3918" s="365"/>
      <c r="G3918" s="131"/>
      <c r="H3918" s="368" t="str">
        <f>H3880</f>
        <v/>
      </c>
      <c r="I3918" s="368"/>
      <c r="J3918" s="368"/>
      <c r="K3918" s="36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65"/>
      <c r="G3919" s="131"/>
      <c r="H3919" s="370" t="str">
        <f>H3881</f>
        <v>TULUNG AGUNG</v>
      </c>
      <c r="I3919" s="370"/>
      <c r="J3919" s="370"/>
      <c r="K3919" s="371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G 1625</v>
      </c>
      <c r="E3920" s="122"/>
      <c r="F3920" s="133"/>
      <c r="G3920" s="134"/>
      <c r="H3920" s="372"/>
      <c r="I3920" s="372"/>
      <c r="J3920" s="372"/>
      <c r="K3920" s="373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72</v>
      </c>
      <c r="C3924" s="287" t="str">
        <f t="shared" si="2219"/>
        <v>LSN</v>
      </c>
      <c r="D3924" s="288">
        <f t="shared" si="2219"/>
        <v>1</v>
      </c>
      <c r="E3924" s="289" t="str">
        <f t="shared" si="2219"/>
        <v>CORRECTION FLUID KENKO KE-01</v>
      </c>
      <c r="F3924" s="158"/>
      <c r="G3924" s="159"/>
      <c r="H3924" s="160">
        <f t="shared" ref="H3924:J3924" si="2220">H3886</f>
        <v>54300</v>
      </c>
      <c r="I3924" s="161">
        <f t="shared" si="2220"/>
        <v>0.125</v>
      </c>
      <c r="J3924" s="161">
        <f t="shared" si="2220"/>
        <v>0</v>
      </c>
      <c r="K3924" s="162">
        <f t="shared" ref="K3924:K3939" si="2221">(B3924*H3924-((B3924*H3924)*I3924))-((B3924*H3924-((B3924*H3924)*I3924))*J3924)</f>
        <v>3420900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72</v>
      </c>
      <c r="C3925" s="287" t="str">
        <f t="shared" si="2222"/>
        <v>LSN</v>
      </c>
      <c r="D3925" s="288">
        <f t="shared" si="2222"/>
        <v>1</v>
      </c>
      <c r="E3925" s="289" t="str">
        <f t="shared" si="2222"/>
        <v>CORRECTION FLUID KENKO KE-108</v>
      </c>
      <c r="F3925" s="158"/>
      <c r="G3925" s="159"/>
      <c r="H3925" s="160">
        <f t="shared" ref="H3925:J3925" si="2223">H3887</f>
        <v>47100</v>
      </c>
      <c r="I3925" s="161">
        <f t="shared" si="2223"/>
        <v>0.125</v>
      </c>
      <c r="J3925" s="161">
        <f t="shared" si="2223"/>
        <v>0</v>
      </c>
      <c r="K3925" s="162">
        <f t="shared" si="2221"/>
        <v>2967300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72</v>
      </c>
      <c r="C3926" s="287" t="str">
        <f t="shared" si="2224"/>
        <v>LSN</v>
      </c>
      <c r="D3926" s="288" t="str">
        <f t="shared" si="2224"/>
        <v/>
      </c>
      <c r="E3926" s="289" t="str">
        <f t="shared" si="2224"/>
        <v>GEL PEN KENKO SAHARA SNACK (HITAM)</v>
      </c>
      <c r="F3926" s="158"/>
      <c r="G3926" s="159"/>
      <c r="H3926" s="160">
        <f t="shared" ref="H3926:J3926" si="2225">H3888</f>
        <v>39000</v>
      </c>
      <c r="I3926" s="161">
        <f t="shared" si="2225"/>
        <v>0.125</v>
      </c>
      <c r="J3926" s="161">
        <f t="shared" si="2225"/>
        <v>0</v>
      </c>
      <c r="K3926" s="162">
        <f t="shared" si="2221"/>
        <v>2457000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24</v>
      </c>
      <c r="C3927" s="287" t="str">
        <f t="shared" si="2226"/>
        <v>LSN</v>
      </c>
      <c r="D3927" s="288" t="str">
        <f t="shared" si="2226"/>
        <v/>
      </c>
      <c r="E3927" s="289" t="str">
        <f t="shared" si="2226"/>
        <v>GEL PEN KENKO SAHARA (HITAM)</v>
      </c>
      <c r="F3927" s="158"/>
      <c r="G3927" s="159"/>
      <c r="H3927" s="160">
        <f t="shared" ref="H3927:J3927" si="2227">H3889</f>
        <v>36600</v>
      </c>
      <c r="I3927" s="161">
        <f t="shared" si="2227"/>
        <v>0.125</v>
      </c>
      <c r="J3927" s="161">
        <f t="shared" si="2227"/>
        <v>0</v>
      </c>
      <c r="K3927" s="162">
        <f t="shared" si="2221"/>
        <v>768600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13"/>
      <c r="K3941" s="314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15">
        <f>SUM(K3924:K3939)</f>
        <v>9613800</v>
      </c>
      <c r="K3942" s="31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17"/>
      <c r="K3943" s="317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14"/>
      <c r="K3945" s="314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18">
        <f>((J3942/1.11)+(K3944/1.11))*11%</f>
        <v>952718.91891891893</v>
      </c>
      <c r="K3946" s="319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14"/>
      <c r="K3947" s="314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9613800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20" t="str">
        <f>J3912</f>
        <v>RISMA / CONDRO</v>
      </c>
      <c r="K3950" s="321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20">
        <f>J3913</f>
        <v>0</v>
      </c>
      <c r="K3951" s="321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23070035</v>
      </c>
      <c r="F3954" s="200"/>
      <c r="G3954" s="201" t="s">
        <v>2</v>
      </c>
      <c r="H3954" s="322" t="str">
        <f>H3916</f>
        <v>CV UTAMA PUTRA</v>
      </c>
      <c r="I3954" s="322"/>
      <c r="J3954" s="322"/>
      <c r="K3954" s="323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26" t="s">
        <v>3</v>
      </c>
      <c r="G3955" s="207"/>
      <c r="H3955" s="324"/>
      <c r="I3955" s="324"/>
      <c r="J3955" s="324"/>
      <c r="K3955" s="325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27">
        <f>D3918</f>
        <v>45133</v>
      </c>
      <c r="E3956" s="328"/>
      <c r="F3956" s="326"/>
      <c r="G3956" s="208"/>
      <c r="H3956" s="329" t="str">
        <f>H3918</f>
        <v/>
      </c>
      <c r="I3956" s="329"/>
      <c r="J3956" s="329"/>
      <c r="K3956" s="330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26"/>
      <c r="G3957" s="208"/>
      <c r="H3957" s="331" t="str">
        <f>H3919</f>
        <v>TULUNG AGUNG</v>
      </c>
      <c r="I3957" s="331"/>
      <c r="J3957" s="331"/>
      <c r="K3957" s="332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G 1625</v>
      </c>
      <c r="E3958" s="199"/>
      <c r="F3958" s="210"/>
      <c r="G3958" s="211"/>
      <c r="H3958" s="333"/>
      <c r="I3958" s="333"/>
      <c r="J3958" s="333"/>
      <c r="K3958" s="334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72</v>
      </c>
      <c r="C3962" s="292" t="str">
        <f t="shared" si="2252"/>
        <v>LSN</v>
      </c>
      <c r="D3962" s="293">
        <f t="shared" si="2252"/>
        <v>1</v>
      </c>
      <c r="E3962" s="294" t="str">
        <f t="shared" si="2252"/>
        <v>CORRECTION FLUID KENKO KE-01</v>
      </c>
      <c r="F3962" s="235"/>
      <c r="G3962" s="236"/>
      <c r="H3962" s="237">
        <f t="shared" ref="H3962:J3962" si="2253">H3924</f>
        <v>54300</v>
      </c>
      <c r="I3962" s="238">
        <f t="shared" si="2253"/>
        <v>0.125</v>
      </c>
      <c r="J3962" s="238">
        <f t="shared" si="2253"/>
        <v>0</v>
      </c>
      <c r="K3962" s="239">
        <f t="shared" ref="K3962:K3977" si="2254">(B3962*H3962-((B3962*H3962)*I3962))-((B3962*H3962-((B3962*H3962)*I3962))*J3962)</f>
        <v>3420900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72</v>
      </c>
      <c r="C3963" s="292" t="str">
        <f t="shared" si="2255"/>
        <v>LSN</v>
      </c>
      <c r="D3963" s="293">
        <f t="shared" si="2255"/>
        <v>1</v>
      </c>
      <c r="E3963" s="294" t="str">
        <f t="shared" si="2255"/>
        <v>CORRECTION FLUID KENKO KE-108</v>
      </c>
      <c r="F3963" s="235"/>
      <c r="G3963" s="236"/>
      <c r="H3963" s="237">
        <f t="shared" ref="H3963:J3963" si="2256">H3925</f>
        <v>47100</v>
      </c>
      <c r="I3963" s="238">
        <f t="shared" si="2256"/>
        <v>0.125</v>
      </c>
      <c r="J3963" s="238">
        <f t="shared" si="2256"/>
        <v>0</v>
      </c>
      <c r="K3963" s="239">
        <f t="shared" si="2254"/>
        <v>2967300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72</v>
      </c>
      <c r="C3964" s="292" t="str">
        <f t="shared" si="2257"/>
        <v>LSN</v>
      </c>
      <c r="D3964" s="293" t="str">
        <f t="shared" si="2257"/>
        <v/>
      </c>
      <c r="E3964" s="294" t="str">
        <f t="shared" si="2257"/>
        <v>GEL PEN KENKO SAHARA SNACK (HITAM)</v>
      </c>
      <c r="F3964" s="235"/>
      <c r="G3964" s="236"/>
      <c r="H3964" s="237">
        <f t="shared" ref="H3964:J3964" si="2258">H3926</f>
        <v>39000</v>
      </c>
      <c r="I3964" s="238">
        <f t="shared" si="2258"/>
        <v>0.125</v>
      </c>
      <c r="J3964" s="238">
        <f t="shared" si="2258"/>
        <v>0</v>
      </c>
      <c r="K3964" s="239">
        <f t="shared" si="2254"/>
        <v>2457000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24</v>
      </c>
      <c r="C3965" s="292" t="str">
        <f t="shared" si="2259"/>
        <v>LSN</v>
      </c>
      <c r="D3965" s="293" t="str">
        <f t="shared" si="2259"/>
        <v/>
      </c>
      <c r="E3965" s="294" t="str">
        <f t="shared" si="2259"/>
        <v>GEL PEN KENKO SAHARA (HITAM)</v>
      </c>
      <c r="F3965" s="235"/>
      <c r="G3965" s="236"/>
      <c r="H3965" s="237">
        <f t="shared" ref="H3965:J3965" si="2260">H3927</f>
        <v>36600</v>
      </c>
      <c r="I3965" s="238">
        <f t="shared" si="2260"/>
        <v>0.125</v>
      </c>
      <c r="J3965" s="238">
        <f t="shared" si="2260"/>
        <v>0</v>
      </c>
      <c r="K3965" s="239">
        <f t="shared" si="2254"/>
        <v>768600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35"/>
      <c r="K3979" s="310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36">
        <f>SUM(K3962:K3977)</f>
        <v>9613800</v>
      </c>
      <c r="K3980" s="337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38"/>
      <c r="K3981" s="338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0"/>
      <c r="K3983" s="310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8">
        <f>((J3980/1.11)+(K3982/1.11))*11%</f>
        <v>952718.91891891893</v>
      </c>
      <c r="K3984" s="309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0"/>
      <c r="K3985" s="310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9613800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11" t="str">
        <f>J3950</f>
        <v>RISMA / CONDRO</v>
      </c>
      <c r="K3988" s="312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11">
        <f>J3951</f>
        <v>0</v>
      </c>
      <c r="K3989" s="312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23070036</v>
      </c>
      <c r="G3992" s="11" t="s">
        <v>2</v>
      </c>
      <c r="H3992" s="339" t="s">
        <v>47</v>
      </c>
      <c r="I3992" s="339"/>
      <c r="J3992" s="339"/>
      <c r="K3992" s="340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43" t="s">
        <v>3</v>
      </c>
      <c r="G3993" s="17"/>
      <c r="H3993" s="341"/>
      <c r="I3993" s="341"/>
      <c r="J3993" s="341"/>
      <c r="K3993" s="342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4">
        <v>45134</v>
      </c>
      <c r="E3994" s="345"/>
      <c r="F3994" s="343"/>
      <c r="G3994" s="18"/>
      <c r="H3994" s="346" t="s">
        <v>48</v>
      </c>
      <c r="I3994" s="346"/>
      <c r="J3994" s="346"/>
      <c r="K3994" s="347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43"/>
      <c r="G3995" s="18"/>
      <c r="H3995" s="348" t="s">
        <v>49</v>
      </c>
      <c r="I3995" s="348"/>
      <c r="J3995" s="348"/>
      <c r="K3995" s="349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171</v>
      </c>
      <c r="E3996" s="9"/>
      <c r="F3996" s="21"/>
      <c r="G3996" s="22"/>
      <c r="H3996" s="350"/>
      <c r="I3996" s="350"/>
      <c r="J3996" s="350"/>
      <c r="K3996" s="351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20</v>
      </c>
      <c r="C4000" s="46" t="s">
        <v>64</v>
      </c>
      <c r="D4000" s="93">
        <v>1</v>
      </c>
      <c r="E4000" s="110" t="s">
        <v>172</v>
      </c>
      <c r="F4000" s="48"/>
      <c r="G4000" s="49"/>
      <c r="H4000" s="50">
        <v>110400</v>
      </c>
      <c r="I4000" s="51">
        <v>0.13500000000000001</v>
      </c>
      <c r="J4000" s="51"/>
      <c r="K4000" s="52">
        <f t="shared" ref="K4000:K4015" si="2285">(B4000*H4000-((B4000*H4000)*I4000))-((B4000*H4000-((B4000*H4000)*I4000))*J4000)</f>
        <v>1909920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52"/>
      <c r="K4017" s="353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54">
        <f>SUM(K4000:K4015)</f>
        <v>1909920</v>
      </c>
      <c r="K4018" s="355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56"/>
      <c r="K4019" s="356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53"/>
      <c r="K4021" s="353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7">
        <f>((J4018/1.11)+(K4020/1.11))*11%</f>
        <v>189271.35135135133</v>
      </c>
      <c r="K4022" s="358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53"/>
      <c r="K4023" s="353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1909920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59" t="s">
        <v>55</v>
      </c>
      <c r="K4026" s="360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59"/>
      <c r="K4027" s="360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23070036</v>
      </c>
      <c r="F4030" s="123"/>
      <c r="G4030" s="124" t="s">
        <v>2</v>
      </c>
      <c r="H4030" s="361" t="str">
        <f>H3992</f>
        <v>CV PELITA JAYA</v>
      </c>
      <c r="I4030" s="361"/>
      <c r="J4030" s="361"/>
      <c r="K4030" s="36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65" t="s">
        <v>3</v>
      </c>
      <c r="G4031" s="130"/>
      <c r="H4031" s="363"/>
      <c r="I4031" s="363"/>
      <c r="J4031" s="363"/>
      <c r="K4031" s="36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66">
        <f>D3994</f>
        <v>45134</v>
      </c>
      <c r="E4032" s="367"/>
      <c r="F4032" s="365"/>
      <c r="G4032" s="131"/>
      <c r="H4032" s="368" t="str">
        <f>H3994</f>
        <v>(ANUGERAH SEJAHTERA)</v>
      </c>
      <c r="I4032" s="368"/>
      <c r="J4032" s="368"/>
      <c r="K4032" s="36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65"/>
      <c r="G4033" s="131"/>
      <c r="H4033" s="370" t="str">
        <f>H3995</f>
        <v>PURWOKERTO</v>
      </c>
      <c r="I4033" s="370"/>
      <c r="J4033" s="370"/>
      <c r="K4033" s="371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2676</v>
      </c>
      <c r="E4034" s="122"/>
      <c r="F4034" s="133"/>
      <c r="G4034" s="134"/>
      <c r="H4034" s="372"/>
      <c r="I4034" s="372"/>
      <c r="J4034" s="372"/>
      <c r="K4034" s="373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20</v>
      </c>
      <c r="C4038" s="287" t="str">
        <f t="shared" si="2286"/>
        <v>GRS</v>
      </c>
      <c r="D4038" s="288">
        <f t="shared" si="2286"/>
        <v>1</v>
      </c>
      <c r="E4038" s="289" t="str">
        <f t="shared" si="2286"/>
        <v>PENSIL KENKO 2B-6191 HIJAU CAP HITAM</v>
      </c>
      <c r="F4038" s="158"/>
      <c r="G4038" s="159"/>
      <c r="H4038" s="160">
        <f t="shared" ref="H4038:J4038" si="2287">H4000</f>
        <v>110400</v>
      </c>
      <c r="I4038" s="161">
        <f t="shared" si="2287"/>
        <v>0.13500000000000001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1909920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13"/>
      <c r="K4055" s="314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15">
        <f>SUM(K4038:K4053)</f>
        <v>1909920</v>
      </c>
      <c r="K4056" s="31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17"/>
      <c r="K4057" s="317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14"/>
      <c r="K4059" s="314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18">
        <f>((J4056/1.11)+(K4058/1.11))*11%</f>
        <v>189271.35135135133</v>
      </c>
      <c r="K4060" s="319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14"/>
      <c r="K4061" s="314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1909920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20" t="str">
        <f>J4026</f>
        <v>NOVI / CONDRO</v>
      </c>
      <c r="K4064" s="321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20">
        <f>J4027</f>
        <v>0</v>
      </c>
      <c r="K4065" s="321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23070036</v>
      </c>
      <c r="F4068" s="200"/>
      <c r="G4068" s="201" t="s">
        <v>2</v>
      </c>
      <c r="H4068" s="322" t="str">
        <f>H4030</f>
        <v>CV PELITA JAYA</v>
      </c>
      <c r="I4068" s="322"/>
      <c r="J4068" s="322"/>
      <c r="K4068" s="323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26" t="s">
        <v>3</v>
      </c>
      <c r="G4069" s="207"/>
      <c r="H4069" s="324"/>
      <c r="I4069" s="324"/>
      <c r="J4069" s="324"/>
      <c r="K4069" s="325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27">
        <f>D4032</f>
        <v>45134</v>
      </c>
      <c r="E4070" s="328"/>
      <c r="F4070" s="326"/>
      <c r="G4070" s="208"/>
      <c r="H4070" s="329" t="str">
        <f>H4032</f>
        <v>(ANUGERAH SEJAHTERA)</v>
      </c>
      <c r="I4070" s="329"/>
      <c r="J4070" s="329"/>
      <c r="K4070" s="330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26"/>
      <c r="G4071" s="208"/>
      <c r="H4071" s="331" t="str">
        <f>H4033</f>
        <v>PURWOKERTO</v>
      </c>
      <c r="I4071" s="331"/>
      <c r="J4071" s="331"/>
      <c r="K4071" s="332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2676</v>
      </c>
      <c r="E4072" s="199"/>
      <c r="F4072" s="210"/>
      <c r="G4072" s="211"/>
      <c r="H4072" s="333"/>
      <c r="I4072" s="333"/>
      <c r="J4072" s="333"/>
      <c r="K4072" s="334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20</v>
      </c>
      <c r="C4076" s="292" t="str">
        <f t="shared" si="2319"/>
        <v>GRS</v>
      </c>
      <c r="D4076" s="293">
        <f t="shared" si="2319"/>
        <v>1</v>
      </c>
      <c r="E4076" s="294" t="str">
        <f t="shared" si="2319"/>
        <v>PENSIL KENKO 2B-6191 HIJAU CAP HITAM</v>
      </c>
      <c r="F4076" s="235"/>
      <c r="G4076" s="236"/>
      <c r="H4076" s="237">
        <f t="shared" ref="H4076:J4076" si="2320">H4038</f>
        <v>110400</v>
      </c>
      <c r="I4076" s="238">
        <f t="shared" si="2320"/>
        <v>0.13500000000000001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1909920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35"/>
      <c r="K4093" s="310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36">
        <f>SUM(K4076:K4091)</f>
        <v>1909920</v>
      </c>
      <c r="K4094" s="337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38"/>
      <c r="K4095" s="338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0"/>
      <c r="K4097" s="310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8">
        <f>((J4094/1.11)+(K4096/1.11))*11%</f>
        <v>189271.35135135133</v>
      </c>
      <c r="K4098" s="309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0"/>
      <c r="K4099" s="310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1909920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11" t="str">
        <f>J4064</f>
        <v>NOVI / CONDRO</v>
      </c>
      <c r="K4102" s="312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11">
        <f>J4065</f>
        <v>0</v>
      </c>
      <c r="K4103" s="312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23070037</v>
      </c>
      <c r="G4106" s="11" t="s">
        <v>2</v>
      </c>
      <c r="H4106" s="339" t="s">
        <v>93</v>
      </c>
      <c r="I4106" s="339"/>
      <c r="J4106" s="339"/>
      <c r="K4106" s="340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43" t="s">
        <v>3</v>
      </c>
      <c r="G4107" s="17"/>
      <c r="H4107" s="341"/>
      <c r="I4107" s="341"/>
      <c r="J4107" s="341"/>
      <c r="K4107" s="342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4">
        <v>45135</v>
      </c>
      <c r="E4108" s="345"/>
      <c r="F4108" s="343"/>
      <c r="G4108" s="18"/>
      <c r="H4108" s="346" t="s">
        <v>94</v>
      </c>
      <c r="I4108" s="346"/>
      <c r="J4108" s="346"/>
      <c r="K4108" s="347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43"/>
      <c r="G4109" s="18"/>
      <c r="H4109" s="348" t="s">
        <v>95</v>
      </c>
      <c r="I4109" s="348"/>
      <c r="J4109" s="348"/>
      <c r="K4109" s="349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173</v>
      </c>
      <c r="E4110" s="9"/>
      <c r="F4110" s="21"/>
      <c r="G4110" s="22"/>
      <c r="H4110" s="350"/>
      <c r="I4110" s="350"/>
      <c r="J4110" s="350"/>
      <c r="K4110" s="351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864</v>
      </c>
      <c r="C4114" s="46" t="s">
        <v>58</v>
      </c>
      <c r="D4114" s="93">
        <v>1</v>
      </c>
      <c r="E4114" s="110" t="s">
        <v>159</v>
      </c>
      <c r="F4114" s="48"/>
      <c r="G4114" s="49"/>
      <c r="H4114" s="50">
        <v>2450</v>
      </c>
      <c r="I4114" s="51">
        <v>0.125</v>
      </c>
      <c r="J4114" s="51"/>
      <c r="K4114" s="52">
        <f t="shared" ref="K4114:K4129" si="2352">(B4114*H4114-((B4114*H4114)*I4114))-((B4114*H4114-((B4114*H4114)*I4114))*J4114)</f>
        <v>1852200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52"/>
      <c r="K4131" s="353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54">
        <f>SUM(K4114:K4129)</f>
        <v>1852200</v>
      </c>
      <c r="K4132" s="355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56"/>
      <c r="K4133" s="356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53"/>
      <c r="K4135" s="353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7">
        <f>((J4132/1.11)+(K4134/1.11))*11%</f>
        <v>183551.35135135133</v>
      </c>
      <c r="K4136" s="358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53"/>
      <c r="K4137" s="353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1852200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59" t="s">
        <v>55</v>
      </c>
      <c r="K4140" s="360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59"/>
      <c r="K4141" s="360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23070037</v>
      </c>
      <c r="F4144" s="123"/>
      <c r="G4144" s="124" t="s">
        <v>2</v>
      </c>
      <c r="H4144" s="361" t="str">
        <f>H4106</f>
        <v>LILY JULIAWATI</v>
      </c>
      <c r="I4144" s="361"/>
      <c r="J4144" s="361"/>
      <c r="K4144" s="36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65" t="s">
        <v>3</v>
      </c>
      <c r="G4145" s="130"/>
      <c r="H4145" s="363"/>
      <c r="I4145" s="363"/>
      <c r="J4145" s="363"/>
      <c r="K4145" s="36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66">
        <f>D4108</f>
        <v>45135</v>
      </c>
      <c r="E4146" s="367"/>
      <c r="F4146" s="365"/>
      <c r="G4146" s="131"/>
      <c r="H4146" s="368" t="str">
        <f>H4108</f>
        <v>(REJO AGUNG)</v>
      </c>
      <c r="I4146" s="368"/>
      <c r="J4146" s="368"/>
      <c r="K4146" s="36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65"/>
      <c r="G4147" s="131"/>
      <c r="H4147" s="370" t="str">
        <f>H4109</f>
        <v>JOMBANG</v>
      </c>
      <c r="I4147" s="370"/>
      <c r="J4147" s="370"/>
      <c r="K4147" s="371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G 2677</v>
      </c>
      <c r="E4148" s="122"/>
      <c r="F4148" s="133"/>
      <c r="G4148" s="134"/>
      <c r="H4148" s="372"/>
      <c r="I4148" s="372"/>
      <c r="J4148" s="372"/>
      <c r="K4148" s="373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864</v>
      </c>
      <c r="C4152" s="287" t="str">
        <f t="shared" si="2353"/>
        <v>PCS</v>
      </c>
      <c r="D4152" s="288">
        <f t="shared" si="2353"/>
        <v>1</v>
      </c>
      <c r="E4152" s="289" t="str">
        <f t="shared" si="2353"/>
        <v>LEM STICK JOYKO 15 GR GS-104 TG (ANIMAL KINGDOM) isi 24 pc</v>
      </c>
      <c r="F4152" s="158"/>
      <c r="G4152" s="159"/>
      <c r="H4152" s="160">
        <f t="shared" ref="H4152:J4152" si="2354">H4114</f>
        <v>2450</v>
      </c>
      <c r="I4152" s="161">
        <f t="shared" si="2354"/>
        <v>0.125</v>
      </c>
      <c r="J4152" s="161">
        <f t="shared" si="2354"/>
        <v>0</v>
      </c>
      <c r="K4152" s="162">
        <f t="shared" ref="K4152:K4167" si="2355">(B4152*H4152-((B4152*H4152)*I4152))-((B4152*H4152-((B4152*H4152)*I4152))*J4152)</f>
        <v>1852200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13"/>
      <c r="K4169" s="314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15">
        <f>SUM(K4152:K4167)</f>
        <v>1852200</v>
      </c>
      <c r="K4170" s="31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17"/>
      <c r="K4171" s="317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14"/>
      <c r="K4173" s="314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18">
        <f>((J4170/1.11)+(K4172/1.11))*11%</f>
        <v>183551.35135135133</v>
      </c>
      <c r="K4174" s="319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14"/>
      <c r="K4175" s="314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1852200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20" t="str">
        <f>J4140</f>
        <v>NOVI / CONDRO</v>
      </c>
      <c r="K4178" s="321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20">
        <f>J4141</f>
        <v>0</v>
      </c>
      <c r="K4179" s="321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23070037</v>
      </c>
      <c r="F4182" s="200"/>
      <c r="G4182" s="201" t="s">
        <v>2</v>
      </c>
      <c r="H4182" s="322" t="str">
        <f>H4144</f>
        <v>LILY JULIAWATI</v>
      </c>
      <c r="I4182" s="322"/>
      <c r="J4182" s="322"/>
      <c r="K4182" s="323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26" t="s">
        <v>3</v>
      </c>
      <c r="G4183" s="207"/>
      <c r="H4183" s="324"/>
      <c r="I4183" s="324"/>
      <c r="J4183" s="324"/>
      <c r="K4183" s="325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27">
        <f>D4146</f>
        <v>45135</v>
      </c>
      <c r="E4184" s="328"/>
      <c r="F4184" s="326"/>
      <c r="G4184" s="208"/>
      <c r="H4184" s="329" t="str">
        <f>H4146</f>
        <v>(REJO AGUNG)</v>
      </c>
      <c r="I4184" s="329"/>
      <c r="J4184" s="329"/>
      <c r="K4184" s="330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26"/>
      <c r="G4185" s="208"/>
      <c r="H4185" s="331" t="str">
        <f>H4147</f>
        <v>JOMBANG</v>
      </c>
      <c r="I4185" s="331"/>
      <c r="J4185" s="331"/>
      <c r="K4185" s="332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G 2677</v>
      </c>
      <c r="E4186" s="199"/>
      <c r="F4186" s="210"/>
      <c r="G4186" s="211"/>
      <c r="H4186" s="333"/>
      <c r="I4186" s="333"/>
      <c r="J4186" s="333"/>
      <c r="K4186" s="334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864</v>
      </c>
      <c r="C4190" s="292" t="str">
        <f t="shared" si="2386"/>
        <v>PCS</v>
      </c>
      <c r="D4190" s="293">
        <f t="shared" si="2386"/>
        <v>1</v>
      </c>
      <c r="E4190" s="294" t="str">
        <f t="shared" si="2386"/>
        <v>LEM STICK JOYKO 15 GR GS-104 TG (ANIMAL KINGDOM) isi 24 pc</v>
      </c>
      <c r="F4190" s="235"/>
      <c r="G4190" s="236"/>
      <c r="H4190" s="237">
        <f t="shared" ref="H4190:J4190" si="2387">H4152</f>
        <v>2450</v>
      </c>
      <c r="I4190" s="238">
        <f t="shared" si="2387"/>
        <v>0.125</v>
      </c>
      <c r="J4190" s="238">
        <f t="shared" si="2387"/>
        <v>0</v>
      </c>
      <c r="K4190" s="239">
        <f t="shared" ref="K4190:K4205" si="2388">(B4190*H4190-((B4190*H4190)*I4190))-((B4190*H4190-((B4190*H4190)*I4190))*J4190)</f>
        <v>1852200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35"/>
      <c r="K4207" s="310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36">
        <f>SUM(K4190:K4205)</f>
        <v>1852200</v>
      </c>
      <c r="K4208" s="337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38"/>
      <c r="K4209" s="338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0"/>
      <c r="K4211" s="310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8">
        <f>((J4208/1.11)+(K4210/1.11))*11%</f>
        <v>183551.35135135133</v>
      </c>
      <c r="K4212" s="309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0"/>
      <c r="K4213" s="310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1852200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11" t="str">
        <f>J4178</f>
        <v>NOVI / CONDRO</v>
      </c>
      <c r="K4216" s="312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11">
        <f>J4179</f>
        <v>0</v>
      </c>
      <c r="K4217" s="312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23070038</v>
      </c>
      <c r="G4220" s="11" t="s">
        <v>2</v>
      </c>
      <c r="H4220" s="339" t="s">
        <v>107</v>
      </c>
      <c r="I4220" s="339"/>
      <c r="J4220" s="339"/>
      <c r="K4220" s="340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43" t="s">
        <v>3</v>
      </c>
      <c r="G4221" s="17"/>
      <c r="H4221" s="341"/>
      <c r="I4221" s="341"/>
      <c r="J4221" s="341"/>
      <c r="K4221" s="342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4">
        <v>45135</v>
      </c>
      <c r="E4222" s="345"/>
      <c r="F4222" s="343"/>
      <c r="G4222" s="18"/>
      <c r="H4222" s="346" t="s">
        <v>108</v>
      </c>
      <c r="I4222" s="346"/>
      <c r="J4222" s="346"/>
      <c r="K4222" s="347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43"/>
      <c r="G4223" s="18"/>
      <c r="H4223" s="348" t="s">
        <v>109</v>
      </c>
      <c r="I4223" s="348"/>
      <c r="J4223" s="348"/>
      <c r="K4223" s="349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174</v>
      </c>
      <c r="E4224" s="9"/>
      <c r="F4224" s="21"/>
      <c r="G4224" s="22"/>
      <c r="H4224" s="350"/>
      <c r="I4224" s="350"/>
      <c r="J4224" s="350"/>
      <c r="K4224" s="351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5</v>
      </c>
      <c r="C4228" s="46" t="s">
        <v>51</v>
      </c>
      <c r="D4228" s="93" t="s">
        <v>32</v>
      </c>
      <c r="E4228" s="110" t="s">
        <v>175</v>
      </c>
      <c r="F4228" s="48"/>
      <c r="G4228" s="49"/>
      <c r="H4228" s="50">
        <v>124200</v>
      </c>
      <c r="I4228" s="51">
        <v>0.125</v>
      </c>
      <c r="J4228" s="51"/>
      <c r="K4228" s="52">
        <f t="shared" ref="K4228:K4243" si="2419">(B4228*H4228-((B4228*H4228)*I4228))-((B4228*H4228-((B4228*H4228)*I4228))*J4228)</f>
        <v>543375</v>
      </c>
      <c r="L4228" s="36"/>
    </row>
    <row r="4229" spans="1:12" s="10" customFormat="1" ht="14.1" customHeight="1" x14ac:dyDescent="0.25">
      <c r="A4229" s="45">
        <v>2</v>
      </c>
      <c r="B4229" s="46">
        <v>5</v>
      </c>
      <c r="C4229" s="46" t="s">
        <v>51</v>
      </c>
      <c r="D4229" s="93" t="s">
        <v>32</v>
      </c>
      <c r="E4229" s="110" t="s">
        <v>176</v>
      </c>
      <c r="F4229" s="48"/>
      <c r="G4229" s="49"/>
      <c r="H4229" s="50">
        <v>74400</v>
      </c>
      <c r="I4229" s="51">
        <v>0.125</v>
      </c>
      <c r="J4229" s="51"/>
      <c r="K4229" s="52">
        <f t="shared" si="2419"/>
        <v>325500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52"/>
      <c r="K4245" s="353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54">
        <f>SUM(K4228:K4243)</f>
        <v>868875</v>
      </c>
      <c r="K4246" s="355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56"/>
      <c r="K4247" s="356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53"/>
      <c r="K4249" s="353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7">
        <f>((J4246/1.11)+(K4248/1.11))*11%</f>
        <v>86104.729729729719</v>
      </c>
      <c r="K4250" s="358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53"/>
      <c r="K4251" s="353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868875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59" t="s">
        <v>55</v>
      </c>
      <c r="K4254" s="360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59"/>
      <c r="K4255" s="360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23070038</v>
      </c>
      <c r="F4258" s="123"/>
      <c r="G4258" s="124" t="s">
        <v>2</v>
      </c>
      <c r="H4258" s="361" t="str">
        <f>H4220</f>
        <v>HARNOYO</v>
      </c>
      <c r="I4258" s="361"/>
      <c r="J4258" s="361"/>
      <c r="K4258" s="36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65" t="s">
        <v>3</v>
      </c>
      <c r="G4259" s="130"/>
      <c r="H4259" s="363"/>
      <c r="I4259" s="363"/>
      <c r="J4259" s="363"/>
      <c r="K4259" s="36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66">
        <f>D4222</f>
        <v>45135</v>
      </c>
      <c r="E4260" s="367"/>
      <c r="F4260" s="365"/>
      <c r="G4260" s="131"/>
      <c r="H4260" s="368" t="str">
        <f>H4222</f>
        <v>(BENDAN)</v>
      </c>
      <c r="I4260" s="368"/>
      <c r="J4260" s="368"/>
      <c r="K4260" s="36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65"/>
      <c r="G4261" s="131"/>
      <c r="H4261" s="370" t="str">
        <f>H4223</f>
        <v>PEKALONGAN</v>
      </c>
      <c r="I4261" s="370"/>
      <c r="J4261" s="370"/>
      <c r="K4261" s="371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2682</v>
      </c>
      <c r="E4262" s="122"/>
      <c r="F4262" s="133"/>
      <c r="G4262" s="134"/>
      <c r="H4262" s="372"/>
      <c r="I4262" s="372"/>
      <c r="J4262" s="372"/>
      <c r="K4262" s="373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5</v>
      </c>
      <c r="C4266" s="287" t="str">
        <f t="shared" si="2420"/>
        <v>LSN</v>
      </c>
      <c r="D4266" s="288" t="str">
        <f t="shared" si="2420"/>
        <v/>
      </c>
      <c r="E4266" s="289" t="str">
        <f t="shared" si="2420"/>
        <v>PENSIL WARNA KENKO CP-12F CLASSIC (PANJANG)</v>
      </c>
      <c r="F4266" s="158"/>
      <c r="G4266" s="159"/>
      <c r="H4266" s="160">
        <f t="shared" ref="H4266:J4266" si="2421">H4228</f>
        <v>124200</v>
      </c>
      <c r="I4266" s="161">
        <f t="shared" si="2421"/>
        <v>0.125</v>
      </c>
      <c r="J4266" s="161">
        <f t="shared" si="2421"/>
        <v>0</v>
      </c>
      <c r="K4266" s="162">
        <f t="shared" ref="K4266:K4281" si="2422">(B4266*H4266-((B4266*H4266)*I4266))-((B4266*H4266-((B4266*H4266)*I4266))*J4266)</f>
        <v>543375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5</v>
      </c>
      <c r="C4267" s="287" t="str">
        <f t="shared" si="2423"/>
        <v>LSN</v>
      </c>
      <c r="D4267" s="288" t="str">
        <f t="shared" si="2423"/>
        <v/>
      </c>
      <c r="E4267" s="289" t="str">
        <f t="shared" si="2423"/>
        <v>DATE STAMP KENKO D-4 (Cap Tanggal 4 Mm)</v>
      </c>
      <c r="F4267" s="158"/>
      <c r="G4267" s="159"/>
      <c r="H4267" s="160">
        <f t="shared" ref="H4267:J4267" si="2424">H4229</f>
        <v>74400</v>
      </c>
      <c r="I4267" s="161">
        <f t="shared" si="2424"/>
        <v>0.125</v>
      </c>
      <c r="J4267" s="161">
        <f t="shared" si="2424"/>
        <v>0</v>
      </c>
      <c r="K4267" s="162">
        <f t="shared" si="2422"/>
        <v>325500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13"/>
      <c r="K4283" s="314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15">
        <f>SUM(K4266:K4281)</f>
        <v>868875</v>
      </c>
      <c r="K4284" s="31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17"/>
      <c r="K4285" s="317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14"/>
      <c r="K4287" s="314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18">
        <f>((J4284/1.11)+(K4286/1.11))*11%</f>
        <v>86104.729729729719</v>
      </c>
      <c r="K4288" s="319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14"/>
      <c r="K4289" s="314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868875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20" t="str">
        <f>J4254</f>
        <v>NOVI / CONDRO</v>
      </c>
      <c r="K4292" s="321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20">
        <f>J4255</f>
        <v>0</v>
      </c>
      <c r="K4293" s="321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23070038</v>
      </c>
      <c r="F4296" s="200"/>
      <c r="G4296" s="201" t="s">
        <v>2</v>
      </c>
      <c r="H4296" s="322" t="str">
        <f>H4258</f>
        <v>HARNOYO</v>
      </c>
      <c r="I4296" s="322"/>
      <c r="J4296" s="322"/>
      <c r="K4296" s="323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26" t="s">
        <v>3</v>
      </c>
      <c r="G4297" s="207"/>
      <c r="H4297" s="324"/>
      <c r="I4297" s="324"/>
      <c r="J4297" s="324"/>
      <c r="K4297" s="325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27">
        <f>D4260</f>
        <v>45135</v>
      </c>
      <c r="E4298" s="328"/>
      <c r="F4298" s="326"/>
      <c r="G4298" s="208"/>
      <c r="H4298" s="329" t="str">
        <f>H4260</f>
        <v>(BENDAN)</v>
      </c>
      <c r="I4298" s="329"/>
      <c r="J4298" s="329"/>
      <c r="K4298" s="330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26"/>
      <c r="G4299" s="208"/>
      <c r="H4299" s="331" t="str">
        <f>H4261</f>
        <v>PEKALONGAN</v>
      </c>
      <c r="I4299" s="331"/>
      <c r="J4299" s="331"/>
      <c r="K4299" s="332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2682</v>
      </c>
      <c r="E4300" s="199"/>
      <c r="F4300" s="210"/>
      <c r="G4300" s="211"/>
      <c r="H4300" s="333"/>
      <c r="I4300" s="333"/>
      <c r="J4300" s="333"/>
      <c r="K4300" s="334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5</v>
      </c>
      <c r="C4304" s="292" t="str">
        <f t="shared" si="2453"/>
        <v>LSN</v>
      </c>
      <c r="D4304" s="293" t="str">
        <f t="shared" si="2453"/>
        <v/>
      </c>
      <c r="E4304" s="294" t="str">
        <f t="shared" si="2453"/>
        <v>PENSIL WARNA KENKO CP-12F CLASSIC (PANJANG)</v>
      </c>
      <c r="F4304" s="235"/>
      <c r="G4304" s="236"/>
      <c r="H4304" s="237">
        <f t="shared" ref="H4304:J4304" si="2454">H4266</f>
        <v>124200</v>
      </c>
      <c r="I4304" s="238">
        <f t="shared" si="2454"/>
        <v>0.125</v>
      </c>
      <c r="J4304" s="238">
        <f t="shared" si="2454"/>
        <v>0</v>
      </c>
      <c r="K4304" s="239">
        <f t="shared" ref="K4304:K4319" si="2455">(B4304*H4304-((B4304*H4304)*I4304))-((B4304*H4304-((B4304*H4304)*I4304))*J4304)</f>
        <v>543375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5</v>
      </c>
      <c r="C4305" s="292" t="str">
        <f t="shared" si="2456"/>
        <v>LSN</v>
      </c>
      <c r="D4305" s="293" t="str">
        <f t="shared" si="2456"/>
        <v/>
      </c>
      <c r="E4305" s="294" t="str">
        <f t="shared" si="2456"/>
        <v>DATE STAMP KENKO D-4 (Cap Tanggal 4 Mm)</v>
      </c>
      <c r="F4305" s="235"/>
      <c r="G4305" s="236"/>
      <c r="H4305" s="237">
        <f t="shared" ref="H4305:J4305" si="2457">H4267</f>
        <v>74400</v>
      </c>
      <c r="I4305" s="238">
        <f t="shared" si="2457"/>
        <v>0.125</v>
      </c>
      <c r="J4305" s="238">
        <f t="shared" si="2457"/>
        <v>0</v>
      </c>
      <c r="K4305" s="239">
        <f t="shared" si="2455"/>
        <v>325500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35"/>
      <c r="K4321" s="310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36">
        <f>SUM(K4304:K4319)</f>
        <v>868875</v>
      </c>
      <c r="K4322" s="337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38"/>
      <c r="K4323" s="338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0"/>
      <c r="K4325" s="310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8">
        <f>((J4322/1.11)+(K4324/1.11))*11%</f>
        <v>86104.729729729719</v>
      </c>
      <c r="K4326" s="309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0"/>
      <c r="K4327" s="310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868875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11" t="str">
        <f>J4292</f>
        <v>NOVI / CONDRO</v>
      </c>
      <c r="K4330" s="312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11">
        <f>J4293</f>
        <v>0</v>
      </c>
      <c r="K4331" s="312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23070039</v>
      </c>
      <c r="G4334" s="11" t="s">
        <v>2</v>
      </c>
      <c r="H4334" s="339" t="s">
        <v>86</v>
      </c>
      <c r="I4334" s="339"/>
      <c r="J4334" s="339"/>
      <c r="K4334" s="340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43" t="s">
        <v>3</v>
      </c>
      <c r="G4335" s="17"/>
      <c r="H4335" s="341"/>
      <c r="I4335" s="341"/>
      <c r="J4335" s="341"/>
      <c r="K4335" s="342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4">
        <v>45135</v>
      </c>
      <c r="E4336" s="345"/>
      <c r="F4336" s="343"/>
      <c r="G4336" s="18"/>
      <c r="H4336" s="346" t="s">
        <v>32</v>
      </c>
      <c r="I4336" s="346"/>
      <c r="J4336" s="346"/>
      <c r="K4336" s="347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43"/>
      <c r="G4337" s="18"/>
      <c r="H4337" s="348" t="s">
        <v>87</v>
      </c>
      <c r="I4337" s="348"/>
      <c r="J4337" s="348"/>
      <c r="K4337" s="349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177</v>
      </c>
      <c r="E4338" s="9"/>
      <c r="F4338" s="21"/>
      <c r="G4338" s="22"/>
      <c r="H4338" s="350"/>
      <c r="I4338" s="350"/>
      <c r="J4338" s="350"/>
      <c r="K4338" s="351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5</v>
      </c>
      <c r="C4342" s="46" t="s">
        <v>51</v>
      </c>
      <c r="D4342" s="93" t="s">
        <v>32</v>
      </c>
      <c r="E4342" s="110" t="s">
        <v>153</v>
      </c>
      <c r="F4342" s="48"/>
      <c r="G4342" s="49"/>
      <c r="H4342" s="50">
        <v>54300</v>
      </c>
      <c r="I4342" s="51">
        <v>0.1</v>
      </c>
      <c r="J4342" s="51"/>
      <c r="K4342" s="52">
        <f t="shared" ref="K4342:K4357" si="2486">(B4342*H4342-((B4342*H4342)*I4342))-((B4342*H4342-((B4342*H4342)*I4342))*J4342)</f>
        <v>244350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52"/>
      <c r="K4359" s="353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54">
        <f>SUM(K4342:K4357)</f>
        <v>244350</v>
      </c>
      <c r="K4360" s="355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56"/>
      <c r="K4361" s="356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53"/>
      <c r="K4363" s="353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7">
        <f>((J4360/1.11)+(K4362/1.11))*11%</f>
        <v>24214.864864864863</v>
      </c>
      <c r="K4364" s="358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53"/>
      <c r="K4365" s="353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244350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59" t="s">
        <v>55</v>
      </c>
      <c r="K4368" s="360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59"/>
      <c r="K4369" s="360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23070039</v>
      </c>
      <c r="F4372" s="123"/>
      <c r="G4372" s="124" t="s">
        <v>2</v>
      </c>
      <c r="H4372" s="361" t="str">
        <f>H4334</f>
        <v>CV GANESHA</v>
      </c>
      <c r="I4372" s="361"/>
      <c r="J4372" s="361"/>
      <c r="K4372" s="36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65" t="s">
        <v>3</v>
      </c>
      <c r="G4373" s="130"/>
      <c r="H4373" s="363"/>
      <c r="I4373" s="363"/>
      <c r="J4373" s="363"/>
      <c r="K4373" s="36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66">
        <f>D4336</f>
        <v>45135</v>
      </c>
      <c r="E4374" s="367"/>
      <c r="F4374" s="365"/>
      <c r="G4374" s="131"/>
      <c r="H4374" s="368" t="str">
        <f>H4336</f>
        <v/>
      </c>
      <c r="I4374" s="368"/>
      <c r="J4374" s="368"/>
      <c r="K4374" s="36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65"/>
      <c r="G4375" s="131"/>
      <c r="H4375" s="370" t="str">
        <f>H4337</f>
        <v>WONOSOBO</v>
      </c>
      <c r="I4375" s="370"/>
      <c r="J4375" s="370"/>
      <c r="K4375" s="371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1685</v>
      </c>
      <c r="E4376" s="122"/>
      <c r="F4376" s="133"/>
      <c r="G4376" s="134"/>
      <c r="H4376" s="372"/>
      <c r="I4376" s="372"/>
      <c r="J4376" s="372"/>
      <c r="K4376" s="373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5</v>
      </c>
      <c r="C4380" s="287" t="str">
        <f t="shared" si="2487"/>
        <v>LSN</v>
      </c>
      <c r="D4380" s="288" t="str">
        <f t="shared" si="2487"/>
        <v/>
      </c>
      <c r="E4380" s="289" t="str">
        <f t="shared" si="2487"/>
        <v>CORRECTION FLUID KENKO KE-01</v>
      </c>
      <c r="F4380" s="158"/>
      <c r="G4380" s="159"/>
      <c r="H4380" s="160">
        <f t="shared" ref="H4380:J4380" si="2488">H4342</f>
        <v>54300</v>
      </c>
      <c r="I4380" s="161">
        <f t="shared" si="2488"/>
        <v>0.1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244350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13"/>
      <c r="K4397" s="314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15">
        <f>SUM(K4380:K4395)</f>
        <v>244350</v>
      </c>
      <c r="K4398" s="31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17"/>
      <c r="K4399" s="317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14"/>
      <c r="K4401" s="314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18">
        <f>((J4398/1.11)+(K4400/1.11))*11%</f>
        <v>24214.864864864863</v>
      </c>
      <c r="K4402" s="319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14"/>
      <c r="K4403" s="314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244350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20" t="str">
        <f>J4368</f>
        <v>NOVI / CONDRO</v>
      </c>
      <c r="K4406" s="321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20">
        <f>J4369</f>
        <v>0</v>
      </c>
      <c r="K4407" s="321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23070039</v>
      </c>
      <c r="F4410" s="200"/>
      <c r="G4410" s="201" t="s">
        <v>2</v>
      </c>
      <c r="H4410" s="322" t="str">
        <f>H4372</f>
        <v>CV GANESHA</v>
      </c>
      <c r="I4410" s="322"/>
      <c r="J4410" s="322"/>
      <c r="K4410" s="323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26" t="s">
        <v>3</v>
      </c>
      <c r="G4411" s="207"/>
      <c r="H4411" s="324"/>
      <c r="I4411" s="324"/>
      <c r="J4411" s="324"/>
      <c r="K4411" s="325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27">
        <f>D4374</f>
        <v>45135</v>
      </c>
      <c r="E4412" s="328"/>
      <c r="F4412" s="326"/>
      <c r="G4412" s="208"/>
      <c r="H4412" s="329" t="str">
        <f>H4374</f>
        <v/>
      </c>
      <c r="I4412" s="329"/>
      <c r="J4412" s="329"/>
      <c r="K4412" s="330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26"/>
      <c r="G4413" s="208"/>
      <c r="H4413" s="331" t="str">
        <f>H4375</f>
        <v>WONOSOBO</v>
      </c>
      <c r="I4413" s="331"/>
      <c r="J4413" s="331"/>
      <c r="K4413" s="332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1685</v>
      </c>
      <c r="E4414" s="199"/>
      <c r="F4414" s="210"/>
      <c r="G4414" s="211"/>
      <c r="H4414" s="333"/>
      <c r="I4414" s="333"/>
      <c r="J4414" s="333"/>
      <c r="K4414" s="334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5</v>
      </c>
      <c r="C4418" s="292" t="str">
        <f t="shared" si="2520"/>
        <v>LSN</v>
      </c>
      <c r="D4418" s="293" t="str">
        <f t="shared" si="2520"/>
        <v/>
      </c>
      <c r="E4418" s="294" t="str">
        <f t="shared" si="2520"/>
        <v>CORRECTION FLUID KENKO KE-01</v>
      </c>
      <c r="F4418" s="235"/>
      <c r="G4418" s="236"/>
      <c r="H4418" s="237">
        <f t="shared" ref="H4418:J4418" si="2521">H4380</f>
        <v>54300</v>
      </c>
      <c r="I4418" s="238">
        <f t="shared" si="2521"/>
        <v>0.1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244350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35"/>
      <c r="K4435" s="310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36">
        <f>SUM(K4418:K4433)</f>
        <v>244350</v>
      </c>
      <c r="K4436" s="337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38"/>
      <c r="K4437" s="338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0"/>
      <c r="K4439" s="310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8">
        <f>((J4436/1.11)+(K4438/1.11))*11%</f>
        <v>24214.864864864863</v>
      </c>
      <c r="K4440" s="309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0"/>
      <c r="K4441" s="310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244350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11" t="str">
        <f>J4406</f>
        <v>NOVI / CONDRO</v>
      </c>
      <c r="K4444" s="312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11">
        <f>J4407</f>
        <v>0</v>
      </c>
      <c r="K4445" s="312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23070040</v>
      </c>
      <c r="G4448" s="11" t="s">
        <v>2</v>
      </c>
      <c r="H4448" s="339" t="s">
        <v>31</v>
      </c>
      <c r="I4448" s="339"/>
      <c r="J4448" s="339"/>
      <c r="K4448" s="340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43" t="s">
        <v>3</v>
      </c>
      <c r="G4449" s="17"/>
      <c r="H4449" s="341"/>
      <c r="I4449" s="341"/>
      <c r="J4449" s="341"/>
      <c r="K4449" s="342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4">
        <v>45135</v>
      </c>
      <c r="E4450" s="345"/>
      <c r="F4450" s="343"/>
      <c r="G4450" s="18"/>
      <c r="H4450" s="346" t="s">
        <v>32</v>
      </c>
      <c r="I4450" s="346"/>
      <c r="J4450" s="346"/>
      <c r="K4450" s="347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43"/>
      <c r="G4451" s="18"/>
      <c r="H4451" s="348" t="s">
        <v>33</v>
      </c>
      <c r="I4451" s="348"/>
      <c r="J4451" s="348"/>
      <c r="K4451" s="349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178</v>
      </c>
      <c r="E4452" s="9"/>
      <c r="F4452" s="21"/>
      <c r="G4452" s="22"/>
      <c r="H4452" s="350"/>
      <c r="I4452" s="350"/>
      <c r="J4452" s="350"/>
      <c r="K4452" s="351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</v>
      </c>
      <c r="C4456" s="46" t="s">
        <v>51</v>
      </c>
      <c r="D4456" s="93" t="s">
        <v>32</v>
      </c>
      <c r="E4456" s="110" t="s">
        <v>179</v>
      </c>
      <c r="F4456" s="48"/>
      <c r="G4456" s="49"/>
      <c r="H4456" s="50">
        <v>55800</v>
      </c>
      <c r="I4456" s="51">
        <v>0.1</v>
      </c>
      <c r="J4456" s="51"/>
      <c r="K4456" s="52">
        <f t="shared" ref="K4456:K4471" si="2553">(B4456*H4456-((B4456*H4456)*I4456))-((B4456*H4456-((B4456*H4456)*I4456))*J4456)</f>
        <v>50220</v>
      </c>
      <c r="L4456" s="36"/>
    </row>
    <row r="4457" spans="1:12" s="10" customFormat="1" ht="14.1" customHeight="1" x14ac:dyDescent="0.25">
      <c r="A4457" s="45">
        <v>2</v>
      </c>
      <c r="B4457" s="46">
        <v>3</v>
      </c>
      <c r="C4457" s="46" t="s">
        <v>51</v>
      </c>
      <c r="D4457" s="93" t="s">
        <v>32</v>
      </c>
      <c r="E4457" s="110" t="s">
        <v>180</v>
      </c>
      <c r="F4457" s="48"/>
      <c r="G4457" s="49"/>
      <c r="H4457" s="50">
        <v>53400</v>
      </c>
      <c r="I4457" s="51">
        <v>0.1</v>
      </c>
      <c r="J4457" s="51"/>
      <c r="K4457" s="52">
        <f t="shared" si="2553"/>
        <v>144180</v>
      </c>
      <c r="L4457" s="36"/>
    </row>
    <row r="4458" spans="1:12" s="10" customFormat="1" ht="14.1" customHeight="1" x14ac:dyDescent="0.25">
      <c r="A4458" s="45">
        <v>3</v>
      </c>
      <c r="B4458" s="46">
        <v>3</v>
      </c>
      <c r="C4458" s="46" t="s">
        <v>51</v>
      </c>
      <c r="D4458" s="93" t="s">
        <v>32</v>
      </c>
      <c r="E4458" s="110" t="s">
        <v>181</v>
      </c>
      <c r="F4458" s="48"/>
      <c r="G4458" s="49"/>
      <c r="H4458" s="50">
        <v>60300</v>
      </c>
      <c r="I4458" s="51">
        <v>0.1</v>
      </c>
      <c r="J4458" s="51"/>
      <c r="K4458" s="52">
        <f t="shared" si="2553"/>
        <v>162810</v>
      </c>
      <c r="L4458" s="36"/>
    </row>
    <row r="4459" spans="1:12" s="10" customFormat="1" ht="14.1" customHeight="1" x14ac:dyDescent="0.25">
      <c r="A4459" s="45">
        <v>4</v>
      </c>
      <c r="B4459" s="46">
        <v>1</v>
      </c>
      <c r="C4459" s="46" t="s">
        <v>51</v>
      </c>
      <c r="D4459" s="93" t="s">
        <v>32</v>
      </c>
      <c r="E4459" s="110" t="s">
        <v>163</v>
      </c>
      <c r="F4459" s="48"/>
      <c r="G4459" s="49"/>
      <c r="H4459" s="50">
        <v>93000</v>
      </c>
      <c r="I4459" s="51">
        <v>0.1</v>
      </c>
      <c r="J4459" s="51"/>
      <c r="K4459" s="52">
        <f t="shared" si="2553"/>
        <v>83700</v>
      </c>
      <c r="L4459" s="36"/>
    </row>
    <row r="4460" spans="1:12" s="10" customFormat="1" ht="14.1" customHeight="1" x14ac:dyDescent="0.25">
      <c r="A4460" s="45">
        <v>5</v>
      </c>
      <c r="B4460" s="46">
        <v>1</v>
      </c>
      <c r="C4460" s="46" t="s">
        <v>51</v>
      </c>
      <c r="D4460" s="93" t="s">
        <v>32</v>
      </c>
      <c r="E4460" s="110" t="s">
        <v>113</v>
      </c>
      <c r="F4460" s="48"/>
      <c r="G4460" s="49"/>
      <c r="H4460" s="50">
        <v>117600</v>
      </c>
      <c r="I4460" s="51">
        <v>0.1</v>
      </c>
      <c r="J4460" s="51"/>
      <c r="K4460" s="52">
        <f t="shared" si="2553"/>
        <v>105840</v>
      </c>
      <c r="L4460" s="36"/>
    </row>
    <row r="4461" spans="1:12" s="10" customFormat="1" ht="14.1" customHeight="1" x14ac:dyDescent="0.25">
      <c r="A4461" s="45">
        <v>6</v>
      </c>
      <c r="B4461" s="46">
        <v>1</v>
      </c>
      <c r="C4461" s="46" t="s">
        <v>51</v>
      </c>
      <c r="D4461" s="93" t="s">
        <v>32</v>
      </c>
      <c r="E4461" s="110" t="s">
        <v>182</v>
      </c>
      <c r="F4461" s="48"/>
      <c r="G4461" s="49"/>
      <c r="H4461" s="50">
        <v>234000</v>
      </c>
      <c r="I4461" s="51">
        <v>0.1</v>
      </c>
      <c r="J4461" s="51"/>
      <c r="K4461" s="52">
        <f t="shared" si="2553"/>
        <v>210600</v>
      </c>
      <c r="L4461" s="36"/>
    </row>
    <row r="4462" spans="1:12" s="10" customFormat="1" ht="14.1" customHeight="1" x14ac:dyDescent="0.25">
      <c r="A4462" s="45">
        <v>7</v>
      </c>
      <c r="B4462" s="46">
        <v>3</v>
      </c>
      <c r="C4462" s="46" t="s">
        <v>51</v>
      </c>
      <c r="D4462" s="93" t="s">
        <v>32</v>
      </c>
      <c r="E4462" s="110" t="s">
        <v>54</v>
      </c>
      <c r="F4462" s="48"/>
      <c r="G4462" s="49"/>
      <c r="H4462" s="50">
        <v>28200</v>
      </c>
      <c r="I4462" s="51">
        <v>0.1</v>
      </c>
      <c r="J4462" s="51"/>
      <c r="K4462" s="52">
        <f t="shared" si="2553"/>
        <v>76140</v>
      </c>
      <c r="L4462" s="36"/>
    </row>
    <row r="4463" spans="1:12" s="10" customFormat="1" ht="14.1" customHeight="1" x14ac:dyDescent="0.25">
      <c r="A4463" s="45">
        <v>8</v>
      </c>
      <c r="B4463" s="46">
        <v>3</v>
      </c>
      <c r="C4463" s="46" t="s">
        <v>51</v>
      </c>
      <c r="D4463" s="93" t="s">
        <v>32</v>
      </c>
      <c r="E4463" s="110" t="s">
        <v>183</v>
      </c>
      <c r="F4463" s="48"/>
      <c r="G4463" s="49"/>
      <c r="H4463" s="50">
        <v>20400</v>
      </c>
      <c r="I4463" s="51">
        <v>0.1</v>
      </c>
      <c r="J4463" s="51"/>
      <c r="K4463" s="52">
        <f t="shared" si="2553"/>
        <v>55080</v>
      </c>
      <c r="L4463" s="36"/>
    </row>
    <row r="4464" spans="1:12" s="10" customFormat="1" ht="14.1" customHeight="1" x14ac:dyDescent="0.25">
      <c r="A4464" s="45">
        <v>9</v>
      </c>
      <c r="B4464" s="46">
        <v>3</v>
      </c>
      <c r="C4464" s="46" t="s">
        <v>51</v>
      </c>
      <c r="D4464" s="93" t="s">
        <v>32</v>
      </c>
      <c r="E4464" s="110" t="s">
        <v>184</v>
      </c>
      <c r="F4464" s="48"/>
      <c r="G4464" s="49"/>
      <c r="H4464" s="50">
        <v>24600</v>
      </c>
      <c r="I4464" s="51">
        <v>0.1</v>
      </c>
      <c r="J4464" s="51"/>
      <c r="K4464" s="52">
        <f t="shared" si="2553"/>
        <v>66420</v>
      </c>
      <c r="L4464" s="36"/>
    </row>
    <row r="4465" spans="1:12" s="10" customFormat="1" ht="14.1" customHeight="1" x14ac:dyDescent="0.25">
      <c r="A4465" s="45">
        <v>10</v>
      </c>
      <c r="B4465" s="46">
        <v>12</v>
      </c>
      <c r="C4465" s="46" t="s">
        <v>51</v>
      </c>
      <c r="D4465" s="93" t="s">
        <v>32</v>
      </c>
      <c r="E4465" s="110" t="s">
        <v>185</v>
      </c>
      <c r="F4465" s="48"/>
      <c r="G4465" s="49"/>
      <c r="H4465" s="50">
        <v>13200</v>
      </c>
      <c r="I4465" s="51">
        <v>0.1</v>
      </c>
      <c r="J4465" s="51"/>
      <c r="K4465" s="52">
        <f t="shared" si="2553"/>
        <v>142560</v>
      </c>
      <c r="L4465" s="36"/>
    </row>
    <row r="4466" spans="1:12" s="10" customFormat="1" ht="14.1" customHeight="1" x14ac:dyDescent="0.25">
      <c r="A4466" s="45">
        <v>11</v>
      </c>
      <c r="B4466" s="46">
        <v>1</v>
      </c>
      <c r="C4466" s="46" t="s">
        <v>51</v>
      </c>
      <c r="D4466" s="93" t="s">
        <v>32</v>
      </c>
      <c r="E4466" s="110" t="s">
        <v>186</v>
      </c>
      <c r="F4466" s="48"/>
      <c r="G4466" s="49"/>
      <c r="H4466" s="50">
        <v>118800</v>
      </c>
      <c r="I4466" s="51">
        <v>0.1</v>
      </c>
      <c r="J4466" s="51"/>
      <c r="K4466" s="52">
        <f t="shared" si="2553"/>
        <v>106920</v>
      </c>
      <c r="L4466" s="36"/>
    </row>
    <row r="4467" spans="1:12" s="10" customFormat="1" ht="14.1" customHeight="1" x14ac:dyDescent="0.25">
      <c r="A4467" s="45">
        <v>12</v>
      </c>
      <c r="B4467" s="46">
        <v>2</v>
      </c>
      <c r="C4467" s="46" t="s">
        <v>51</v>
      </c>
      <c r="D4467" s="93" t="s">
        <v>32</v>
      </c>
      <c r="E4467" s="110" t="s">
        <v>119</v>
      </c>
      <c r="F4467" s="48"/>
      <c r="G4467" s="49"/>
      <c r="H4467" s="50">
        <v>127200</v>
      </c>
      <c r="I4467" s="51">
        <v>0.1</v>
      </c>
      <c r="J4467" s="51"/>
      <c r="K4467" s="52">
        <f t="shared" si="2553"/>
        <v>228960</v>
      </c>
      <c r="L4467" s="36"/>
    </row>
    <row r="4468" spans="1:12" s="10" customFormat="1" ht="14.1" customHeight="1" x14ac:dyDescent="0.25">
      <c r="A4468" s="45">
        <v>13</v>
      </c>
      <c r="B4468" s="46">
        <v>2</v>
      </c>
      <c r="C4468" s="46" t="s">
        <v>51</v>
      </c>
      <c r="D4468" s="93" t="s">
        <v>32</v>
      </c>
      <c r="E4468" s="110" t="s">
        <v>175</v>
      </c>
      <c r="F4468" s="48"/>
      <c r="G4468" s="49"/>
      <c r="H4468" s="50">
        <v>124200</v>
      </c>
      <c r="I4468" s="51">
        <v>0.1</v>
      </c>
      <c r="J4468" s="51"/>
      <c r="K4468" s="52">
        <f t="shared" si="2553"/>
        <v>223560</v>
      </c>
      <c r="L4468" s="36"/>
    </row>
    <row r="4469" spans="1:12" s="10" customFormat="1" ht="14.1" customHeight="1" x14ac:dyDescent="0.25">
      <c r="A4469" s="45">
        <v>14</v>
      </c>
      <c r="B4469" s="46">
        <v>2</v>
      </c>
      <c r="C4469" s="46" t="s">
        <v>51</v>
      </c>
      <c r="D4469" s="93" t="s">
        <v>32</v>
      </c>
      <c r="E4469" s="111" t="s">
        <v>187</v>
      </c>
      <c r="F4469" s="48"/>
      <c r="G4469" s="49"/>
      <c r="H4469" s="50">
        <v>32400</v>
      </c>
      <c r="I4469" s="51">
        <v>0.1</v>
      </c>
      <c r="J4469" s="51"/>
      <c r="K4469" s="52">
        <f t="shared" si="2553"/>
        <v>58320</v>
      </c>
      <c r="L4469" s="36"/>
    </row>
    <row r="4470" spans="1:12" s="10" customFormat="1" ht="14.1" customHeight="1" x14ac:dyDescent="0.25">
      <c r="A4470" s="45">
        <v>15</v>
      </c>
      <c r="B4470" s="46">
        <v>2</v>
      </c>
      <c r="C4470" s="46" t="s">
        <v>51</v>
      </c>
      <c r="D4470" s="93" t="s">
        <v>32</v>
      </c>
      <c r="E4470" s="111" t="s">
        <v>63</v>
      </c>
      <c r="F4470" s="48"/>
      <c r="G4470" s="49"/>
      <c r="H4470" s="50">
        <v>64800</v>
      </c>
      <c r="I4470" s="51">
        <v>0.1</v>
      </c>
      <c r="J4470" s="51"/>
      <c r="K4470" s="52">
        <f t="shared" si="2553"/>
        <v>116640</v>
      </c>
      <c r="L4470" s="36"/>
    </row>
    <row r="4471" spans="1:12" s="10" customFormat="1" ht="14.1" customHeight="1" x14ac:dyDescent="0.25">
      <c r="A4471" s="45">
        <v>16</v>
      </c>
      <c r="B4471" s="46">
        <v>1</v>
      </c>
      <c r="C4471" s="46" t="s">
        <v>51</v>
      </c>
      <c r="D4471" s="93" t="s">
        <v>32</v>
      </c>
      <c r="E4471" s="110" t="s">
        <v>188</v>
      </c>
      <c r="F4471" s="48"/>
      <c r="G4471" s="49"/>
      <c r="H4471" s="50">
        <v>19800</v>
      </c>
      <c r="I4471" s="51">
        <v>0.1</v>
      </c>
      <c r="J4471" s="51"/>
      <c r="K4471" s="52">
        <f t="shared" si="2553"/>
        <v>17820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52"/>
      <c r="K4473" s="353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54">
        <f>SUM(K4456:K4471)</f>
        <v>1849770</v>
      </c>
      <c r="K4474" s="355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56"/>
      <c r="K4475" s="356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53"/>
      <c r="K4477" s="353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7">
        <f>((J4474/1.11)+(K4476/1.11))*11%</f>
        <v>183310.54054054053</v>
      </c>
      <c r="K4478" s="358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53"/>
      <c r="K4479" s="353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1849770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59" t="s">
        <v>74</v>
      </c>
      <c r="K4482" s="360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59"/>
      <c r="K4483" s="360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23070040</v>
      </c>
      <c r="F4486" s="123"/>
      <c r="G4486" s="124" t="s">
        <v>2</v>
      </c>
      <c r="H4486" s="361" t="str">
        <f>H4448</f>
        <v>CV SINAR CAHAYA NIRMALA</v>
      </c>
      <c r="I4486" s="361"/>
      <c r="J4486" s="361"/>
      <c r="K4486" s="36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65" t="s">
        <v>3</v>
      </c>
      <c r="G4487" s="130"/>
      <c r="H4487" s="363"/>
      <c r="I4487" s="363"/>
      <c r="J4487" s="363"/>
      <c r="K4487" s="36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66">
        <f>D4450</f>
        <v>45135</v>
      </c>
      <c r="E4488" s="367"/>
      <c r="F4488" s="365"/>
      <c r="G4488" s="131"/>
      <c r="H4488" s="368" t="str">
        <f>H4450</f>
        <v/>
      </c>
      <c r="I4488" s="368"/>
      <c r="J4488" s="368"/>
      <c r="K4488" s="36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65"/>
      <c r="G4489" s="131"/>
      <c r="H4489" s="370" t="str">
        <f>H4451</f>
        <v>BREBES</v>
      </c>
      <c r="I4489" s="370"/>
      <c r="J4489" s="370"/>
      <c r="K4489" s="371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KO 1632</v>
      </c>
      <c r="E4490" s="122"/>
      <c r="F4490" s="133"/>
      <c r="G4490" s="134"/>
      <c r="H4490" s="372"/>
      <c r="I4490" s="372"/>
      <c r="J4490" s="372"/>
      <c r="K4490" s="373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</v>
      </c>
      <c r="C4494" s="287" t="str">
        <f t="shared" si="2554"/>
        <v>LSN</v>
      </c>
      <c r="D4494" s="288" t="str">
        <f t="shared" si="2554"/>
        <v/>
      </c>
      <c r="E4494" s="289" t="str">
        <f t="shared" si="2554"/>
        <v>CORRECTION TAPE KENKO CT-919 (12M x 5MM)</v>
      </c>
      <c r="F4494" s="158"/>
      <c r="G4494" s="159"/>
      <c r="H4494" s="160">
        <f t="shared" ref="H4494:J4494" si="2555">H4456</f>
        <v>55800</v>
      </c>
      <c r="I4494" s="161">
        <f t="shared" si="2555"/>
        <v>0.1</v>
      </c>
      <c r="J4494" s="161">
        <f t="shared" si="2555"/>
        <v>0</v>
      </c>
      <c r="K4494" s="162">
        <f t="shared" ref="K4494:K4509" si="2556">(B4494*H4494-((B4494*H4494)*I4494))-((B4494*H4494-((B4494*H4494)*I4494))*J4494)</f>
        <v>50220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3</v>
      </c>
      <c r="C4495" s="287" t="str">
        <f t="shared" si="2557"/>
        <v>LSN</v>
      </c>
      <c r="D4495" s="288" t="str">
        <f t="shared" si="2557"/>
        <v/>
      </c>
      <c r="E4495" s="289" t="str">
        <f t="shared" si="2557"/>
        <v>CORRECTION FLUID KENKO KE-301</v>
      </c>
      <c r="F4495" s="158"/>
      <c r="G4495" s="159"/>
      <c r="H4495" s="160">
        <f t="shared" ref="H4495:J4495" si="2558">H4457</f>
        <v>53400</v>
      </c>
      <c r="I4495" s="161">
        <f t="shared" si="2558"/>
        <v>0.1</v>
      </c>
      <c r="J4495" s="161">
        <f t="shared" si="2558"/>
        <v>0</v>
      </c>
      <c r="K4495" s="162">
        <f t="shared" si="2556"/>
        <v>144180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3</v>
      </c>
      <c r="C4496" s="287" t="str">
        <f t="shared" si="2559"/>
        <v>LSN</v>
      </c>
      <c r="D4496" s="288" t="str">
        <f t="shared" si="2559"/>
        <v/>
      </c>
      <c r="E4496" s="289" t="str">
        <f t="shared" si="2559"/>
        <v>CORRECTION FLUID KENKO KE-826M</v>
      </c>
      <c r="F4496" s="158"/>
      <c r="G4496" s="159"/>
      <c r="H4496" s="160">
        <f t="shared" ref="H4496:J4496" si="2560">H4458</f>
        <v>60300</v>
      </c>
      <c r="I4496" s="161">
        <f t="shared" si="2560"/>
        <v>0.1</v>
      </c>
      <c r="J4496" s="161">
        <f t="shared" si="2560"/>
        <v>0</v>
      </c>
      <c r="K4496" s="162">
        <f t="shared" si="2556"/>
        <v>162810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1</v>
      </c>
      <c r="C4497" s="287" t="str">
        <f t="shared" si="2561"/>
        <v>LSN</v>
      </c>
      <c r="D4497" s="288" t="str">
        <f t="shared" si="2561"/>
        <v/>
      </c>
      <c r="E4497" s="289" t="str">
        <f t="shared" si="2561"/>
        <v>STAPLER KENKO HD-10</v>
      </c>
      <c r="F4497" s="158"/>
      <c r="G4497" s="159"/>
      <c r="H4497" s="160">
        <f t="shared" ref="H4497:J4497" si="2562">H4459</f>
        <v>93000</v>
      </c>
      <c r="I4497" s="161">
        <f t="shared" si="2562"/>
        <v>0.1</v>
      </c>
      <c r="J4497" s="161">
        <f t="shared" si="2562"/>
        <v>0</v>
      </c>
      <c r="K4497" s="162">
        <f t="shared" si="2556"/>
        <v>83700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1</v>
      </c>
      <c r="C4498" s="287" t="str">
        <f t="shared" si="2563"/>
        <v>LSN</v>
      </c>
      <c r="D4498" s="288" t="str">
        <f t="shared" si="2563"/>
        <v/>
      </c>
      <c r="E4498" s="289" t="str">
        <f t="shared" si="2563"/>
        <v>STAPLER KENKO HD-10D</v>
      </c>
      <c r="F4498" s="158"/>
      <c r="G4498" s="159"/>
      <c r="H4498" s="160">
        <f t="shared" ref="H4498:J4498" si="2564">H4460</f>
        <v>117600</v>
      </c>
      <c r="I4498" s="161">
        <f t="shared" si="2564"/>
        <v>0.1</v>
      </c>
      <c r="J4498" s="161">
        <f t="shared" si="2564"/>
        <v>0</v>
      </c>
      <c r="K4498" s="162">
        <f t="shared" si="2556"/>
        <v>105840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1</v>
      </c>
      <c r="C4499" s="287" t="str">
        <f t="shared" si="2565"/>
        <v>LSN</v>
      </c>
      <c r="D4499" s="288" t="str">
        <f t="shared" si="2565"/>
        <v/>
      </c>
      <c r="E4499" s="289" t="str">
        <f t="shared" si="2565"/>
        <v>STAPLER SDI 1104</v>
      </c>
      <c r="F4499" s="158"/>
      <c r="G4499" s="159"/>
      <c r="H4499" s="160">
        <f t="shared" ref="H4499:J4499" si="2566">H4461</f>
        <v>234000</v>
      </c>
      <c r="I4499" s="161">
        <f t="shared" si="2566"/>
        <v>0.1</v>
      </c>
      <c r="J4499" s="161">
        <f t="shared" si="2566"/>
        <v>0</v>
      </c>
      <c r="K4499" s="162">
        <f t="shared" si="2556"/>
        <v>210600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3</v>
      </c>
      <c r="C4500" s="287" t="str">
        <f t="shared" si="2567"/>
        <v>LSN</v>
      </c>
      <c r="D4500" s="288" t="str">
        <f t="shared" si="2567"/>
        <v/>
      </c>
      <c r="E4500" s="289" t="str">
        <f t="shared" si="2567"/>
        <v>GEL PEN JOYKO GP-265 Q-GEL</v>
      </c>
      <c r="F4500" s="158"/>
      <c r="G4500" s="159"/>
      <c r="H4500" s="160">
        <f t="shared" ref="H4500:J4500" si="2568">H4462</f>
        <v>28200</v>
      </c>
      <c r="I4500" s="161">
        <f t="shared" si="2568"/>
        <v>0.1</v>
      </c>
      <c r="J4500" s="161">
        <f t="shared" si="2568"/>
        <v>0</v>
      </c>
      <c r="K4500" s="162">
        <f t="shared" si="2556"/>
        <v>76140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3</v>
      </c>
      <c r="C4501" s="287" t="str">
        <f t="shared" si="2569"/>
        <v>LSN</v>
      </c>
      <c r="D4501" s="288" t="str">
        <f t="shared" si="2569"/>
        <v/>
      </c>
      <c r="E4501" s="290" t="str">
        <f t="shared" si="2569"/>
        <v>GEL PEN JOYKO JK-100 KING JELLER</v>
      </c>
      <c r="F4501" s="158"/>
      <c r="G4501" s="159"/>
      <c r="H4501" s="160">
        <f t="shared" ref="H4501:J4501" si="2570">H4463</f>
        <v>20400</v>
      </c>
      <c r="I4501" s="161">
        <f t="shared" si="2570"/>
        <v>0.1</v>
      </c>
      <c r="J4501" s="161">
        <f t="shared" si="2570"/>
        <v>0</v>
      </c>
      <c r="K4501" s="162">
        <f t="shared" si="2556"/>
        <v>55080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3</v>
      </c>
      <c r="C4502" s="287" t="str">
        <f t="shared" si="2571"/>
        <v>LSN</v>
      </c>
      <c r="D4502" s="288" t="str">
        <f t="shared" si="2571"/>
        <v/>
      </c>
      <c r="E4502" s="289" t="str">
        <f t="shared" si="2571"/>
        <v>GEL PEN JOYKO GP-243 WHIZ GEL HITAM</v>
      </c>
      <c r="F4502" s="158"/>
      <c r="G4502" s="159"/>
      <c r="H4502" s="160">
        <f t="shared" ref="H4502:J4502" si="2572">H4464</f>
        <v>24600</v>
      </c>
      <c r="I4502" s="161">
        <f t="shared" si="2572"/>
        <v>0.1</v>
      </c>
      <c r="J4502" s="161">
        <f t="shared" si="2572"/>
        <v>0</v>
      </c>
      <c r="K4502" s="162">
        <f t="shared" si="2556"/>
        <v>66420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12</v>
      </c>
      <c r="C4503" s="287" t="str">
        <f t="shared" si="2573"/>
        <v>LSN</v>
      </c>
      <c r="D4503" s="288" t="str">
        <f t="shared" si="2573"/>
        <v/>
      </c>
      <c r="E4503" s="289" t="str">
        <f t="shared" si="2573"/>
        <v>BALLPEN JOYKO BP-349-12 VOKUS TRANS HITAM</v>
      </c>
      <c r="F4503" s="158"/>
      <c r="G4503" s="159"/>
      <c r="H4503" s="160">
        <f t="shared" ref="H4503:J4503" si="2574">H4465</f>
        <v>13200</v>
      </c>
      <c r="I4503" s="161">
        <f t="shared" si="2574"/>
        <v>0.1</v>
      </c>
      <c r="J4503" s="161">
        <f t="shared" si="2574"/>
        <v>0</v>
      </c>
      <c r="K4503" s="162">
        <f t="shared" si="2556"/>
        <v>142560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1</v>
      </c>
      <c r="C4504" s="287" t="str">
        <f t="shared" si="2575"/>
        <v>LSN</v>
      </c>
      <c r="D4504" s="288" t="str">
        <f t="shared" si="2575"/>
        <v/>
      </c>
      <c r="E4504" s="289" t="str">
        <f t="shared" si="2575"/>
        <v>GUNTING KENKO SC-848N</v>
      </c>
      <c r="F4504" s="158"/>
      <c r="G4504" s="159"/>
      <c r="H4504" s="160">
        <f t="shared" ref="H4504:J4504" si="2576">H4466</f>
        <v>118800</v>
      </c>
      <c r="I4504" s="161">
        <f t="shared" si="2576"/>
        <v>0.1</v>
      </c>
      <c r="J4504" s="161">
        <f t="shared" si="2576"/>
        <v>0</v>
      </c>
      <c r="K4504" s="162">
        <f t="shared" si="2556"/>
        <v>106920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2</v>
      </c>
      <c r="C4505" s="287" t="str">
        <f t="shared" si="2577"/>
        <v>LSN</v>
      </c>
      <c r="D4505" s="288" t="str">
        <f t="shared" si="2577"/>
        <v/>
      </c>
      <c r="E4505" s="289" t="str">
        <f t="shared" si="2577"/>
        <v>PENSIL WARNA JOYKO CP-12PB (PANJANG)</v>
      </c>
      <c r="F4505" s="158"/>
      <c r="G4505" s="159"/>
      <c r="H4505" s="160">
        <f t="shared" ref="H4505:J4505" si="2578">H4467</f>
        <v>127200</v>
      </c>
      <c r="I4505" s="161">
        <f t="shared" si="2578"/>
        <v>0.1</v>
      </c>
      <c r="J4505" s="161">
        <f t="shared" si="2578"/>
        <v>0</v>
      </c>
      <c r="K4505" s="162">
        <f t="shared" si="2556"/>
        <v>228960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2</v>
      </c>
      <c r="C4506" s="287" t="str">
        <f t="shared" si="2579"/>
        <v>LSN</v>
      </c>
      <c r="D4506" s="288" t="str">
        <f t="shared" si="2579"/>
        <v/>
      </c>
      <c r="E4506" s="289" t="str">
        <f t="shared" si="2579"/>
        <v>PENSIL WARNA KENKO CP-12F CLASSIC (PANJANG)</v>
      </c>
      <c r="F4506" s="158"/>
      <c r="G4506" s="159"/>
      <c r="H4506" s="160">
        <f t="shared" ref="H4506:J4506" si="2580">H4468</f>
        <v>124200</v>
      </c>
      <c r="I4506" s="161">
        <f t="shared" si="2580"/>
        <v>0.1</v>
      </c>
      <c r="J4506" s="161">
        <f t="shared" si="2580"/>
        <v>0</v>
      </c>
      <c r="K4506" s="162">
        <f t="shared" si="2556"/>
        <v>223560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2</v>
      </c>
      <c r="C4507" s="287" t="str">
        <f t="shared" si="2581"/>
        <v>LSN</v>
      </c>
      <c r="D4507" s="288" t="str">
        <f t="shared" si="2581"/>
        <v/>
      </c>
      <c r="E4507" s="289" t="str">
        <f t="shared" si="2581"/>
        <v>ISI CUTTER 9 MM KENKO A-100 (KECIL)</v>
      </c>
      <c r="F4507" s="158"/>
      <c r="G4507" s="159"/>
      <c r="H4507" s="160">
        <f t="shared" ref="H4507:J4507" si="2582">H4469</f>
        <v>32400</v>
      </c>
      <c r="I4507" s="161">
        <f t="shared" si="2582"/>
        <v>0.1</v>
      </c>
      <c r="J4507" s="161">
        <f t="shared" si="2582"/>
        <v>0</v>
      </c>
      <c r="K4507" s="162">
        <f t="shared" si="2556"/>
        <v>58320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2</v>
      </c>
      <c r="C4508" s="287" t="str">
        <f t="shared" si="2583"/>
        <v>LSN</v>
      </c>
      <c r="D4508" s="288" t="str">
        <f t="shared" si="2583"/>
        <v/>
      </c>
      <c r="E4508" s="289" t="str">
        <f t="shared" si="2583"/>
        <v>ISI CUTTER 18 MM KENKO L-150 (BESAR)</v>
      </c>
      <c r="F4508" s="158"/>
      <c r="G4508" s="159"/>
      <c r="H4508" s="160">
        <f t="shared" ref="H4508:J4508" si="2584">H4470</f>
        <v>64800</v>
      </c>
      <c r="I4508" s="161">
        <f t="shared" si="2584"/>
        <v>0.1</v>
      </c>
      <c r="J4508" s="161">
        <f t="shared" si="2584"/>
        <v>0</v>
      </c>
      <c r="K4508" s="162">
        <f t="shared" si="2556"/>
        <v>116640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1</v>
      </c>
      <c r="C4509" s="287" t="str">
        <f t="shared" si="2585"/>
        <v>LSN</v>
      </c>
      <c r="D4509" s="288" t="str">
        <f t="shared" si="2585"/>
        <v/>
      </c>
      <c r="E4509" s="290" t="str">
        <f t="shared" si="2585"/>
        <v>LEM CAIR 35 ML KENKO LG-35</v>
      </c>
      <c r="F4509" s="158"/>
      <c r="G4509" s="159"/>
      <c r="H4509" s="160">
        <f t="shared" ref="H4509:J4509" si="2586">H4471</f>
        <v>19800</v>
      </c>
      <c r="I4509" s="161">
        <f t="shared" si="2586"/>
        <v>0.1</v>
      </c>
      <c r="J4509" s="161">
        <f t="shared" si="2586"/>
        <v>0</v>
      </c>
      <c r="K4509" s="162">
        <f t="shared" si="2556"/>
        <v>17820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13"/>
      <c r="K4511" s="314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15">
        <f>SUM(K4494:K4509)</f>
        <v>1849770</v>
      </c>
      <c r="K4512" s="31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17"/>
      <c r="K4513" s="317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14"/>
      <c r="K4515" s="314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18">
        <f>((J4512/1.11)+(K4514/1.11))*11%</f>
        <v>183310.54054054053</v>
      </c>
      <c r="K4516" s="319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14"/>
      <c r="K4517" s="314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1849770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20" t="str">
        <f>J4482</f>
        <v>RISMA / CONDRO</v>
      </c>
      <c r="K4520" s="321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20">
        <f>J4483</f>
        <v>0</v>
      </c>
      <c r="K4521" s="321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23070040</v>
      </c>
      <c r="F4524" s="200"/>
      <c r="G4524" s="201" t="s">
        <v>2</v>
      </c>
      <c r="H4524" s="322" t="str">
        <f>H4486</f>
        <v>CV SINAR CAHAYA NIRMALA</v>
      </c>
      <c r="I4524" s="322"/>
      <c r="J4524" s="322"/>
      <c r="K4524" s="323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26" t="s">
        <v>3</v>
      </c>
      <c r="G4525" s="207"/>
      <c r="H4525" s="324"/>
      <c r="I4525" s="324"/>
      <c r="J4525" s="324"/>
      <c r="K4525" s="325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27">
        <f>D4488</f>
        <v>45135</v>
      </c>
      <c r="E4526" s="328"/>
      <c r="F4526" s="326"/>
      <c r="G4526" s="208"/>
      <c r="H4526" s="329" t="str">
        <f>H4488</f>
        <v/>
      </c>
      <c r="I4526" s="329"/>
      <c r="J4526" s="329"/>
      <c r="K4526" s="330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26"/>
      <c r="G4527" s="208"/>
      <c r="H4527" s="331" t="str">
        <f>H4489</f>
        <v>BREBES</v>
      </c>
      <c r="I4527" s="331"/>
      <c r="J4527" s="331"/>
      <c r="K4527" s="332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KO 1632</v>
      </c>
      <c r="E4528" s="199"/>
      <c r="F4528" s="210"/>
      <c r="G4528" s="211"/>
      <c r="H4528" s="333"/>
      <c r="I4528" s="333"/>
      <c r="J4528" s="333"/>
      <c r="K4528" s="334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</v>
      </c>
      <c r="C4532" s="292" t="str">
        <f t="shared" si="2587"/>
        <v>LSN</v>
      </c>
      <c r="D4532" s="293" t="str">
        <f t="shared" si="2587"/>
        <v/>
      </c>
      <c r="E4532" s="294" t="str">
        <f t="shared" si="2587"/>
        <v>CORRECTION TAPE KENKO CT-919 (12M x 5MM)</v>
      </c>
      <c r="F4532" s="235"/>
      <c r="G4532" s="236"/>
      <c r="H4532" s="237">
        <f t="shared" ref="H4532:J4532" si="2588">H4494</f>
        <v>55800</v>
      </c>
      <c r="I4532" s="238">
        <f t="shared" si="2588"/>
        <v>0.1</v>
      </c>
      <c r="J4532" s="238">
        <f t="shared" si="2588"/>
        <v>0</v>
      </c>
      <c r="K4532" s="239">
        <f t="shared" ref="K4532:K4547" si="2589">(B4532*H4532-((B4532*H4532)*I4532))-((B4532*H4532-((B4532*H4532)*I4532))*J4532)</f>
        <v>50220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3</v>
      </c>
      <c r="C4533" s="292" t="str">
        <f t="shared" si="2590"/>
        <v>LSN</v>
      </c>
      <c r="D4533" s="293" t="str">
        <f t="shared" si="2590"/>
        <v/>
      </c>
      <c r="E4533" s="294" t="str">
        <f t="shared" si="2590"/>
        <v>CORRECTION FLUID KENKO KE-301</v>
      </c>
      <c r="F4533" s="235"/>
      <c r="G4533" s="236"/>
      <c r="H4533" s="237">
        <f t="shared" ref="H4533:J4533" si="2591">H4495</f>
        <v>53400</v>
      </c>
      <c r="I4533" s="238">
        <f t="shared" si="2591"/>
        <v>0.1</v>
      </c>
      <c r="J4533" s="238">
        <f t="shared" si="2591"/>
        <v>0</v>
      </c>
      <c r="K4533" s="239">
        <f t="shared" si="2589"/>
        <v>144180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3</v>
      </c>
      <c r="C4534" s="292" t="str">
        <f t="shared" si="2592"/>
        <v>LSN</v>
      </c>
      <c r="D4534" s="293" t="str">
        <f t="shared" si="2592"/>
        <v/>
      </c>
      <c r="E4534" s="294" t="str">
        <f t="shared" si="2592"/>
        <v>CORRECTION FLUID KENKO KE-826M</v>
      </c>
      <c r="F4534" s="235"/>
      <c r="G4534" s="236"/>
      <c r="H4534" s="237">
        <f t="shared" ref="H4534:J4534" si="2593">H4496</f>
        <v>60300</v>
      </c>
      <c r="I4534" s="238">
        <f t="shared" si="2593"/>
        <v>0.1</v>
      </c>
      <c r="J4534" s="238">
        <f t="shared" si="2593"/>
        <v>0</v>
      </c>
      <c r="K4534" s="239">
        <f t="shared" si="2589"/>
        <v>162810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1</v>
      </c>
      <c r="C4535" s="292" t="str">
        <f t="shared" si="2594"/>
        <v>LSN</v>
      </c>
      <c r="D4535" s="293" t="str">
        <f t="shared" si="2594"/>
        <v/>
      </c>
      <c r="E4535" s="294" t="str">
        <f t="shared" si="2594"/>
        <v>STAPLER KENKO HD-10</v>
      </c>
      <c r="F4535" s="235"/>
      <c r="G4535" s="236"/>
      <c r="H4535" s="237">
        <f t="shared" ref="H4535:J4535" si="2595">H4497</f>
        <v>93000</v>
      </c>
      <c r="I4535" s="238">
        <f t="shared" si="2595"/>
        <v>0.1</v>
      </c>
      <c r="J4535" s="238">
        <f t="shared" si="2595"/>
        <v>0</v>
      </c>
      <c r="K4535" s="239">
        <f t="shared" si="2589"/>
        <v>83700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1</v>
      </c>
      <c r="C4536" s="292" t="str">
        <f t="shared" si="2596"/>
        <v>LSN</v>
      </c>
      <c r="D4536" s="293" t="str">
        <f t="shared" si="2596"/>
        <v/>
      </c>
      <c r="E4536" s="294" t="str">
        <f t="shared" si="2596"/>
        <v>STAPLER KENKO HD-10D</v>
      </c>
      <c r="F4536" s="235"/>
      <c r="G4536" s="236"/>
      <c r="H4536" s="237">
        <f t="shared" ref="H4536:J4536" si="2597">H4498</f>
        <v>117600</v>
      </c>
      <c r="I4536" s="238">
        <f t="shared" si="2597"/>
        <v>0.1</v>
      </c>
      <c r="J4536" s="238">
        <f t="shared" si="2597"/>
        <v>0</v>
      </c>
      <c r="K4536" s="239">
        <f t="shared" si="2589"/>
        <v>105840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1</v>
      </c>
      <c r="C4537" s="292" t="str">
        <f t="shared" si="2598"/>
        <v>LSN</v>
      </c>
      <c r="D4537" s="293" t="str">
        <f t="shared" si="2598"/>
        <v/>
      </c>
      <c r="E4537" s="294" t="str">
        <f t="shared" si="2598"/>
        <v>STAPLER SDI 1104</v>
      </c>
      <c r="F4537" s="235"/>
      <c r="G4537" s="236"/>
      <c r="H4537" s="237">
        <f t="shared" ref="H4537:J4537" si="2599">H4499</f>
        <v>234000</v>
      </c>
      <c r="I4537" s="238">
        <f t="shared" si="2599"/>
        <v>0.1</v>
      </c>
      <c r="J4537" s="238">
        <f t="shared" si="2599"/>
        <v>0</v>
      </c>
      <c r="K4537" s="239">
        <f t="shared" si="2589"/>
        <v>210600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3</v>
      </c>
      <c r="C4538" s="292" t="str">
        <f t="shared" si="2600"/>
        <v>LSN</v>
      </c>
      <c r="D4538" s="293" t="str">
        <f t="shared" si="2600"/>
        <v/>
      </c>
      <c r="E4538" s="294" t="str">
        <f t="shared" si="2600"/>
        <v>GEL PEN JOYKO GP-265 Q-GEL</v>
      </c>
      <c r="F4538" s="235"/>
      <c r="G4538" s="236"/>
      <c r="H4538" s="237">
        <f t="shared" ref="H4538:J4538" si="2601">H4500</f>
        <v>28200</v>
      </c>
      <c r="I4538" s="238">
        <f t="shared" si="2601"/>
        <v>0.1</v>
      </c>
      <c r="J4538" s="238">
        <f t="shared" si="2601"/>
        <v>0</v>
      </c>
      <c r="K4538" s="239">
        <f t="shared" si="2589"/>
        <v>76140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3</v>
      </c>
      <c r="C4539" s="292" t="str">
        <f t="shared" si="2602"/>
        <v>LSN</v>
      </c>
      <c r="D4539" s="293" t="str">
        <f t="shared" si="2602"/>
        <v/>
      </c>
      <c r="E4539" s="295" t="str">
        <f t="shared" si="2602"/>
        <v>GEL PEN JOYKO JK-100 KING JELLER</v>
      </c>
      <c r="F4539" s="235"/>
      <c r="G4539" s="236"/>
      <c r="H4539" s="237">
        <f t="shared" ref="H4539:J4539" si="2603">H4501</f>
        <v>20400</v>
      </c>
      <c r="I4539" s="238">
        <f t="shared" si="2603"/>
        <v>0.1</v>
      </c>
      <c r="J4539" s="238">
        <f t="shared" si="2603"/>
        <v>0</v>
      </c>
      <c r="K4539" s="239">
        <f t="shared" si="2589"/>
        <v>55080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3</v>
      </c>
      <c r="C4540" s="292" t="str">
        <f t="shared" si="2604"/>
        <v>LSN</v>
      </c>
      <c r="D4540" s="293" t="str">
        <f t="shared" si="2604"/>
        <v/>
      </c>
      <c r="E4540" s="294" t="str">
        <f t="shared" si="2604"/>
        <v>GEL PEN JOYKO GP-243 WHIZ GEL HITAM</v>
      </c>
      <c r="F4540" s="235"/>
      <c r="G4540" s="236"/>
      <c r="H4540" s="237">
        <f t="shared" ref="H4540:J4540" si="2605">H4502</f>
        <v>24600</v>
      </c>
      <c r="I4540" s="238">
        <f t="shared" si="2605"/>
        <v>0.1</v>
      </c>
      <c r="J4540" s="238">
        <f t="shared" si="2605"/>
        <v>0</v>
      </c>
      <c r="K4540" s="239">
        <f t="shared" si="2589"/>
        <v>66420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12</v>
      </c>
      <c r="C4541" s="292" t="str">
        <f t="shared" si="2606"/>
        <v>LSN</v>
      </c>
      <c r="D4541" s="293" t="str">
        <f t="shared" si="2606"/>
        <v/>
      </c>
      <c r="E4541" s="294" t="str">
        <f t="shared" si="2606"/>
        <v>BALLPEN JOYKO BP-349-12 VOKUS TRANS HITAM</v>
      </c>
      <c r="F4541" s="235"/>
      <c r="G4541" s="236"/>
      <c r="H4541" s="237">
        <f t="shared" ref="H4541:J4541" si="2607">H4503</f>
        <v>13200</v>
      </c>
      <c r="I4541" s="238">
        <f t="shared" si="2607"/>
        <v>0.1</v>
      </c>
      <c r="J4541" s="238">
        <f t="shared" si="2607"/>
        <v>0</v>
      </c>
      <c r="K4541" s="239">
        <f t="shared" si="2589"/>
        <v>142560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1</v>
      </c>
      <c r="C4542" s="292" t="str">
        <f t="shared" si="2608"/>
        <v>LSN</v>
      </c>
      <c r="D4542" s="293" t="str">
        <f t="shared" si="2608"/>
        <v/>
      </c>
      <c r="E4542" s="294" t="str">
        <f t="shared" si="2608"/>
        <v>GUNTING KENKO SC-848N</v>
      </c>
      <c r="F4542" s="235"/>
      <c r="G4542" s="236"/>
      <c r="H4542" s="237">
        <f t="shared" ref="H4542:J4542" si="2609">H4504</f>
        <v>118800</v>
      </c>
      <c r="I4542" s="238">
        <f t="shared" si="2609"/>
        <v>0.1</v>
      </c>
      <c r="J4542" s="238">
        <f t="shared" si="2609"/>
        <v>0</v>
      </c>
      <c r="K4542" s="239">
        <f t="shared" si="2589"/>
        <v>106920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2</v>
      </c>
      <c r="C4543" s="292" t="str">
        <f t="shared" si="2610"/>
        <v>LSN</v>
      </c>
      <c r="D4543" s="293" t="str">
        <f t="shared" si="2610"/>
        <v/>
      </c>
      <c r="E4543" s="294" t="str">
        <f t="shared" si="2610"/>
        <v>PENSIL WARNA JOYKO CP-12PB (PANJANG)</v>
      </c>
      <c r="F4543" s="235"/>
      <c r="G4543" s="236"/>
      <c r="H4543" s="237">
        <f t="shared" ref="H4543:J4543" si="2611">H4505</f>
        <v>127200</v>
      </c>
      <c r="I4543" s="238">
        <f t="shared" si="2611"/>
        <v>0.1</v>
      </c>
      <c r="J4543" s="238">
        <f t="shared" si="2611"/>
        <v>0</v>
      </c>
      <c r="K4543" s="239">
        <f t="shared" si="2589"/>
        <v>228960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2</v>
      </c>
      <c r="C4544" s="292" t="str">
        <f t="shared" si="2612"/>
        <v>LSN</v>
      </c>
      <c r="D4544" s="293" t="str">
        <f t="shared" si="2612"/>
        <v/>
      </c>
      <c r="E4544" s="294" t="str">
        <f t="shared" si="2612"/>
        <v>PENSIL WARNA KENKO CP-12F CLASSIC (PANJANG)</v>
      </c>
      <c r="F4544" s="235"/>
      <c r="G4544" s="236"/>
      <c r="H4544" s="237">
        <f t="shared" ref="H4544:J4544" si="2613">H4506</f>
        <v>124200</v>
      </c>
      <c r="I4544" s="238">
        <f t="shared" si="2613"/>
        <v>0.1</v>
      </c>
      <c r="J4544" s="238">
        <f t="shared" si="2613"/>
        <v>0</v>
      </c>
      <c r="K4544" s="239">
        <f t="shared" si="2589"/>
        <v>223560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2</v>
      </c>
      <c r="C4545" s="292" t="str">
        <f t="shared" si="2614"/>
        <v>LSN</v>
      </c>
      <c r="D4545" s="293" t="str">
        <f t="shared" si="2614"/>
        <v/>
      </c>
      <c r="E4545" s="294" t="str">
        <f t="shared" si="2614"/>
        <v>ISI CUTTER 9 MM KENKO A-100 (KECIL)</v>
      </c>
      <c r="F4545" s="235"/>
      <c r="G4545" s="236"/>
      <c r="H4545" s="237">
        <f t="shared" ref="H4545:J4545" si="2615">H4507</f>
        <v>32400</v>
      </c>
      <c r="I4545" s="238">
        <f t="shared" si="2615"/>
        <v>0.1</v>
      </c>
      <c r="J4545" s="238">
        <f t="shared" si="2615"/>
        <v>0</v>
      </c>
      <c r="K4545" s="239">
        <f t="shared" si="2589"/>
        <v>58320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2</v>
      </c>
      <c r="C4546" s="292" t="str">
        <f t="shared" si="2616"/>
        <v>LSN</v>
      </c>
      <c r="D4546" s="293" t="str">
        <f t="shared" si="2616"/>
        <v/>
      </c>
      <c r="E4546" s="294" t="str">
        <f t="shared" si="2616"/>
        <v>ISI CUTTER 18 MM KENKO L-150 (BESAR)</v>
      </c>
      <c r="F4546" s="235"/>
      <c r="G4546" s="236"/>
      <c r="H4546" s="237">
        <f t="shared" ref="H4546:J4546" si="2617">H4508</f>
        <v>64800</v>
      </c>
      <c r="I4546" s="238">
        <f t="shared" si="2617"/>
        <v>0.1</v>
      </c>
      <c r="J4546" s="238">
        <f t="shared" si="2617"/>
        <v>0</v>
      </c>
      <c r="K4546" s="239">
        <f t="shared" si="2589"/>
        <v>116640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1</v>
      </c>
      <c r="C4547" s="292" t="str">
        <f t="shared" si="2618"/>
        <v>LSN</v>
      </c>
      <c r="D4547" s="293" t="str">
        <f t="shared" si="2618"/>
        <v/>
      </c>
      <c r="E4547" s="295" t="str">
        <f t="shared" si="2618"/>
        <v>LEM CAIR 35 ML KENKO LG-35</v>
      </c>
      <c r="F4547" s="235"/>
      <c r="G4547" s="236"/>
      <c r="H4547" s="237">
        <f t="shared" ref="H4547:J4547" si="2619">H4509</f>
        <v>19800</v>
      </c>
      <c r="I4547" s="238">
        <f t="shared" si="2619"/>
        <v>0.1</v>
      </c>
      <c r="J4547" s="238">
        <f t="shared" si="2619"/>
        <v>0</v>
      </c>
      <c r="K4547" s="239">
        <f t="shared" si="2589"/>
        <v>17820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35"/>
      <c r="K4549" s="310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36">
        <f>SUM(K4532:K4547)</f>
        <v>1849770</v>
      </c>
      <c r="K4550" s="337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38"/>
      <c r="K4551" s="338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0"/>
      <c r="K4553" s="310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8">
        <f>((J4550/1.11)+(K4552/1.11))*11%</f>
        <v>183310.54054054053</v>
      </c>
      <c r="K4554" s="309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0"/>
      <c r="K4555" s="310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1849770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11" t="str">
        <f>J4520</f>
        <v>RISMA / CONDRO</v>
      </c>
      <c r="K4558" s="312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11">
        <f>J4521</f>
        <v>0</v>
      </c>
      <c r="K4559" s="312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23070041</v>
      </c>
      <c r="G4562" s="11" t="s">
        <v>2</v>
      </c>
      <c r="H4562" s="339" t="s">
        <v>31</v>
      </c>
      <c r="I4562" s="339"/>
      <c r="J4562" s="339"/>
      <c r="K4562" s="340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43" t="s">
        <v>3</v>
      </c>
      <c r="G4563" s="17"/>
      <c r="H4563" s="341"/>
      <c r="I4563" s="341"/>
      <c r="J4563" s="341"/>
      <c r="K4563" s="342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4">
        <v>45135</v>
      </c>
      <c r="E4564" s="345"/>
      <c r="F4564" s="343"/>
      <c r="G4564" s="18"/>
      <c r="H4564" s="346" t="s">
        <v>32</v>
      </c>
      <c r="I4564" s="346"/>
      <c r="J4564" s="346"/>
      <c r="K4564" s="347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43"/>
      <c r="G4565" s="18"/>
      <c r="H4565" s="348" t="s">
        <v>33</v>
      </c>
      <c r="I4565" s="348"/>
      <c r="J4565" s="348"/>
      <c r="K4565" s="349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189</v>
      </c>
      <c r="E4566" s="9"/>
      <c r="F4566" s="21"/>
      <c r="G4566" s="22"/>
      <c r="H4566" s="350"/>
      <c r="I4566" s="350"/>
      <c r="J4566" s="350"/>
      <c r="K4566" s="351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2</v>
      </c>
      <c r="C4570" s="46" t="s">
        <v>37</v>
      </c>
      <c r="D4570" s="93" t="s">
        <v>32</v>
      </c>
      <c r="E4570" s="110" t="s">
        <v>190</v>
      </c>
      <c r="F4570" s="48"/>
      <c r="G4570" s="49"/>
      <c r="H4570" s="50">
        <v>34100</v>
      </c>
      <c r="I4570" s="51">
        <v>0.1</v>
      </c>
      <c r="J4570" s="51"/>
      <c r="K4570" s="52">
        <f t="shared" ref="K4570:K4585" si="2620">(B4570*H4570-((B4570*H4570)*I4570))-((B4570*H4570-((B4570*H4570)*I4570))*J4570)</f>
        <v>61380</v>
      </c>
      <c r="L4570" s="36"/>
    </row>
    <row r="4571" spans="1:12" s="10" customFormat="1" ht="14.1" customHeight="1" x14ac:dyDescent="0.25">
      <c r="A4571" s="45">
        <v>2</v>
      </c>
      <c r="B4571" s="46">
        <v>2</v>
      </c>
      <c r="C4571" s="46" t="s">
        <v>37</v>
      </c>
      <c r="D4571" s="93" t="s">
        <v>32</v>
      </c>
      <c r="E4571" s="110" t="s">
        <v>120</v>
      </c>
      <c r="F4571" s="48"/>
      <c r="G4571" s="49"/>
      <c r="H4571" s="50">
        <v>34100</v>
      </c>
      <c r="I4571" s="51">
        <v>0.1</v>
      </c>
      <c r="J4571" s="51"/>
      <c r="K4571" s="52">
        <f t="shared" si="2620"/>
        <v>61380</v>
      </c>
      <c r="L4571" s="36"/>
    </row>
    <row r="4572" spans="1:12" s="10" customFormat="1" ht="14.1" customHeight="1" x14ac:dyDescent="0.25">
      <c r="A4572" s="45">
        <v>3</v>
      </c>
      <c r="B4572" s="46">
        <v>1</v>
      </c>
      <c r="C4572" s="46" t="s">
        <v>51</v>
      </c>
      <c r="D4572" s="93" t="s">
        <v>32</v>
      </c>
      <c r="E4572" s="110" t="s">
        <v>164</v>
      </c>
      <c r="F4572" s="48"/>
      <c r="G4572" s="49"/>
      <c r="H4572" s="50">
        <v>57000</v>
      </c>
      <c r="I4572" s="51">
        <v>0.1</v>
      </c>
      <c r="J4572" s="51"/>
      <c r="K4572" s="52">
        <f t="shared" si="2620"/>
        <v>51300</v>
      </c>
      <c r="L4572" s="36"/>
    </row>
    <row r="4573" spans="1:12" s="10" customFormat="1" ht="14.1" customHeight="1" x14ac:dyDescent="0.25">
      <c r="A4573" s="45">
        <v>4</v>
      </c>
      <c r="B4573" s="46">
        <v>5</v>
      </c>
      <c r="C4573" s="46" t="s">
        <v>37</v>
      </c>
      <c r="D4573" s="93" t="s">
        <v>32</v>
      </c>
      <c r="E4573" s="110" t="s">
        <v>191</v>
      </c>
      <c r="F4573" s="48"/>
      <c r="G4573" s="49"/>
      <c r="H4573" s="50">
        <v>16000</v>
      </c>
      <c r="I4573" s="51">
        <v>0.1</v>
      </c>
      <c r="J4573" s="51"/>
      <c r="K4573" s="52">
        <f t="shared" si="2620"/>
        <v>72000</v>
      </c>
      <c r="L4573" s="36"/>
    </row>
    <row r="4574" spans="1:12" s="10" customFormat="1" ht="14.1" customHeight="1" x14ac:dyDescent="0.25">
      <c r="A4574" s="45">
        <v>5</v>
      </c>
      <c r="B4574" s="46">
        <v>1</v>
      </c>
      <c r="C4574" s="46" t="s">
        <v>51</v>
      </c>
      <c r="D4574" s="93" t="s">
        <v>32</v>
      </c>
      <c r="E4574" s="110" t="s">
        <v>192</v>
      </c>
      <c r="F4574" s="48"/>
      <c r="G4574" s="49"/>
      <c r="H4574" s="50">
        <v>175000</v>
      </c>
      <c r="I4574" s="51"/>
      <c r="J4574" s="51"/>
      <c r="K4574" s="52">
        <f t="shared" si="2620"/>
        <v>175000</v>
      </c>
      <c r="L4574" s="36"/>
    </row>
    <row r="4575" spans="1:12" s="10" customFormat="1" ht="14.1" customHeight="1" x14ac:dyDescent="0.25">
      <c r="A4575" s="45">
        <v>6</v>
      </c>
      <c r="B4575" s="46">
        <v>1</v>
      </c>
      <c r="C4575" s="46" t="s">
        <v>51</v>
      </c>
      <c r="D4575" s="93" t="s">
        <v>32</v>
      </c>
      <c r="E4575" s="110" t="s">
        <v>193</v>
      </c>
      <c r="F4575" s="48"/>
      <c r="G4575" s="49"/>
      <c r="H4575" s="50">
        <v>175000</v>
      </c>
      <c r="I4575" s="51"/>
      <c r="J4575" s="51"/>
      <c r="K4575" s="52">
        <f t="shared" si="2620"/>
        <v>175000</v>
      </c>
      <c r="L4575" s="36"/>
    </row>
    <row r="4576" spans="1:12" s="10" customFormat="1" ht="14.1" customHeight="1" x14ac:dyDescent="0.25">
      <c r="A4576" s="45">
        <v>7</v>
      </c>
      <c r="B4576" s="46">
        <v>1</v>
      </c>
      <c r="C4576" s="46" t="s">
        <v>51</v>
      </c>
      <c r="D4576" s="93" t="s">
        <v>32</v>
      </c>
      <c r="E4576" s="110" t="s">
        <v>194</v>
      </c>
      <c r="F4576" s="48"/>
      <c r="G4576" s="49"/>
      <c r="H4576" s="50">
        <v>175000</v>
      </c>
      <c r="I4576" s="51"/>
      <c r="J4576" s="51"/>
      <c r="K4576" s="52">
        <f t="shared" si="2620"/>
        <v>175000</v>
      </c>
      <c r="L4576" s="36"/>
    </row>
    <row r="4577" spans="1:12" s="10" customFormat="1" ht="14.1" customHeight="1" x14ac:dyDescent="0.25">
      <c r="A4577" s="45">
        <v>8</v>
      </c>
      <c r="B4577" s="46">
        <v>1</v>
      </c>
      <c r="C4577" s="46" t="s">
        <v>51</v>
      </c>
      <c r="D4577" s="93" t="s">
        <v>32</v>
      </c>
      <c r="E4577" s="110" t="s">
        <v>195</v>
      </c>
      <c r="F4577" s="48"/>
      <c r="G4577" s="49"/>
      <c r="H4577" s="50">
        <v>175000</v>
      </c>
      <c r="I4577" s="51"/>
      <c r="J4577" s="51"/>
      <c r="K4577" s="52">
        <f t="shared" si="2620"/>
        <v>175000</v>
      </c>
      <c r="L4577" s="36"/>
    </row>
    <row r="4578" spans="1:12" s="10" customFormat="1" ht="14.1" customHeight="1" x14ac:dyDescent="0.25">
      <c r="A4578" s="45">
        <v>9</v>
      </c>
      <c r="B4578" s="46">
        <v>1</v>
      </c>
      <c r="C4578" s="46" t="s">
        <v>51</v>
      </c>
      <c r="D4578" s="93" t="s">
        <v>32</v>
      </c>
      <c r="E4578" s="110" t="s">
        <v>196</v>
      </c>
      <c r="F4578" s="48"/>
      <c r="G4578" s="49"/>
      <c r="H4578" s="50">
        <v>200000</v>
      </c>
      <c r="I4578" s="51"/>
      <c r="J4578" s="51"/>
      <c r="K4578" s="52">
        <f t="shared" si="2620"/>
        <v>200000</v>
      </c>
      <c r="L4578" s="36"/>
    </row>
    <row r="4579" spans="1:12" s="10" customFormat="1" ht="14.1" customHeight="1" x14ac:dyDescent="0.25">
      <c r="A4579" s="45">
        <v>10</v>
      </c>
      <c r="B4579" s="46">
        <v>1</v>
      </c>
      <c r="C4579" s="46" t="s">
        <v>51</v>
      </c>
      <c r="D4579" s="93" t="s">
        <v>32</v>
      </c>
      <c r="E4579" s="110" t="s">
        <v>197</v>
      </c>
      <c r="F4579" s="48"/>
      <c r="G4579" s="49"/>
      <c r="H4579" s="50">
        <v>175000</v>
      </c>
      <c r="I4579" s="51"/>
      <c r="J4579" s="51"/>
      <c r="K4579" s="52">
        <f t="shared" si="2620"/>
        <v>175000</v>
      </c>
      <c r="L4579" s="36"/>
    </row>
    <row r="4580" spans="1:12" s="10" customFormat="1" ht="14.1" customHeight="1" x14ac:dyDescent="0.25">
      <c r="A4580" s="45">
        <v>11</v>
      </c>
      <c r="B4580" s="46">
        <v>25</v>
      </c>
      <c r="C4580" s="46" t="s">
        <v>72</v>
      </c>
      <c r="D4580" s="93" t="s">
        <v>32</v>
      </c>
      <c r="E4580" s="110" t="s">
        <v>198</v>
      </c>
      <c r="F4580" s="48"/>
      <c r="G4580" s="49"/>
      <c r="H4580" s="50">
        <v>7000</v>
      </c>
      <c r="I4580" s="51">
        <v>0.1</v>
      </c>
      <c r="J4580" s="51"/>
      <c r="K4580" s="52">
        <f t="shared" si="2620"/>
        <v>157500</v>
      </c>
      <c r="L4580" s="36"/>
    </row>
    <row r="4581" spans="1:12" s="10" customFormat="1" ht="14.1" customHeight="1" x14ac:dyDescent="0.25">
      <c r="A4581" s="45">
        <v>12</v>
      </c>
      <c r="B4581" s="46">
        <v>200</v>
      </c>
      <c r="C4581" s="46" t="s">
        <v>72</v>
      </c>
      <c r="D4581" s="93">
        <v>1</v>
      </c>
      <c r="E4581" s="110" t="s">
        <v>199</v>
      </c>
      <c r="F4581" s="48"/>
      <c r="G4581" s="49"/>
      <c r="H4581" s="50">
        <v>8000</v>
      </c>
      <c r="I4581" s="51"/>
      <c r="J4581" s="51"/>
      <c r="K4581" s="52">
        <f t="shared" si="2620"/>
        <v>1600000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52"/>
      <c r="K4587" s="353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54">
        <f>SUM(K4570:K4585)</f>
        <v>3078560</v>
      </c>
      <c r="K4588" s="355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56"/>
      <c r="K4589" s="356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53"/>
      <c r="K4591" s="353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7">
        <f>((J4588/1.11)+(K4590/1.11))*11%</f>
        <v>305082.52252252254</v>
      </c>
      <c r="K4592" s="358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53"/>
      <c r="K4593" s="353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3078560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59" t="s">
        <v>74</v>
      </c>
      <c r="K4596" s="360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59"/>
      <c r="K4597" s="360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23070041</v>
      </c>
      <c r="F4600" s="123"/>
      <c r="G4600" s="124" t="s">
        <v>2</v>
      </c>
      <c r="H4600" s="361" t="str">
        <f>H4562</f>
        <v>CV SINAR CAHAYA NIRMALA</v>
      </c>
      <c r="I4600" s="361"/>
      <c r="J4600" s="361"/>
      <c r="K4600" s="36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65" t="s">
        <v>3</v>
      </c>
      <c r="G4601" s="130"/>
      <c r="H4601" s="363"/>
      <c r="I4601" s="363"/>
      <c r="J4601" s="363"/>
      <c r="K4601" s="36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66">
        <f>D4564</f>
        <v>45135</v>
      </c>
      <c r="E4602" s="367"/>
      <c r="F4602" s="365"/>
      <c r="G4602" s="131"/>
      <c r="H4602" s="368" t="str">
        <f>H4564</f>
        <v/>
      </c>
      <c r="I4602" s="368"/>
      <c r="J4602" s="368"/>
      <c r="K4602" s="36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65"/>
      <c r="G4603" s="131"/>
      <c r="H4603" s="370" t="str">
        <f>H4565</f>
        <v>BREBES</v>
      </c>
      <c r="I4603" s="370"/>
      <c r="J4603" s="370"/>
      <c r="K4603" s="371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1633</v>
      </c>
      <c r="E4604" s="122"/>
      <c r="F4604" s="133"/>
      <c r="G4604" s="134"/>
      <c r="H4604" s="372"/>
      <c r="I4604" s="372"/>
      <c r="J4604" s="372"/>
      <c r="K4604" s="373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2</v>
      </c>
      <c r="C4608" s="287" t="str">
        <f t="shared" si="2621"/>
        <v>BOX</v>
      </c>
      <c r="D4608" s="288" t="str">
        <f t="shared" si="2621"/>
        <v/>
      </c>
      <c r="E4608" s="289" t="str">
        <f t="shared" si="2621"/>
        <v>STIP / PENGHAPUS JOYKO ER-B20BL HITAM</v>
      </c>
      <c r="F4608" s="158"/>
      <c r="G4608" s="159"/>
      <c r="H4608" s="160">
        <f t="shared" ref="H4608:J4608" si="2622">H4570</f>
        <v>34100</v>
      </c>
      <c r="I4608" s="161">
        <f t="shared" si="2622"/>
        <v>0.1</v>
      </c>
      <c r="J4608" s="161">
        <f t="shared" si="2622"/>
        <v>0</v>
      </c>
      <c r="K4608" s="162">
        <f t="shared" ref="K4608:K4623" si="2623">(B4608*H4608-((B4608*H4608)*I4608))-((B4608*H4608-((B4608*H4608)*I4608))*J4608)</f>
        <v>61380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2</v>
      </c>
      <c r="C4609" s="287" t="str">
        <f t="shared" si="2624"/>
        <v>BOX</v>
      </c>
      <c r="D4609" s="288" t="str">
        <f t="shared" si="2624"/>
        <v/>
      </c>
      <c r="E4609" s="289" t="str">
        <f t="shared" si="2624"/>
        <v>STIP / PENGHAPUS JOYKO 526-B20 PUTIH</v>
      </c>
      <c r="F4609" s="158"/>
      <c r="G4609" s="159"/>
      <c r="H4609" s="160">
        <f t="shared" ref="H4609:J4609" si="2625">H4571</f>
        <v>34100</v>
      </c>
      <c r="I4609" s="161">
        <f t="shared" si="2625"/>
        <v>0.1</v>
      </c>
      <c r="J4609" s="161">
        <f t="shared" si="2625"/>
        <v>0</v>
      </c>
      <c r="K4609" s="162">
        <f t="shared" si="2623"/>
        <v>61380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1</v>
      </c>
      <c r="C4610" s="287" t="str">
        <f t="shared" si="2626"/>
        <v>LSN</v>
      </c>
      <c r="D4610" s="288" t="str">
        <f t="shared" si="2626"/>
        <v/>
      </c>
      <c r="E4610" s="289" t="str">
        <f t="shared" si="2626"/>
        <v>CUTTER 9 MM KENKO A-300 (KECIL)</v>
      </c>
      <c r="F4610" s="158"/>
      <c r="G4610" s="159"/>
      <c r="H4610" s="160">
        <f t="shared" ref="H4610:J4610" si="2627">H4572</f>
        <v>57000</v>
      </c>
      <c r="I4610" s="161">
        <f t="shared" si="2627"/>
        <v>0.1</v>
      </c>
      <c r="J4610" s="161">
        <f t="shared" si="2627"/>
        <v>0</v>
      </c>
      <c r="K4610" s="162">
        <f t="shared" si="2623"/>
        <v>51300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5</v>
      </c>
      <c r="C4611" s="287" t="str">
        <f t="shared" si="2628"/>
        <v>BOX</v>
      </c>
      <c r="D4611" s="288" t="str">
        <f t="shared" si="2628"/>
        <v/>
      </c>
      <c r="E4611" s="289" t="str">
        <f t="shared" si="2628"/>
        <v>PAPER TRIGONAL CLIP KENKO NO. 3</v>
      </c>
      <c r="F4611" s="158"/>
      <c r="G4611" s="159"/>
      <c r="H4611" s="160">
        <f t="shared" ref="H4611:J4611" si="2629">H4573</f>
        <v>16000</v>
      </c>
      <c r="I4611" s="161">
        <f t="shared" si="2629"/>
        <v>0.1</v>
      </c>
      <c r="J4611" s="161">
        <f t="shared" si="2629"/>
        <v>0</v>
      </c>
      <c r="K4611" s="162">
        <f t="shared" si="2623"/>
        <v>72000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1</v>
      </c>
      <c r="C4612" s="287" t="str">
        <f t="shared" si="2630"/>
        <v>LSN</v>
      </c>
      <c r="D4612" s="288" t="str">
        <f t="shared" si="2630"/>
        <v/>
      </c>
      <c r="E4612" s="289" t="str">
        <f t="shared" si="2630"/>
        <v>PENCIL CASE 23 x 8.5 MAGNET JH-220A</v>
      </c>
      <c r="F4612" s="158"/>
      <c r="G4612" s="159"/>
      <c r="H4612" s="160">
        <f t="shared" ref="H4612:J4612" si="2631">H4574</f>
        <v>175000</v>
      </c>
      <c r="I4612" s="161">
        <f t="shared" si="2631"/>
        <v>0</v>
      </c>
      <c r="J4612" s="161">
        <f t="shared" si="2631"/>
        <v>0</v>
      </c>
      <c r="K4612" s="162">
        <f t="shared" si="2623"/>
        <v>175000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1</v>
      </c>
      <c r="C4613" s="287" t="str">
        <f t="shared" si="2632"/>
        <v>LSN</v>
      </c>
      <c r="D4613" s="288" t="str">
        <f t="shared" si="2632"/>
        <v/>
      </c>
      <c r="E4613" s="289" t="str">
        <f t="shared" si="2632"/>
        <v>PENCIL CASE 22 x 7.5 MAGNET AC-1762 COWOK</v>
      </c>
      <c r="F4613" s="158"/>
      <c r="G4613" s="159"/>
      <c r="H4613" s="160">
        <f t="shared" ref="H4613:J4613" si="2633">H4575</f>
        <v>175000</v>
      </c>
      <c r="I4613" s="161">
        <f t="shared" si="2633"/>
        <v>0</v>
      </c>
      <c r="J4613" s="161">
        <f t="shared" si="2633"/>
        <v>0</v>
      </c>
      <c r="K4613" s="162">
        <f t="shared" si="2623"/>
        <v>175000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1</v>
      </c>
      <c r="C4614" s="287" t="str">
        <f t="shared" si="2634"/>
        <v>LSN</v>
      </c>
      <c r="D4614" s="288" t="str">
        <f t="shared" si="2634"/>
        <v/>
      </c>
      <c r="E4614" s="289" t="str">
        <f t="shared" si="2634"/>
        <v>PENCIL CASE 22 x 7.5 MAGNET AC-1762 CEWEK</v>
      </c>
      <c r="F4614" s="158"/>
      <c r="G4614" s="159"/>
      <c r="H4614" s="160">
        <f t="shared" ref="H4614:J4614" si="2635">H4576</f>
        <v>175000</v>
      </c>
      <c r="I4614" s="161">
        <f t="shared" si="2635"/>
        <v>0</v>
      </c>
      <c r="J4614" s="161">
        <f t="shared" si="2635"/>
        <v>0</v>
      </c>
      <c r="K4614" s="162">
        <f t="shared" si="2623"/>
        <v>175000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1</v>
      </c>
      <c r="C4615" s="287" t="str">
        <f t="shared" si="2636"/>
        <v>LSN</v>
      </c>
      <c r="D4615" s="288" t="str">
        <f t="shared" si="2636"/>
        <v/>
      </c>
      <c r="E4615" s="290" t="str">
        <f t="shared" si="2636"/>
        <v>PENCIL CASE 22 x 7.5 MAGNET FC-1758</v>
      </c>
      <c r="F4615" s="158"/>
      <c r="G4615" s="159"/>
      <c r="H4615" s="160">
        <f t="shared" ref="H4615:J4615" si="2637">H4577</f>
        <v>175000</v>
      </c>
      <c r="I4615" s="161">
        <f t="shared" si="2637"/>
        <v>0</v>
      </c>
      <c r="J4615" s="161">
        <f t="shared" si="2637"/>
        <v>0</v>
      </c>
      <c r="K4615" s="162">
        <f t="shared" si="2623"/>
        <v>175000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1</v>
      </c>
      <c r="C4616" s="287" t="str">
        <f t="shared" si="2638"/>
        <v>LSN</v>
      </c>
      <c r="D4616" s="288" t="str">
        <f t="shared" si="2638"/>
        <v/>
      </c>
      <c r="E4616" s="289" t="str">
        <f t="shared" si="2638"/>
        <v>PENCIL CASE 22 x 7.5 MAGNET FX-2275 (METALIK)</v>
      </c>
      <c r="F4616" s="158"/>
      <c r="G4616" s="159"/>
      <c r="H4616" s="160">
        <f t="shared" ref="H4616:J4616" si="2639">H4578</f>
        <v>200000</v>
      </c>
      <c r="I4616" s="161">
        <f t="shared" si="2639"/>
        <v>0</v>
      </c>
      <c r="J4616" s="161">
        <f t="shared" si="2639"/>
        <v>0</v>
      </c>
      <c r="K4616" s="162">
        <f t="shared" si="2623"/>
        <v>200000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1</v>
      </c>
      <c r="C4617" s="287" t="str">
        <f t="shared" si="2640"/>
        <v>LSN</v>
      </c>
      <c r="D4617" s="288" t="str">
        <f t="shared" si="2640"/>
        <v/>
      </c>
      <c r="E4617" s="289" t="str">
        <f t="shared" si="2640"/>
        <v>PENCIL CASE 22 x 7.5 MAGNET C-1755-1</v>
      </c>
      <c r="F4617" s="158"/>
      <c r="G4617" s="159"/>
      <c r="H4617" s="160">
        <f t="shared" ref="H4617:J4617" si="2641">H4579</f>
        <v>175000</v>
      </c>
      <c r="I4617" s="161">
        <f t="shared" si="2641"/>
        <v>0</v>
      </c>
      <c r="J4617" s="161">
        <f t="shared" si="2641"/>
        <v>0</v>
      </c>
      <c r="K4617" s="162">
        <f t="shared" si="2623"/>
        <v>175000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25</v>
      </c>
      <c r="C4618" s="287" t="str">
        <f t="shared" si="2642"/>
        <v>PAK</v>
      </c>
      <c r="D4618" s="288" t="str">
        <f t="shared" si="2642"/>
        <v/>
      </c>
      <c r="E4618" s="289" t="str">
        <f t="shared" si="2642"/>
        <v>LOOSE LEAF JOYKO A5-7020 (100S)</v>
      </c>
      <c r="F4618" s="158"/>
      <c r="G4618" s="159"/>
      <c r="H4618" s="160">
        <f t="shared" ref="H4618:J4618" si="2643">H4580</f>
        <v>7000</v>
      </c>
      <c r="I4618" s="161">
        <f t="shared" si="2643"/>
        <v>0.1</v>
      </c>
      <c r="J4618" s="161">
        <f t="shared" si="2643"/>
        <v>0</v>
      </c>
      <c r="K4618" s="162">
        <f t="shared" si="2623"/>
        <v>157500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200</v>
      </c>
      <c r="C4619" s="287" t="str">
        <f t="shared" si="2644"/>
        <v>PAK</v>
      </c>
      <c r="D4619" s="288">
        <f t="shared" si="2644"/>
        <v>1</v>
      </c>
      <c r="E4619" s="289" t="str">
        <f t="shared" si="2644"/>
        <v>SAMPUL SAMSON KWARTO BATIK</v>
      </c>
      <c r="F4619" s="158"/>
      <c r="G4619" s="159"/>
      <c r="H4619" s="160">
        <f t="shared" ref="H4619:J4619" si="2645">H4581</f>
        <v>8000</v>
      </c>
      <c r="I4619" s="161">
        <f t="shared" si="2645"/>
        <v>0</v>
      </c>
      <c r="J4619" s="161">
        <f t="shared" si="2645"/>
        <v>0</v>
      </c>
      <c r="K4619" s="162">
        <f t="shared" si="2623"/>
        <v>1600000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13"/>
      <c r="K4625" s="314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15">
        <f>SUM(K4608:K4623)</f>
        <v>3078560</v>
      </c>
      <c r="K4626" s="31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17"/>
      <c r="K4627" s="317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14"/>
      <c r="K4629" s="314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18">
        <f>((J4626/1.11)+(K4628/1.11))*11%</f>
        <v>305082.52252252254</v>
      </c>
      <c r="K4630" s="319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14"/>
      <c r="K4631" s="314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3078560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20" t="str">
        <f>J4596</f>
        <v>RISMA / CONDRO</v>
      </c>
      <c r="K4634" s="321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20">
        <f>J4597</f>
        <v>0</v>
      </c>
      <c r="K4635" s="321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23070041</v>
      </c>
      <c r="F4638" s="200"/>
      <c r="G4638" s="201" t="s">
        <v>2</v>
      </c>
      <c r="H4638" s="322" t="str">
        <f>H4600</f>
        <v>CV SINAR CAHAYA NIRMALA</v>
      </c>
      <c r="I4638" s="322"/>
      <c r="J4638" s="322"/>
      <c r="K4638" s="323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26" t="s">
        <v>3</v>
      </c>
      <c r="G4639" s="207"/>
      <c r="H4639" s="324"/>
      <c r="I4639" s="324"/>
      <c r="J4639" s="324"/>
      <c r="K4639" s="325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27">
        <f>D4602</f>
        <v>45135</v>
      </c>
      <c r="E4640" s="328"/>
      <c r="F4640" s="326"/>
      <c r="G4640" s="208"/>
      <c r="H4640" s="329" t="str">
        <f>H4602</f>
        <v/>
      </c>
      <c r="I4640" s="329"/>
      <c r="J4640" s="329"/>
      <c r="K4640" s="330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26"/>
      <c r="G4641" s="208"/>
      <c r="H4641" s="331" t="str">
        <f>H4603</f>
        <v>BREBES</v>
      </c>
      <c r="I4641" s="331"/>
      <c r="J4641" s="331"/>
      <c r="K4641" s="332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1633</v>
      </c>
      <c r="E4642" s="199"/>
      <c r="F4642" s="210"/>
      <c r="G4642" s="211"/>
      <c r="H4642" s="333"/>
      <c r="I4642" s="333"/>
      <c r="J4642" s="333"/>
      <c r="K4642" s="334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2</v>
      </c>
      <c r="C4646" s="292" t="str">
        <f t="shared" si="2654"/>
        <v>BOX</v>
      </c>
      <c r="D4646" s="293" t="str">
        <f t="shared" si="2654"/>
        <v/>
      </c>
      <c r="E4646" s="294" t="str">
        <f t="shared" si="2654"/>
        <v>STIP / PENGHAPUS JOYKO ER-B20BL HITAM</v>
      </c>
      <c r="F4646" s="235"/>
      <c r="G4646" s="236"/>
      <c r="H4646" s="237">
        <f t="shared" ref="H4646:J4646" si="2655">H4608</f>
        <v>34100</v>
      </c>
      <c r="I4646" s="238">
        <f t="shared" si="2655"/>
        <v>0.1</v>
      </c>
      <c r="J4646" s="238">
        <f t="shared" si="2655"/>
        <v>0</v>
      </c>
      <c r="K4646" s="239">
        <f t="shared" ref="K4646:K4661" si="2656">(B4646*H4646-((B4646*H4646)*I4646))-((B4646*H4646-((B4646*H4646)*I4646))*J4646)</f>
        <v>61380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2</v>
      </c>
      <c r="C4647" s="292" t="str">
        <f t="shared" si="2657"/>
        <v>BOX</v>
      </c>
      <c r="D4647" s="293" t="str">
        <f t="shared" si="2657"/>
        <v/>
      </c>
      <c r="E4647" s="294" t="str">
        <f t="shared" si="2657"/>
        <v>STIP / PENGHAPUS JOYKO 526-B20 PUTIH</v>
      </c>
      <c r="F4647" s="235"/>
      <c r="G4647" s="236"/>
      <c r="H4647" s="237">
        <f t="shared" ref="H4647:J4647" si="2658">H4609</f>
        <v>34100</v>
      </c>
      <c r="I4647" s="238">
        <f t="shared" si="2658"/>
        <v>0.1</v>
      </c>
      <c r="J4647" s="238">
        <f t="shared" si="2658"/>
        <v>0</v>
      </c>
      <c r="K4647" s="239">
        <f t="shared" si="2656"/>
        <v>61380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1</v>
      </c>
      <c r="C4648" s="292" t="str">
        <f t="shared" si="2659"/>
        <v>LSN</v>
      </c>
      <c r="D4648" s="293" t="str">
        <f t="shared" si="2659"/>
        <v/>
      </c>
      <c r="E4648" s="294" t="str">
        <f t="shared" si="2659"/>
        <v>CUTTER 9 MM KENKO A-300 (KECIL)</v>
      </c>
      <c r="F4648" s="235"/>
      <c r="G4648" s="236"/>
      <c r="H4648" s="237">
        <f t="shared" ref="H4648:J4648" si="2660">H4610</f>
        <v>57000</v>
      </c>
      <c r="I4648" s="238">
        <f t="shared" si="2660"/>
        <v>0.1</v>
      </c>
      <c r="J4648" s="238">
        <f t="shared" si="2660"/>
        <v>0</v>
      </c>
      <c r="K4648" s="239">
        <f t="shared" si="2656"/>
        <v>51300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5</v>
      </c>
      <c r="C4649" s="292" t="str">
        <f t="shared" si="2661"/>
        <v>BOX</v>
      </c>
      <c r="D4649" s="293" t="str">
        <f t="shared" si="2661"/>
        <v/>
      </c>
      <c r="E4649" s="294" t="str">
        <f t="shared" si="2661"/>
        <v>PAPER TRIGONAL CLIP KENKO NO. 3</v>
      </c>
      <c r="F4649" s="235"/>
      <c r="G4649" s="236"/>
      <c r="H4649" s="237">
        <f t="shared" ref="H4649:J4649" si="2662">H4611</f>
        <v>16000</v>
      </c>
      <c r="I4649" s="238">
        <f t="shared" si="2662"/>
        <v>0.1</v>
      </c>
      <c r="J4649" s="238">
        <f t="shared" si="2662"/>
        <v>0</v>
      </c>
      <c r="K4649" s="239">
        <f t="shared" si="2656"/>
        <v>72000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1</v>
      </c>
      <c r="C4650" s="292" t="str">
        <f t="shared" si="2663"/>
        <v>LSN</v>
      </c>
      <c r="D4650" s="293" t="str">
        <f t="shared" si="2663"/>
        <v/>
      </c>
      <c r="E4650" s="294" t="str">
        <f t="shared" si="2663"/>
        <v>PENCIL CASE 23 x 8.5 MAGNET JH-220A</v>
      </c>
      <c r="F4650" s="235"/>
      <c r="G4650" s="236"/>
      <c r="H4650" s="237">
        <f t="shared" ref="H4650:J4650" si="2664">H4612</f>
        <v>175000</v>
      </c>
      <c r="I4650" s="238">
        <f t="shared" si="2664"/>
        <v>0</v>
      </c>
      <c r="J4650" s="238">
        <f t="shared" si="2664"/>
        <v>0</v>
      </c>
      <c r="K4650" s="239">
        <f t="shared" si="2656"/>
        <v>175000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1</v>
      </c>
      <c r="C4651" s="292" t="str">
        <f t="shared" si="2665"/>
        <v>LSN</v>
      </c>
      <c r="D4651" s="293" t="str">
        <f t="shared" si="2665"/>
        <v/>
      </c>
      <c r="E4651" s="294" t="str">
        <f t="shared" si="2665"/>
        <v>PENCIL CASE 22 x 7.5 MAGNET AC-1762 COWOK</v>
      </c>
      <c r="F4651" s="235"/>
      <c r="G4651" s="236"/>
      <c r="H4651" s="237">
        <f t="shared" ref="H4651:J4651" si="2666">H4613</f>
        <v>175000</v>
      </c>
      <c r="I4651" s="238">
        <f t="shared" si="2666"/>
        <v>0</v>
      </c>
      <c r="J4651" s="238">
        <f t="shared" si="2666"/>
        <v>0</v>
      </c>
      <c r="K4651" s="239">
        <f t="shared" si="2656"/>
        <v>175000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1</v>
      </c>
      <c r="C4652" s="292" t="str">
        <f t="shared" si="2667"/>
        <v>LSN</v>
      </c>
      <c r="D4652" s="293" t="str">
        <f t="shared" si="2667"/>
        <v/>
      </c>
      <c r="E4652" s="294" t="str">
        <f t="shared" si="2667"/>
        <v>PENCIL CASE 22 x 7.5 MAGNET AC-1762 CEWEK</v>
      </c>
      <c r="F4652" s="235"/>
      <c r="G4652" s="236"/>
      <c r="H4652" s="237">
        <f t="shared" ref="H4652:J4652" si="2668">H4614</f>
        <v>175000</v>
      </c>
      <c r="I4652" s="238">
        <f t="shared" si="2668"/>
        <v>0</v>
      </c>
      <c r="J4652" s="238">
        <f t="shared" si="2668"/>
        <v>0</v>
      </c>
      <c r="K4652" s="239">
        <f t="shared" si="2656"/>
        <v>175000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1</v>
      </c>
      <c r="C4653" s="292" t="str">
        <f t="shared" si="2669"/>
        <v>LSN</v>
      </c>
      <c r="D4653" s="293" t="str">
        <f t="shared" si="2669"/>
        <v/>
      </c>
      <c r="E4653" s="295" t="str">
        <f t="shared" si="2669"/>
        <v>PENCIL CASE 22 x 7.5 MAGNET FC-1758</v>
      </c>
      <c r="F4653" s="235"/>
      <c r="G4653" s="236"/>
      <c r="H4653" s="237">
        <f t="shared" ref="H4653:J4653" si="2670">H4615</f>
        <v>175000</v>
      </c>
      <c r="I4653" s="238">
        <f t="shared" si="2670"/>
        <v>0</v>
      </c>
      <c r="J4653" s="238">
        <f t="shared" si="2670"/>
        <v>0</v>
      </c>
      <c r="K4653" s="239">
        <f t="shared" si="2656"/>
        <v>175000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1</v>
      </c>
      <c r="C4654" s="292" t="str">
        <f t="shared" si="2671"/>
        <v>LSN</v>
      </c>
      <c r="D4654" s="293" t="str">
        <f t="shared" si="2671"/>
        <v/>
      </c>
      <c r="E4654" s="294" t="str">
        <f t="shared" si="2671"/>
        <v>PENCIL CASE 22 x 7.5 MAGNET FX-2275 (METALIK)</v>
      </c>
      <c r="F4654" s="235"/>
      <c r="G4654" s="236"/>
      <c r="H4654" s="237">
        <f t="shared" ref="H4654:J4654" si="2672">H4616</f>
        <v>200000</v>
      </c>
      <c r="I4654" s="238">
        <f t="shared" si="2672"/>
        <v>0</v>
      </c>
      <c r="J4654" s="238">
        <f t="shared" si="2672"/>
        <v>0</v>
      </c>
      <c r="K4654" s="239">
        <f t="shared" si="2656"/>
        <v>200000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1</v>
      </c>
      <c r="C4655" s="292" t="str">
        <f t="shared" si="2673"/>
        <v>LSN</v>
      </c>
      <c r="D4655" s="293" t="str">
        <f t="shared" si="2673"/>
        <v/>
      </c>
      <c r="E4655" s="294" t="str">
        <f t="shared" si="2673"/>
        <v>PENCIL CASE 22 x 7.5 MAGNET C-1755-1</v>
      </c>
      <c r="F4655" s="235"/>
      <c r="G4655" s="236"/>
      <c r="H4655" s="237">
        <f t="shared" ref="H4655:J4655" si="2674">H4617</f>
        <v>175000</v>
      </c>
      <c r="I4655" s="238">
        <f t="shared" si="2674"/>
        <v>0</v>
      </c>
      <c r="J4655" s="238">
        <f t="shared" si="2674"/>
        <v>0</v>
      </c>
      <c r="K4655" s="239">
        <f t="shared" si="2656"/>
        <v>175000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25</v>
      </c>
      <c r="C4656" s="292" t="str">
        <f t="shared" si="2675"/>
        <v>PAK</v>
      </c>
      <c r="D4656" s="293" t="str">
        <f t="shared" si="2675"/>
        <v/>
      </c>
      <c r="E4656" s="294" t="str">
        <f t="shared" si="2675"/>
        <v>LOOSE LEAF JOYKO A5-7020 (100S)</v>
      </c>
      <c r="F4656" s="235"/>
      <c r="G4656" s="236"/>
      <c r="H4656" s="237">
        <f t="shared" ref="H4656:J4656" si="2676">H4618</f>
        <v>7000</v>
      </c>
      <c r="I4656" s="238">
        <f t="shared" si="2676"/>
        <v>0.1</v>
      </c>
      <c r="J4656" s="238">
        <f t="shared" si="2676"/>
        <v>0</v>
      </c>
      <c r="K4656" s="239">
        <f t="shared" si="2656"/>
        <v>157500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200</v>
      </c>
      <c r="C4657" s="292" t="str">
        <f t="shared" si="2677"/>
        <v>PAK</v>
      </c>
      <c r="D4657" s="293">
        <f t="shared" si="2677"/>
        <v>1</v>
      </c>
      <c r="E4657" s="294" t="str">
        <f t="shared" si="2677"/>
        <v>SAMPUL SAMSON KWARTO BATIK</v>
      </c>
      <c r="F4657" s="235"/>
      <c r="G4657" s="236"/>
      <c r="H4657" s="237">
        <f t="shared" ref="H4657:J4657" si="2678">H4619</f>
        <v>8000</v>
      </c>
      <c r="I4657" s="238">
        <f t="shared" si="2678"/>
        <v>0</v>
      </c>
      <c r="J4657" s="238">
        <f t="shared" si="2678"/>
        <v>0</v>
      </c>
      <c r="K4657" s="239">
        <f t="shared" si="2656"/>
        <v>1600000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35"/>
      <c r="K4663" s="310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36">
        <f>SUM(K4646:K4661)</f>
        <v>3078560</v>
      </c>
      <c r="K4664" s="337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38"/>
      <c r="K4665" s="338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0"/>
      <c r="K4667" s="310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8">
        <f>((J4664/1.11)+(K4666/1.11))*11%</f>
        <v>305082.52252252254</v>
      </c>
      <c r="K4668" s="309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0"/>
      <c r="K4669" s="310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3078560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11" t="str">
        <f>J4634</f>
        <v>RISMA / CONDRO</v>
      </c>
      <c r="K4672" s="312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11">
        <f>J4635</f>
        <v>0</v>
      </c>
      <c r="K4673" s="312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23070042</v>
      </c>
      <c r="G4676" s="11" t="s">
        <v>2</v>
      </c>
      <c r="H4676" s="339" t="s">
        <v>93</v>
      </c>
      <c r="I4676" s="339"/>
      <c r="J4676" s="339"/>
      <c r="K4676" s="340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43" t="s">
        <v>3</v>
      </c>
      <c r="G4677" s="17"/>
      <c r="H4677" s="341"/>
      <c r="I4677" s="341"/>
      <c r="J4677" s="341"/>
      <c r="K4677" s="342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4">
        <v>45136</v>
      </c>
      <c r="E4678" s="345"/>
      <c r="F4678" s="343"/>
      <c r="G4678" s="18"/>
      <c r="H4678" s="346" t="s">
        <v>94</v>
      </c>
      <c r="I4678" s="346"/>
      <c r="J4678" s="346"/>
      <c r="K4678" s="347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43"/>
      <c r="G4679" s="18"/>
      <c r="H4679" s="348" t="s">
        <v>95</v>
      </c>
      <c r="I4679" s="348"/>
      <c r="J4679" s="348"/>
      <c r="K4679" s="349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200</v>
      </c>
      <c r="E4680" s="9"/>
      <c r="F4680" s="21"/>
      <c r="G4680" s="22"/>
      <c r="H4680" s="350"/>
      <c r="I4680" s="350"/>
      <c r="J4680" s="350"/>
      <c r="K4680" s="351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288</v>
      </c>
      <c r="C4684" s="46" t="s">
        <v>58</v>
      </c>
      <c r="D4684" s="93">
        <v>1</v>
      </c>
      <c r="E4684" s="110" t="s">
        <v>201</v>
      </c>
      <c r="F4684" s="48"/>
      <c r="G4684" s="49"/>
      <c r="H4684" s="50">
        <v>4800</v>
      </c>
      <c r="I4684" s="51">
        <v>0.125</v>
      </c>
      <c r="J4684" s="51"/>
      <c r="K4684" s="52">
        <f t="shared" ref="K4684:K4699" si="2687">(B4684*H4684-((B4684*H4684)*I4684))-((B4684*H4684-((B4684*H4684)*I4684))*J4684)</f>
        <v>1209600</v>
      </c>
      <c r="L4684" s="36"/>
    </row>
    <row r="4685" spans="1:12" s="10" customFormat="1" ht="14.1" customHeight="1" x14ac:dyDescent="0.25">
      <c r="A4685" s="45">
        <v>2</v>
      </c>
      <c r="B4685" s="46">
        <v>216</v>
      </c>
      <c r="C4685" s="46" t="s">
        <v>58</v>
      </c>
      <c r="D4685" s="93">
        <v>3</v>
      </c>
      <c r="E4685" s="110" t="s">
        <v>202</v>
      </c>
      <c r="F4685" s="48"/>
      <c r="G4685" s="49"/>
      <c r="H4685" s="50">
        <v>15800</v>
      </c>
      <c r="I4685" s="51">
        <v>0.125</v>
      </c>
      <c r="J4685" s="51"/>
      <c r="K4685" s="52">
        <f t="shared" si="2687"/>
        <v>2986200</v>
      </c>
      <c r="L4685" s="36"/>
    </row>
    <row r="4686" spans="1:12" s="10" customFormat="1" ht="14.1" customHeight="1" x14ac:dyDescent="0.25">
      <c r="A4686" s="45">
        <v>3</v>
      </c>
      <c r="B4686" s="46">
        <v>288</v>
      </c>
      <c r="C4686" s="46" t="s">
        <v>51</v>
      </c>
      <c r="D4686" s="93">
        <v>2</v>
      </c>
      <c r="E4686" s="110" t="s">
        <v>157</v>
      </c>
      <c r="F4686" s="48"/>
      <c r="G4686" s="49"/>
      <c r="H4686" s="50">
        <v>19800</v>
      </c>
      <c r="I4686" s="51">
        <v>0.125</v>
      </c>
      <c r="J4686" s="51"/>
      <c r="K4686" s="52">
        <f t="shared" si="2687"/>
        <v>4989600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52"/>
      <c r="K4701" s="353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54">
        <f>SUM(K4684:K4699)</f>
        <v>9185400</v>
      </c>
      <c r="K4702" s="355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56"/>
      <c r="K4703" s="356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53"/>
      <c r="K4705" s="353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7">
        <f>((J4702/1.11)+(K4704/1.11))*11%</f>
        <v>910264.86486486485</v>
      </c>
      <c r="K4706" s="358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53"/>
      <c r="K4707" s="353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9185400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59" t="s">
        <v>55</v>
      </c>
      <c r="K4710" s="360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59"/>
      <c r="K4711" s="360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23070042</v>
      </c>
      <c r="F4714" s="123"/>
      <c r="G4714" s="124" t="s">
        <v>2</v>
      </c>
      <c r="H4714" s="361" t="str">
        <f>H4676</f>
        <v>LILY JULIAWATI</v>
      </c>
      <c r="I4714" s="361"/>
      <c r="J4714" s="361"/>
      <c r="K4714" s="36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65" t="s">
        <v>3</v>
      </c>
      <c r="G4715" s="130"/>
      <c r="H4715" s="363"/>
      <c r="I4715" s="363"/>
      <c r="J4715" s="363"/>
      <c r="K4715" s="36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66">
        <f>D4678</f>
        <v>45136</v>
      </c>
      <c r="E4716" s="367"/>
      <c r="F4716" s="365"/>
      <c r="G4716" s="131"/>
      <c r="H4716" s="368" t="str">
        <f>H4678</f>
        <v>(REJO AGUNG)</v>
      </c>
      <c r="I4716" s="368"/>
      <c r="J4716" s="368"/>
      <c r="K4716" s="36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65"/>
      <c r="G4717" s="131"/>
      <c r="H4717" s="370" t="str">
        <f>H4679</f>
        <v>JOMBANG</v>
      </c>
      <c r="I4717" s="370"/>
      <c r="J4717" s="370"/>
      <c r="K4717" s="371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G 2686</v>
      </c>
      <c r="E4718" s="122"/>
      <c r="F4718" s="133"/>
      <c r="G4718" s="134"/>
      <c r="H4718" s="372"/>
      <c r="I4718" s="372"/>
      <c r="J4718" s="372"/>
      <c r="K4718" s="373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288</v>
      </c>
      <c r="C4722" s="287" t="str">
        <f t="shared" si="2688"/>
        <v>PCS</v>
      </c>
      <c r="D4722" s="288">
        <f t="shared" si="2688"/>
        <v>1</v>
      </c>
      <c r="E4722" s="289" t="str">
        <f t="shared" si="2688"/>
        <v>PENCIL CASE JOYKO PC-0719 FANCY</v>
      </c>
      <c r="F4722" s="158"/>
      <c r="G4722" s="159"/>
      <c r="H4722" s="160">
        <f t="shared" ref="H4722:J4722" si="2689">H4684</f>
        <v>4800</v>
      </c>
      <c r="I4722" s="161">
        <f t="shared" si="2689"/>
        <v>0.125</v>
      </c>
      <c r="J4722" s="161">
        <f t="shared" si="2689"/>
        <v>0</v>
      </c>
      <c r="K4722" s="162">
        <f t="shared" ref="K4722:K4737" si="2690">(B4722*H4722-((B4722*H4722)*I4722))-((B4722*H4722-((B4722*H4722)*I4722))*J4722)</f>
        <v>1209600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216</v>
      </c>
      <c r="C4723" s="287" t="str">
        <f t="shared" si="2691"/>
        <v>PCS</v>
      </c>
      <c r="D4723" s="288">
        <f t="shared" si="2691"/>
        <v>3</v>
      </c>
      <c r="E4723" s="289" t="str">
        <f t="shared" si="2691"/>
        <v>BINDER NOTE JOYKO A5 (CAMPUS/CLASSIC)</v>
      </c>
      <c r="F4723" s="158"/>
      <c r="G4723" s="159"/>
      <c r="H4723" s="160">
        <f t="shared" ref="H4723:J4723" si="2692">H4685</f>
        <v>15800</v>
      </c>
      <c r="I4723" s="161">
        <f t="shared" si="2692"/>
        <v>0.125</v>
      </c>
      <c r="J4723" s="161">
        <f t="shared" si="2692"/>
        <v>0</v>
      </c>
      <c r="K4723" s="162">
        <f t="shared" si="2690"/>
        <v>2986200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288</v>
      </c>
      <c r="C4724" s="287" t="str">
        <f t="shared" si="2693"/>
        <v>LSN</v>
      </c>
      <c r="D4724" s="288">
        <f t="shared" si="2693"/>
        <v>2</v>
      </c>
      <c r="E4724" s="289" t="str">
        <f t="shared" si="2693"/>
        <v>ISI PENSIL 2B 2.0 MM JOYKO PL-10</v>
      </c>
      <c r="F4724" s="158"/>
      <c r="G4724" s="159"/>
      <c r="H4724" s="160">
        <f t="shared" ref="H4724:J4724" si="2694">H4686</f>
        <v>19800</v>
      </c>
      <c r="I4724" s="161">
        <f t="shared" si="2694"/>
        <v>0.125</v>
      </c>
      <c r="J4724" s="161">
        <f t="shared" si="2694"/>
        <v>0</v>
      </c>
      <c r="K4724" s="162">
        <f t="shared" si="2690"/>
        <v>4989600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13"/>
      <c r="K4739" s="314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15">
        <f>SUM(K4722:K4737)</f>
        <v>9185400</v>
      </c>
      <c r="K4740" s="31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17"/>
      <c r="K4741" s="317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14"/>
      <c r="K4743" s="314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18">
        <f>((J4740/1.11)+(K4742/1.11))*11%</f>
        <v>910264.86486486485</v>
      </c>
      <c r="K4744" s="319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14"/>
      <c r="K4745" s="314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9185400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20" t="str">
        <f>J4710</f>
        <v>NOVI / CONDRO</v>
      </c>
      <c r="K4748" s="321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20">
        <f>J4711</f>
        <v>0</v>
      </c>
      <c r="K4749" s="321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23070042</v>
      </c>
      <c r="F4752" s="200"/>
      <c r="G4752" s="201" t="s">
        <v>2</v>
      </c>
      <c r="H4752" s="322" t="str">
        <f>H4714</f>
        <v>LILY JULIAWATI</v>
      </c>
      <c r="I4752" s="322"/>
      <c r="J4752" s="322"/>
      <c r="K4752" s="323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26" t="s">
        <v>3</v>
      </c>
      <c r="G4753" s="207"/>
      <c r="H4753" s="324"/>
      <c r="I4753" s="324"/>
      <c r="J4753" s="324"/>
      <c r="K4753" s="325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27">
        <f>D4716</f>
        <v>45136</v>
      </c>
      <c r="E4754" s="328"/>
      <c r="F4754" s="326"/>
      <c r="G4754" s="208"/>
      <c r="H4754" s="329" t="str">
        <f>H4716</f>
        <v>(REJO AGUNG)</v>
      </c>
      <c r="I4754" s="329"/>
      <c r="J4754" s="329"/>
      <c r="K4754" s="330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26"/>
      <c r="G4755" s="208"/>
      <c r="H4755" s="331" t="str">
        <f>H4717</f>
        <v>JOMBANG</v>
      </c>
      <c r="I4755" s="331"/>
      <c r="J4755" s="331"/>
      <c r="K4755" s="332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G 2686</v>
      </c>
      <c r="E4756" s="199"/>
      <c r="F4756" s="210"/>
      <c r="G4756" s="211"/>
      <c r="H4756" s="333"/>
      <c r="I4756" s="333"/>
      <c r="J4756" s="333"/>
      <c r="K4756" s="334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288</v>
      </c>
      <c r="C4760" s="292" t="str">
        <f t="shared" si="2721"/>
        <v>PCS</v>
      </c>
      <c r="D4760" s="293">
        <f t="shared" si="2721"/>
        <v>1</v>
      </c>
      <c r="E4760" s="294" t="str">
        <f t="shared" si="2721"/>
        <v>PENCIL CASE JOYKO PC-0719 FANCY</v>
      </c>
      <c r="F4760" s="235"/>
      <c r="G4760" s="236"/>
      <c r="H4760" s="237">
        <f t="shared" ref="H4760:J4760" si="2722">H4722</f>
        <v>4800</v>
      </c>
      <c r="I4760" s="238">
        <f t="shared" si="2722"/>
        <v>0.125</v>
      </c>
      <c r="J4760" s="238">
        <f t="shared" si="2722"/>
        <v>0</v>
      </c>
      <c r="K4760" s="239">
        <f t="shared" ref="K4760:K4775" si="2723">(B4760*H4760-((B4760*H4760)*I4760))-((B4760*H4760-((B4760*H4760)*I4760))*J4760)</f>
        <v>1209600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216</v>
      </c>
      <c r="C4761" s="292" t="str">
        <f t="shared" si="2724"/>
        <v>PCS</v>
      </c>
      <c r="D4761" s="293">
        <f t="shared" si="2724"/>
        <v>3</v>
      </c>
      <c r="E4761" s="294" t="str">
        <f t="shared" si="2724"/>
        <v>BINDER NOTE JOYKO A5 (CAMPUS/CLASSIC)</v>
      </c>
      <c r="F4761" s="235"/>
      <c r="G4761" s="236"/>
      <c r="H4761" s="237">
        <f t="shared" ref="H4761:J4761" si="2725">H4723</f>
        <v>15800</v>
      </c>
      <c r="I4761" s="238">
        <f t="shared" si="2725"/>
        <v>0.125</v>
      </c>
      <c r="J4761" s="238">
        <f t="shared" si="2725"/>
        <v>0</v>
      </c>
      <c r="K4761" s="239">
        <f t="shared" si="2723"/>
        <v>2986200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288</v>
      </c>
      <c r="C4762" s="292" t="str">
        <f t="shared" si="2726"/>
        <v>LSN</v>
      </c>
      <c r="D4762" s="293">
        <f t="shared" si="2726"/>
        <v>2</v>
      </c>
      <c r="E4762" s="294" t="str">
        <f t="shared" si="2726"/>
        <v>ISI PENSIL 2B 2.0 MM JOYKO PL-10</v>
      </c>
      <c r="F4762" s="235"/>
      <c r="G4762" s="236"/>
      <c r="H4762" s="237">
        <f t="shared" ref="H4762:J4762" si="2727">H4724</f>
        <v>19800</v>
      </c>
      <c r="I4762" s="238">
        <f t="shared" si="2727"/>
        <v>0.125</v>
      </c>
      <c r="J4762" s="238">
        <f t="shared" si="2727"/>
        <v>0</v>
      </c>
      <c r="K4762" s="239">
        <f t="shared" si="2723"/>
        <v>4989600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35"/>
      <c r="K4777" s="310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36">
        <f>SUM(K4760:K4775)</f>
        <v>9185400</v>
      </c>
      <c r="K4778" s="337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38"/>
      <c r="K4779" s="338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0"/>
      <c r="K4781" s="310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8">
        <f>((J4778/1.11)+(K4780/1.11))*11%</f>
        <v>910264.86486486485</v>
      </c>
      <c r="K4782" s="309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0"/>
      <c r="K4783" s="310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9185400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11" t="str">
        <f>J4748</f>
        <v>NOVI / CONDRO</v>
      </c>
      <c r="K4786" s="312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11">
        <f>J4749</f>
        <v>0</v>
      </c>
      <c r="K4787" s="312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23070043</v>
      </c>
      <c r="G4790" s="11" t="s">
        <v>2</v>
      </c>
      <c r="H4790" s="339" t="s">
        <v>56</v>
      </c>
      <c r="I4790" s="339"/>
      <c r="J4790" s="339"/>
      <c r="K4790" s="340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43" t="s">
        <v>3</v>
      </c>
      <c r="G4791" s="17"/>
      <c r="H4791" s="341"/>
      <c r="I4791" s="341"/>
      <c r="J4791" s="341"/>
      <c r="K4791" s="342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4">
        <v>45138</v>
      </c>
      <c r="E4792" s="345"/>
      <c r="F4792" s="343"/>
      <c r="G4792" s="18"/>
      <c r="H4792" s="346" t="s">
        <v>32</v>
      </c>
      <c r="I4792" s="346"/>
      <c r="J4792" s="346"/>
      <c r="K4792" s="347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43"/>
      <c r="G4793" s="18"/>
      <c r="H4793" s="348" t="s">
        <v>49</v>
      </c>
      <c r="I4793" s="348"/>
      <c r="J4793" s="348"/>
      <c r="K4793" s="349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203</v>
      </c>
      <c r="E4794" s="9"/>
      <c r="F4794" s="21"/>
      <c r="G4794" s="22"/>
      <c r="H4794" s="350"/>
      <c r="I4794" s="350"/>
      <c r="J4794" s="350"/>
      <c r="K4794" s="351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10</v>
      </c>
      <c r="C4798" s="46" t="s">
        <v>51</v>
      </c>
      <c r="D4798" s="93" t="s">
        <v>32</v>
      </c>
      <c r="E4798" s="110" t="s">
        <v>187</v>
      </c>
      <c r="F4798" s="48"/>
      <c r="G4798" s="49"/>
      <c r="H4798" s="50">
        <v>32400</v>
      </c>
      <c r="I4798" s="51">
        <v>0.1</v>
      </c>
      <c r="J4798" s="51"/>
      <c r="K4798" s="52">
        <f t="shared" ref="K4798:K4813" si="2754">(B4798*H4798-((B4798*H4798)*I4798))-((B4798*H4798-((B4798*H4798)*I4798))*J4798)</f>
        <v>291600</v>
      </c>
      <c r="L4798" s="36"/>
    </row>
    <row r="4799" spans="1:12" s="10" customFormat="1" ht="14.1" customHeight="1" x14ac:dyDescent="0.25">
      <c r="A4799" s="45">
        <v>2</v>
      </c>
      <c r="B4799" s="46">
        <v>100</v>
      </c>
      <c r="C4799" s="46" t="s">
        <v>58</v>
      </c>
      <c r="D4799" s="93" t="s">
        <v>32</v>
      </c>
      <c r="E4799" s="110" t="s">
        <v>204</v>
      </c>
      <c r="F4799" s="48"/>
      <c r="G4799" s="49"/>
      <c r="H4799" s="50">
        <v>3700</v>
      </c>
      <c r="I4799" s="51">
        <v>0.1</v>
      </c>
      <c r="J4799" s="51"/>
      <c r="K4799" s="52">
        <f t="shared" si="2754"/>
        <v>333000</v>
      </c>
      <c r="L4799" s="36"/>
    </row>
    <row r="4800" spans="1:12" s="10" customFormat="1" ht="14.1" customHeight="1" x14ac:dyDescent="0.25">
      <c r="A4800" s="45">
        <v>3</v>
      </c>
      <c r="B4800" s="46">
        <v>2</v>
      </c>
      <c r="C4800" s="46" t="s">
        <v>51</v>
      </c>
      <c r="D4800" s="93" t="s">
        <v>32</v>
      </c>
      <c r="E4800" s="110" t="s">
        <v>164</v>
      </c>
      <c r="F4800" s="48"/>
      <c r="G4800" s="49"/>
      <c r="H4800" s="50">
        <v>57000</v>
      </c>
      <c r="I4800" s="51">
        <v>0.1</v>
      </c>
      <c r="J4800" s="51"/>
      <c r="K4800" s="52">
        <f t="shared" si="2754"/>
        <v>102600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52"/>
      <c r="K4815" s="353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54">
        <f>SUM(K4798:K4813)</f>
        <v>727200</v>
      </c>
      <c r="K4816" s="355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56"/>
      <c r="K4817" s="356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53"/>
      <c r="K4819" s="353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7">
        <f>((J4816/1.11)+(K4818/1.11))*11%</f>
        <v>72064.864864864852</v>
      </c>
      <c r="K4820" s="358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53"/>
      <c r="K4821" s="353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727200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59" t="s">
        <v>55</v>
      </c>
      <c r="K4824" s="360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59"/>
      <c r="K4825" s="360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23070043</v>
      </c>
      <c r="F4828" s="123"/>
      <c r="G4828" s="124" t="s">
        <v>2</v>
      </c>
      <c r="H4828" s="361" t="str">
        <f>H4790</f>
        <v>CV  WISUDA</v>
      </c>
      <c r="I4828" s="361"/>
      <c r="J4828" s="361"/>
      <c r="K4828" s="36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65" t="s">
        <v>3</v>
      </c>
      <c r="G4829" s="130"/>
      <c r="H4829" s="363"/>
      <c r="I4829" s="363"/>
      <c r="J4829" s="363"/>
      <c r="K4829" s="36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66">
        <f>D4792</f>
        <v>45138</v>
      </c>
      <c r="E4830" s="367"/>
      <c r="F4830" s="365"/>
      <c r="G4830" s="131"/>
      <c r="H4830" s="368" t="str">
        <f>H4792</f>
        <v/>
      </c>
      <c r="I4830" s="368"/>
      <c r="J4830" s="368"/>
      <c r="K4830" s="36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65"/>
      <c r="G4831" s="131"/>
      <c r="H4831" s="370" t="str">
        <f>H4793</f>
        <v>PURWOKERTO</v>
      </c>
      <c r="I4831" s="370"/>
      <c r="J4831" s="370"/>
      <c r="K4831" s="371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 t="str">
        <f>D4794</f>
        <v>KO 2379</v>
      </c>
      <c r="E4832" s="122"/>
      <c r="F4832" s="133"/>
      <c r="G4832" s="134"/>
      <c r="H4832" s="372"/>
      <c r="I4832" s="372"/>
      <c r="J4832" s="372"/>
      <c r="K4832" s="373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10</v>
      </c>
      <c r="C4836" s="287" t="str">
        <f t="shared" si="2755"/>
        <v>LSN</v>
      </c>
      <c r="D4836" s="288" t="str">
        <f t="shared" si="2755"/>
        <v/>
      </c>
      <c r="E4836" s="289" t="str">
        <f t="shared" si="2755"/>
        <v>ISI CUTTER 9 MM KENKO A-100 (KECIL)</v>
      </c>
      <c r="F4836" s="158"/>
      <c r="G4836" s="159"/>
      <c r="H4836" s="160">
        <f t="shared" ref="H4836:J4836" si="2756">H4798</f>
        <v>32400</v>
      </c>
      <c r="I4836" s="161">
        <f t="shared" si="2756"/>
        <v>0.1</v>
      </c>
      <c r="J4836" s="161">
        <f t="shared" si="2756"/>
        <v>0</v>
      </c>
      <c r="K4836" s="162">
        <f t="shared" ref="K4836:K4851" si="2757">(B4836*H4836-((B4836*H4836)*I4836))-((B4836*H4836-((B4836*H4836)*I4836))*J4836)</f>
        <v>291600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100</v>
      </c>
      <c r="C4837" s="287" t="str">
        <f t="shared" si="2758"/>
        <v>PCS</v>
      </c>
      <c r="D4837" s="288" t="str">
        <f t="shared" si="2758"/>
        <v/>
      </c>
      <c r="E4837" s="289" t="str">
        <f t="shared" si="2758"/>
        <v>HIGHLIGHTER / STABILLO JOYKO HL-MIX PINK / ORANGE</v>
      </c>
      <c r="F4837" s="158"/>
      <c r="G4837" s="159"/>
      <c r="H4837" s="160">
        <f t="shared" ref="H4837:J4837" si="2759">H4799</f>
        <v>3700</v>
      </c>
      <c r="I4837" s="161">
        <f t="shared" si="2759"/>
        <v>0.1</v>
      </c>
      <c r="J4837" s="161">
        <f t="shared" si="2759"/>
        <v>0</v>
      </c>
      <c r="K4837" s="162">
        <f t="shared" si="2757"/>
        <v>333000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2</v>
      </c>
      <c r="C4838" s="287" t="str">
        <f t="shared" si="2760"/>
        <v>LSN</v>
      </c>
      <c r="D4838" s="288" t="str">
        <f t="shared" si="2760"/>
        <v/>
      </c>
      <c r="E4838" s="289" t="str">
        <f t="shared" si="2760"/>
        <v>CUTTER 9 MM KENKO A-300 (KECIL)</v>
      </c>
      <c r="F4838" s="158"/>
      <c r="G4838" s="159"/>
      <c r="H4838" s="160">
        <f t="shared" ref="H4838:J4838" si="2761">H4800</f>
        <v>57000</v>
      </c>
      <c r="I4838" s="161">
        <f t="shared" si="2761"/>
        <v>0.1</v>
      </c>
      <c r="J4838" s="161">
        <f t="shared" si="2761"/>
        <v>0</v>
      </c>
      <c r="K4838" s="162">
        <f t="shared" si="2757"/>
        <v>102600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13"/>
      <c r="K4853" s="314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15">
        <f>SUM(K4836:K4851)</f>
        <v>727200</v>
      </c>
      <c r="K4854" s="31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17"/>
      <c r="K4855" s="317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14"/>
      <c r="K4857" s="314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18">
        <f>((J4854/1.11)+(K4856/1.11))*11%</f>
        <v>72064.864864864852</v>
      </c>
      <c r="K4858" s="319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14"/>
      <c r="K4859" s="314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727200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20" t="str">
        <f>J4824</f>
        <v>NOVI / CONDRO</v>
      </c>
      <c r="K4862" s="321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20">
        <f>J4825</f>
        <v>0</v>
      </c>
      <c r="K4863" s="321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23070043</v>
      </c>
      <c r="F4866" s="200"/>
      <c r="G4866" s="201" t="s">
        <v>2</v>
      </c>
      <c r="H4866" s="322" t="str">
        <f>H4828</f>
        <v>CV  WISUDA</v>
      </c>
      <c r="I4866" s="322"/>
      <c r="J4866" s="322"/>
      <c r="K4866" s="323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26" t="s">
        <v>3</v>
      </c>
      <c r="G4867" s="207"/>
      <c r="H4867" s="324"/>
      <c r="I4867" s="324"/>
      <c r="J4867" s="324"/>
      <c r="K4867" s="325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27">
        <f>D4830</f>
        <v>45138</v>
      </c>
      <c r="E4868" s="328"/>
      <c r="F4868" s="326"/>
      <c r="G4868" s="208"/>
      <c r="H4868" s="329" t="str">
        <f>H4830</f>
        <v/>
      </c>
      <c r="I4868" s="329"/>
      <c r="J4868" s="329"/>
      <c r="K4868" s="330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26"/>
      <c r="G4869" s="208"/>
      <c r="H4869" s="331" t="str">
        <f>H4831</f>
        <v>PURWOKERTO</v>
      </c>
      <c r="I4869" s="331"/>
      <c r="J4869" s="331"/>
      <c r="K4869" s="332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 t="str">
        <f>D4832</f>
        <v>KO 2379</v>
      </c>
      <c r="E4870" s="199"/>
      <c r="F4870" s="210"/>
      <c r="G4870" s="211"/>
      <c r="H4870" s="333"/>
      <c r="I4870" s="333"/>
      <c r="J4870" s="333"/>
      <c r="K4870" s="334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10</v>
      </c>
      <c r="C4874" s="292" t="str">
        <f t="shared" si="2788"/>
        <v>LSN</v>
      </c>
      <c r="D4874" s="293" t="str">
        <f t="shared" si="2788"/>
        <v/>
      </c>
      <c r="E4874" s="294" t="str">
        <f t="shared" si="2788"/>
        <v>ISI CUTTER 9 MM KENKO A-100 (KECIL)</v>
      </c>
      <c r="F4874" s="235"/>
      <c r="G4874" s="236"/>
      <c r="H4874" s="237">
        <f t="shared" ref="H4874:J4874" si="2789">H4836</f>
        <v>32400</v>
      </c>
      <c r="I4874" s="238">
        <f t="shared" si="2789"/>
        <v>0.1</v>
      </c>
      <c r="J4874" s="238">
        <f t="shared" si="2789"/>
        <v>0</v>
      </c>
      <c r="K4874" s="239">
        <f t="shared" ref="K4874:K4889" si="2790">(B4874*H4874-((B4874*H4874)*I4874))-((B4874*H4874-((B4874*H4874)*I4874))*J4874)</f>
        <v>291600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100</v>
      </c>
      <c r="C4875" s="292" t="str">
        <f t="shared" si="2791"/>
        <v>PCS</v>
      </c>
      <c r="D4875" s="293" t="str">
        <f t="shared" si="2791"/>
        <v/>
      </c>
      <c r="E4875" s="294" t="str">
        <f t="shared" si="2791"/>
        <v>HIGHLIGHTER / STABILLO JOYKO HL-MIX PINK / ORANGE</v>
      </c>
      <c r="F4875" s="235"/>
      <c r="G4875" s="236"/>
      <c r="H4875" s="237">
        <f t="shared" ref="H4875:J4875" si="2792">H4837</f>
        <v>3700</v>
      </c>
      <c r="I4875" s="238">
        <f t="shared" si="2792"/>
        <v>0.1</v>
      </c>
      <c r="J4875" s="238">
        <f t="shared" si="2792"/>
        <v>0</v>
      </c>
      <c r="K4875" s="239">
        <f t="shared" si="2790"/>
        <v>333000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2</v>
      </c>
      <c r="C4876" s="292" t="str">
        <f t="shared" si="2793"/>
        <v>LSN</v>
      </c>
      <c r="D4876" s="293" t="str">
        <f t="shared" si="2793"/>
        <v/>
      </c>
      <c r="E4876" s="294" t="str">
        <f t="shared" si="2793"/>
        <v>CUTTER 9 MM KENKO A-300 (KECIL)</v>
      </c>
      <c r="F4876" s="235"/>
      <c r="G4876" s="236"/>
      <c r="H4876" s="237">
        <f t="shared" ref="H4876:J4876" si="2794">H4838</f>
        <v>57000</v>
      </c>
      <c r="I4876" s="238">
        <f t="shared" si="2794"/>
        <v>0.1</v>
      </c>
      <c r="J4876" s="238">
        <f t="shared" si="2794"/>
        <v>0</v>
      </c>
      <c r="K4876" s="239">
        <f t="shared" si="2790"/>
        <v>102600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35"/>
      <c r="K4891" s="310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36">
        <f>SUM(K4874:K4889)</f>
        <v>727200</v>
      </c>
      <c r="K4892" s="337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38"/>
      <c r="K4893" s="338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0"/>
      <c r="K4895" s="310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8">
        <f>((J4892/1.11)+(K4894/1.11))*11%</f>
        <v>72064.864864864852</v>
      </c>
      <c r="K4896" s="309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0"/>
      <c r="K4897" s="310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727200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11" t="str">
        <f>J4862</f>
        <v>NOVI / CONDRO</v>
      </c>
      <c r="K4900" s="312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11">
        <f>J4863</f>
        <v>0</v>
      </c>
      <c r="K4901" s="312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23070044</v>
      </c>
      <c r="G4904" s="11" t="s">
        <v>2</v>
      </c>
      <c r="H4904" s="339" t="s">
        <v>47</v>
      </c>
      <c r="I4904" s="339"/>
      <c r="J4904" s="339"/>
      <c r="K4904" s="340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43" t="s">
        <v>3</v>
      </c>
      <c r="G4905" s="17"/>
      <c r="H4905" s="341"/>
      <c r="I4905" s="341"/>
      <c r="J4905" s="341"/>
      <c r="K4905" s="342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4">
        <v>45138</v>
      </c>
      <c r="E4906" s="345"/>
      <c r="F4906" s="343"/>
      <c r="G4906" s="18"/>
      <c r="H4906" s="346" t="s">
        <v>48</v>
      </c>
      <c r="I4906" s="346"/>
      <c r="J4906" s="346"/>
      <c r="K4906" s="347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43"/>
      <c r="G4907" s="18"/>
      <c r="H4907" s="348" t="s">
        <v>49</v>
      </c>
      <c r="I4907" s="348"/>
      <c r="J4907" s="348"/>
      <c r="K4907" s="349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205</v>
      </c>
      <c r="E4908" s="9"/>
      <c r="F4908" s="21"/>
      <c r="G4908" s="22"/>
      <c r="H4908" s="350"/>
      <c r="I4908" s="350"/>
      <c r="J4908" s="350"/>
      <c r="K4908" s="351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288</v>
      </c>
      <c r="C4912" s="46" t="s">
        <v>51</v>
      </c>
      <c r="D4912" s="93">
        <v>2</v>
      </c>
      <c r="E4912" s="110" t="s">
        <v>165</v>
      </c>
      <c r="F4912" s="48"/>
      <c r="G4912" s="49"/>
      <c r="H4912" s="50">
        <v>12600</v>
      </c>
      <c r="I4912" s="51">
        <v>0.13500000000000001</v>
      </c>
      <c r="J4912" s="51"/>
      <c r="K4912" s="52">
        <f t="shared" ref="K4912:K4927" si="2821">(B4912*H4912-((B4912*H4912)*I4912))-((B4912*H4912-((B4912*H4912)*I4912))*J4912)</f>
        <v>3138912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52"/>
      <c r="K4929" s="353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54">
        <f>SUM(K4912:K4927)</f>
        <v>3138912</v>
      </c>
      <c r="K4930" s="355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56"/>
      <c r="K4931" s="356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53"/>
      <c r="K4933" s="353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7">
        <f>((J4930/1.11)+(K4932/1.11))*11%</f>
        <v>311063.35135135136</v>
      </c>
      <c r="K4934" s="358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53"/>
      <c r="K4935" s="353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3138912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59" t="s">
        <v>55</v>
      </c>
      <c r="K4938" s="360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59"/>
      <c r="K4939" s="360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23070044</v>
      </c>
      <c r="F4942" s="123"/>
      <c r="G4942" s="124" t="s">
        <v>2</v>
      </c>
      <c r="H4942" s="361" t="str">
        <f>H4904</f>
        <v>CV PELITA JAYA</v>
      </c>
      <c r="I4942" s="361"/>
      <c r="J4942" s="361"/>
      <c r="K4942" s="36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65" t="s">
        <v>3</v>
      </c>
      <c r="G4943" s="130"/>
      <c r="H4943" s="363"/>
      <c r="I4943" s="363"/>
      <c r="J4943" s="363"/>
      <c r="K4943" s="36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66">
        <f>D4906</f>
        <v>45138</v>
      </c>
      <c r="E4944" s="367"/>
      <c r="F4944" s="365"/>
      <c r="G4944" s="131"/>
      <c r="H4944" s="368" t="str">
        <f>H4906</f>
        <v>(ANUGERAH SEJAHTERA)</v>
      </c>
      <c r="I4944" s="368"/>
      <c r="J4944" s="368"/>
      <c r="K4944" s="36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65"/>
      <c r="G4945" s="131"/>
      <c r="H4945" s="370" t="str">
        <f>H4907</f>
        <v>PURWOKERTO</v>
      </c>
      <c r="I4945" s="370"/>
      <c r="J4945" s="370"/>
      <c r="K4945" s="371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 t="str">
        <f>D4908</f>
        <v>KO 1816</v>
      </c>
      <c r="E4946" s="122"/>
      <c r="F4946" s="133"/>
      <c r="G4946" s="134"/>
      <c r="H4946" s="372"/>
      <c r="I4946" s="372"/>
      <c r="J4946" s="372"/>
      <c r="K4946" s="373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288</v>
      </c>
      <c r="C4950" s="287" t="str">
        <f t="shared" si="2822"/>
        <v>LSN</v>
      </c>
      <c r="D4950" s="288">
        <f t="shared" si="2822"/>
        <v>2</v>
      </c>
      <c r="E4950" s="289" t="str">
        <f t="shared" si="2822"/>
        <v>BALLPEN JOYKO BP-338 VOCUS HITAM</v>
      </c>
      <c r="F4950" s="158"/>
      <c r="G4950" s="159"/>
      <c r="H4950" s="160">
        <f t="shared" ref="H4950:J4950" si="2823">H4912</f>
        <v>12600</v>
      </c>
      <c r="I4950" s="161">
        <f t="shared" si="2823"/>
        <v>0.13500000000000001</v>
      </c>
      <c r="J4950" s="161">
        <f t="shared" si="2823"/>
        <v>0</v>
      </c>
      <c r="K4950" s="162">
        <f t="shared" ref="K4950:K4965" si="2824">(B4950*H4950-((B4950*H4950)*I4950))-((B4950*H4950-((B4950*H4950)*I4950))*J4950)</f>
        <v>3138912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13"/>
      <c r="K4967" s="314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15">
        <f>SUM(K4950:K4965)</f>
        <v>3138912</v>
      </c>
      <c r="K4968" s="31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17"/>
      <c r="K4969" s="317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14"/>
      <c r="K4971" s="314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18">
        <f>((J4968/1.11)+(K4970/1.11))*11%</f>
        <v>311063.35135135136</v>
      </c>
      <c r="K4972" s="319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14"/>
      <c r="K4973" s="314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3138912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20" t="str">
        <f>J4938</f>
        <v>NOVI / CONDRO</v>
      </c>
      <c r="K4976" s="321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20">
        <f>J4939</f>
        <v>0</v>
      </c>
      <c r="K4977" s="321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23070044</v>
      </c>
      <c r="F4980" s="200"/>
      <c r="G4980" s="201" t="s">
        <v>2</v>
      </c>
      <c r="H4980" s="322" t="str">
        <f>H4942</f>
        <v>CV PELITA JAYA</v>
      </c>
      <c r="I4980" s="322"/>
      <c r="J4980" s="322"/>
      <c r="K4980" s="323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26" t="s">
        <v>3</v>
      </c>
      <c r="G4981" s="207"/>
      <c r="H4981" s="324"/>
      <c r="I4981" s="324"/>
      <c r="J4981" s="324"/>
      <c r="K4981" s="325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27">
        <f>D4944</f>
        <v>45138</v>
      </c>
      <c r="E4982" s="328"/>
      <c r="F4982" s="326"/>
      <c r="G4982" s="208"/>
      <c r="H4982" s="329" t="str">
        <f>H4944</f>
        <v>(ANUGERAH SEJAHTERA)</v>
      </c>
      <c r="I4982" s="329"/>
      <c r="J4982" s="329"/>
      <c r="K4982" s="330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26"/>
      <c r="G4983" s="208"/>
      <c r="H4983" s="331" t="str">
        <f>H4945</f>
        <v>PURWOKERTO</v>
      </c>
      <c r="I4983" s="331"/>
      <c r="J4983" s="331"/>
      <c r="K4983" s="332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 t="str">
        <f>D4946</f>
        <v>KO 1816</v>
      </c>
      <c r="E4984" s="199"/>
      <c r="F4984" s="210"/>
      <c r="G4984" s="211"/>
      <c r="H4984" s="333"/>
      <c r="I4984" s="333"/>
      <c r="J4984" s="333"/>
      <c r="K4984" s="334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288</v>
      </c>
      <c r="C4988" s="292" t="str">
        <f t="shared" si="2855"/>
        <v>LSN</v>
      </c>
      <c r="D4988" s="293">
        <f t="shared" si="2855"/>
        <v>2</v>
      </c>
      <c r="E4988" s="294" t="str">
        <f t="shared" si="2855"/>
        <v>BALLPEN JOYKO BP-338 VOCUS HITAM</v>
      </c>
      <c r="F4988" s="235"/>
      <c r="G4988" s="236"/>
      <c r="H4988" s="237">
        <f t="shared" ref="H4988:J4988" si="2856">H4950</f>
        <v>12600</v>
      </c>
      <c r="I4988" s="238">
        <f t="shared" si="2856"/>
        <v>0.13500000000000001</v>
      </c>
      <c r="J4988" s="238">
        <f t="shared" si="2856"/>
        <v>0</v>
      </c>
      <c r="K4988" s="239">
        <f t="shared" ref="K4988:K5003" si="2857">(B4988*H4988-((B4988*H4988)*I4988))-((B4988*H4988-((B4988*H4988)*I4988))*J4988)</f>
        <v>3138912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35"/>
      <c r="K5005" s="310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36">
        <f>SUM(K4988:K5003)</f>
        <v>3138912</v>
      </c>
      <c r="K5006" s="337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38"/>
      <c r="K5007" s="338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0"/>
      <c r="K5009" s="310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8">
        <f>((J5006/1.11)+(K5008/1.11))*11%</f>
        <v>311063.35135135136</v>
      </c>
      <c r="K5010" s="309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0"/>
      <c r="K5011" s="310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3138912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11" t="str">
        <f>J4976</f>
        <v>NOVI / CONDRO</v>
      </c>
      <c r="K5014" s="312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11">
        <f>J4977</f>
        <v>0</v>
      </c>
      <c r="K5015" s="312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v>23070030</v>
      </c>
      <c r="G5018" s="11" t="s">
        <v>2</v>
      </c>
      <c r="H5018" s="339" t="s">
        <v>47</v>
      </c>
      <c r="I5018" s="339"/>
      <c r="J5018" s="339"/>
      <c r="K5018" s="340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43" t="s">
        <v>3</v>
      </c>
      <c r="G5019" s="17"/>
      <c r="H5019" s="341"/>
      <c r="I5019" s="341"/>
      <c r="J5019" s="341"/>
      <c r="K5019" s="342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4">
        <v>45129</v>
      </c>
      <c r="E5020" s="345"/>
      <c r="F5020" s="343"/>
      <c r="G5020" s="18"/>
      <c r="H5020" s="346" t="s">
        <v>48</v>
      </c>
      <c r="I5020" s="346"/>
      <c r="J5020" s="346"/>
      <c r="K5020" s="347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43"/>
      <c r="G5021" s="18"/>
      <c r="H5021" s="348" t="s">
        <v>49</v>
      </c>
      <c r="I5021" s="348"/>
      <c r="J5021" s="348"/>
      <c r="K5021" s="349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 t="s">
        <v>206</v>
      </c>
      <c r="E5022" s="9"/>
      <c r="F5022" s="21"/>
      <c r="G5022" s="22"/>
      <c r="H5022" s="350"/>
      <c r="I5022" s="350"/>
      <c r="J5022" s="350"/>
      <c r="K5022" s="351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>
        <v>72</v>
      </c>
      <c r="C5026" s="46" t="s">
        <v>51</v>
      </c>
      <c r="D5026" s="93">
        <v>1</v>
      </c>
      <c r="E5026" s="110" t="s">
        <v>180</v>
      </c>
      <c r="F5026" s="48"/>
      <c r="G5026" s="49"/>
      <c r="H5026" s="50">
        <v>53400</v>
      </c>
      <c r="I5026" s="51">
        <v>0.13500000000000001</v>
      </c>
      <c r="J5026" s="51"/>
      <c r="K5026" s="52">
        <f t="shared" ref="K5026:K5041" si="2888">(B5026*H5026-((B5026*H5026)*I5026))-((B5026*H5026-((B5026*H5026)*I5026))*J5026)</f>
        <v>3325752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5"/>
      <c r="C5043" s="305"/>
      <c r="D5043" s="62"/>
      <c r="E5043" s="63"/>
      <c r="F5043" s="63"/>
      <c r="G5043" s="63"/>
      <c r="H5043" s="63"/>
      <c r="I5043" s="64"/>
      <c r="J5043" s="352"/>
      <c r="K5043" s="353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54">
        <f>SUM(K5026:K5041)</f>
        <v>3325752</v>
      </c>
      <c r="K5044" s="355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56"/>
      <c r="K5045" s="356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53"/>
      <c r="K5047" s="353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7">
        <f>((J5044/1.11)+(K5046/1.11))*11%</f>
        <v>329579.02702702698</v>
      </c>
      <c r="K5048" s="358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53"/>
      <c r="K5049" s="353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3325752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305"/>
      <c r="I5051" s="112"/>
      <c r="J5051" s="113"/>
      <c r="K5051" s="305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59" t="s">
        <v>55</v>
      </c>
      <c r="K5052" s="360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59"/>
      <c r="K5053" s="360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23070030</v>
      </c>
      <c r="F5056" s="123"/>
      <c r="G5056" s="124" t="s">
        <v>2</v>
      </c>
      <c r="H5056" s="361" t="str">
        <f>H5018</f>
        <v>CV PELITA JAYA</v>
      </c>
      <c r="I5056" s="361"/>
      <c r="J5056" s="361"/>
      <c r="K5056" s="36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65" t="s">
        <v>3</v>
      </c>
      <c r="G5057" s="130"/>
      <c r="H5057" s="363"/>
      <c r="I5057" s="363"/>
      <c r="J5057" s="363"/>
      <c r="K5057" s="36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66">
        <f>D5020</f>
        <v>45129</v>
      </c>
      <c r="E5058" s="367"/>
      <c r="F5058" s="365"/>
      <c r="G5058" s="131"/>
      <c r="H5058" s="368" t="str">
        <f>H5020</f>
        <v>(ANUGERAH SEJAHTERA)</v>
      </c>
      <c r="I5058" s="368"/>
      <c r="J5058" s="368"/>
      <c r="K5058" s="36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65"/>
      <c r="G5059" s="131"/>
      <c r="H5059" s="370" t="str">
        <f>H5021</f>
        <v>PURWOKERTO</v>
      </c>
      <c r="I5059" s="370"/>
      <c r="J5059" s="370"/>
      <c r="K5059" s="371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 t="str">
        <f>D5022</f>
        <v>KO 2393</v>
      </c>
      <c r="E5060" s="122"/>
      <c r="F5060" s="133"/>
      <c r="G5060" s="134"/>
      <c r="H5060" s="372"/>
      <c r="I5060" s="372"/>
      <c r="J5060" s="372"/>
      <c r="K5060" s="373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72</v>
      </c>
      <c r="C5064" s="287" t="str">
        <f t="shared" si="2889"/>
        <v>LSN</v>
      </c>
      <c r="D5064" s="288">
        <f t="shared" si="2889"/>
        <v>1</v>
      </c>
      <c r="E5064" s="289" t="str">
        <f t="shared" si="2889"/>
        <v>CORRECTION FLUID KENKO KE-301</v>
      </c>
      <c r="F5064" s="158"/>
      <c r="G5064" s="159"/>
      <c r="H5064" s="160">
        <f t="shared" ref="H5064:J5064" si="2890">H5026</f>
        <v>53400</v>
      </c>
      <c r="I5064" s="161">
        <f t="shared" si="2890"/>
        <v>0.13500000000000001</v>
      </c>
      <c r="J5064" s="161">
        <f t="shared" si="2890"/>
        <v>0</v>
      </c>
      <c r="K5064" s="162">
        <f t="shared" ref="K5064:K5079" si="2891">(B5064*H5064-((B5064*H5064)*I5064))-((B5064*H5064-((B5064*H5064)*I5064))*J5064)</f>
        <v>3325752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307"/>
      <c r="C5081" s="307"/>
      <c r="D5081" s="172"/>
      <c r="E5081" s="173"/>
      <c r="F5081" s="173"/>
      <c r="G5081" s="173"/>
      <c r="H5081" s="173"/>
      <c r="I5081" s="174"/>
      <c r="J5081" s="313"/>
      <c r="K5081" s="314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15">
        <f>SUM(K5064:K5079)</f>
        <v>3325752</v>
      </c>
      <c r="K5082" s="31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17"/>
      <c r="K5083" s="317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14"/>
      <c r="K5085" s="314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18">
        <f>((J5082/1.11)+(K5084/1.11))*11%</f>
        <v>329579.02702702698</v>
      </c>
      <c r="K5086" s="319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14"/>
      <c r="K5087" s="314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3325752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307"/>
      <c r="G5089" s="123"/>
      <c r="H5089" s="123"/>
      <c r="I5089" s="190"/>
      <c r="J5089" s="189"/>
      <c r="K5089" s="307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20" t="str">
        <f>J5052</f>
        <v>NOVI / CONDRO</v>
      </c>
      <c r="K5090" s="321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20">
        <f>J5053</f>
        <v>0</v>
      </c>
      <c r="K5091" s="321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23070030</v>
      </c>
      <c r="F5094" s="200"/>
      <c r="G5094" s="201" t="s">
        <v>2</v>
      </c>
      <c r="H5094" s="322" t="str">
        <f>H5056</f>
        <v>CV PELITA JAYA</v>
      </c>
      <c r="I5094" s="322"/>
      <c r="J5094" s="322"/>
      <c r="K5094" s="323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26" t="s">
        <v>3</v>
      </c>
      <c r="G5095" s="207"/>
      <c r="H5095" s="324"/>
      <c r="I5095" s="324"/>
      <c r="J5095" s="324"/>
      <c r="K5095" s="325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27">
        <f>D5058</f>
        <v>45129</v>
      </c>
      <c r="E5096" s="328"/>
      <c r="F5096" s="326"/>
      <c r="G5096" s="208"/>
      <c r="H5096" s="329" t="str">
        <f>H5058</f>
        <v>(ANUGERAH SEJAHTERA)</v>
      </c>
      <c r="I5096" s="329"/>
      <c r="J5096" s="329"/>
      <c r="K5096" s="330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26"/>
      <c r="G5097" s="208"/>
      <c r="H5097" s="331" t="str">
        <f>H5059</f>
        <v>PURWOKERTO</v>
      </c>
      <c r="I5097" s="331"/>
      <c r="J5097" s="331"/>
      <c r="K5097" s="332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 t="str">
        <f>D5060</f>
        <v>KO 2393</v>
      </c>
      <c r="E5098" s="199"/>
      <c r="F5098" s="210"/>
      <c r="G5098" s="211"/>
      <c r="H5098" s="333"/>
      <c r="I5098" s="333"/>
      <c r="J5098" s="333"/>
      <c r="K5098" s="334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72</v>
      </c>
      <c r="C5102" s="292" t="str">
        <f t="shared" si="2922"/>
        <v>LSN</v>
      </c>
      <c r="D5102" s="293">
        <f t="shared" si="2922"/>
        <v>1</v>
      </c>
      <c r="E5102" s="294" t="str">
        <f t="shared" si="2922"/>
        <v>CORRECTION FLUID KENKO KE-301</v>
      </c>
      <c r="F5102" s="235"/>
      <c r="G5102" s="236"/>
      <c r="H5102" s="237">
        <f t="shared" ref="H5102:J5102" si="2923">H5064</f>
        <v>53400</v>
      </c>
      <c r="I5102" s="238">
        <f t="shared" si="2923"/>
        <v>0.13500000000000001</v>
      </c>
      <c r="J5102" s="238">
        <f t="shared" si="2923"/>
        <v>0</v>
      </c>
      <c r="K5102" s="239">
        <f t="shared" ref="K5102:K5117" si="2924">(B5102*H5102-((B5102*H5102)*I5102))-((B5102*H5102-((B5102*H5102)*I5102))*J5102)</f>
        <v>3325752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306"/>
      <c r="C5119" s="306"/>
      <c r="D5119" s="249"/>
      <c r="E5119" s="250"/>
      <c r="F5119" s="250"/>
      <c r="G5119" s="250"/>
      <c r="H5119" s="250"/>
      <c r="I5119" s="251"/>
      <c r="J5119" s="335"/>
      <c r="K5119" s="310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36">
        <f>SUM(K5102:K5117)</f>
        <v>3325752</v>
      </c>
      <c r="K5120" s="337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38"/>
      <c r="K5121" s="338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0"/>
      <c r="K5123" s="310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8">
        <f>((J5120/1.11)+(K5122/1.11))*11%</f>
        <v>329579.02702702698</v>
      </c>
      <c r="K5124" s="309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0"/>
      <c r="K5125" s="310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3325752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306"/>
      <c r="G5127" s="200"/>
      <c r="H5127" s="200"/>
      <c r="I5127" s="267"/>
      <c r="J5127" s="266"/>
      <c r="K5127" s="306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11" t="str">
        <f>J5090</f>
        <v>NOVI / CONDRO</v>
      </c>
      <c r="K5128" s="312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11">
        <f>J5091</f>
        <v>0</v>
      </c>
      <c r="K5129" s="312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</sheetData>
  <mergeCells count="1755">
    <mergeCell ref="J5007:K5007"/>
    <mergeCell ref="J5009:K5009"/>
    <mergeCell ref="J5010:K5010"/>
    <mergeCell ref="J5011:K5011"/>
    <mergeCell ref="J5014:K5014"/>
    <mergeCell ref="J5015:K5015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155:K2155"/>
    <mergeCell ref="J2156:K2156"/>
    <mergeCell ref="J2157:K2157"/>
    <mergeCell ref="J2122:K2122"/>
    <mergeCell ref="J2123:K2123"/>
    <mergeCell ref="J2126:K2126"/>
    <mergeCell ref="J2127:K2127"/>
    <mergeCell ref="H2130:K2131"/>
    <mergeCell ref="F2131:F2133"/>
    <mergeCell ref="D2132:E2132"/>
    <mergeCell ref="H2132:K2132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H1826:K1827"/>
    <mergeCell ref="F1827:F1829"/>
    <mergeCell ref="J1857:K1857"/>
    <mergeCell ref="J1860:K1860"/>
    <mergeCell ref="J1861:K1861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D1790:E1790"/>
    <mergeCell ref="H1790:K1790"/>
    <mergeCell ref="H1791:K1792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007:K2007"/>
    <mergeCell ref="J2008:K2008"/>
    <mergeCell ref="J2009:K2009"/>
    <mergeCell ref="J2012:K2012"/>
    <mergeCell ref="J2013:K2013"/>
    <mergeCell ref="J1971:K1971"/>
    <mergeCell ref="J147:K147"/>
    <mergeCell ref="J227:K227"/>
    <mergeCell ref="H385:K386"/>
    <mergeCell ref="J407:K407"/>
    <mergeCell ref="J408:K408"/>
    <mergeCell ref="J217:K217"/>
    <mergeCell ref="J218:K218"/>
    <mergeCell ref="J219:K219"/>
    <mergeCell ref="H230:K231"/>
    <mergeCell ref="J640:K640"/>
    <mergeCell ref="J641:K641"/>
    <mergeCell ref="J644:K644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J645:K645"/>
    <mergeCell ref="J675:K675"/>
    <mergeCell ref="J677:K677"/>
    <mergeCell ref="J293:K293"/>
    <mergeCell ref="J294:K294"/>
    <mergeCell ref="J295:K295"/>
    <mergeCell ref="J297:K297"/>
    <mergeCell ref="J298:K298"/>
    <mergeCell ref="J559:K559"/>
    <mergeCell ref="J560:K560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J561:K561"/>
    <mergeCell ref="J563:K563"/>
    <mergeCell ref="J564:K564"/>
    <mergeCell ref="J565:K565"/>
    <mergeCell ref="D460:E460"/>
    <mergeCell ref="H460:K460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F231:F233"/>
    <mergeCell ref="D232:E232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299:K299"/>
    <mergeCell ref="J302:K302"/>
    <mergeCell ref="J303:K303"/>
    <mergeCell ref="H306:K307"/>
    <mergeCell ref="H344:K345"/>
    <mergeCell ref="F345:F347"/>
    <mergeCell ref="F383:F385"/>
    <mergeCell ref="J221:K221"/>
    <mergeCell ref="J222:K222"/>
    <mergeCell ref="H536:K536"/>
    <mergeCell ref="H537:K538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J831:K831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J1290:K1290"/>
    <mergeCell ref="H1294:K1295"/>
    <mergeCell ref="F1295:F129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J1624:K1624"/>
    <mergeCell ref="J1625:K1625"/>
    <mergeCell ref="J1627:K1627"/>
    <mergeCell ref="D1524:E1524"/>
    <mergeCell ref="H1524:K1524"/>
    <mergeCell ref="H5018:K5019"/>
    <mergeCell ref="F5019:F5021"/>
    <mergeCell ref="D5020:E5020"/>
    <mergeCell ref="H5020:K5020"/>
    <mergeCell ref="H5021:K5022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F5057:F5059"/>
    <mergeCell ref="D5058:E5058"/>
    <mergeCell ref="H5058:K5058"/>
    <mergeCell ref="H5059:K5060"/>
    <mergeCell ref="J5124:K5124"/>
    <mergeCell ref="J5125:K5125"/>
    <mergeCell ref="J5128:K5128"/>
    <mergeCell ref="J5129:K5129"/>
    <mergeCell ref="J5081:K5081"/>
    <mergeCell ref="J5082:K5082"/>
    <mergeCell ref="J5083:K5083"/>
    <mergeCell ref="J5085:K5085"/>
    <mergeCell ref="J5086:K5086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J5120:K5120"/>
    <mergeCell ref="J5121:K5121"/>
    <mergeCell ref="J5123:K5123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Hitung FP Keluar</vt:lpstr>
      <vt:lpstr>Invoice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2023-07-18T02:19:50Z</cp:lastPrinted>
  <dcterms:created xsi:type="dcterms:W3CDTF">2022-01-21T06:52:44Z</dcterms:created>
  <dcterms:modified xsi:type="dcterms:W3CDTF">2023-08-08T04:07:36Z</dcterms:modified>
</cp:coreProperties>
</file>