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minimized="1"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5" i="3" l="1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93" i="2"/>
  <c r="AG1045" i="1"/>
  <c r="AI1045" i="1" s="1"/>
  <c r="AE1045" i="1"/>
  <c r="W1045" i="1" s="1"/>
  <c r="AD1045" i="1"/>
  <c r="D1045" i="1"/>
  <c r="B1045" i="1"/>
  <c r="C1045" i="1" s="1"/>
  <c r="AG1044" i="1"/>
  <c r="AI1044" i="1" s="1"/>
  <c r="AE1044" i="1"/>
  <c r="W1044" i="1" s="1"/>
  <c r="AA1044" i="1" s="1"/>
  <c r="AD1044" i="1"/>
  <c r="D1044" i="1"/>
  <c r="AC1044" i="1" s="1"/>
  <c r="B1044" i="1"/>
  <c r="C1044" i="1" s="1"/>
  <c r="AG1043" i="1"/>
  <c r="AI1043" i="1" s="1"/>
  <c r="AE1043" i="1"/>
  <c r="AD1043" i="1"/>
  <c r="W1043" i="1"/>
  <c r="D1043" i="1"/>
  <c r="AF1043" i="1" s="1"/>
  <c r="B1043" i="1"/>
  <c r="C1043" i="1" s="1"/>
  <c r="AG1042" i="1"/>
  <c r="AI1042" i="1" s="1"/>
  <c r="AE1042" i="1"/>
  <c r="W1042" i="1" s="1"/>
  <c r="AA1042" i="1" s="1"/>
  <c r="AD1042" i="1"/>
  <c r="D1042" i="1"/>
  <c r="AC1042" i="1" s="1"/>
  <c r="B1042" i="1"/>
  <c r="C1042" i="1" s="1"/>
  <c r="AG1041" i="1"/>
  <c r="AI1041" i="1" s="1"/>
  <c r="AE1041" i="1"/>
  <c r="W1041" i="1" s="1"/>
  <c r="AD1041" i="1"/>
  <c r="D1041" i="1"/>
  <c r="AF1041" i="1" s="1"/>
  <c r="B1041" i="1"/>
  <c r="C1041" i="1" s="1"/>
  <c r="AG1040" i="1"/>
  <c r="AI1040" i="1" s="1"/>
  <c r="AE1040" i="1"/>
  <c r="AD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D1039" i="1"/>
  <c r="AF1039" i="1" s="1"/>
  <c r="B1039" i="1"/>
  <c r="C1039" i="1" s="1"/>
  <c r="AG1038" i="1"/>
  <c r="AI1038" i="1" s="1"/>
  <c r="AE1038" i="1"/>
  <c r="W1038" i="1" s="1"/>
  <c r="AD1038" i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B1037" i="1"/>
  <c r="C1037" i="1" s="1"/>
  <c r="AG1036" i="1"/>
  <c r="AI1036" i="1" s="1"/>
  <c r="AE1036" i="1"/>
  <c r="W1036" i="1" s="1"/>
  <c r="AA1036" i="1" s="1"/>
  <c r="AD1036" i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B1035" i="1"/>
  <c r="C1035" i="1" s="1"/>
  <c r="AG1034" i="1"/>
  <c r="AI1034" i="1" s="1"/>
  <c r="AE1034" i="1"/>
  <c r="W1034" i="1" s="1"/>
  <c r="AD1034" i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B1033" i="1"/>
  <c r="C1033" i="1" s="1"/>
  <c r="AG1032" i="1"/>
  <c r="AI1032" i="1" s="1"/>
  <c r="AE1032" i="1"/>
  <c r="AD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B1031" i="1"/>
  <c r="C1031" i="1" s="1"/>
  <c r="AG1030" i="1"/>
  <c r="AI1030" i="1" s="1"/>
  <c r="AE1030" i="1"/>
  <c r="W1030" i="1" s="1"/>
  <c r="AD1030" i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B1029" i="1"/>
  <c r="C1029" i="1" s="1"/>
  <c r="AG1028" i="1"/>
  <c r="AI1028" i="1" s="1"/>
  <c r="AE1028" i="1"/>
  <c r="W1028" i="1" s="1"/>
  <c r="AA1028" i="1" s="1"/>
  <c r="AD1028" i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B1027" i="1"/>
  <c r="C1027" i="1" s="1"/>
  <c r="AG1026" i="1"/>
  <c r="AI1026" i="1" s="1"/>
  <c r="AE1026" i="1"/>
  <c r="W1026" i="1" s="1"/>
  <c r="AD1026" i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B1025" i="1"/>
  <c r="C1025" i="1" s="1"/>
  <c r="AG1024" i="1"/>
  <c r="AI1024" i="1" s="1"/>
  <c r="AE1024" i="1"/>
  <c r="AD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B1023" i="1"/>
  <c r="C1023" i="1" s="1"/>
  <c r="AG1022" i="1"/>
  <c r="AI1022" i="1" s="1"/>
  <c r="AE1022" i="1"/>
  <c r="W1022" i="1" s="1"/>
  <c r="AD1022" i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B1021" i="1"/>
  <c r="C1021" i="1" s="1"/>
  <c r="AG1020" i="1"/>
  <c r="AI1020" i="1" s="1"/>
  <c r="AE1020" i="1"/>
  <c r="AD1020" i="1"/>
  <c r="W1020" i="1"/>
  <c r="AA1020" i="1" s="1"/>
  <c r="D1020" i="1"/>
  <c r="AC1020" i="1" s="1"/>
  <c r="B1020" i="1"/>
  <c r="C1020" i="1" s="1"/>
  <c r="AG1019" i="1"/>
  <c r="AI1019" i="1" s="1"/>
  <c r="AE1019" i="1"/>
  <c r="W1019" i="1" s="1"/>
  <c r="Z1019" i="1" s="1"/>
  <c r="AD1019" i="1"/>
  <c r="D1019" i="1"/>
  <c r="AF1019" i="1" s="1"/>
  <c r="B1019" i="1"/>
  <c r="C1019" i="1" s="1"/>
  <c r="AG1018" i="1"/>
  <c r="AI1018" i="1" s="1"/>
  <c r="AE1018" i="1"/>
  <c r="W1018" i="1" s="1"/>
  <c r="AD1018" i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B1017" i="1"/>
  <c r="C1017" i="1" s="1"/>
  <c r="AG1016" i="1"/>
  <c r="AI1016" i="1" s="1"/>
  <c r="AE1016" i="1"/>
  <c r="W1016" i="1" s="1"/>
  <c r="AD1016" i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B1015" i="1"/>
  <c r="C1015" i="1" s="1"/>
  <c r="AG1014" i="1"/>
  <c r="AI1014" i="1" s="1"/>
  <c r="AE1014" i="1"/>
  <c r="AD1014" i="1"/>
  <c r="W1014" i="1"/>
  <c r="AA1014" i="1" s="1"/>
  <c r="D1014" i="1"/>
  <c r="AC1014" i="1" s="1"/>
  <c r="B1014" i="1"/>
  <c r="C1014" i="1" s="1"/>
  <c r="AG1013" i="1"/>
  <c r="AI1013" i="1" s="1"/>
  <c r="AE1013" i="1"/>
  <c r="AD1013" i="1"/>
  <c r="W1013" i="1"/>
  <c r="Z1013" i="1" s="1"/>
  <c r="D1013" i="1"/>
  <c r="AF1013" i="1" s="1"/>
  <c r="B1013" i="1"/>
  <c r="C1013" i="1" s="1"/>
  <c r="AG1012" i="1"/>
  <c r="AI1012" i="1" s="1"/>
  <c r="AE1012" i="1"/>
  <c r="AD1012" i="1"/>
  <c r="W1012" i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B1011" i="1"/>
  <c r="C1011" i="1" s="1"/>
  <c r="AG1010" i="1"/>
  <c r="AI1010" i="1" s="1"/>
  <c r="AE1010" i="1"/>
  <c r="W1010" i="1" s="1"/>
  <c r="AA1010" i="1" s="1"/>
  <c r="AD1010" i="1"/>
  <c r="D1010" i="1"/>
  <c r="AC1010" i="1" s="1"/>
  <c r="B1010" i="1"/>
  <c r="C1010" i="1" s="1"/>
  <c r="AG1009" i="1"/>
  <c r="AI1009" i="1" s="1"/>
  <c r="AE1009" i="1"/>
  <c r="W1009" i="1" s="1"/>
  <c r="Z1009" i="1" s="1"/>
  <c r="AD1009" i="1"/>
  <c r="D1009" i="1"/>
  <c r="AF1009" i="1" s="1"/>
  <c r="B1009" i="1"/>
  <c r="C1009" i="1" s="1"/>
  <c r="AG1008" i="1"/>
  <c r="AI1008" i="1" s="1"/>
  <c r="AE1008" i="1"/>
  <c r="W1008" i="1" s="1"/>
  <c r="AD1008" i="1"/>
  <c r="D1008" i="1"/>
  <c r="AC1008" i="1" s="1"/>
  <c r="B1008" i="1"/>
  <c r="C1008" i="1" s="1"/>
  <c r="AG1007" i="1"/>
  <c r="AI1007" i="1" s="1"/>
  <c r="AE1007" i="1"/>
  <c r="AD1007" i="1"/>
  <c r="W1007" i="1"/>
  <c r="Z1007" i="1" s="1"/>
  <c r="D1007" i="1"/>
  <c r="AF1007" i="1" s="1"/>
  <c r="B1007" i="1"/>
  <c r="C1007" i="1" s="1"/>
  <c r="AG1006" i="1"/>
  <c r="AI1006" i="1" s="1"/>
  <c r="AE1006" i="1"/>
  <c r="W1006" i="1" s="1"/>
  <c r="AD1006" i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B1005" i="1"/>
  <c r="C1005" i="1" s="1"/>
  <c r="AG1004" i="1"/>
  <c r="AI1004" i="1" s="1"/>
  <c r="AE1004" i="1"/>
  <c r="AD1004" i="1"/>
  <c r="W1004" i="1"/>
  <c r="D1004" i="1"/>
  <c r="AC1004" i="1" s="1"/>
  <c r="B1004" i="1"/>
  <c r="C1004" i="1" s="1"/>
  <c r="AG1003" i="1"/>
  <c r="AI1003" i="1" s="1"/>
  <c r="AE1003" i="1"/>
  <c r="W1003" i="1" s="1"/>
  <c r="Z1003" i="1" s="1"/>
  <c r="AD1003" i="1"/>
  <c r="D1003" i="1"/>
  <c r="AF1003" i="1" s="1"/>
  <c r="B1003" i="1"/>
  <c r="C1003" i="1" s="1"/>
  <c r="AG1002" i="1"/>
  <c r="AI1002" i="1" s="1"/>
  <c r="AE1002" i="1"/>
  <c r="W1002" i="1" s="1"/>
  <c r="AD1002" i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B1001" i="1"/>
  <c r="C1001" i="1" s="1"/>
  <c r="AG1000" i="1"/>
  <c r="AI1000" i="1" s="1"/>
  <c r="AE1000" i="1"/>
  <c r="W1000" i="1" s="1"/>
  <c r="AD1000" i="1"/>
  <c r="D1000" i="1"/>
  <c r="AC1000" i="1" s="1"/>
  <c r="B1000" i="1"/>
  <c r="C1000" i="1" s="1"/>
  <c r="AG999" i="1"/>
  <c r="AI999" i="1" s="1"/>
  <c r="AE999" i="1"/>
  <c r="AD999" i="1"/>
  <c r="W999" i="1"/>
  <c r="Z999" i="1" s="1"/>
  <c r="D999" i="1"/>
  <c r="AF999" i="1" s="1"/>
  <c r="B999" i="1"/>
  <c r="C999" i="1" s="1"/>
  <c r="AG998" i="1"/>
  <c r="AI998" i="1" s="1"/>
  <c r="AE998" i="1"/>
  <c r="AD998" i="1"/>
  <c r="W998" i="1"/>
  <c r="AA998" i="1" s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B997" i="1"/>
  <c r="C997" i="1" s="1"/>
  <c r="AG996" i="1"/>
  <c r="AI996" i="1" s="1"/>
  <c r="AE996" i="1"/>
  <c r="W996" i="1" s="1"/>
  <c r="AD996" i="1"/>
  <c r="D996" i="1"/>
  <c r="AC996" i="1" s="1"/>
  <c r="B996" i="1"/>
  <c r="C996" i="1" s="1"/>
  <c r="AG995" i="1"/>
  <c r="AI995" i="1" s="1"/>
  <c r="AE995" i="1"/>
  <c r="W995" i="1" s="1"/>
  <c r="Z995" i="1" s="1"/>
  <c r="AD995" i="1"/>
  <c r="D995" i="1"/>
  <c r="AF995" i="1" s="1"/>
  <c r="B995" i="1"/>
  <c r="C995" i="1" s="1"/>
  <c r="AG994" i="1"/>
  <c r="AI994" i="1" s="1"/>
  <c r="AE994" i="1"/>
  <c r="W994" i="1" s="1"/>
  <c r="AD994" i="1"/>
  <c r="D994" i="1"/>
  <c r="AC994" i="1" s="1"/>
  <c r="B994" i="1"/>
  <c r="C994" i="1" s="1"/>
  <c r="AG993" i="1"/>
  <c r="AI993" i="1" s="1"/>
  <c r="AE993" i="1"/>
  <c r="AD993" i="1"/>
  <c r="W993" i="1"/>
  <c r="Z993" i="1" s="1"/>
  <c r="D993" i="1"/>
  <c r="AF993" i="1" s="1"/>
  <c r="B993" i="1"/>
  <c r="C993" i="1" s="1"/>
  <c r="AG992" i="1"/>
  <c r="AI992" i="1" s="1"/>
  <c r="AE992" i="1"/>
  <c r="W992" i="1" s="1"/>
  <c r="Z992" i="1" s="1"/>
  <c r="AD992" i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B991" i="1"/>
  <c r="C991" i="1" s="1"/>
  <c r="AG990" i="1"/>
  <c r="AI990" i="1" s="1"/>
  <c r="AE990" i="1"/>
  <c r="W990" i="1" s="1"/>
  <c r="AD990" i="1"/>
  <c r="D990" i="1"/>
  <c r="AC990" i="1" s="1"/>
  <c r="B990" i="1"/>
  <c r="C990" i="1" s="1"/>
  <c r="AG989" i="1"/>
  <c r="AI989" i="1" s="1"/>
  <c r="AE989" i="1"/>
  <c r="W989" i="1" s="1"/>
  <c r="Z989" i="1" s="1"/>
  <c r="AD989" i="1"/>
  <c r="D989" i="1"/>
  <c r="AF989" i="1" s="1"/>
  <c r="B989" i="1"/>
  <c r="C989" i="1" s="1"/>
  <c r="AG988" i="1"/>
  <c r="AI988" i="1" s="1"/>
  <c r="AE988" i="1"/>
  <c r="W988" i="1" s="1"/>
  <c r="AD988" i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B987" i="1"/>
  <c r="C987" i="1" s="1"/>
  <c r="AG986" i="1"/>
  <c r="AI986" i="1" s="1"/>
  <c r="AE986" i="1"/>
  <c r="AD986" i="1"/>
  <c r="W986" i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B985" i="1"/>
  <c r="C985" i="1" s="1"/>
  <c r="AG984" i="1"/>
  <c r="AI984" i="1" s="1"/>
  <c r="AE984" i="1"/>
  <c r="AD984" i="1"/>
  <c r="W984" i="1"/>
  <c r="Z984" i="1" s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B983" i="1"/>
  <c r="C983" i="1" s="1"/>
  <c r="AG982" i="1"/>
  <c r="AI982" i="1" s="1"/>
  <c r="AE982" i="1"/>
  <c r="AD982" i="1"/>
  <c r="W982" i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B981" i="1"/>
  <c r="C981" i="1" s="1"/>
  <c r="AG980" i="1"/>
  <c r="AI980" i="1" s="1"/>
  <c r="AE980" i="1"/>
  <c r="W980" i="1" s="1"/>
  <c r="AD980" i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B979" i="1"/>
  <c r="C979" i="1" s="1"/>
  <c r="AG978" i="1"/>
  <c r="AI978" i="1" s="1"/>
  <c r="AE978" i="1"/>
  <c r="W978" i="1" s="1"/>
  <c r="AA978" i="1" s="1"/>
  <c r="AD978" i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B977" i="1"/>
  <c r="C977" i="1" s="1"/>
  <c r="AG976" i="1"/>
  <c r="AI976" i="1" s="1"/>
  <c r="AE976" i="1"/>
  <c r="AD976" i="1"/>
  <c r="W976" i="1"/>
  <c r="Z976" i="1" s="1"/>
  <c r="D976" i="1"/>
  <c r="AC976" i="1" s="1"/>
  <c r="B976" i="1"/>
  <c r="C976" i="1" s="1"/>
  <c r="AG975" i="1"/>
  <c r="AI975" i="1" s="1"/>
  <c r="AE975" i="1"/>
  <c r="W975" i="1" s="1"/>
  <c r="Z975" i="1" s="1"/>
  <c r="AD975" i="1"/>
  <c r="D975" i="1"/>
  <c r="AF975" i="1" s="1"/>
  <c r="B975" i="1"/>
  <c r="C975" i="1" s="1"/>
  <c r="AG974" i="1"/>
  <c r="AI974" i="1" s="1"/>
  <c r="AE974" i="1"/>
  <c r="W974" i="1" s="1"/>
  <c r="AA974" i="1" s="1"/>
  <c r="AD974" i="1"/>
  <c r="D974" i="1"/>
  <c r="AC974" i="1" s="1"/>
  <c r="B974" i="1"/>
  <c r="C974" i="1" s="1"/>
  <c r="AG973" i="1"/>
  <c r="AI973" i="1" s="1"/>
  <c r="AE973" i="1"/>
  <c r="AD973" i="1"/>
  <c r="W973" i="1"/>
  <c r="Z973" i="1" s="1"/>
  <c r="D973" i="1"/>
  <c r="AF973" i="1" s="1"/>
  <c r="B973" i="1"/>
  <c r="C973" i="1" s="1"/>
  <c r="AG972" i="1"/>
  <c r="AI972" i="1" s="1"/>
  <c r="AE972" i="1"/>
  <c r="W972" i="1" s="1"/>
  <c r="AD972" i="1"/>
  <c r="D972" i="1"/>
  <c r="AC972" i="1" s="1"/>
  <c r="B972" i="1"/>
  <c r="C972" i="1" s="1"/>
  <c r="AG971" i="1"/>
  <c r="AI971" i="1" s="1"/>
  <c r="AE971" i="1"/>
  <c r="AD971" i="1"/>
  <c r="W971" i="1"/>
  <c r="Z971" i="1" s="1"/>
  <c r="D971" i="1"/>
  <c r="AF971" i="1" s="1"/>
  <c r="B971" i="1"/>
  <c r="C971" i="1" s="1"/>
  <c r="AG970" i="1"/>
  <c r="AI970" i="1" s="1"/>
  <c r="AE970" i="1"/>
  <c r="AD970" i="1"/>
  <c r="W970" i="1"/>
  <c r="D970" i="1"/>
  <c r="AC970" i="1" s="1"/>
  <c r="B970" i="1"/>
  <c r="C970" i="1" s="1"/>
  <c r="AG969" i="1"/>
  <c r="AI969" i="1" s="1"/>
  <c r="AE969" i="1"/>
  <c r="W969" i="1" s="1"/>
  <c r="Z969" i="1" s="1"/>
  <c r="AD969" i="1"/>
  <c r="D969" i="1"/>
  <c r="AF969" i="1" s="1"/>
  <c r="B969" i="1"/>
  <c r="C969" i="1" s="1"/>
  <c r="AG968" i="1"/>
  <c r="AI968" i="1" s="1"/>
  <c r="AE968" i="1"/>
  <c r="AD968" i="1"/>
  <c r="W968" i="1"/>
  <c r="Z968" i="1" s="1"/>
  <c r="D968" i="1"/>
  <c r="AC968" i="1" s="1"/>
  <c r="B968" i="1"/>
  <c r="C968" i="1" s="1"/>
  <c r="AG967" i="1"/>
  <c r="AI967" i="1" s="1"/>
  <c r="AE967" i="1"/>
  <c r="W967" i="1" s="1"/>
  <c r="Z967" i="1" s="1"/>
  <c r="AD967" i="1"/>
  <c r="D967" i="1"/>
  <c r="AF967" i="1" s="1"/>
  <c r="B967" i="1"/>
  <c r="C967" i="1" s="1"/>
  <c r="AG966" i="1"/>
  <c r="AI966" i="1" s="1"/>
  <c r="AE966" i="1"/>
  <c r="AD966" i="1"/>
  <c r="W966" i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B965" i="1"/>
  <c r="C965" i="1" s="1"/>
  <c r="AG964" i="1"/>
  <c r="AI964" i="1" s="1"/>
  <c r="AE964" i="1"/>
  <c r="W964" i="1" s="1"/>
  <c r="AD964" i="1"/>
  <c r="D964" i="1"/>
  <c r="AC964" i="1" s="1"/>
  <c r="B964" i="1"/>
  <c r="C964" i="1" s="1"/>
  <c r="AG963" i="1"/>
  <c r="AI963" i="1" s="1"/>
  <c r="AE963" i="1"/>
  <c r="W963" i="1" s="1"/>
  <c r="Z963" i="1" s="1"/>
  <c r="AD963" i="1"/>
  <c r="D963" i="1"/>
  <c r="AF963" i="1" s="1"/>
  <c r="B963" i="1"/>
  <c r="C963" i="1" s="1"/>
  <c r="AG962" i="1"/>
  <c r="AI962" i="1" s="1"/>
  <c r="AE962" i="1"/>
  <c r="W962" i="1" s="1"/>
  <c r="AA962" i="1" s="1"/>
  <c r="AD962" i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B961" i="1"/>
  <c r="C961" i="1" s="1"/>
  <c r="AG960" i="1"/>
  <c r="AI960" i="1" s="1"/>
  <c r="AE960" i="1"/>
  <c r="W960" i="1" s="1"/>
  <c r="Z960" i="1" s="1"/>
  <c r="AD960" i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B959" i="1"/>
  <c r="C959" i="1" s="1"/>
  <c r="AG958" i="1"/>
  <c r="AI958" i="1" s="1"/>
  <c r="AE958" i="1"/>
  <c r="W958" i="1" s="1"/>
  <c r="AA958" i="1" s="1"/>
  <c r="AD958" i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B957" i="1"/>
  <c r="C957" i="1" s="1"/>
  <c r="AG956" i="1"/>
  <c r="AI956" i="1" s="1"/>
  <c r="AE956" i="1"/>
  <c r="W956" i="1" s="1"/>
  <c r="AD956" i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B955" i="1"/>
  <c r="C955" i="1" s="1"/>
  <c r="AG954" i="1"/>
  <c r="AI954" i="1" s="1"/>
  <c r="AE954" i="1"/>
  <c r="W954" i="1" s="1"/>
  <c r="AD954" i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B953" i="1"/>
  <c r="C953" i="1" s="1"/>
  <c r="AG952" i="1"/>
  <c r="AI952" i="1" s="1"/>
  <c r="AE952" i="1"/>
  <c r="W952" i="1" s="1"/>
  <c r="Z952" i="1" s="1"/>
  <c r="AD952" i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B951" i="1"/>
  <c r="C951" i="1" s="1"/>
  <c r="AG950" i="1"/>
  <c r="AI950" i="1" s="1"/>
  <c r="AE950" i="1"/>
  <c r="W950" i="1" s="1"/>
  <c r="AD950" i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B949" i="1"/>
  <c r="C949" i="1" s="1"/>
  <c r="AG948" i="1"/>
  <c r="AI948" i="1" s="1"/>
  <c r="AE948" i="1"/>
  <c r="W948" i="1" s="1"/>
  <c r="AD948" i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B947" i="1"/>
  <c r="C947" i="1" s="1"/>
  <c r="AG946" i="1"/>
  <c r="AI946" i="1" s="1"/>
  <c r="AE946" i="1"/>
  <c r="W946" i="1" s="1"/>
  <c r="AA946" i="1" s="1"/>
  <c r="AD946" i="1"/>
  <c r="X946" i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B945" i="1"/>
  <c r="C945" i="1" s="1"/>
  <c r="AG944" i="1"/>
  <c r="AI944" i="1" s="1"/>
  <c r="AE944" i="1"/>
  <c r="AD944" i="1"/>
  <c r="W944" i="1"/>
  <c r="Z944" i="1" s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B943" i="1"/>
  <c r="C943" i="1" s="1"/>
  <c r="AG942" i="1"/>
  <c r="AI942" i="1" s="1"/>
  <c r="AE942" i="1"/>
  <c r="W942" i="1" s="1"/>
  <c r="AA942" i="1" s="1"/>
  <c r="AD942" i="1"/>
  <c r="X942" i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B941" i="1"/>
  <c r="C941" i="1" s="1"/>
  <c r="AG940" i="1"/>
  <c r="AI940" i="1" s="1"/>
  <c r="AE940" i="1"/>
  <c r="W940" i="1" s="1"/>
  <c r="AD940" i="1"/>
  <c r="D940" i="1"/>
  <c r="AC940" i="1" s="1"/>
  <c r="B940" i="1"/>
  <c r="C940" i="1" s="1"/>
  <c r="AG939" i="1"/>
  <c r="AI939" i="1" s="1"/>
  <c r="AE939" i="1"/>
  <c r="AD939" i="1"/>
  <c r="W939" i="1"/>
  <c r="Z939" i="1" s="1"/>
  <c r="D939" i="1"/>
  <c r="AF939" i="1" s="1"/>
  <c r="B939" i="1"/>
  <c r="C939" i="1" s="1"/>
  <c r="AG938" i="1"/>
  <c r="AI938" i="1" s="1"/>
  <c r="AE938" i="1"/>
  <c r="W938" i="1" s="1"/>
  <c r="AD938" i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B937" i="1"/>
  <c r="C937" i="1" s="1"/>
  <c r="AG936" i="1"/>
  <c r="AI936" i="1" s="1"/>
  <c r="AE936" i="1"/>
  <c r="W936" i="1" s="1"/>
  <c r="Z936" i="1" s="1"/>
  <c r="AD936" i="1"/>
  <c r="D936" i="1"/>
  <c r="AC936" i="1" s="1"/>
  <c r="B936" i="1"/>
  <c r="C936" i="1" s="1"/>
  <c r="AG935" i="1"/>
  <c r="AI935" i="1" s="1"/>
  <c r="AE935" i="1"/>
  <c r="W935" i="1" s="1"/>
  <c r="Z935" i="1" s="1"/>
  <c r="AD935" i="1"/>
  <c r="D935" i="1"/>
  <c r="AF935" i="1" s="1"/>
  <c r="B935" i="1"/>
  <c r="C935" i="1" s="1"/>
  <c r="AG934" i="1"/>
  <c r="AI934" i="1" s="1"/>
  <c r="AE934" i="1"/>
  <c r="AD934" i="1"/>
  <c r="W934" i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B933" i="1"/>
  <c r="C933" i="1" s="1"/>
  <c r="AG932" i="1"/>
  <c r="AI932" i="1" s="1"/>
  <c r="AE932" i="1"/>
  <c r="AD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B931" i="1"/>
  <c r="C931" i="1" s="1"/>
  <c r="AG930" i="1"/>
  <c r="AI930" i="1" s="1"/>
  <c r="AE930" i="1"/>
  <c r="AD930" i="1"/>
  <c r="W930" i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B929" i="1"/>
  <c r="C929" i="1" s="1"/>
  <c r="AG928" i="1"/>
  <c r="AI928" i="1" s="1"/>
  <c r="AE928" i="1"/>
  <c r="AD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B927" i="1"/>
  <c r="C927" i="1" s="1"/>
  <c r="AG926" i="1"/>
  <c r="AI926" i="1" s="1"/>
  <c r="AE926" i="1"/>
  <c r="AD926" i="1"/>
  <c r="W926" i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B925" i="1"/>
  <c r="C925" i="1" s="1"/>
  <c r="AG924" i="1"/>
  <c r="AI924" i="1" s="1"/>
  <c r="AE924" i="1"/>
  <c r="AD924" i="1"/>
  <c r="W924" i="1"/>
  <c r="AA924" i="1" s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B923" i="1"/>
  <c r="C923" i="1" s="1"/>
  <c r="AG922" i="1"/>
  <c r="AI922" i="1" s="1"/>
  <c r="AE922" i="1"/>
  <c r="W922" i="1" s="1"/>
  <c r="AD922" i="1"/>
  <c r="D922" i="1"/>
  <c r="AC922" i="1" s="1"/>
  <c r="B922" i="1"/>
  <c r="C922" i="1" s="1"/>
  <c r="AG921" i="1"/>
  <c r="AI921" i="1" s="1"/>
  <c r="AE921" i="1"/>
  <c r="W921" i="1" s="1"/>
  <c r="Z921" i="1" s="1"/>
  <c r="AD921" i="1"/>
  <c r="D921" i="1"/>
  <c r="AF921" i="1" s="1"/>
  <c r="B921" i="1"/>
  <c r="C921" i="1" s="1"/>
  <c r="AG920" i="1"/>
  <c r="AI920" i="1" s="1"/>
  <c r="AE920" i="1"/>
  <c r="W920" i="1" s="1"/>
  <c r="AA920" i="1" s="1"/>
  <c r="AD920" i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B919" i="1"/>
  <c r="C919" i="1" s="1"/>
  <c r="AG918" i="1"/>
  <c r="AI918" i="1" s="1"/>
  <c r="AE918" i="1"/>
  <c r="AD918" i="1"/>
  <c r="W918" i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B917" i="1"/>
  <c r="C917" i="1" s="1"/>
  <c r="AG916" i="1"/>
  <c r="AI916" i="1" s="1"/>
  <c r="AE916" i="1"/>
  <c r="AD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B915" i="1"/>
  <c r="C915" i="1" s="1"/>
  <c r="AG914" i="1"/>
  <c r="AI914" i="1" s="1"/>
  <c r="AE914" i="1"/>
  <c r="AD914" i="1"/>
  <c r="W914" i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B913" i="1"/>
  <c r="C913" i="1" s="1"/>
  <c r="AG912" i="1"/>
  <c r="AI912" i="1" s="1"/>
  <c r="AE912" i="1"/>
  <c r="AD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B911" i="1"/>
  <c r="C911" i="1" s="1"/>
  <c r="AG910" i="1"/>
  <c r="AI910" i="1" s="1"/>
  <c r="AE910" i="1"/>
  <c r="AD910" i="1"/>
  <c r="W910" i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B909" i="1"/>
  <c r="C909" i="1" s="1"/>
  <c r="AG908" i="1"/>
  <c r="AI908" i="1" s="1"/>
  <c r="AE908" i="1"/>
  <c r="AD908" i="1"/>
  <c r="W908" i="1"/>
  <c r="AA908" i="1" s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B907" i="1"/>
  <c r="C907" i="1" s="1"/>
  <c r="AG906" i="1"/>
  <c r="AI906" i="1" s="1"/>
  <c r="AE906" i="1"/>
  <c r="AD906" i="1"/>
  <c r="W906" i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B905" i="1"/>
  <c r="C905" i="1" s="1"/>
  <c r="AG904" i="1"/>
  <c r="AI904" i="1" s="1"/>
  <c r="AE904" i="1"/>
  <c r="W904" i="1" s="1"/>
  <c r="AA904" i="1" s="1"/>
  <c r="AD904" i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B903" i="1"/>
  <c r="C903" i="1" s="1"/>
  <c r="AG902" i="1"/>
  <c r="AI902" i="1" s="1"/>
  <c r="AE902" i="1"/>
  <c r="W902" i="1" s="1"/>
  <c r="AD902" i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B901" i="1"/>
  <c r="C901" i="1" s="1"/>
  <c r="AG900" i="1"/>
  <c r="AI900" i="1" s="1"/>
  <c r="AE900" i="1"/>
  <c r="W900" i="1" s="1"/>
  <c r="AA900" i="1" s="1"/>
  <c r="AD900" i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B899" i="1"/>
  <c r="C899" i="1" s="1"/>
  <c r="AG898" i="1"/>
  <c r="AI898" i="1" s="1"/>
  <c r="AE898" i="1"/>
  <c r="W898" i="1" s="1"/>
  <c r="AD898" i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AF897" i="1" s="1"/>
  <c r="B897" i="1"/>
  <c r="C897" i="1" s="1"/>
  <c r="AG896" i="1"/>
  <c r="AI896" i="1" s="1"/>
  <c r="AE896" i="1"/>
  <c r="AD896" i="1"/>
  <c r="W896" i="1"/>
  <c r="AA896" i="1" s="1"/>
  <c r="D896" i="1"/>
  <c r="AC896" i="1" s="1"/>
  <c r="B896" i="1"/>
  <c r="C896" i="1" s="1"/>
  <c r="AG895" i="1"/>
  <c r="AI895" i="1" s="1"/>
  <c r="AE895" i="1"/>
  <c r="AD895" i="1"/>
  <c r="W895" i="1"/>
  <c r="Z895" i="1" s="1"/>
  <c r="D895" i="1"/>
  <c r="AF895" i="1" s="1"/>
  <c r="B895" i="1"/>
  <c r="C895" i="1" s="1"/>
  <c r="AG894" i="1"/>
  <c r="AI894" i="1" s="1"/>
  <c r="AE894" i="1"/>
  <c r="W894" i="1" s="1"/>
  <c r="AD894" i="1"/>
  <c r="D894" i="1"/>
  <c r="AC894" i="1" s="1"/>
  <c r="B894" i="1"/>
  <c r="C894" i="1" s="1"/>
  <c r="AG893" i="1"/>
  <c r="AI893" i="1" s="1"/>
  <c r="AE893" i="1"/>
  <c r="AD893" i="1"/>
  <c r="W893" i="1"/>
  <c r="Z893" i="1" s="1"/>
  <c r="D893" i="1"/>
  <c r="AF893" i="1" s="1"/>
  <c r="B893" i="1"/>
  <c r="C893" i="1" s="1"/>
  <c r="AG892" i="1"/>
  <c r="AI892" i="1" s="1"/>
  <c r="AE892" i="1"/>
  <c r="W892" i="1" s="1"/>
  <c r="AA892" i="1" s="1"/>
  <c r="AD892" i="1"/>
  <c r="D892" i="1"/>
  <c r="AC892" i="1" s="1"/>
  <c r="B892" i="1"/>
  <c r="C892" i="1" s="1"/>
  <c r="AG891" i="1"/>
  <c r="AI891" i="1" s="1"/>
  <c r="AE891" i="1"/>
  <c r="AD891" i="1"/>
  <c r="W891" i="1"/>
  <c r="Z891" i="1" s="1"/>
  <c r="D891" i="1"/>
  <c r="B891" i="1"/>
  <c r="C891" i="1" s="1"/>
  <c r="AG890" i="1"/>
  <c r="AI890" i="1" s="1"/>
  <c r="AE890" i="1"/>
  <c r="W890" i="1" s="1"/>
  <c r="AD890" i="1"/>
  <c r="D890" i="1"/>
  <c r="AC890" i="1" s="1"/>
  <c r="B890" i="1"/>
  <c r="C890" i="1" s="1"/>
  <c r="AG889" i="1"/>
  <c r="AI889" i="1" s="1"/>
  <c r="AE889" i="1"/>
  <c r="W889" i="1" s="1"/>
  <c r="AD889" i="1"/>
  <c r="D889" i="1"/>
  <c r="B889" i="1"/>
  <c r="C889" i="1" s="1"/>
  <c r="AG888" i="1"/>
  <c r="AI888" i="1" s="1"/>
  <c r="AE888" i="1"/>
  <c r="W888" i="1" s="1"/>
  <c r="AA888" i="1" s="1"/>
  <c r="AD888" i="1"/>
  <c r="X888" i="1"/>
  <c r="D888" i="1"/>
  <c r="AC888" i="1" s="1"/>
  <c r="B888" i="1"/>
  <c r="C888" i="1" s="1"/>
  <c r="AG887" i="1"/>
  <c r="AI887" i="1" s="1"/>
  <c r="AE887" i="1"/>
  <c r="AD887" i="1"/>
  <c r="W887" i="1"/>
  <c r="Y887" i="1" s="1"/>
  <c r="D887" i="1"/>
  <c r="AF887" i="1" s="1"/>
  <c r="B887" i="1"/>
  <c r="C887" i="1" s="1"/>
  <c r="AG886" i="1"/>
  <c r="AI886" i="1" s="1"/>
  <c r="AE886" i="1"/>
  <c r="AD886" i="1"/>
  <c r="W886" i="1"/>
  <c r="AA886" i="1" s="1"/>
  <c r="D886" i="1"/>
  <c r="AC886" i="1" s="1"/>
  <c r="B886" i="1"/>
  <c r="C886" i="1" s="1"/>
  <c r="AG885" i="1"/>
  <c r="AI885" i="1" s="1"/>
  <c r="AE885" i="1"/>
  <c r="W885" i="1" s="1"/>
  <c r="AD885" i="1"/>
  <c r="D885" i="1"/>
  <c r="AF885" i="1" s="1"/>
  <c r="B885" i="1"/>
  <c r="C885" i="1" s="1"/>
  <c r="AG884" i="1"/>
  <c r="AI884" i="1" s="1"/>
  <c r="AE884" i="1"/>
  <c r="AD884" i="1"/>
  <c r="W884" i="1"/>
  <c r="AA884" i="1" s="1"/>
  <c r="D884" i="1"/>
  <c r="AC884" i="1" s="1"/>
  <c r="B884" i="1"/>
  <c r="C884" i="1" s="1"/>
  <c r="AG883" i="1"/>
  <c r="AI883" i="1" s="1"/>
  <c r="AE883" i="1"/>
  <c r="W883" i="1" s="1"/>
  <c r="Y883" i="1" s="1"/>
  <c r="AD883" i="1"/>
  <c r="D883" i="1"/>
  <c r="AF883" i="1" s="1"/>
  <c r="B883" i="1"/>
  <c r="C883" i="1" s="1"/>
  <c r="AG882" i="1"/>
  <c r="AI882" i="1" s="1"/>
  <c r="AE882" i="1"/>
  <c r="W882" i="1" s="1"/>
  <c r="AD882" i="1"/>
  <c r="D882" i="1"/>
  <c r="AC882" i="1" s="1"/>
  <c r="B882" i="1"/>
  <c r="C882" i="1" s="1"/>
  <c r="AG881" i="1"/>
  <c r="AI881" i="1" s="1"/>
  <c r="AE881" i="1"/>
  <c r="W881" i="1" s="1"/>
  <c r="AD881" i="1"/>
  <c r="D881" i="1"/>
  <c r="B881" i="1"/>
  <c r="C881" i="1" s="1"/>
  <c r="AG880" i="1"/>
  <c r="AI880" i="1" s="1"/>
  <c r="AE880" i="1"/>
  <c r="W880" i="1" s="1"/>
  <c r="AA880" i="1" s="1"/>
  <c r="AD880" i="1"/>
  <c r="D880" i="1"/>
  <c r="AC880" i="1" s="1"/>
  <c r="B880" i="1"/>
  <c r="C880" i="1" s="1"/>
  <c r="AG879" i="1"/>
  <c r="AI879" i="1" s="1"/>
  <c r="AE879" i="1"/>
  <c r="W879" i="1" s="1"/>
  <c r="Y879" i="1" s="1"/>
  <c r="AD879" i="1"/>
  <c r="D879" i="1"/>
  <c r="AF879" i="1" s="1"/>
  <c r="B879" i="1"/>
  <c r="C879" i="1" s="1"/>
  <c r="AG878" i="1"/>
  <c r="AI878" i="1" s="1"/>
  <c r="AE878" i="1"/>
  <c r="AD878" i="1"/>
  <c r="W878" i="1"/>
  <c r="AA878" i="1" s="1"/>
  <c r="D878" i="1"/>
  <c r="AC878" i="1" s="1"/>
  <c r="B878" i="1"/>
  <c r="C878" i="1" s="1"/>
  <c r="AG877" i="1"/>
  <c r="AI877" i="1" s="1"/>
  <c r="AE877" i="1"/>
  <c r="W877" i="1" s="1"/>
  <c r="AD877" i="1"/>
  <c r="D877" i="1"/>
  <c r="AF877" i="1" s="1"/>
  <c r="B877" i="1"/>
  <c r="C877" i="1" s="1"/>
  <c r="AG876" i="1"/>
  <c r="AI876" i="1" s="1"/>
  <c r="AE876" i="1"/>
  <c r="AD876" i="1"/>
  <c r="W876" i="1"/>
  <c r="AA876" i="1" s="1"/>
  <c r="D876" i="1"/>
  <c r="AC876" i="1" s="1"/>
  <c r="B876" i="1"/>
  <c r="C876" i="1" s="1"/>
  <c r="AG875" i="1"/>
  <c r="AI875" i="1" s="1"/>
  <c r="AE875" i="1"/>
  <c r="W875" i="1" s="1"/>
  <c r="Y875" i="1" s="1"/>
  <c r="AD875" i="1"/>
  <c r="D875" i="1"/>
  <c r="AF875" i="1" s="1"/>
  <c r="B875" i="1"/>
  <c r="C875" i="1" s="1"/>
  <c r="AG874" i="1"/>
  <c r="AI874" i="1" s="1"/>
  <c r="AE874" i="1"/>
  <c r="AD874" i="1"/>
  <c r="W874" i="1"/>
  <c r="D874" i="1"/>
  <c r="AC874" i="1" s="1"/>
  <c r="B874" i="1"/>
  <c r="C874" i="1" s="1"/>
  <c r="AG873" i="1"/>
  <c r="AI873" i="1" s="1"/>
  <c r="AE873" i="1"/>
  <c r="W873" i="1" s="1"/>
  <c r="AD873" i="1"/>
  <c r="D873" i="1"/>
  <c r="B873" i="1"/>
  <c r="C873" i="1" s="1"/>
  <c r="AG872" i="1"/>
  <c r="AI872" i="1" s="1"/>
  <c r="AE872" i="1"/>
  <c r="W872" i="1" s="1"/>
  <c r="AA872" i="1" s="1"/>
  <c r="AD872" i="1"/>
  <c r="X872" i="1"/>
  <c r="D872" i="1"/>
  <c r="AC872" i="1" s="1"/>
  <c r="B872" i="1"/>
  <c r="C872" i="1" s="1"/>
  <c r="AG871" i="1"/>
  <c r="AI871" i="1" s="1"/>
  <c r="AE871" i="1"/>
  <c r="AD871" i="1"/>
  <c r="W871" i="1"/>
  <c r="Y871" i="1" s="1"/>
  <c r="D871" i="1"/>
  <c r="AF871" i="1" s="1"/>
  <c r="B871" i="1"/>
  <c r="C871" i="1" s="1"/>
  <c r="AG870" i="1"/>
  <c r="AI870" i="1" s="1"/>
  <c r="AE870" i="1"/>
  <c r="AD870" i="1"/>
  <c r="W870" i="1"/>
  <c r="AA870" i="1" s="1"/>
  <c r="D870" i="1"/>
  <c r="AC870" i="1" s="1"/>
  <c r="B870" i="1"/>
  <c r="C870" i="1" s="1"/>
  <c r="AG869" i="1"/>
  <c r="AI869" i="1" s="1"/>
  <c r="AE869" i="1"/>
  <c r="W869" i="1" s="1"/>
  <c r="AD869" i="1"/>
  <c r="D869" i="1"/>
  <c r="AF869" i="1" s="1"/>
  <c r="B869" i="1"/>
  <c r="C869" i="1" s="1"/>
  <c r="AG868" i="1"/>
  <c r="AI868" i="1" s="1"/>
  <c r="AE868" i="1"/>
  <c r="W868" i="1" s="1"/>
  <c r="AA868" i="1" s="1"/>
  <c r="AD868" i="1"/>
  <c r="D868" i="1"/>
  <c r="AC868" i="1" s="1"/>
  <c r="B868" i="1"/>
  <c r="C868" i="1" s="1"/>
  <c r="AG867" i="1"/>
  <c r="AI867" i="1" s="1"/>
  <c r="AE867" i="1"/>
  <c r="AD867" i="1"/>
  <c r="W867" i="1"/>
  <c r="Y867" i="1" s="1"/>
  <c r="D867" i="1"/>
  <c r="AF867" i="1" s="1"/>
  <c r="B867" i="1"/>
  <c r="C867" i="1" s="1"/>
  <c r="AG866" i="1"/>
  <c r="AI866" i="1" s="1"/>
  <c r="AE866" i="1"/>
  <c r="W866" i="1" s="1"/>
  <c r="AD866" i="1"/>
  <c r="D866" i="1"/>
  <c r="AC866" i="1" s="1"/>
  <c r="B866" i="1"/>
  <c r="C866" i="1" s="1"/>
  <c r="AG865" i="1"/>
  <c r="AI865" i="1" s="1"/>
  <c r="AE865" i="1"/>
  <c r="W865" i="1" s="1"/>
  <c r="AD865" i="1"/>
  <c r="D865" i="1"/>
  <c r="B865" i="1"/>
  <c r="C865" i="1" s="1"/>
  <c r="AG864" i="1"/>
  <c r="AI864" i="1" s="1"/>
  <c r="AE864" i="1"/>
  <c r="W864" i="1" s="1"/>
  <c r="AA864" i="1" s="1"/>
  <c r="AD864" i="1"/>
  <c r="X864" i="1"/>
  <c r="D864" i="1"/>
  <c r="AC864" i="1" s="1"/>
  <c r="B864" i="1"/>
  <c r="C864" i="1" s="1"/>
  <c r="AG863" i="1"/>
  <c r="AI863" i="1" s="1"/>
  <c r="AE863" i="1"/>
  <c r="AD863" i="1"/>
  <c r="W863" i="1"/>
  <c r="Y863" i="1" s="1"/>
  <c r="D863" i="1"/>
  <c r="AF863" i="1" s="1"/>
  <c r="B863" i="1"/>
  <c r="C863" i="1" s="1"/>
  <c r="AG862" i="1"/>
  <c r="AI862" i="1" s="1"/>
  <c r="AE862" i="1"/>
  <c r="AD862" i="1"/>
  <c r="W862" i="1"/>
  <c r="AA862" i="1" s="1"/>
  <c r="D862" i="1"/>
  <c r="AC862" i="1" s="1"/>
  <c r="B862" i="1"/>
  <c r="C862" i="1" s="1"/>
  <c r="AG861" i="1"/>
  <c r="AI861" i="1" s="1"/>
  <c r="AE861" i="1"/>
  <c r="W861" i="1" s="1"/>
  <c r="AD861" i="1"/>
  <c r="D861" i="1"/>
  <c r="AF861" i="1" s="1"/>
  <c r="B861" i="1"/>
  <c r="C861" i="1" s="1"/>
  <c r="AG860" i="1"/>
  <c r="AI860" i="1" s="1"/>
  <c r="AE860" i="1"/>
  <c r="W860" i="1" s="1"/>
  <c r="AA860" i="1" s="1"/>
  <c r="AD860" i="1"/>
  <c r="D860" i="1"/>
  <c r="AC860" i="1" s="1"/>
  <c r="B860" i="1"/>
  <c r="C860" i="1" s="1"/>
  <c r="AG859" i="1"/>
  <c r="AI859" i="1" s="1"/>
  <c r="AE859" i="1"/>
  <c r="AD859" i="1"/>
  <c r="W859" i="1"/>
  <c r="Y859" i="1" s="1"/>
  <c r="D859" i="1"/>
  <c r="AF859" i="1" s="1"/>
  <c r="B859" i="1"/>
  <c r="C859" i="1" s="1"/>
  <c r="AG858" i="1"/>
  <c r="AI858" i="1" s="1"/>
  <c r="AE858" i="1"/>
  <c r="W858" i="1" s="1"/>
  <c r="AD858" i="1"/>
  <c r="D858" i="1"/>
  <c r="AC858" i="1" s="1"/>
  <c r="B858" i="1"/>
  <c r="C858" i="1" s="1"/>
  <c r="AG857" i="1"/>
  <c r="AI857" i="1" s="1"/>
  <c r="AE857" i="1"/>
  <c r="W857" i="1" s="1"/>
  <c r="AD857" i="1"/>
  <c r="D857" i="1"/>
  <c r="B857" i="1"/>
  <c r="C857" i="1" s="1"/>
  <c r="AG856" i="1"/>
  <c r="AI856" i="1" s="1"/>
  <c r="AE856" i="1"/>
  <c r="W856" i="1" s="1"/>
  <c r="AA856" i="1" s="1"/>
  <c r="AD856" i="1"/>
  <c r="X856" i="1"/>
  <c r="D856" i="1"/>
  <c r="AC856" i="1" s="1"/>
  <c r="B856" i="1"/>
  <c r="C856" i="1" s="1"/>
  <c r="AG855" i="1"/>
  <c r="AI855" i="1" s="1"/>
  <c r="AE855" i="1"/>
  <c r="AD855" i="1"/>
  <c r="W855" i="1"/>
  <c r="Y855" i="1" s="1"/>
  <c r="D855" i="1"/>
  <c r="AF855" i="1" s="1"/>
  <c r="B855" i="1"/>
  <c r="C855" i="1" s="1"/>
  <c r="AG854" i="1"/>
  <c r="AI854" i="1" s="1"/>
  <c r="AE854" i="1"/>
  <c r="AD854" i="1"/>
  <c r="W854" i="1"/>
  <c r="AA854" i="1" s="1"/>
  <c r="D854" i="1"/>
  <c r="AC854" i="1" s="1"/>
  <c r="B854" i="1"/>
  <c r="C854" i="1" s="1"/>
  <c r="AG853" i="1"/>
  <c r="AI853" i="1" s="1"/>
  <c r="AE853" i="1"/>
  <c r="W853" i="1" s="1"/>
  <c r="AD853" i="1"/>
  <c r="D853" i="1"/>
  <c r="AF853" i="1" s="1"/>
  <c r="B853" i="1"/>
  <c r="C853" i="1" s="1"/>
  <c r="AG852" i="1"/>
  <c r="AI852" i="1" s="1"/>
  <c r="AE852" i="1"/>
  <c r="AD852" i="1"/>
  <c r="W852" i="1"/>
  <c r="AA852" i="1" s="1"/>
  <c r="D852" i="1"/>
  <c r="AC852" i="1" s="1"/>
  <c r="B852" i="1"/>
  <c r="C852" i="1" s="1"/>
  <c r="AG851" i="1"/>
  <c r="AI851" i="1" s="1"/>
  <c r="AE851" i="1"/>
  <c r="W851" i="1" s="1"/>
  <c r="Y851" i="1" s="1"/>
  <c r="AD851" i="1"/>
  <c r="D851" i="1"/>
  <c r="AF851" i="1" s="1"/>
  <c r="B851" i="1"/>
  <c r="C851" i="1" s="1"/>
  <c r="AG850" i="1"/>
  <c r="AI850" i="1" s="1"/>
  <c r="AE850" i="1"/>
  <c r="AD850" i="1"/>
  <c r="W850" i="1"/>
  <c r="D850" i="1"/>
  <c r="AC850" i="1" s="1"/>
  <c r="B850" i="1"/>
  <c r="C850" i="1" s="1"/>
  <c r="AG849" i="1"/>
  <c r="AI849" i="1" s="1"/>
  <c r="AE849" i="1"/>
  <c r="W849" i="1" s="1"/>
  <c r="AD849" i="1"/>
  <c r="D849" i="1"/>
  <c r="B849" i="1"/>
  <c r="C849" i="1" s="1"/>
  <c r="AG848" i="1"/>
  <c r="AI848" i="1" s="1"/>
  <c r="AE848" i="1"/>
  <c r="W848" i="1" s="1"/>
  <c r="AA848" i="1" s="1"/>
  <c r="AD848" i="1"/>
  <c r="D848" i="1"/>
  <c r="AC848" i="1" s="1"/>
  <c r="B848" i="1"/>
  <c r="C848" i="1" s="1"/>
  <c r="AG847" i="1"/>
  <c r="AI847" i="1" s="1"/>
  <c r="AE847" i="1"/>
  <c r="W847" i="1" s="1"/>
  <c r="Y847" i="1" s="1"/>
  <c r="AD847" i="1"/>
  <c r="D847" i="1"/>
  <c r="B847" i="1"/>
  <c r="C847" i="1" s="1"/>
  <c r="AG846" i="1"/>
  <c r="AI846" i="1" s="1"/>
  <c r="AE846" i="1"/>
  <c r="AD846" i="1"/>
  <c r="W846" i="1"/>
  <c r="AA846" i="1" s="1"/>
  <c r="D846" i="1"/>
  <c r="AC846" i="1" s="1"/>
  <c r="B846" i="1"/>
  <c r="C846" i="1" s="1"/>
  <c r="AG845" i="1"/>
  <c r="AI845" i="1" s="1"/>
  <c r="AE845" i="1"/>
  <c r="W845" i="1" s="1"/>
  <c r="AD845" i="1"/>
  <c r="D845" i="1"/>
  <c r="B845" i="1"/>
  <c r="C845" i="1" s="1"/>
  <c r="AG844" i="1"/>
  <c r="AI844" i="1" s="1"/>
  <c r="AE844" i="1"/>
  <c r="AD844" i="1"/>
  <c r="W844" i="1"/>
  <c r="AA844" i="1" s="1"/>
  <c r="D844" i="1"/>
  <c r="AC844" i="1" s="1"/>
  <c r="B844" i="1"/>
  <c r="C844" i="1" s="1"/>
  <c r="AG843" i="1"/>
  <c r="AI843" i="1" s="1"/>
  <c r="AE843" i="1"/>
  <c r="AD843" i="1"/>
  <c r="W843" i="1"/>
  <c r="Y843" i="1" s="1"/>
  <c r="D843" i="1"/>
  <c r="AF843" i="1" s="1"/>
  <c r="B843" i="1"/>
  <c r="C843" i="1" s="1"/>
  <c r="AG842" i="1"/>
  <c r="AI842" i="1" s="1"/>
  <c r="AE842" i="1"/>
  <c r="AD842" i="1"/>
  <c r="W842" i="1"/>
  <c r="D842" i="1"/>
  <c r="AC842" i="1" s="1"/>
  <c r="B842" i="1"/>
  <c r="C842" i="1" s="1"/>
  <c r="AG841" i="1"/>
  <c r="AI841" i="1" s="1"/>
  <c r="AE841" i="1"/>
  <c r="W841" i="1" s="1"/>
  <c r="AA841" i="1" s="1"/>
  <c r="AD841" i="1"/>
  <c r="X841" i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B840" i="1"/>
  <c r="C840" i="1" s="1"/>
  <c r="AG839" i="1"/>
  <c r="AI839" i="1" s="1"/>
  <c r="AE839" i="1"/>
  <c r="AD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B838" i="1"/>
  <c r="C838" i="1" s="1"/>
  <c r="AG837" i="1"/>
  <c r="AI837" i="1" s="1"/>
  <c r="AE837" i="1"/>
  <c r="W837" i="1" s="1"/>
  <c r="AA837" i="1" s="1"/>
  <c r="AD837" i="1"/>
  <c r="X837" i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B836" i="1"/>
  <c r="C836" i="1" s="1"/>
  <c r="AG835" i="1"/>
  <c r="AI835" i="1" s="1"/>
  <c r="AE835" i="1"/>
  <c r="AD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B834" i="1"/>
  <c r="C834" i="1" s="1"/>
  <c r="AG833" i="1"/>
  <c r="AI833" i="1" s="1"/>
  <c r="AE833" i="1"/>
  <c r="W833" i="1" s="1"/>
  <c r="AA833" i="1" s="1"/>
  <c r="AD833" i="1"/>
  <c r="X833" i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B832" i="1"/>
  <c r="C832" i="1" s="1"/>
  <c r="AG831" i="1"/>
  <c r="AI831" i="1" s="1"/>
  <c r="AE831" i="1"/>
  <c r="AD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B830" i="1"/>
  <c r="C830" i="1" s="1"/>
  <c r="AG829" i="1"/>
  <c r="AI829" i="1" s="1"/>
  <c r="AE829" i="1"/>
  <c r="W829" i="1" s="1"/>
  <c r="AA829" i="1" s="1"/>
  <c r="AD829" i="1"/>
  <c r="X829" i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B828" i="1"/>
  <c r="C828" i="1" s="1"/>
  <c r="AG827" i="1"/>
  <c r="AI827" i="1" s="1"/>
  <c r="AE827" i="1"/>
  <c r="AD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B826" i="1"/>
  <c r="C826" i="1" s="1"/>
  <c r="AG825" i="1"/>
  <c r="AI825" i="1" s="1"/>
  <c r="AE825" i="1"/>
  <c r="W825" i="1" s="1"/>
  <c r="AA825" i="1" s="1"/>
  <c r="AD825" i="1"/>
  <c r="X825" i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B824" i="1"/>
  <c r="C824" i="1" s="1"/>
  <c r="AG823" i="1"/>
  <c r="AI823" i="1" s="1"/>
  <c r="AE823" i="1"/>
  <c r="AD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B822" i="1"/>
  <c r="C822" i="1" s="1"/>
  <c r="AG821" i="1"/>
  <c r="AI821" i="1" s="1"/>
  <c r="AE821" i="1"/>
  <c r="W821" i="1" s="1"/>
  <c r="AA821" i="1" s="1"/>
  <c r="AD821" i="1"/>
  <c r="X821" i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B820" i="1"/>
  <c r="C820" i="1" s="1"/>
  <c r="AG819" i="1"/>
  <c r="AI819" i="1" s="1"/>
  <c r="AE819" i="1"/>
  <c r="AD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B818" i="1"/>
  <c r="C818" i="1" s="1"/>
  <c r="AG817" i="1"/>
  <c r="AI817" i="1" s="1"/>
  <c r="AE817" i="1"/>
  <c r="AD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B816" i="1"/>
  <c r="C816" i="1" s="1"/>
  <c r="AG815" i="1"/>
  <c r="AI815" i="1" s="1"/>
  <c r="AE815" i="1"/>
  <c r="AD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B814" i="1"/>
  <c r="C814" i="1" s="1"/>
  <c r="AG813" i="1"/>
  <c r="AI813" i="1" s="1"/>
  <c r="AE813" i="1"/>
  <c r="AD813" i="1"/>
  <c r="W813" i="1"/>
  <c r="AA813" i="1" s="1"/>
  <c r="D813" i="1"/>
  <c r="AF813" i="1" s="1"/>
  <c r="B813" i="1"/>
  <c r="C813" i="1" s="1"/>
  <c r="AG812" i="1"/>
  <c r="AI812" i="1" s="1"/>
  <c r="AE812" i="1"/>
  <c r="AD812" i="1"/>
  <c r="W812" i="1"/>
  <c r="AA812" i="1" s="1"/>
  <c r="D812" i="1"/>
  <c r="AF812" i="1" s="1"/>
  <c r="B812" i="1"/>
  <c r="C812" i="1" s="1"/>
  <c r="AG811" i="1"/>
  <c r="AI811" i="1" s="1"/>
  <c r="AE811" i="1"/>
  <c r="AD811" i="1"/>
  <c r="W811" i="1"/>
  <c r="AA811" i="1" s="1"/>
  <c r="D811" i="1"/>
  <c r="AF811" i="1" s="1"/>
  <c r="B811" i="1"/>
  <c r="C811" i="1" s="1"/>
  <c r="AG810" i="1"/>
  <c r="AI810" i="1" s="1"/>
  <c r="AE810" i="1"/>
  <c r="AD810" i="1"/>
  <c r="W810" i="1"/>
  <c r="AA810" i="1" s="1"/>
  <c r="D810" i="1"/>
  <c r="AF810" i="1" s="1"/>
  <c r="B810" i="1"/>
  <c r="C810" i="1" s="1"/>
  <c r="AG809" i="1"/>
  <c r="AI809" i="1" s="1"/>
  <c r="AE809" i="1"/>
  <c r="AD809" i="1"/>
  <c r="W809" i="1"/>
  <c r="AA809" i="1" s="1"/>
  <c r="D809" i="1"/>
  <c r="AF809" i="1" s="1"/>
  <c r="B809" i="1"/>
  <c r="C809" i="1" s="1"/>
  <c r="AG808" i="1"/>
  <c r="AI808" i="1" s="1"/>
  <c r="AE808" i="1"/>
  <c r="W808" i="1" s="1"/>
  <c r="AA808" i="1" s="1"/>
  <c r="AD808" i="1"/>
  <c r="D808" i="1"/>
  <c r="AF808" i="1" s="1"/>
  <c r="B808" i="1"/>
  <c r="C808" i="1" s="1"/>
  <c r="AG807" i="1"/>
  <c r="AI807" i="1" s="1"/>
  <c r="AE807" i="1"/>
  <c r="W807" i="1" s="1"/>
  <c r="AA807" i="1" s="1"/>
  <c r="AD807" i="1"/>
  <c r="D807" i="1"/>
  <c r="AF807" i="1" s="1"/>
  <c r="B807" i="1"/>
  <c r="C807" i="1" s="1"/>
  <c r="AG806" i="1"/>
  <c r="AI806" i="1" s="1"/>
  <c r="AE806" i="1"/>
  <c r="W806" i="1" s="1"/>
  <c r="AA806" i="1" s="1"/>
  <c r="AD806" i="1"/>
  <c r="D806" i="1"/>
  <c r="AF806" i="1" s="1"/>
  <c r="B806" i="1"/>
  <c r="C806" i="1" s="1"/>
  <c r="AG805" i="1"/>
  <c r="AI805" i="1" s="1"/>
  <c r="AE805" i="1"/>
  <c r="AD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B804" i="1"/>
  <c r="C804" i="1" s="1"/>
  <c r="AG803" i="1"/>
  <c r="AI803" i="1" s="1"/>
  <c r="AE803" i="1"/>
  <c r="AD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B802" i="1"/>
  <c r="C802" i="1" s="1"/>
  <c r="AG801" i="1"/>
  <c r="AI801" i="1" s="1"/>
  <c r="AE801" i="1"/>
  <c r="AD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B800" i="1"/>
  <c r="C800" i="1" s="1"/>
  <c r="AG799" i="1"/>
  <c r="AI799" i="1" s="1"/>
  <c r="AE799" i="1"/>
  <c r="AD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B798" i="1"/>
  <c r="C798" i="1" s="1"/>
  <c r="AG797" i="1"/>
  <c r="AI797" i="1" s="1"/>
  <c r="AE797" i="1"/>
  <c r="AD797" i="1"/>
  <c r="W797" i="1"/>
  <c r="AA797" i="1" s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B796" i="1"/>
  <c r="C796" i="1" s="1"/>
  <c r="AG795" i="1"/>
  <c r="AI795" i="1" s="1"/>
  <c r="AE795" i="1"/>
  <c r="AD795" i="1"/>
  <c r="W795" i="1"/>
  <c r="AA795" i="1" s="1"/>
  <c r="D795" i="1"/>
  <c r="AF795" i="1" s="1"/>
  <c r="B795" i="1"/>
  <c r="C795" i="1" s="1"/>
  <c r="AG794" i="1"/>
  <c r="AI794" i="1" s="1"/>
  <c r="AE794" i="1"/>
  <c r="AD794" i="1"/>
  <c r="W794" i="1"/>
  <c r="AA794" i="1" s="1"/>
  <c r="D794" i="1"/>
  <c r="AF794" i="1" s="1"/>
  <c r="B794" i="1"/>
  <c r="C794" i="1" s="1"/>
  <c r="AG793" i="1"/>
  <c r="AI793" i="1" s="1"/>
  <c r="AE793" i="1"/>
  <c r="W793" i="1" s="1"/>
  <c r="AA793" i="1" s="1"/>
  <c r="AD793" i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B792" i="1"/>
  <c r="C792" i="1" s="1"/>
  <c r="AG791" i="1"/>
  <c r="AI791" i="1" s="1"/>
  <c r="AE791" i="1"/>
  <c r="AD791" i="1"/>
  <c r="W791" i="1"/>
  <c r="AA791" i="1" s="1"/>
  <c r="D791" i="1"/>
  <c r="AF791" i="1" s="1"/>
  <c r="B791" i="1"/>
  <c r="C791" i="1" s="1"/>
  <c r="AG790" i="1"/>
  <c r="AI790" i="1" s="1"/>
  <c r="AE790" i="1"/>
  <c r="W790" i="1" s="1"/>
  <c r="AA790" i="1" s="1"/>
  <c r="AD790" i="1"/>
  <c r="D790" i="1"/>
  <c r="AF790" i="1" s="1"/>
  <c r="B790" i="1"/>
  <c r="C790" i="1" s="1"/>
  <c r="AG789" i="1"/>
  <c r="AI789" i="1" s="1"/>
  <c r="AE789" i="1"/>
  <c r="AD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B788" i="1"/>
  <c r="C788" i="1" s="1"/>
  <c r="AG787" i="1"/>
  <c r="AI787" i="1" s="1"/>
  <c r="AE787" i="1"/>
  <c r="AD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B786" i="1"/>
  <c r="C786" i="1" s="1"/>
  <c r="AG785" i="1"/>
  <c r="AI785" i="1" s="1"/>
  <c r="AE785" i="1"/>
  <c r="AD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B784" i="1"/>
  <c r="C784" i="1" s="1"/>
  <c r="AG783" i="1"/>
  <c r="AI783" i="1" s="1"/>
  <c r="AE783" i="1"/>
  <c r="AD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B782" i="1"/>
  <c r="C782" i="1" s="1"/>
  <c r="AG781" i="1"/>
  <c r="AI781" i="1" s="1"/>
  <c r="AE781" i="1"/>
  <c r="AD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B780" i="1"/>
  <c r="C780" i="1" s="1"/>
  <c r="AG779" i="1"/>
  <c r="AI779" i="1" s="1"/>
  <c r="AE779" i="1"/>
  <c r="AD779" i="1"/>
  <c r="W779" i="1"/>
  <c r="AA779" i="1" s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B778" i="1"/>
  <c r="C778" i="1" s="1"/>
  <c r="AG777" i="1"/>
  <c r="AI777" i="1" s="1"/>
  <c r="AE777" i="1"/>
  <c r="AD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AA776" i="1" s="1"/>
  <c r="D776" i="1"/>
  <c r="AF776" i="1" s="1"/>
  <c r="B776" i="1"/>
  <c r="C776" i="1" s="1"/>
  <c r="AG775" i="1"/>
  <c r="AI775" i="1" s="1"/>
  <c r="AE775" i="1"/>
  <c r="W775" i="1" s="1"/>
  <c r="AA775" i="1" s="1"/>
  <c r="AD775" i="1"/>
  <c r="D775" i="1"/>
  <c r="AF775" i="1" s="1"/>
  <c r="B775" i="1"/>
  <c r="C775" i="1" s="1"/>
  <c r="AG774" i="1"/>
  <c r="AI774" i="1" s="1"/>
  <c r="AE774" i="1"/>
  <c r="AD774" i="1"/>
  <c r="W774" i="1"/>
  <c r="AA774" i="1" s="1"/>
  <c r="D774" i="1"/>
  <c r="AF774" i="1" s="1"/>
  <c r="B774" i="1"/>
  <c r="C774" i="1" s="1"/>
  <c r="AG773" i="1"/>
  <c r="AI773" i="1" s="1"/>
  <c r="AE773" i="1"/>
  <c r="W773" i="1" s="1"/>
  <c r="AA773" i="1" s="1"/>
  <c r="AD773" i="1"/>
  <c r="D773" i="1"/>
  <c r="AF773" i="1" s="1"/>
  <c r="B773" i="1"/>
  <c r="C773" i="1" s="1"/>
  <c r="AG772" i="1"/>
  <c r="AI772" i="1" s="1"/>
  <c r="AE772" i="1"/>
  <c r="AD772" i="1"/>
  <c r="W772" i="1"/>
  <c r="AA772" i="1" s="1"/>
  <c r="D772" i="1"/>
  <c r="AF772" i="1" s="1"/>
  <c r="B772" i="1"/>
  <c r="C772" i="1" s="1"/>
  <c r="AG771" i="1"/>
  <c r="AI771" i="1" s="1"/>
  <c r="AE771" i="1"/>
  <c r="W771" i="1" s="1"/>
  <c r="AA771" i="1" s="1"/>
  <c r="AD771" i="1"/>
  <c r="D771" i="1"/>
  <c r="AF771" i="1" s="1"/>
  <c r="B771" i="1"/>
  <c r="C771" i="1" s="1"/>
  <c r="AG770" i="1"/>
  <c r="AI770" i="1" s="1"/>
  <c r="AE770" i="1"/>
  <c r="AD770" i="1"/>
  <c r="W770" i="1"/>
  <c r="Y770" i="1" s="1"/>
  <c r="D770" i="1"/>
  <c r="AF770" i="1" s="1"/>
  <c r="B770" i="1"/>
  <c r="C770" i="1" s="1"/>
  <c r="AG769" i="1"/>
  <c r="AI769" i="1" s="1"/>
  <c r="AE769" i="1"/>
  <c r="AD769" i="1"/>
  <c r="W769" i="1"/>
  <c r="AA769" i="1" s="1"/>
  <c r="D769" i="1"/>
  <c r="AC769" i="1" s="1"/>
  <c r="B769" i="1"/>
  <c r="C769" i="1" s="1"/>
  <c r="AG768" i="1"/>
  <c r="AI768" i="1" s="1"/>
  <c r="AE768" i="1"/>
  <c r="W768" i="1" s="1"/>
  <c r="AD768" i="1"/>
  <c r="D768" i="1"/>
  <c r="AF768" i="1" s="1"/>
  <c r="B768" i="1"/>
  <c r="C768" i="1" s="1"/>
  <c r="AG767" i="1"/>
  <c r="AI767" i="1" s="1"/>
  <c r="AE767" i="1"/>
  <c r="W767" i="1" s="1"/>
  <c r="AD767" i="1"/>
  <c r="D767" i="1"/>
  <c r="AC767" i="1" s="1"/>
  <c r="B767" i="1"/>
  <c r="C767" i="1" s="1"/>
  <c r="AG766" i="1"/>
  <c r="AI766" i="1" s="1"/>
  <c r="AE766" i="1"/>
  <c r="AD766" i="1"/>
  <c r="W766" i="1"/>
  <c r="Y766" i="1" s="1"/>
  <c r="D766" i="1"/>
  <c r="AF766" i="1" s="1"/>
  <c r="B766" i="1"/>
  <c r="C766" i="1" s="1"/>
  <c r="AG765" i="1"/>
  <c r="AI765" i="1" s="1"/>
  <c r="AE765" i="1"/>
  <c r="W765" i="1" s="1"/>
  <c r="AA765" i="1" s="1"/>
  <c r="AD765" i="1"/>
  <c r="D765" i="1"/>
  <c r="AC765" i="1" s="1"/>
  <c r="B765" i="1"/>
  <c r="C765" i="1" s="1"/>
  <c r="AG764" i="1"/>
  <c r="AI764" i="1" s="1"/>
  <c r="AE764" i="1"/>
  <c r="W764" i="1" s="1"/>
  <c r="AD764" i="1"/>
  <c r="D764" i="1"/>
  <c r="B764" i="1"/>
  <c r="C764" i="1" s="1"/>
  <c r="AG763" i="1"/>
  <c r="AI763" i="1" s="1"/>
  <c r="AE763" i="1"/>
  <c r="AD763" i="1"/>
  <c r="W763" i="1"/>
  <c r="AA763" i="1" s="1"/>
  <c r="D763" i="1"/>
  <c r="AC763" i="1" s="1"/>
  <c r="B763" i="1"/>
  <c r="C763" i="1" s="1"/>
  <c r="AG762" i="1"/>
  <c r="AI762" i="1" s="1"/>
  <c r="AE762" i="1"/>
  <c r="AD762" i="1"/>
  <c r="W762" i="1"/>
  <c r="Y762" i="1" s="1"/>
  <c r="D762" i="1"/>
  <c r="AF762" i="1" s="1"/>
  <c r="B762" i="1"/>
  <c r="C762" i="1" s="1"/>
  <c r="AG761" i="1"/>
  <c r="AI761" i="1" s="1"/>
  <c r="AE761" i="1"/>
  <c r="AD761" i="1"/>
  <c r="W761" i="1"/>
  <c r="AA761" i="1" s="1"/>
  <c r="D761" i="1"/>
  <c r="AC761" i="1" s="1"/>
  <c r="B761" i="1"/>
  <c r="C761" i="1" s="1"/>
  <c r="AG760" i="1"/>
  <c r="AI760" i="1" s="1"/>
  <c r="AE760" i="1"/>
  <c r="W760" i="1" s="1"/>
  <c r="AD760" i="1"/>
  <c r="D760" i="1"/>
  <c r="AF760" i="1" s="1"/>
  <c r="B760" i="1"/>
  <c r="C760" i="1" s="1"/>
  <c r="AG759" i="1"/>
  <c r="AI759" i="1" s="1"/>
  <c r="AE759" i="1"/>
  <c r="W759" i="1" s="1"/>
  <c r="AD759" i="1"/>
  <c r="D759" i="1"/>
  <c r="AC759" i="1" s="1"/>
  <c r="B759" i="1"/>
  <c r="C759" i="1" s="1"/>
  <c r="AG758" i="1"/>
  <c r="AI758" i="1" s="1"/>
  <c r="AE758" i="1"/>
  <c r="AD758" i="1"/>
  <c r="W758" i="1"/>
  <c r="Y758" i="1" s="1"/>
  <c r="D758" i="1"/>
  <c r="AF758" i="1" s="1"/>
  <c r="B758" i="1"/>
  <c r="C758" i="1" s="1"/>
  <c r="AG757" i="1"/>
  <c r="AI757" i="1" s="1"/>
  <c r="AE757" i="1"/>
  <c r="W757" i="1" s="1"/>
  <c r="AD757" i="1"/>
  <c r="D757" i="1"/>
  <c r="AC757" i="1" s="1"/>
  <c r="B757" i="1"/>
  <c r="C757" i="1" s="1"/>
  <c r="AG756" i="1"/>
  <c r="AI756" i="1" s="1"/>
  <c r="AE756" i="1"/>
  <c r="W756" i="1" s="1"/>
  <c r="AD756" i="1"/>
  <c r="D756" i="1"/>
  <c r="B756" i="1"/>
  <c r="C756" i="1" s="1"/>
  <c r="AG755" i="1"/>
  <c r="AI755" i="1" s="1"/>
  <c r="AE755" i="1"/>
  <c r="AD755" i="1"/>
  <c r="W755" i="1"/>
  <c r="D755" i="1"/>
  <c r="AC755" i="1" s="1"/>
  <c r="B755" i="1"/>
  <c r="C755" i="1" s="1"/>
  <c r="AG754" i="1"/>
  <c r="AI754" i="1" s="1"/>
  <c r="AE754" i="1"/>
  <c r="AD754" i="1"/>
  <c r="W754" i="1"/>
  <c r="Y754" i="1" s="1"/>
  <c r="D754" i="1"/>
  <c r="AF754" i="1" s="1"/>
  <c r="B754" i="1"/>
  <c r="C754" i="1" s="1"/>
  <c r="AG753" i="1"/>
  <c r="AI753" i="1" s="1"/>
  <c r="AE753" i="1"/>
  <c r="AD753" i="1"/>
  <c r="W753" i="1"/>
  <c r="AA753" i="1" s="1"/>
  <c r="D753" i="1"/>
  <c r="AC753" i="1" s="1"/>
  <c r="B753" i="1"/>
  <c r="C753" i="1" s="1"/>
  <c r="AG752" i="1"/>
  <c r="AI752" i="1" s="1"/>
  <c r="AE752" i="1"/>
  <c r="W752" i="1" s="1"/>
  <c r="AD752" i="1"/>
  <c r="D752" i="1"/>
  <c r="AF752" i="1" s="1"/>
  <c r="B752" i="1"/>
  <c r="C752" i="1" s="1"/>
  <c r="AG751" i="1"/>
  <c r="AI751" i="1" s="1"/>
  <c r="AE751" i="1"/>
  <c r="W751" i="1" s="1"/>
  <c r="AD751" i="1"/>
  <c r="D751" i="1"/>
  <c r="AC751" i="1" s="1"/>
  <c r="B751" i="1"/>
  <c r="C751" i="1" s="1"/>
  <c r="AG750" i="1"/>
  <c r="AI750" i="1" s="1"/>
  <c r="AE750" i="1"/>
  <c r="AD750" i="1"/>
  <c r="W750" i="1"/>
  <c r="Y750" i="1" s="1"/>
  <c r="D750" i="1"/>
  <c r="AF750" i="1" s="1"/>
  <c r="B750" i="1"/>
  <c r="C750" i="1" s="1"/>
  <c r="AG749" i="1"/>
  <c r="AI749" i="1" s="1"/>
  <c r="AE749" i="1"/>
  <c r="AD749" i="1"/>
  <c r="W749" i="1"/>
  <c r="D749" i="1"/>
  <c r="AC749" i="1" s="1"/>
  <c r="B749" i="1"/>
  <c r="C749" i="1" s="1"/>
  <c r="AG748" i="1"/>
  <c r="AI748" i="1" s="1"/>
  <c r="AE748" i="1"/>
  <c r="W748" i="1" s="1"/>
  <c r="AD748" i="1"/>
  <c r="D748" i="1"/>
  <c r="B748" i="1"/>
  <c r="C748" i="1" s="1"/>
  <c r="AG747" i="1"/>
  <c r="AI747" i="1" s="1"/>
  <c r="AE747" i="1"/>
  <c r="AD747" i="1"/>
  <c r="W747" i="1"/>
  <c r="D747" i="1"/>
  <c r="AC747" i="1" s="1"/>
  <c r="B747" i="1"/>
  <c r="C747" i="1" s="1"/>
  <c r="AG746" i="1"/>
  <c r="AI746" i="1" s="1"/>
  <c r="AE746" i="1"/>
  <c r="W746" i="1" s="1"/>
  <c r="Y746" i="1" s="1"/>
  <c r="AD746" i="1"/>
  <c r="D746" i="1"/>
  <c r="AF746" i="1" s="1"/>
  <c r="B746" i="1"/>
  <c r="C746" i="1" s="1"/>
  <c r="AG745" i="1"/>
  <c r="AI745" i="1" s="1"/>
  <c r="AE745" i="1"/>
  <c r="W745" i="1" s="1"/>
  <c r="AA745" i="1" s="1"/>
  <c r="AD745" i="1"/>
  <c r="D745" i="1"/>
  <c r="AC745" i="1" s="1"/>
  <c r="B745" i="1"/>
  <c r="C745" i="1" s="1"/>
  <c r="AG744" i="1"/>
  <c r="AI744" i="1" s="1"/>
  <c r="AE744" i="1"/>
  <c r="W744" i="1" s="1"/>
  <c r="AD744" i="1"/>
  <c r="D744" i="1"/>
  <c r="AF744" i="1" s="1"/>
  <c r="B744" i="1"/>
  <c r="C744" i="1" s="1"/>
  <c r="AG743" i="1"/>
  <c r="AI743" i="1" s="1"/>
  <c r="AE743" i="1"/>
  <c r="W743" i="1" s="1"/>
  <c r="AD743" i="1"/>
  <c r="D743" i="1"/>
  <c r="AC743" i="1" s="1"/>
  <c r="B743" i="1"/>
  <c r="C743" i="1" s="1"/>
  <c r="AG742" i="1"/>
  <c r="AI742" i="1" s="1"/>
  <c r="AE742" i="1"/>
  <c r="AD742" i="1"/>
  <c r="W742" i="1"/>
  <c r="Y742" i="1" s="1"/>
  <c r="D742" i="1"/>
  <c r="AF742" i="1" s="1"/>
  <c r="B742" i="1"/>
  <c r="C742" i="1" s="1"/>
  <c r="AG741" i="1"/>
  <c r="AI741" i="1" s="1"/>
  <c r="AE741" i="1"/>
  <c r="AD741" i="1"/>
  <c r="W741" i="1"/>
  <c r="D741" i="1"/>
  <c r="AC741" i="1" s="1"/>
  <c r="B741" i="1"/>
  <c r="C741" i="1" s="1"/>
  <c r="AG740" i="1"/>
  <c r="AI740" i="1" s="1"/>
  <c r="AE740" i="1"/>
  <c r="W740" i="1" s="1"/>
  <c r="AD740" i="1"/>
  <c r="D740" i="1"/>
  <c r="B740" i="1"/>
  <c r="C740" i="1" s="1"/>
  <c r="AG739" i="1"/>
  <c r="AI739" i="1" s="1"/>
  <c r="AE739" i="1"/>
  <c r="AD739" i="1"/>
  <c r="W739" i="1"/>
  <c r="D739" i="1"/>
  <c r="AC739" i="1" s="1"/>
  <c r="B739" i="1"/>
  <c r="C739" i="1" s="1"/>
  <c r="AG738" i="1"/>
  <c r="AI738" i="1" s="1"/>
  <c r="AE738" i="1"/>
  <c r="W738" i="1" s="1"/>
  <c r="Y738" i="1" s="1"/>
  <c r="AD738" i="1"/>
  <c r="D738" i="1"/>
  <c r="AF738" i="1" s="1"/>
  <c r="B738" i="1"/>
  <c r="C738" i="1" s="1"/>
  <c r="AG737" i="1"/>
  <c r="AI737" i="1" s="1"/>
  <c r="AE737" i="1"/>
  <c r="AD737" i="1"/>
  <c r="W737" i="1"/>
  <c r="AA737" i="1" s="1"/>
  <c r="D737" i="1"/>
  <c r="AC737" i="1" s="1"/>
  <c r="B737" i="1"/>
  <c r="C737" i="1" s="1"/>
  <c r="AG736" i="1"/>
  <c r="AI736" i="1" s="1"/>
  <c r="AE736" i="1"/>
  <c r="W736" i="1" s="1"/>
  <c r="AD736" i="1"/>
  <c r="D736" i="1"/>
  <c r="AF736" i="1" s="1"/>
  <c r="B736" i="1"/>
  <c r="C736" i="1" s="1"/>
  <c r="AG735" i="1"/>
  <c r="AI735" i="1" s="1"/>
  <c r="AE735" i="1"/>
  <c r="W735" i="1" s="1"/>
  <c r="AD735" i="1"/>
  <c r="D735" i="1"/>
  <c r="AC735" i="1" s="1"/>
  <c r="B735" i="1"/>
  <c r="C735" i="1" s="1"/>
  <c r="AG734" i="1"/>
  <c r="AI734" i="1" s="1"/>
  <c r="AE734" i="1"/>
  <c r="AD734" i="1"/>
  <c r="W734" i="1"/>
  <c r="Y734" i="1" s="1"/>
  <c r="D734" i="1"/>
  <c r="AF734" i="1" s="1"/>
  <c r="B734" i="1"/>
  <c r="C734" i="1" s="1"/>
  <c r="AG733" i="1"/>
  <c r="AI733" i="1" s="1"/>
  <c r="AE733" i="1"/>
  <c r="AD733" i="1"/>
  <c r="W733" i="1"/>
  <c r="D733" i="1"/>
  <c r="AC733" i="1" s="1"/>
  <c r="B733" i="1"/>
  <c r="C733" i="1" s="1"/>
  <c r="AG732" i="1"/>
  <c r="AI732" i="1" s="1"/>
  <c r="AE732" i="1"/>
  <c r="W732" i="1" s="1"/>
  <c r="AD732" i="1"/>
  <c r="D732" i="1"/>
  <c r="B732" i="1"/>
  <c r="C732" i="1" s="1"/>
  <c r="AG731" i="1"/>
  <c r="AI731" i="1" s="1"/>
  <c r="AE731" i="1"/>
  <c r="W731" i="1" s="1"/>
  <c r="AD731" i="1"/>
  <c r="D731" i="1"/>
  <c r="AC731" i="1" s="1"/>
  <c r="B731" i="1"/>
  <c r="C731" i="1" s="1"/>
  <c r="AG730" i="1"/>
  <c r="AI730" i="1" s="1"/>
  <c r="AE730" i="1"/>
  <c r="AD730" i="1"/>
  <c r="W730" i="1"/>
  <c r="Y730" i="1" s="1"/>
  <c r="D730" i="1"/>
  <c r="AF730" i="1" s="1"/>
  <c r="B730" i="1"/>
  <c r="C730" i="1" s="1"/>
  <c r="AG729" i="1"/>
  <c r="AI729" i="1" s="1"/>
  <c r="AE729" i="1"/>
  <c r="W729" i="1" s="1"/>
  <c r="AA729" i="1" s="1"/>
  <c r="AD729" i="1"/>
  <c r="D729" i="1"/>
  <c r="AC729" i="1" s="1"/>
  <c r="B729" i="1"/>
  <c r="C729" i="1" s="1"/>
  <c r="AG728" i="1"/>
  <c r="AI728" i="1" s="1"/>
  <c r="AE728" i="1"/>
  <c r="W728" i="1" s="1"/>
  <c r="AD728" i="1"/>
  <c r="D728" i="1"/>
  <c r="AF728" i="1" s="1"/>
  <c r="B728" i="1"/>
  <c r="C728" i="1" s="1"/>
  <c r="AG727" i="1"/>
  <c r="AI727" i="1" s="1"/>
  <c r="AE727" i="1"/>
  <c r="AD727" i="1"/>
  <c r="W727" i="1"/>
  <c r="AA727" i="1" s="1"/>
  <c r="D727" i="1"/>
  <c r="AC727" i="1" s="1"/>
  <c r="B727" i="1"/>
  <c r="C727" i="1" s="1"/>
  <c r="AG726" i="1"/>
  <c r="AI726" i="1" s="1"/>
  <c r="AE726" i="1"/>
  <c r="AD726" i="1"/>
  <c r="W726" i="1"/>
  <c r="Y726" i="1" s="1"/>
  <c r="D726" i="1"/>
  <c r="AF726" i="1" s="1"/>
  <c r="B726" i="1"/>
  <c r="C726" i="1" s="1"/>
  <c r="AG725" i="1"/>
  <c r="AI725" i="1" s="1"/>
  <c r="AE725" i="1"/>
  <c r="W725" i="1" s="1"/>
  <c r="AA725" i="1" s="1"/>
  <c r="AD725" i="1"/>
  <c r="D725" i="1"/>
  <c r="AC725" i="1" s="1"/>
  <c r="B725" i="1"/>
  <c r="C725" i="1" s="1"/>
  <c r="AG724" i="1"/>
  <c r="AI724" i="1" s="1"/>
  <c r="AE724" i="1"/>
  <c r="W724" i="1" s="1"/>
  <c r="AD724" i="1"/>
  <c r="D724" i="1"/>
  <c r="B724" i="1"/>
  <c r="C724" i="1" s="1"/>
  <c r="AG723" i="1"/>
  <c r="AI723" i="1" s="1"/>
  <c r="AE723" i="1"/>
  <c r="W723" i="1" s="1"/>
  <c r="AD723" i="1"/>
  <c r="D723" i="1"/>
  <c r="AC723" i="1" s="1"/>
  <c r="B723" i="1"/>
  <c r="C723" i="1" s="1"/>
  <c r="AG722" i="1"/>
  <c r="AI722" i="1" s="1"/>
  <c r="AE722" i="1"/>
  <c r="W722" i="1" s="1"/>
  <c r="Y722" i="1" s="1"/>
  <c r="AD722" i="1"/>
  <c r="D722" i="1"/>
  <c r="AF722" i="1" s="1"/>
  <c r="B722" i="1"/>
  <c r="C722" i="1" s="1"/>
  <c r="AG721" i="1"/>
  <c r="AI721" i="1" s="1"/>
  <c r="AE721" i="1"/>
  <c r="AD721" i="1"/>
  <c r="W721" i="1"/>
  <c r="AA721" i="1" s="1"/>
  <c r="D721" i="1"/>
  <c r="AC721" i="1" s="1"/>
  <c r="B721" i="1"/>
  <c r="C721" i="1" s="1"/>
  <c r="AG720" i="1"/>
  <c r="AI720" i="1" s="1"/>
  <c r="AE720" i="1"/>
  <c r="W720" i="1" s="1"/>
  <c r="AD720" i="1"/>
  <c r="D720" i="1"/>
  <c r="AF720" i="1" s="1"/>
  <c r="B720" i="1"/>
  <c r="C720" i="1" s="1"/>
  <c r="AG719" i="1"/>
  <c r="AI719" i="1" s="1"/>
  <c r="AE719" i="1"/>
  <c r="AD719" i="1"/>
  <c r="W719" i="1"/>
  <c r="AA719" i="1" s="1"/>
  <c r="D719" i="1"/>
  <c r="AC719" i="1" s="1"/>
  <c r="B719" i="1"/>
  <c r="C719" i="1" s="1"/>
  <c r="AG718" i="1"/>
  <c r="AI718" i="1" s="1"/>
  <c r="AE718" i="1"/>
  <c r="W718" i="1" s="1"/>
  <c r="Y718" i="1" s="1"/>
  <c r="AD718" i="1"/>
  <c r="D718" i="1"/>
  <c r="AF718" i="1" s="1"/>
  <c r="B718" i="1"/>
  <c r="C718" i="1" s="1"/>
  <c r="AG717" i="1"/>
  <c r="AI717" i="1" s="1"/>
  <c r="AE717" i="1"/>
  <c r="AD717" i="1"/>
  <c r="W717" i="1"/>
  <c r="AA717" i="1" s="1"/>
  <c r="D717" i="1"/>
  <c r="AC717" i="1" s="1"/>
  <c r="B717" i="1"/>
  <c r="C717" i="1" s="1"/>
  <c r="AG716" i="1"/>
  <c r="AI716" i="1" s="1"/>
  <c r="AE716" i="1"/>
  <c r="W716" i="1" s="1"/>
  <c r="AD716" i="1"/>
  <c r="D716" i="1"/>
  <c r="B716" i="1"/>
  <c r="C716" i="1" s="1"/>
  <c r="AG715" i="1"/>
  <c r="AI715" i="1" s="1"/>
  <c r="AE715" i="1"/>
  <c r="W715" i="1" s="1"/>
  <c r="AD715" i="1"/>
  <c r="D715" i="1"/>
  <c r="AC715" i="1" s="1"/>
  <c r="B715" i="1"/>
  <c r="C715" i="1" s="1"/>
  <c r="AG714" i="1"/>
  <c r="AI714" i="1" s="1"/>
  <c r="AE714" i="1"/>
  <c r="AD714" i="1"/>
  <c r="W714" i="1"/>
  <c r="Y714" i="1" s="1"/>
  <c r="D714" i="1"/>
  <c r="AF714" i="1" s="1"/>
  <c r="B714" i="1"/>
  <c r="C714" i="1" s="1"/>
  <c r="AG713" i="1"/>
  <c r="AI713" i="1" s="1"/>
  <c r="AE713" i="1"/>
  <c r="W713" i="1" s="1"/>
  <c r="AA713" i="1" s="1"/>
  <c r="AD713" i="1"/>
  <c r="D713" i="1"/>
  <c r="AC713" i="1" s="1"/>
  <c r="B713" i="1"/>
  <c r="C713" i="1" s="1"/>
  <c r="AG712" i="1"/>
  <c r="AI712" i="1" s="1"/>
  <c r="AE712" i="1"/>
  <c r="W712" i="1" s="1"/>
  <c r="AD712" i="1"/>
  <c r="D712" i="1"/>
  <c r="AF712" i="1" s="1"/>
  <c r="B712" i="1"/>
  <c r="C712" i="1" s="1"/>
  <c r="AG711" i="1"/>
  <c r="AI711" i="1" s="1"/>
  <c r="AE711" i="1"/>
  <c r="AD711" i="1"/>
  <c r="W711" i="1"/>
  <c r="AA711" i="1" s="1"/>
  <c r="D711" i="1"/>
  <c r="AC711" i="1" s="1"/>
  <c r="B711" i="1"/>
  <c r="C711" i="1" s="1"/>
  <c r="AG710" i="1"/>
  <c r="AI710" i="1" s="1"/>
  <c r="AE710" i="1"/>
  <c r="AD710" i="1"/>
  <c r="W710" i="1"/>
  <c r="Y710" i="1" s="1"/>
  <c r="D710" i="1"/>
  <c r="AF710" i="1" s="1"/>
  <c r="B710" i="1"/>
  <c r="C710" i="1" s="1"/>
  <c r="AG709" i="1"/>
  <c r="AI709" i="1" s="1"/>
  <c r="AE709" i="1"/>
  <c r="AD709" i="1"/>
  <c r="W709" i="1"/>
  <c r="AA709" i="1" s="1"/>
  <c r="D709" i="1"/>
  <c r="AC709" i="1" s="1"/>
  <c r="B709" i="1"/>
  <c r="C709" i="1" s="1"/>
  <c r="AG708" i="1"/>
  <c r="AI708" i="1" s="1"/>
  <c r="AE708" i="1"/>
  <c r="W708" i="1" s="1"/>
  <c r="AD708" i="1"/>
  <c r="D708" i="1"/>
  <c r="B708" i="1"/>
  <c r="C708" i="1" s="1"/>
  <c r="AG707" i="1"/>
  <c r="AI707" i="1" s="1"/>
  <c r="AE707" i="1"/>
  <c r="W707" i="1" s="1"/>
  <c r="AD707" i="1"/>
  <c r="D707" i="1"/>
  <c r="AC707" i="1" s="1"/>
  <c r="B707" i="1"/>
  <c r="C707" i="1" s="1"/>
  <c r="AG706" i="1"/>
  <c r="AI706" i="1" s="1"/>
  <c r="AE706" i="1"/>
  <c r="AD706" i="1"/>
  <c r="W706" i="1"/>
  <c r="Y706" i="1" s="1"/>
  <c r="D706" i="1"/>
  <c r="AF706" i="1" s="1"/>
  <c r="B706" i="1"/>
  <c r="C706" i="1" s="1"/>
  <c r="AG705" i="1"/>
  <c r="AI705" i="1" s="1"/>
  <c r="AE705" i="1"/>
  <c r="W705" i="1" s="1"/>
  <c r="AA705" i="1" s="1"/>
  <c r="AD705" i="1"/>
  <c r="D705" i="1"/>
  <c r="AC705" i="1" s="1"/>
  <c r="B705" i="1"/>
  <c r="C705" i="1" s="1"/>
  <c r="AG704" i="1"/>
  <c r="AI704" i="1" s="1"/>
  <c r="AE704" i="1"/>
  <c r="W704" i="1" s="1"/>
  <c r="AD704" i="1"/>
  <c r="D704" i="1"/>
  <c r="AF704" i="1" s="1"/>
  <c r="B704" i="1"/>
  <c r="C704" i="1" s="1"/>
  <c r="AG703" i="1"/>
  <c r="AI703" i="1" s="1"/>
  <c r="AE703" i="1"/>
  <c r="AD703" i="1"/>
  <c r="W703" i="1"/>
  <c r="AA703" i="1" s="1"/>
  <c r="D703" i="1"/>
  <c r="AC703" i="1" s="1"/>
  <c r="B703" i="1"/>
  <c r="C703" i="1" s="1"/>
  <c r="AG702" i="1"/>
  <c r="AI702" i="1" s="1"/>
  <c r="AE702" i="1"/>
  <c r="AD702" i="1"/>
  <c r="W702" i="1"/>
  <c r="Y702" i="1" s="1"/>
  <c r="D702" i="1"/>
  <c r="AF702" i="1" s="1"/>
  <c r="B702" i="1"/>
  <c r="C702" i="1" s="1"/>
  <c r="AG701" i="1"/>
  <c r="AI701" i="1" s="1"/>
  <c r="AE701" i="1"/>
  <c r="AD701" i="1"/>
  <c r="W701" i="1"/>
  <c r="AA701" i="1" s="1"/>
  <c r="D701" i="1"/>
  <c r="AC701" i="1" s="1"/>
  <c r="B701" i="1"/>
  <c r="C701" i="1" s="1"/>
  <c r="AG700" i="1"/>
  <c r="AI700" i="1" s="1"/>
  <c r="AE700" i="1"/>
  <c r="W700" i="1" s="1"/>
  <c r="AD700" i="1"/>
  <c r="D700" i="1"/>
  <c r="B700" i="1"/>
  <c r="C700" i="1" s="1"/>
  <c r="AG699" i="1"/>
  <c r="AI699" i="1" s="1"/>
  <c r="AE699" i="1"/>
  <c r="W699" i="1" s="1"/>
  <c r="AD699" i="1"/>
  <c r="D699" i="1"/>
  <c r="AC699" i="1" s="1"/>
  <c r="B699" i="1"/>
  <c r="C699" i="1" s="1"/>
  <c r="AG698" i="1"/>
  <c r="AI698" i="1" s="1"/>
  <c r="AE698" i="1"/>
  <c r="AD698" i="1"/>
  <c r="W698" i="1"/>
  <c r="Y698" i="1" s="1"/>
  <c r="D698" i="1"/>
  <c r="AF698" i="1" s="1"/>
  <c r="B698" i="1"/>
  <c r="C698" i="1" s="1"/>
  <c r="AG697" i="1"/>
  <c r="AI697" i="1" s="1"/>
  <c r="AE697" i="1"/>
  <c r="AD697" i="1"/>
  <c r="W697" i="1"/>
  <c r="AA697" i="1" s="1"/>
  <c r="D697" i="1"/>
  <c r="AC697" i="1" s="1"/>
  <c r="B697" i="1"/>
  <c r="C697" i="1" s="1"/>
  <c r="AG696" i="1"/>
  <c r="AI696" i="1" s="1"/>
  <c r="AE696" i="1"/>
  <c r="W696" i="1" s="1"/>
  <c r="AD696" i="1"/>
  <c r="D696" i="1"/>
  <c r="AF696" i="1" s="1"/>
  <c r="B696" i="1"/>
  <c r="C696" i="1" s="1"/>
  <c r="AG695" i="1"/>
  <c r="AI695" i="1" s="1"/>
  <c r="AE695" i="1"/>
  <c r="AD695" i="1"/>
  <c r="W695" i="1"/>
  <c r="AA695" i="1" s="1"/>
  <c r="D695" i="1"/>
  <c r="AC695" i="1" s="1"/>
  <c r="B695" i="1"/>
  <c r="C695" i="1" s="1"/>
  <c r="AG694" i="1"/>
  <c r="AI694" i="1" s="1"/>
  <c r="AE694" i="1"/>
  <c r="W694" i="1" s="1"/>
  <c r="Y694" i="1" s="1"/>
  <c r="AD694" i="1"/>
  <c r="D694" i="1"/>
  <c r="AF694" i="1" s="1"/>
  <c r="B694" i="1"/>
  <c r="C694" i="1" s="1"/>
  <c r="AG693" i="1"/>
  <c r="AI693" i="1" s="1"/>
  <c r="AE693" i="1"/>
  <c r="W693" i="1" s="1"/>
  <c r="AA693" i="1" s="1"/>
  <c r="AD693" i="1"/>
  <c r="D693" i="1"/>
  <c r="AC693" i="1" s="1"/>
  <c r="B693" i="1"/>
  <c r="C693" i="1" s="1"/>
  <c r="AG692" i="1"/>
  <c r="AI692" i="1" s="1"/>
  <c r="AE692" i="1"/>
  <c r="W692" i="1" s="1"/>
  <c r="AD692" i="1"/>
  <c r="D692" i="1"/>
  <c r="B692" i="1"/>
  <c r="C692" i="1" s="1"/>
  <c r="AG691" i="1"/>
  <c r="AI691" i="1" s="1"/>
  <c r="AE691" i="1"/>
  <c r="W691" i="1" s="1"/>
  <c r="AD691" i="1"/>
  <c r="D691" i="1"/>
  <c r="AC691" i="1" s="1"/>
  <c r="B691" i="1"/>
  <c r="C691" i="1" s="1"/>
  <c r="AG690" i="1"/>
  <c r="AI690" i="1" s="1"/>
  <c r="AE690" i="1"/>
  <c r="AD690" i="1"/>
  <c r="W690" i="1"/>
  <c r="Y690" i="1" s="1"/>
  <c r="D690" i="1"/>
  <c r="AF690" i="1" s="1"/>
  <c r="B690" i="1"/>
  <c r="C690" i="1" s="1"/>
  <c r="AG689" i="1"/>
  <c r="AI689" i="1" s="1"/>
  <c r="AE689" i="1"/>
  <c r="AD689" i="1"/>
  <c r="W689" i="1"/>
  <c r="AA689" i="1" s="1"/>
  <c r="D689" i="1"/>
  <c r="AC689" i="1" s="1"/>
  <c r="B689" i="1"/>
  <c r="C689" i="1" s="1"/>
  <c r="AG688" i="1"/>
  <c r="AI688" i="1" s="1"/>
  <c r="AE688" i="1"/>
  <c r="W688" i="1" s="1"/>
  <c r="AD688" i="1"/>
  <c r="D688" i="1"/>
  <c r="AF688" i="1" s="1"/>
  <c r="B688" i="1"/>
  <c r="C688" i="1" s="1"/>
  <c r="AG687" i="1"/>
  <c r="AI687" i="1" s="1"/>
  <c r="AE687" i="1"/>
  <c r="AD687" i="1"/>
  <c r="W687" i="1"/>
  <c r="AA687" i="1" s="1"/>
  <c r="D687" i="1"/>
  <c r="AC687" i="1" s="1"/>
  <c r="B687" i="1"/>
  <c r="C687" i="1" s="1"/>
  <c r="AG686" i="1"/>
  <c r="AI686" i="1" s="1"/>
  <c r="AE686" i="1"/>
  <c r="W686" i="1" s="1"/>
  <c r="Y686" i="1" s="1"/>
  <c r="AD686" i="1"/>
  <c r="D686" i="1"/>
  <c r="AF686" i="1" s="1"/>
  <c r="B686" i="1"/>
  <c r="C686" i="1" s="1"/>
  <c r="AG685" i="1"/>
  <c r="AI685" i="1" s="1"/>
  <c r="AE685" i="1"/>
  <c r="AD685" i="1"/>
  <c r="W685" i="1"/>
  <c r="AA685" i="1" s="1"/>
  <c r="D685" i="1"/>
  <c r="AC685" i="1" s="1"/>
  <c r="B685" i="1"/>
  <c r="C685" i="1" s="1"/>
  <c r="AG684" i="1"/>
  <c r="AI684" i="1" s="1"/>
  <c r="AE684" i="1"/>
  <c r="W684" i="1" s="1"/>
  <c r="AD684" i="1"/>
  <c r="D684" i="1"/>
  <c r="B684" i="1"/>
  <c r="C684" i="1" s="1"/>
  <c r="AG683" i="1"/>
  <c r="AI683" i="1" s="1"/>
  <c r="AE683" i="1"/>
  <c r="W683" i="1" s="1"/>
  <c r="AD683" i="1"/>
  <c r="D683" i="1"/>
  <c r="AC683" i="1" s="1"/>
  <c r="B683" i="1"/>
  <c r="C683" i="1" s="1"/>
  <c r="AG682" i="1"/>
  <c r="AI682" i="1" s="1"/>
  <c r="AE682" i="1"/>
  <c r="AD682" i="1"/>
  <c r="W682" i="1"/>
  <c r="Y682" i="1" s="1"/>
  <c r="D682" i="1"/>
  <c r="AF682" i="1" s="1"/>
  <c r="B682" i="1"/>
  <c r="C682" i="1" s="1"/>
  <c r="AG681" i="1"/>
  <c r="AI681" i="1" s="1"/>
  <c r="AE681" i="1"/>
  <c r="W681" i="1" s="1"/>
  <c r="AA681" i="1" s="1"/>
  <c r="AD681" i="1"/>
  <c r="D681" i="1"/>
  <c r="AC681" i="1" s="1"/>
  <c r="B681" i="1"/>
  <c r="C681" i="1" s="1"/>
  <c r="AG680" i="1"/>
  <c r="AI680" i="1" s="1"/>
  <c r="AE680" i="1"/>
  <c r="W680" i="1" s="1"/>
  <c r="AD680" i="1"/>
  <c r="D680" i="1"/>
  <c r="AF680" i="1" s="1"/>
  <c r="B680" i="1"/>
  <c r="C680" i="1" s="1"/>
  <c r="AG679" i="1"/>
  <c r="AI679" i="1" s="1"/>
  <c r="AE679" i="1"/>
  <c r="AD679" i="1"/>
  <c r="W679" i="1"/>
  <c r="AA679" i="1" s="1"/>
  <c r="D679" i="1"/>
  <c r="AC679" i="1" s="1"/>
  <c r="B679" i="1"/>
  <c r="C679" i="1" s="1"/>
  <c r="AG678" i="1"/>
  <c r="AI678" i="1" s="1"/>
  <c r="AE678" i="1"/>
  <c r="AD678" i="1"/>
  <c r="W678" i="1"/>
  <c r="Y678" i="1" s="1"/>
  <c r="D678" i="1"/>
  <c r="AF678" i="1" s="1"/>
  <c r="B678" i="1"/>
  <c r="C678" i="1" s="1"/>
  <c r="AG677" i="1"/>
  <c r="AI677" i="1" s="1"/>
  <c r="AE677" i="1"/>
  <c r="W677" i="1" s="1"/>
  <c r="AA677" i="1" s="1"/>
  <c r="AD677" i="1"/>
  <c r="D677" i="1"/>
  <c r="AC677" i="1" s="1"/>
  <c r="B677" i="1"/>
  <c r="C677" i="1" s="1"/>
  <c r="AG676" i="1"/>
  <c r="AI676" i="1" s="1"/>
  <c r="AE676" i="1"/>
  <c r="W676" i="1" s="1"/>
  <c r="AD676" i="1"/>
  <c r="D676" i="1"/>
  <c r="B676" i="1"/>
  <c r="C676" i="1" s="1"/>
  <c r="AG675" i="1"/>
  <c r="AI675" i="1" s="1"/>
  <c r="AE675" i="1"/>
  <c r="W675" i="1" s="1"/>
  <c r="AD675" i="1"/>
  <c r="D675" i="1"/>
  <c r="AC675" i="1" s="1"/>
  <c r="B675" i="1"/>
  <c r="C675" i="1" s="1"/>
  <c r="AG674" i="1"/>
  <c r="AI674" i="1" s="1"/>
  <c r="AE674" i="1"/>
  <c r="W674" i="1" s="1"/>
  <c r="Y674" i="1" s="1"/>
  <c r="AD674" i="1"/>
  <c r="D674" i="1"/>
  <c r="AF674" i="1" s="1"/>
  <c r="B674" i="1"/>
  <c r="C674" i="1" s="1"/>
  <c r="AG673" i="1"/>
  <c r="AI673" i="1" s="1"/>
  <c r="AE673" i="1"/>
  <c r="W673" i="1" s="1"/>
  <c r="AA673" i="1" s="1"/>
  <c r="AD673" i="1"/>
  <c r="D673" i="1"/>
  <c r="AC673" i="1" s="1"/>
  <c r="B673" i="1"/>
  <c r="C673" i="1" s="1"/>
  <c r="AG672" i="1"/>
  <c r="AI672" i="1" s="1"/>
  <c r="AE672" i="1"/>
  <c r="W672" i="1" s="1"/>
  <c r="AD672" i="1"/>
  <c r="D672" i="1"/>
  <c r="AF672" i="1" s="1"/>
  <c r="B672" i="1"/>
  <c r="C672" i="1" s="1"/>
  <c r="AG671" i="1"/>
  <c r="AI671" i="1" s="1"/>
  <c r="AE671" i="1"/>
  <c r="AD671" i="1"/>
  <c r="W671" i="1"/>
  <c r="AA671" i="1" s="1"/>
  <c r="D671" i="1"/>
  <c r="AC671" i="1" s="1"/>
  <c r="B671" i="1"/>
  <c r="C671" i="1" s="1"/>
  <c r="AG670" i="1"/>
  <c r="AI670" i="1" s="1"/>
  <c r="AE670" i="1"/>
  <c r="W670" i="1" s="1"/>
  <c r="Y670" i="1" s="1"/>
  <c r="AD670" i="1"/>
  <c r="D670" i="1"/>
  <c r="AF670" i="1" s="1"/>
  <c r="B670" i="1"/>
  <c r="C670" i="1" s="1"/>
  <c r="AG669" i="1"/>
  <c r="AI669" i="1" s="1"/>
  <c r="AE669" i="1"/>
  <c r="AD669" i="1"/>
  <c r="W669" i="1"/>
  <c r="AA669" i="1" s="1"/>
  <c r="D669" i="1"/>
  <c r="AC669" i="1" s="1"/>
  <c r="B669" i="1"/>
  <c r="C669" i="1" s="1"/>
  <c r="AG668" i="1"/>
  <c r="AI668" i="1" s="1"/>
  <c r="AE668" i="1"/>
  <c r="W668" i="1" s="1"/>
  <c r="AD668" i="1"/>
  <c r="D668" i="1"/>
  <c r="B668" i="1"/>
  <c r="C668" i="1" s="1"/>
  <c r="AG667" i="1"/>
  <c r="AI667" i="1" s="1"/>
  <c r="AE667" i="1"/>
  <c r="W667" i="1" s="1"/>
  <c r="AD667" i="1"/>
  <c r="D667" i="1"/>
  <c r="AC667" i="1" s="1"/>
  <c r="B667" i="1"/>
  <c r="C667" i="1" s="1"/>
  <c r="AE666" i="1"/>
  <c r="AD666" i="1" s="1"/>
  <c r="AG665" i="1"/>
  <c r="AI665" i="1" s="1"/>
  <c r="AE665" i="1"/>
  <c r="AD665" i="1"/>
  <c r="W665" i="1"/>
  <c r="AA665" i="1" s="1"/>
  <c r="D665" i="1"/>
  <c r="AC665" i="1" s="1"/>
  <c r="B665" i="1"/>
  <c r="C665" i="1" s="1"/>
  <c r="AE664" i="1"/>
  <c r="AD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D661" i="1"/>
  <c r="B661" i="1"/>
  <c r="C661" i="1" s="1"/>
  <c r="AE660" i="1"/>
  <c r="AD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AD657" i="1" s="1"/>
  <c r="AG656" i="1"/>
  <c r="AI656" i="1" s="1"/>
  <c r="AE656" i="1"/>
  <c r="W656" i="1" s="1"/>
  <c r="Y656" i="1" s="1"/>
  <c r="AD656" i="1"/>
  <c r="D656" i="1"/>
  <c r="AF656" i="1" s="1"/>
  <c r="B656" i="1"/>
  <c r="C656" i="1" s="1"/>
  <c r="AE655" i="1"/>
  <c r="AD655" i="1" s="1"/>
  <c r="B655" i="1"/>
  <c r="C655" i="1" s="1"/>
  <c r="AE654" i="1"/>
  <c r="W654" i="1" s="1"/>
  <c r="B654" i="1"/>
  <c r="C654" i="1" s="1"/>
  <c r="AE653" i="1"/>
  <c r="W653" i="1" s="1"/>
  <c r="AD653" i="1"/>
  <c r="B653" i="1"/>
  <c r="C653" i="1" s="1"/>
  <c r="AE652" i="1"/>
  <c r="AD652" i="1" s="1"/>
  <c r="AG651" i="1"/>
  <c r="AI651" i="1" s="1"/>
  <c r="AE651" i="1"/>
  <c r="AD651" i="1"/>
  <c r="W651" i="1"/>
  <c r="AA651" i="1" s="1"/>
  <c r="D651" i="1"/>
  <c r="AC651" i="1" s="1"/>
  <c r="B651" i="1"/>
  <c r="C651" i="1" s="1"/>
  <c r="AE650" i="1"/>
  <c r="W650" i="1" s="1"/>
  <c r="AG649" i="1"/>
  <c r="AI649" i="1" s="1"/>
  <c r="AE649" i="1"/>
  <c r="AD649" i="1"/>
  <c r="W649" i="1"/>
  <c r="Z649" i="1" s="1"/>
  <c r="D649" i="1"/>
  <c r="AC649" i="1" s="1"/>
  <c r="B649" i="1"/>
  <c r="C649" i="1" s="1"/>
  <c r="AE648" i="1"/>
  <c r="AD648" i="1" s="1"/>
  <c r="B648" i="1"/>
  <c r="C648" i="1" s="1"/>
  <c r="AE647" i="1"/>
  <c r="AD647" i="1" s="1"/>
  <c r="B647" i="1"/>
  <c r="C647" i="1" s="1"/>
  <c r="AE646" i="1"/>
  <c r="W646" i="1" s="1"/>
  <c r="B646" i="1"/>
  <c r="C646" i="1" s="1"/>
  <c r="AE645" i="1"/>
  <c r="W645" i="1" s="1"/>
  <c r="B645" i="1"/>
  <c r="C645" i="1" s="1"/>
  <c r="AE644" i="1"/>
  <c r="AD644" i="1" s="1"/>
  <c r="B644" i="1"/>
  <c r="C644" i="1" s="1"/>
  <c r="AE643" i="1"/>
  <c r="AD643" i="1" s="1"/>
  <c r="B643" i="1"/>
  <c r="C643" i="1" s="1"/>
  <c r="AE642" i="1"/>
  <c r="AG641" i="1"/>
  <c r="AI641" i="1" s="1"/>
  <c r="AE641" i="1"/>
  <c r="AD641" i="1"/>
  <c r="W641" i="1"/>
  <c r="Z641" i="1" s="1"/>
  <c r="D641" i="1"/>
  <c r="AC641" i="1" s="1"/>
  <c r="B641" i="1"/>
  <c r="C641" i="1" s="1"/>
  <c r="AE640" i="1"/>
  <c r="W640" i="1" s="1"/>
  <c r="AG639" i="1"/>
  <c r="AI639" i="1" s="1"/>
  <c r="AE639" i="1"/>
  <c r="W639" i="1" s="1"/>
  <c r="AD639" i="1"/>
  <c r="D639" i="1"/>
  <c r="AC639" i="1" s="1"/>
  <c r="B639" i="1"/>
  <c r="C639" i="1" s="1"/>
  <c r="AE638" i="1"/>
  <c r="AD638" i="1" s="1"/>
  <c r="W638" i="1"/>
  <c r="B638" i="1"/>
  <c r="C638" i="1" s="1"/>
  <c r="AE637" i="1"/>
  <c r="AD637" i="1" s="1"/>
  <c r="W637" i="1"/>
  <c r="B637" i="1"/>
  <c r="C637" i="1" s="1"/>
  <c r="AE636" i="1"/>
  <c r="B636" i="1"/>
  <c r="C636" i="1" s="1"/>
  <c r="AE635" i="1"/>
  <c r="W635" i="1" s="1"/>
  <c r="B635" i="1"/>
  <c r="C635" i="1" s="1"/>
  <c r="AE634" i="1"/>
  <c r="AD634" i="1" s="1"/>
  <c r="W634" i="1"/>
  <c r="B634" i="1"/>
  <c r="C634" i="1" s="1"/>
  <c r="AE633" i="1"/>
  <c r="AD633" i="1" s="1"/>
  <c r="W633" i="1"/>
  <c r="B633" i="1"/>
  <c r="C633" i="1" s="1"/>
  <c r="AE632" i="1"/>
  <c r="B632" i="1"/>
  <c r="C632" i="1" s="1"/>
  <c r="AE631" i="1"/>
  <c r="AD631" i="1" s="1"/>
  <c r="W631" i="1"/>
  <c r="AG630" i="1"/>
  <c r="AI630" i="1" s="1"/>
  <c r="AE630" i="1"/>
  <c r="W630" i="1" s="1"/>
  <c r="Y630" i="1" s="1"/>
  <c r="AD630" i="1"/>
  <c r="D630" i="1"/>
  <c r="AF630" i="1" s="1"/>
  <c r="B630" i="1"/>
  <c r="C630" i="1" s="1"/>
  <c r="AE629" i="1"/>
  <c r="AD629" i="1" s="1"/>
  <c r="W629" i="1"/>
  <c r="B629" i="1"/>
  <c r="C629" i="1" s="1"/>
  <c r="AE628" i="1"/>
  <c r="W628" i="1" s="1"/>
  <c r="B628" i="1"/>
  <c r="C628" i="1" s="1"/>
  <c r="AE627" i="1"/>
  <c r="B627" i="1"/>
  <c r="C627" i="1" s="1"/>
  <c r="AE626" i="1"/>
  <c r="AD626" i="1" s="1"/>
  <c r="W626" i="1"/>
  <c r="B626" i="1"/>
  <c r="C626" i="1" s="1"/>
  <c r="AE625" i="1"/>
  <c r="AD625" i="1" s="1"/>
  <c r="W625" i="1"/>
  <c r="B625" i="1"/>
  <c r="C625" i="1" s="1"/>
  <c r="AE624" i="1"/>
  <c r="W624" i="1" s="1"/>
  <c r="AG623" i="1"/>
  <c r="AI623" i="1" s="1"/>
  <c r="AE623" i="1"/>
  <c r="AD623" i="1"/>
  <c r="W623" i="1"/>
  <c r="AA623" i="1" s="1"/>
  <c r="D623" i="1"/>
  <c r="AC623" i="1" s="1"/>
  <c r="B623" i="1"/>
  <c r="C623" i="1" s="1"/>
  <c r="AE622" i="1"/>
  <c r="AD622" i="1" s="1"/>
  <c r="W622" i="1"/>
  <c r="B622" i="1"/>
  <c r="C622" i="1" s="1"/>
  <c r="AE621" i="1"/>
  <c r="AD621" i="1" s="1"/>
  <c r="W621" i="1"/>
  <c r="B621" i="1"/>
  <c r="C621" i="1" s="1"/>
  <c r="AE620" i="1"/>
  <c r="AG619" i="1"/>
  <c r="AI619" i="1" s="1"/>
  <c r="AE619" i="1"/>
  <c r="W619" i="1" s="1"/>
  <c r="AD619" i="1"/>
  <c r="D619" i="1"/>
  <c r="AC619" i="1" s="1"/>
  <c r="B619" i="1"/>
  <c r="C619" i="1" s="1"/>
  <c r="AE618" i="1"/>
  <c r="AD618" i="1" s="1"/>
  <c r="W618" i="1"/>
  <c r="B618" i="1"/>
  <c r="C618" i="1" s="1"/>
  <c r="AE617" i="1"/>
  <c r="AD617" i="1" s="1"/>
  <c r="W617" i="1"/>
  <c r="B617" i="1"/>
  <c r="C617" i="1" s="1"/>
  <c r="AE616" i="1"/>
  <c r="W616" i="1" s="1"/>
  <c r="B616" i="1"/>
  <c r="C616" i="1" s="1"/>
  <c r="AE615" i="1"/>
  <c r="AD615" i="1" s="1"/>
  <c r="W615" i="1"/>
  <c r="B615" i="1"/>
  <c r="C615" i="1" s="1"/>
  <c r="AE614" i="1"/>
  <c r="AD614" i="1" s="1"/>
  <c r="AG613" i="1"/>
  <c r="AI613" i="1" s="1"/>
  <c r="AE613" i="1"/>
  <c r="AD613" i="1"/>
  <c r="W613" i="1"/>
  <c r="AA613" i="1" s="1"/>
  <c r="D613" i="1"/>
  <c r="AC613" i="1" s="1"/>
  <c r="B613" i="1"/>
  <c r="C613" i="1" s="1"/>
  <c r="AE612" i="1"/>
  <c r="W612" i="1" s="1"/>
  <c r="AG611" i="1"/>
  <c r="AI611" i="1" s="1"/>
  <c r="AE611" i="1"/>
  <c r="AD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B609" i="1"/>
  <c r="C609" i="1" s="1"/>
  <c r="AE608" i="1"/>
  <c r="B608" i="1"/>
  <c r="C608" i="1" s="1"/>
  <c r="AE607" i="1"/>
  <c r="AD607" i="1" s="1"/>
  <c r="AG606" i="1"/>
  <c r="AI606" i="1" s="1"/>
  <c r="AE606" i="1"/>
  <c r="W606" i="1" s="1"/>
  <c r="AD606" i="1"/>
  <c r="D606" i="1"/>
  <c r="AF606" i="1" s="1"/>
  <c r="B606" i="1"/>
  <c r="C606" i="1" s="1"/>
  <c r="AI605" i="1"/>
  <c r="AE605" i="1"/>
  <c r="AG604" i="1"/>
  <c r="AI604" i="1" s="1"/>
  <c r="AE604" i="1"/>
  <c r="W604" i="1" s="1"/>
  <c r="AA604" i="1" s="1"/>
  <c r="AD604" i="1"/>
  <c r="D604" i="1"/>
  <c r="AF604" i="1" s="1"/>
  <c r="B604" i="1"/>
  <c r="C604" i="1" s="1"/>
  <c r="AE603" i="1"/>
  <c r="B603" i="1"/>
  <c r="C603" i="1" s="1"/>
  <c r="AI602" i="1"/>
  <c r="AE602" i="1"/>
  <c r="AD602" i="1" s="1"/>
  <c r="AG601" i="1"/>
  <c r="AI601" i="1" s="1"/>
  <c r="AE601" i="1"/>
  <c r="AD601" i="1"/>
  <c r="W601" i="1"/>
  <c r="AA601" i="1" s="1"/>
  <c r="D601" i="1"/>
  <c r="AF601" i="1" s="1"/>
  <c r="B601" i="1"/>
  <c r="C601" i="1" s="1"/>
  <c r="W600" i="1"/>
  <c r="X600" i="1" s="1"/>
  <c r="N600" i="1"/>
  <c r="AE600" i="1" s="1"/>
  <c r="AD600" i="1" s="1"/>
  <c r="B600" i="1"/>
  <c r="C600" i="1" s="1"/>
  <c r="AI599" i="1"/>
  <c r="W599" i="1"/>
  <c r="X599" i="1" s="1"/>
  <c r="N599" i="1"/>
  <c r="AE599" i="1" s="1"/>
  <c r="AD599" i="1" s="1"/>
  <c r="AG598" i="1"/>
  <c r="AI598" i="1" s="1"/>
  <c r="AE598" i="1"/>
  <c r="W598" i="1" s="1"/>
  <c r="AD598" i="1"/>
  <c r="D598" i="1"/>
  <c r="AF598" i="1" s="1"/>
  <c r="B598" i="1"/>
  <c r="C598" i="1" s="1"/>
  <c r="W597" i="1"/>
  <c r="N597" i="1"/>
  <c r="AE597" i="1" s="1"/>
  <c r="AD597" i="1" s="1"/>
  <c r="B597" i="1"/>
  <c r="C597" i="1" s="1"/>
  <c r="AI596" i="1"/>
  <c r="W596" i="1"/>
  <c r="N596" i="1"/>
  <c r="AE596" i="1" s="1"/>
  <c r="AD596" i="1" s="1"/>
  <c r="AG595" i="1"/>
  <c r="AI595" i="1" s="1"/>
  <c r="AE595" i="1"/>
  <c r="AD595" i="1"/>
  <c r="W595" i="1"/>
  <c r="AA595" i="1" s="1"/>
  <c r="D595" i="1"/>
  <c r="AF595" i="1" s="1"/>
  <c r="B595" i="1"/>
  <c r="C595" i="1" s="1"/>
  <c r="AI594" i="1"/>
  <c r="AE594" i="1"/>
  <c r="AD594" i="1" s="1"/>
  <c r="AG593" i="1"/>
  <c r="AI593" i="1" s="1"/>
  <c r="AE593" i="1"/>
  <c r="AD593" i="1"/>
  <c r="W593" i="1"/>
  <c r="AA593" i="1" s="1"/>
  <c r="D593" i="1"/>
  <c r="AF593" i="1" s="1"/>
  <c r="B593" i="1"/>
  <c r="C593" i="1" s="1"/>
  <c r="AI592" i="1"/>
  <c r="AE592" i="1"/>
  <c r="AD592" i="1" s="1"/>
  <c r="AG591" i="1"/>
  <c r="AI591" i="1" s="1"/>
  <c r="AE591" i="1"/>
  <c r="AD591" i="1"/>
  <c r="W591" i="1"/>
  <c r="AA591" i="1" s="1"/>
  <c r="D591" i="1"/>
  <c r="AF591" i="1" s="1"/>
  <c r="B591" i="1"/>
  <c r="C591" i="1" s="1"/>
  <c r="AE590" i="1"/>
  <c r="AD590" i="1" s="1"/>
  <c r="B590" i="1"/>
  <c r="C590" i="1" s="1"/>
  <c r="AE589" i="1"/>
  <c r="AD589" i="1" s="1"/>
  <c r="B589" i="1"/>
  <c r="C589" i="1" s="1"/>
  <c r="AI588" i="1"/>
  <c r="AE588" i="1"/>
  <c r="AD588" i="1" s="1"/>
  <c r="AG587" i="1"/>
  <c r="AI587" i="1" s="1"/>
  <c r="AE587" i="1"/>
  <c r="AD587" i="1"/>
  <c r="W587" i="1"/>
  <c r="AA587" i="1" s="1"/>
  <c r="D587" i="1"/>
  <c r="AF587" i="1" s="1"/>
  <c r="B587" i="1"/>
  <c r="C587" i="1" s="1"/>
  <c r="AE586" i="1"/>
  <c r="AD586" i="1" s="1"/>
  <c r="W586" i="1"/>
  <c r="X586" i="1" s="1"/>
  <c r="B586" i="1"/>
  <c r="C586" i="1" s="1"/>
  <c r="AE585" i="1"/>
  <c r="AD585" i="1" s="1"/>
  <c r="W585" i="1"/>
  <c r="B585" i="1"/>
  <c r="C585" i="1" s="1"/>
  <c r="AE584" i="1"/>
  <c r="AD584" i="1" s="1"/>
  <c r="W584" i="1"/>
  <c r="X584" i="1" s="1"/>
  <c r="B584" i="1"/>
  <c r="C584" i="1" s="1"/>
  <c r="AE583" i="1"/>
  <c r="AD583" i="1" s="1"/>
  <c r="W583" i="1"/>
  <c r="B583" i="1"/>
  <c r="C583" i="1" s="1"/>
  <c r="AE582" i="1"/>
  <c r="AD582" i="1" s="1"/>
  <c r="W582" i="1"/>
  <c r="X582" i="1" s="1"/>
  <c r="B582" i="1"/>
  <c r="C582" i="1" s="1"/>
  <c r="AE581" i="1"/>
  <c r="AD581" i="1" s="1"/>
  <c r="W581" i="1"/>
  <c r="B581" i="1"/>
  <c r="C581" i="1" s="1"/>
  <c r="AE580" i="1"/>
  <c r="AD580" i="1" s="1"/>
  <c r="W580" i="1"/>
  <c r="X580" i="1" s="1"/>
  <c r="B580" i="1"/>
  <c r="C580" i="1" s="1"/>
  <c r="AE579" i="1"/>
  <c r="AD579" i="1" s="1"/>
  <c r="W579" i="1"/>
  <c r="B579" i="1"/>
  <c r="C579" i="1" s="1"/>
  <c r="AI578" i="1"/>
  <c r="AE578" i="1"/>
  <c r="AD578" i="1" s="1"/>
  <c r="W578" i="1"/>
  <c r="X578" i="1" s="1"/>
  <c r="AG577" i="1"/>
  <c r="AI577" i="1" s="1"/>
  <c r="AE577" i="1"/>
  <c r="AD577" i="1"/>
  <c r="W577" i="1"/>
  <c r="AA577" i="1" s="1"/>
  <c r="D577" i="1"/>
  <c r="AF577" i="1" s="1"/>
  <c r="B577" i="1"/>
  <c r="C577" i="1" s="1"/>
  <c r="AE576" i="1"/>
  <c r="AD576" i="1" s="1"/>
  <c r="W576" i="1"/>
  <c r="X576" i="1" s="1"/>
  <c r="B576" i="1"/>
  <c r="C576" i="1" s="1"/>
  <c r="AI575" i="1"/>
  <c r="AE575" i="1"/>
  <c r="AD575" i="1" s="1"/>
  <c r="W575" i="1"/>
  <c r="AG574" i="1"/>
  <c r="AI574" i="1" s="1"/>
  <c r="AE574" i="1"/>
  <c r="AD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B572" i="1"/>
  <c r="C572" i="1" s="1"/>
  <c r="AE571" i="1"/>
  <c r="AD571" i="1" s="1"/>
  <c r="W571" i="1"/>
  <c r="X571" i="1" s="1"/>
  <c r="B571" i="1"/>
  <c r="C571" i="1" s="1"/>
  <c r="AE570" i="1"/>
  <c r="AD570" i="1" s="1"/>
  <c r="W570" i="1"/>
  <c r="B570" i="1"/>
  <c r="C570" i="1" s="1"/>
  <c r="AE569" i="1"/>
  <c r="AD569" i="1" s="1"/>
  <c r="W569" i="1"/>
  <c r="X569" i="1" s="1"/>
  <c r="B569" i="1"/>
  <c r="C569" i="1" s="1"/>
  <c r="AE568" i="1"/>
  <c r="AD568" i="1" s="1"/>
  <c r="W568" i="1"/>
  <c r="B568" i="1"/>
  <c r="C568" i="1" s="1"/>
  <c r="AE567" i="1"/>
  <c r="AD567" i="1" s="1"/>
  <c r="W567" i="1"/>
  <c r="X567" i="1" s="1"/>
  <c r="B567" i="1"/>
  <c r="C567" i="1" s="1"/>
  <c r="AE566" i="1"/>
  <c r="AD566" i="1" s="1"/>
  <c r="W566" i="1"/>
  <c r="B566" i="1"/>
  <c r="C566" i="1" s="1"/>
  <c r="AE565" i="1"/>
  <c r="AD565" i="1" s="1"/>
  <c r="W565" i="1"/>
  <c r="X565" i="1" s="1"/>
  <c r="B565" i="1"/>
  <c r="C565" i="1" s="1"/>
  <c r="AI564" i="1"/>
  <c r="AE564" i="1"/>
  <c r="AD564" i="1" s="1"/>
  <c r="W564" i="1"/>
  <c r="AG563" i="1"/>
  <c r="AI563" i="1" s="1"/>
  <c r="AE563" i="1"/>
  <c r="W563" i="1" s="1"/>
  <c r="AD563" i="1"/>
  <c r="D563" i="1"/>
  <c r="AF563" i="1" s="1"/>
  <c r="B563" i="1"/>
  <c r="C563" i="1" s="1"/>
  <c r="AE562" i="1"/>
  <c r="AD562" i="1" s="1"/>
  <c r="W562" i="1"/>
  <c r="B562" i="1"/>
  <c r="C562" i="1" s="1"/>
  <c r="AI561" i="1"/>
  <c r="AE561" i="1"/>
  <c r="AD561" i="1" s="1"/>
  <c r="W561" i="1"/>
  <c r="X561" i="1" s="1"/>
  <c r="AG560" i="1"/>
  <c r="AI560" i="1" s="1"/>
  <c r="AE560" i="1"/>
  <c r="W560" i="1" s="1"/>
  <c r="AA560" i="1" s="1"/>
  <c r="AD560" i="1"/>
  <c r="D560" i="1"/>
  <c r="AF560" i="1" s="1"/>
  <c r="B560" i="1"/>
  <c r="C560" i="1" s="1"/>
  <c r="AI559" i="1"/>
  <c r="AE559" i="1"/>
  <c r="AD559" i="1" s="1"/>
  <c r="AG558" i="1"/>
  <c r="AI558" i="1" s="1"/>
  <c r="AE558" i="1"/>
  <c r="AD558" i="1"/>
  <c r="W558" i="1"/>
  <c r="AA558" i="1" s="1"/>
  <c r="D558" i="1"/>
  <c r="AF558" i="1" s="1"/>
  <c r="B558" i="1"/>
  <c r="C558" i="1" s="1"/>
  <c r="AI557" i="1"/>
  <c r="AE557" i="1"/>
  <c r="AD557" i="1" s="1"/>
  <c r="AG556" i="1"/>
  <c r="AI556" i="1" s="1"/>
  <c r="AE556" i="1"/>
  <c r="AD556" i="1"/>
  <c r="W556" i="1"/>
  <c r="AA556" i="1" s="1"/>
  <c r="D556" i="1"/>
  <c r="AF556" i="1" s="1"/>
  <c r="B556" i="1"/>
  <c r="C556" i="1" s="1"/>
  <c r="AE555" i="1"/>
  <c r="AD555" i="1" s="1"/>
  <c r="B555" i="1"/>
  <c r="C555" i="1" s="1"/>
  <c r="AE554" i="1"/>
  <c r="B554" i="1"/>
  <c r="C554" i="1" s="1"/>
  <c r="AE553" i="1"/>
  <c r="AD553" i="1" s="1"/>
  <c r="B553" i="1"/>
  <c r="C553" i="1" s="1"/>
  <c r="AE552" i="1"/>
  <c r="AD552" i="1" s="1"/>
  <c r="B552" i="1"/>
  <c r="C552" i="1" s="1"/>
  <c r="AI551" i="1"/>
  <c r="AE551" i="1"/>
  <c r="AD551" i="1" s="1"/>
  <c r="AG550" i="1"/>
  <c r="AI550" i="1" s="1"/>
  <c r="AE550" i="1"/>
  <c r="AD550" i="1"/>
  <c r="W550" i="1"/>
  <c r="AA550" i="1" s="1"/>
  <c r="D550" i="1"/>
  <c r="AF550" i="1" s="1"/>
  <c r="B550" i="1"/>
  <c r="C550" i="1" s="1"/>
  <c r="AE549" i="1"/>
  <c r="AD549" i="1" s="1"/>
  <c r="B549" i="1"/>
  <c r="C549" i="1" s="1"/>
  <c r="AE548" i="1"/>
  <c r="AD548" i="1" s="1"/>
  <c r="B548" i="1"/>
  <c r="C548" i="1" s="1"/>
  <c r="AE547" i="1"/>
  <c r="AD547" i="1" s="1"/>
  <c r="B547" i="1"/>
  <c r="C547" i="1" s="1"/>
  <c r="AE546" i="1"/>
  <c r="AD546" i="1" s="1"/>
  <c r="B546" i="1"/>
  <c r="C546" i="1" s="1"/>
  <c r="AE545" i="1"/>
  <c r="AD545" i="1" s="1"/>
  <c r="B545" i="1"/>
  <c r="C545" i="1" s="1"/>
  <c r="AE544" i="1"/>
  <c r="AD544" i="1" s="1"/>
  <c r="B544" i="1"/>
  <c r="C544" i="1" s="1"/>
  <c r="AE543" i="1"/>
  <c r="AD543" i="1" s="1"/>
  <c r="W543" i="1"/>
  <c r="X543" i="1" s="1"/>
  <c r="B543" i="1"/>
  <c r="C543" i="1" s="1"/>
  <c r="AI542" i="1"/>
  <c r="AE542" i="1"/>
  <c r="AD542" i="1" s="1"/>
  <c r="AG541" i="1"/>
  <c r="AI541" i="1" s="1"/>
  <c r="AE541" i="1"/>
  <c r="AD541" i="1"/>
  <c r="W541" i="1"/>
  <c r="AA541" i="1" s="1"/>
  <c r="D541" i="1"/>
  <c r="AF541" i="1" s="1"/>
  <c r="B541" i="1"/>
  <c r="C541" i="1" s="1"/>
  <c r="AE540" i="1"/>
  <c r="AD540" i="1" s="1"/>
  <c r="B540" i="1"/>
  <c r="C540" i="1" s="1"/>
  <c r="AE539" i="1"/>
  <c r="AD539" i="1" s="1"/>
  <c r="B539" i="1"/>
  <c r="C539" i="1" s="1"/>
  <c r="AE538" i="1"/>
  <c r="AD538" i="1" s="1"/>
  <c r="B538" i="1"/>
  <c r="C538" i="1" s="1"/>
  <c r="AE537" i="1"/>
  <c r="W537" i="1" s="1"/>
  <c r="AA537" i="1" s="1"/>
  <c r="B537" i="1"/>
  <c r="C537" i="1" s="1"/>
  <c r="AE536" i="1"/>
  <c r="AD536" i="1" s="1"/>
  <c r="B536" i="1"/>
  <c r="C536" i="1" s="1"/>
  <c r="AE535" i="1"/>
  <c r="AD535" i="1" s="1"/>
  <c r="W535" i="1"/>
  <c r="AA535" i="1" s="1"/>
  <c r="B535" i="1"/>
  <c r="C535" i="1" s="1"/>
  <c r="AI534" i="1"/>
  <c r="AE534" i="1"/>
  <c r="AD534" i="1" s="1"/>
  <c r="AG533" i="1"/>
  <c r="AI533" i="1" s="1"/>
  <c r="AE533" i="1"/>
  <c r="AD533" i="1"/>
  <c r="W533" i="1"/>
  <c r="AA533" i="1" s="1"/>
  <c r="D533" i="1"/>
  <c r="AF533" i="1" s="1"/>
  <c r="B533" i="1"/>
  <c r="C533" i="1" s="1"/>
  <c r="AE532" i="1"/>
  <c r="AD532" i="1" s="1"/>
  <c r="B532" i="1"/>
  <c r="C532" i="1" s="1"/>
  <c r="AE531" i="1"/>
  <c r="AD531" i="1" s="1"/>
  <c r="B531" i="1"/>
  <c r="C531" i="1" s="1"/>
  <c r="AE530" i="1"/>
  <c r="AD530" i="1" s="1"/>
  <c r="B530" i="1"/>
  <c r="C530" i="1" s="1"/>
  <c r="AI529" i="1"/>
  <c r="AE529" i="1"/>
  <c r="AD529" i="1" s="1"/>
  <c r="AG528" i="1"/>
  <c r="AI528" i="1" s="1"/>
  <c r="AE528" i="1"/>
  <c r="AD528" i="1"/>
  <c r="W528" i="1"/>
  <c r="AA528" i="1" s="1"/>
  <c r="D528" i="1"/>
  <c r="AF528" i="1" s="1"/>
  <c r="B528" i="1"/>
  <c r="C528" i="1" s="1"/>
  <c r="AE527" i="1"/>
  <c r="AD527" i="1" s="1"/>
  <c r="B527" i="1"/>
  <c r="C527" i="1" s="1"/>
  <c r="AE526" i="1"/>
  <c r="AD526" i="1" s="1"/>
  <c r="B526" i="1"/>
  <c r="C526" i="1" s="1"/>
  <c r="AI525" i="1"/>
  <c r="AE525" i="1"/>
  <c r="AD525" i="1" s="1"/>
  <c r="AG524" i="1"/>
  <c r="AI524" i="1" s="1"/>
  <c r="AE524" i="1"/>
  <c r="W524" i="1" s="1"/>
  <c r="AA524" i="1" s="1"/>
  <c r="AD524" i="1"/>
  <c r="D524" i="1"/>
  <c r="AF524" i="1" s="1"/>
  <c r="B524" i="1"/>
  <c r="C524" i="1" s="1"/>
  <c r="AI523" i="1"/>
  <c r="AE523" i="1"/>
  <c r="AD523" i="1" s="1"/>
  <c r="AG522" i="1"/>
  <c r="AI522" i="1" s="1"/>
  <c r="AE522" i="1"/>
  <c r="AD522" i="1"/>
  <c r="W522" i="1"/>
  <c r="AA522" i="1" s="1"/>
  <c r="D522" i="1"/>
  <c r="AF522" i="1" s="1"/>
  <c r="B522" i="1"/>
  <c r="C522" i="1" s="1"/>
  <c r="AE521" i="1"/>
  <c r="W521" i="1" s="1"/>
  <c r="X521" i="1" s="1"/>
  <c r="L521" i="1"/>
  <c r="B521" i="1"/>
  <c r="C521" i="1" s="1"/>
  <c r="AE520" i="1"/>
  <c r="W520" i="1" s="1"/>
  <c r="X520" i="1" s="1"/>
  <c r="L520" i="1"/>
  <c r="B520" i="1"/>
  <c r="C520" i="1" s="1"/>
  <c r="AE519" i="1"/>
  <c r="W519" i="1" s="1"/>
  <c r="X519" i="1" s="1"/>
  <c r="L519" i="1"/>
  <c r="B519" i="1"/>
  <c r="C519" i="1" s="1"/>
  <c r="AE518" i="1"/>
  <c r="W518" i="1" s="1"/>
  <c r="X518" i="1" s="1"/>
  <c r="L518" i="1"/>
  <c r="B518" i="1"/>
  <c r="C518" i="1" s="1"/>
  <c r="AE517" i="1"/>
  <c r="W517" i="1" s="1"/>
  <c r="X517" i="1" s="1"/>
  <c r="L517" i="1"/>
  <c r="B517" i="1"/>
  <c r="C517" i="1" s="1"/>
  <c r="AE516" i="1"/>
  <c r="W516" i="1" s="1"/>
  <c r="X516" i="1" s="1"/>
  <c r="L516" i="1"/>
  <c r="B516" i="1"/>
  <c r="C516" i="1" s="1"/>
  <c r="AE515" i="1"/>
  <c r="W515" i="1" s="1"/>
  <c r="X515" i="1" s="1"/>
  <c r="L515" i="1"/>
  <c r="B515" i="1"/>
  <c r="C515" i="1" s="1"/>
  <c r="AE514" i="1"/>
  <c r="W514" i="1" s="1"/>
  <c r="X514" i="1" s="1"/>
  <c r="L514" i="1"/>
  <c r="B514" i="1"/>
  <c r="C514" i="1" s="1"/>
  <c r="AE513" i="1"/>
  <c r="W513" i="1" s="1"/>
  <c r="X513" i="1" s="1"/>
  <c r="L513" i="1"/>
  <c r="B513" i="1"/>
  <c r="C513" i="1" s="1"/>
  <c r="AE512" i="1"/>
  <c r="W512" i="1" s="1"/>
  <c r="X512" i="1" s="1"/>
  <c r="L512" i="1"/>
  <c r="B512" i="1"/>
  <c r="C512" i="1" s="1"/>
  <c r="AE511" i="1"/>
  <c r="W511" i="1" s="1"/>
  <c r="X511" i="1" s="1"/>
  <c r="L511" i="1"/>
  <c r="B511" i="1"/>
  <c r="C511" i="1" s="1"/>
  <c r="AE510" i="1"/>
  <c r="W510" i="1" s="1"/>
  <c r="X510" i="1" s="1"/>
  <c r="L510" i="1"/>
  <c r="B510" i="1"/>
  <c r="C510" i="1" s="1"/>
  <c r="AE509" i="1"/>
  <c r="W509" i="1" s="1"/>
  <c r="X509" i="1" s="1"/>
  <c r="L509" i="1"/>
  <c r="B509" i="1"/>
  <c r="C509" i="1" s="1"/>
  <c r="AE508" i="1"/>
  <c r="W508" i="1" s="1"/>
  <c r="X508" i="1" s="1"/>
  <c r="L508" i="1"/>
  <c r="B508" i="1"/>
  <c r="C508" i="1" s="1"/>
  <c r="AI507" i="1"/>
  <c r="AE507" i="1"/>
  <c r="W507" i="1" s="1"/>
  <c r="X507" i="1" s="1"/>
  <c r="L507" i="1"/>
  <c r="AG506" i="1"/>
  <c r="AI506" i="1" s="1"/>
  <c r="AE506" i="1"/>
  <c r="W506" i="1" s="1"/>
  <c r="AA506" i="1" s="1"/>
  <c r="AD506" i="1"/>
  <c r="D506" i="1"/>
  <c r="AF506" i="1" s="1"/>
  <c r="B506" i="1"/>
  <c r="C506" i="1" s="1"/>
  <c r="AE505" i="1"/>
  <c r="W505" i="1" s="1"/>
  <c r="AA505" i="1" s="1"/>
  <c r="L505" i="1"/>
  <c r="B505" i="1"/>
  <c r="C505" i="1" s="1"/>
  <c r="AE504" i="1"/>
  <c r="W504" i="1" s="1"/>
  <c r="L504" i="1"/>
  <c r="B504" i="1"/>
  <c r="C504" i="1" s="1"/>
  <c r="AE503" i="1"/>
  <c r="W503" i="1" s="1"/>
  <c r="L503" i="1"/>
  <c r="B503" i="1"/>
  <c r="C503" i="1" s="1"/>
  <c r="AE502" i="1"/>
  <c r="W502" i="1" s="1"/>
  <c r="L502" i="1"/>
  <c r="B502" i="1"/>
  <c r="C502" i="1" s="1"/>
  <c r="AE501" i="1"/>
  <c r="W501" i="1" s="1"/>
  <c r="L501" i="1"/>
  <c r="B501" i="1"/>
  <c r="C501" i="1" s="1"/>
  <c r="AE500" i="1"/>
  <c r="W500" i="1" s="1"/>
  <c r="L500" i="1"/>
  <c r="B500" i="1"/>
  <c r="C500" i="1" s="1"/>
  <c r="AE499" i="1"/>
  <c r="W499" i="1" s="1"/>
  <c r="L499" i="1"/>
  <c r="B499" i="1"/>
  <c r="C499" i="1" s="1"/>
  <c r="AE498" i="1"/>
  <c r="W498" i="1" s="1"/>
  <c r="L498" i="1"/>
  <c r="B498" i="1"/>
  <c r="C498" i="1" s="1"/>
  <c r="AE497" i="1"/>
  <c r="W497" i="1" s="1"/>
  <c r="L497" i="1"/>
  <c r="B497" i="1"/>
  <c r="C497" i="1" s="1"/>
  <c r="AE496" i="1"/>
  <c r="W496" i="1" s="1"/>
  <c r="L496" i="1"/>
  <c r="B496" i="1"/>
  <c r="C496" i="1" s="1"/>
  <c r="AI495" i="1"/>
  <c r="AE495" i="1"/>
  <c r="W495" i="1" s="1"/>
  <c r="L495" i="1"/>
  <c r="AG494" i="1"/>
  <c r="AI494" i="1" s="1"/>
  <c r="AE494" i="1"/>
  <c r="AD494" i="1"/>
  <c r="W494" i="1"/>
  <c r="AA494" i="1" s="1"/>
  <c r="D494" i="1"/>
  <c r="AF494" i="1" s="1"/>
  <c r="B494" i="1"/>
  <c r="C494" i="1" s="1"/>
  <c r="AE493" i="1"/>
  <c r="AD493" i="1" s="1"/>
  <c r="B493" i="1"/>
  <c r="C493" i="1" s="1"/>
  <c r="AE492" i="1"/>
  <c r="AD492" i="1" s="1"/>
  <c r="B492" i="1"/>
  <c r="C492" i="1" s="1"/>
  <c r="AE491" i="1"/>
  <c r="AD491" i="1" s="1"/>
  <c r="B491" i="1"/>
  <c r="C491" i="1" s="1"/>
  <c r="AE490" i="1"/>
  <c r="AD490" i="1" s="1"/>
  <c r="B490" i="1"/>
  <c r="C490" i="1" s="1"/>
  <c r="AE489" i="1"/>
  <c r="AD489" i="1" s="1"/>
  <c r="B489" i="1"/>
  <c r="C489" i="1" s="1"/>
  <c r="AE488" i="1"/>
  <c r="AD488" i="1" s="1"/>
  <c r="B488" i="1"/>
  <c r="C488" i="1" s="1"/>
  <c r="AI487" i="1"/>
  <c r="AE487" i="1"/>
  <c r="AD487" i="1" s="1"/>
  <c r="AG486" i="1"/>
  <c r="AI486" i="1" s="1"/>
  <c r="AE486" i="1"/>
  <c r="AD486" i="1"/>
  <c r="W486" i="1"/>
  <c r="AA486" i="1" s="1"/>
  <c r="D486" i="1"/>
  <c r="AF486" i="1" s="1"/>
  <c r="B486" i="1"/>
  <c r="C486" i="1" s="1"/>
  <c r="AI485" i="1"/>
  <c r="AE485" i="1"/>
  <c r="AD485" i="1" s="1"/>
  <c r="AG484" i="1"/>
  <c r="AI484" i="1" s="1"/>
  <c r="AE484" i="1"/>
  <c r="AD484" i="1"/>
  <c r="W484" i="1"/>
  <c r="AA484" i="1" s="1"/>
  <c r="D484" i="1"/>
  <c r="AF484" i="1" s="1"/>
  <c r="B484" i="1"/>
  <c r="C484" i="1" s="1"/>
  <c r="AI483" i="1"/>
  <c r="AE483" i="1"/>
  <c r="AD483" i="1" s="1"/>
  <c r="AG482" i="1"/>
  <c r="AI482" i="1" s="1"/>
  <c r="AE482" i="1"/>
  <c r="AD482" i="1"/>
  <c r="W482" i="1"/>
  <c r="AA482" i="1" s="1"/>
  <c r="D482" i="1"/>
  <c r="AF482" i="1" s="1"/>
  <c r="B482" i="1"/>
  <c r="C482" i="1" s="1"/>
  <c r="Q481" i="1"/>
  <c r="W481" i="1" s="1"/>
  <c r="P481" i="1"/>
  <c r="N481" i="1"/>
  <c r="B481" i="1"/>
  <c r="C481" i="1" s="1"/>
  <c r="W480" i="1"/>
  <c r="X480" i="1" s="1"/>
  <c r="P480" i="1"/>
  <c r="N480" i="1"/>
  <c r="B480" i="1"/>
  <c r="C480" i="1" s="1"/>
  <c r="W479" i="1"/>
  <c r="P479" i="1"/>
  <c r="N479" i="1"/>
  <c r="B479" i="1"/>
  <c r="C479" i="1" s="1"/>
  <c r="AI478" i="1"/>
  <c r="W478" i="1"/>
  <c r="X478" i="1" s="1"/>
  <c r="P478" i="1"/>
  <c r="AE478" i="1" s="1"/>
  <c r="AD478" i="1" s="1"/>
  <c r="AG477" i="1"/>
  <c r="AI477" i="1" s="1"/>
  <c r="AE477" i="1"/>
  <c r="W477" i="1" s="1"/>
  <c r="AD477" i="1"/>
  <c r="D477" i="1"/>
  <c r="AF477" i="1" s="1"/>
  <c r="B477" i="1"/>
  <c r="C477" i="1" s="1"/>
  <c r="AE476" i="1"/>
  <c r="AD476" i="1" s="1"/>
  <c r="AG475" i="1"/>
  <c r="AI475" i="1" s="1"/>
  <c r="AE475" i="1"/>
  <c r="W475" i="1" s="1"/>
  <c r="AD475" i="1"/>
  <c r="D475" i="1"/>
  <c r="AF475" i="1" s="1"/>
  <c r="B475" i="1"/>
  <c r="C475" i="1" s="1"/>
  <c r="AE474" i="1"/>
  <c r="AD474" i="1" s="1"/>
  <c r="W474" i="1"/>
  <c r="B474" i="1"/>
  <c r="C474" i="1" s="1"/>
  <c r="AE473" i="1"/>
  <c r="AD473" i="1" s="1"/>
  <c r="W473" i="1"/>
  <c r="X473" i="1" s="1"/>
  <c r="B473" i="1"/>
  <c r="C473" i="1" s="1"/>
  <c r="AE472" i="1"/>
  <c r="AD472" i="1" s="1"/>
  <c r="W472" i="1"/>
  <c r="B472" i="1"/>
  <c r="C472" i="1" s="1"/>
  <c r="AE471" i="1"/>
  <c r="AD471" i="1" s="1"/>
  <c r="W471" i="1"/>
  <c r="X471" i="1" s="1"/>
  <c r="B471" i="1"/>
  <c r="C471" i="1" s="1"/>
  <c r="AI470" i="1"/>
  <c r="AE470" i="1"/>
  <c r="AD470" i="1" s="1"/>
  <c r="W470" i="1"/>
  <c r="AG469" i="1"/>
  <c r="AI469" i="1" s="1"/>
  <c r="AE469" i="1"/>
  <c r="W469" i="1" s="1"/>
  <c r="AA469" i="1" s="1"/>
  <c r="AD469" i="1"/>
  <c r="D469" i="1"/>
  <c r="AF469" i="1" s="1"/>
  <c r="B469" i="1"/>
  <c r="C469" i="1" s="1"/>
  <c r="AE468" i="1"/>
  <c r="AD468" i="1" s="1"/>
  <c r="B468" i="1"/>
  <c r="C468" i="1" s="1"/>
  <c r="AE467" i="1"/>
  <c r="AD467" i="1" s="1"/>
  <c r="B467" i="1"/>
  <c r="C467" i="1" s="1"/>
  <c r="AE466" i="1"/>
  <c r="AD466" i="1" s="1"/>
  <c r="B466" i="1"/>
  <c r="C466" i="1" s="1"/>
  <c r="AE465" i="1"/>
  <c r="AD465" i="1" s="1"/>
  <c r="B465" i="1"/>
  <c r="C465" i="1" s="1"/>
  <c r="AE464" i="1"/>
  <c r="AD464" i="1" s="1"/>
  <c r="B464" i="1"/>
  <c r="C464" i="1" s="1"/>
  <c r="AE463" i="1"/>
  <c r="AD463" i="1" s="1"/>
  <c r="B463" i="1"/>
  <c r="C463" i="1" s="1"/>
  <c r="AI462" i="1"/>
  <c r="AE462" i="1"/>
  <c r="AD462" i="1" s="1"/>
  <c r="AG461" i="1"/>
  <c r="AI461" i="1" s="1"/>
  <c r="AE461" i="1"/>
  <c r="AD461" i="1"/>
  <c r="W461" i="1"/>
  <c r="AA461" i="1" s="1"/>
  <c r="D461" i="1"/>
  <c r="AF461" i="1" s="1"/>
  <c r="B461" i="1"/>
  <c r="C461" i="1" s="1"/>
  <c r="AE460" i="1"/>
  <c r="AD460" i="1" s="1"/>
  <c r="B460" i="1"/>
  <c r="C460" i="1" s="1"/>
  <c r="AE459" i="1"/>
  <c r="AD459" i="1" s="1"/>
  <c r="B459" i="1"/>
  <c r="C459" i="1" s="1"/>
  <c r="AI458" i="1"/>
  <c r="AE458" i="1"/>
  <c r="AD458" i="1" s="1"/>
  <c r="AG457" i="1"/>
  <c r="AI457" i="1" s="1"/>
  <c r="AE457" i="1"/>
  <c r="AD457" i="1"/>
  <c r="W457" i="1"/>
  <c r="AA457" i="1" s="1"/>
  <c r="D457" i="1"/>
  <c r="AF457" i="1" s="1"/>
  <c r="B457" i="1"/>
  <c r="C457" i="1" s="1"/>
  <c r="AE456" i="1"/>
  <c r="AD456" i="1" s="1"/>
  <c r="B456" i="1"/>
  <c r="C456" i="1" s="1"/>
  <c r="AE455" i="1"/>
  <c r="AD455" i="1" s="1"/>
  <c r="B455" i="1"/>
  <c r="C455" i="1" s="1"/>
  <c r="AE454" i="1"/>
  <c r="AD454" i="1" s="1"/>
  <c r="B454" i="1"/>
  <c r="C454" i="1" s="1"/>
  <c r="AE453" i="1"/>
  <c r="AD453" i="1" s="1"/>
  <c r="B453" i="1"/>
  <c r="C453" i="1" s="1"/>
  <c r="AE452" i="1"/>
  <c r="B452" i="1"/>
  <c r="C452" i="1" s="1"/>
  <c r="AE451" i="1"/>
  <c r="AD451" i="1" s="1"/>
  <c r="W451" i="1"/>
  <c r="X451" i="1" s="1"/>
  <c r="B451" i="1"/>
  <c r="C451" i="1" s="1"/>
  <c r="AI450" i="1"/>
  <c r="AE450" i="1"/>
  <c r="AG449" i="1"/>
  <c r="AI449" i="1" s="1"/>
  <c r="AE449" i="1"/>
  <c r="AD449" i="1"/>
  <c r="W449" i="1"/>
  <c r="AA449" i="1" s="1"/>
  <c r="D449" i="1"/>
  <c r="AF449" i="1" s="1"/>
  <c r="B449" i="1"/>
  <c r="C449" i="1" s="1"/>
  <c r="AE448" i="1"/>
  <c r="B448" i="1"/>
  <c r="C448" i="1" s="1"/>
  <c r="AE447" i="1"/>
  <c r="AD447" i="1" s="1"/>
  <c r="B447" i="1"/>
  <c r="C447" i="1" s="1"/>
  <c r="AE446" i="1"/>
  <c r="AD446" i="1" s="1"/>
  <c r="B446" i="1"/>
  <c r="C446" i="1" s="1"/>
  <c r="AE445" i="1"/>
  <c r="AD445" i="1" s="1"/>
  <c r="B445" i="1"/>
  <c r="C445" i="1" s="1"/>
  <c r="AE444" i="1"/>
  <c r="B444" i="1"/>
  <c r="C444" i="1" s="1"/>
  <c r="AE443" i="1"/>
  <c r="AD443" i="1" s="1"/>
  <c r="B443" i="1"/>
  <c r="C443" i="1" s="1"/>
  <c r="AE442" i="1"/>
  <c r="AD442" i="1" s="1"/>
  <c r="B442" i="1"/>
  <c r="C442" i="1" s="1"/>
  <c r="AE441" i="1"/>
  <c r="AD441" i="1" s="1"/>
  <c r="B441" i="1"/>
  <c r="C441" i="1" s="1"/>
  <c r="AE440" i="1"/>
  <c r="B440" i="1"/>
  <c r="C440" i="1" s="1"/>
  <c r="AE439" i="1"/>
  <c r="AD439" i="1" s="1"/>
  <c r="B439" i="1"/>
  <c r="C439" i="1" s="1"/>
  <c r="AI438" i="1"/>
  <c r="AE438" i="1"/>
  <c r="AG437" i="1"/>
  <c r="AI437" i="1" s="1"/>
  <c r="AE437" i="1"/>
  <c r="W437" i="1" s="1"/>
  <c r="AA437" i="1" s="1"/>
  <c r="AD437" i="1"/>
  <c r="D437" i="1"/>
  <c r="AF437" i="1" s="1"/>
  <c r="B437" i="1"/>
  <c r="C437" i="1" s="1"/>
  <c r="AE436" i="1"/>
  <c r="AD436" i="1" s="1"/>
  <c r="W436" i="1"/>
  <c r="B436" i="1"/>
  <c r="C436" i="1" s="1"/>
  <c r="AI435" i="1"/>
  <c r="AE435" i="1"/>
  <c r="AD435" i="1" s="1"/>
  <c r="W435" i="1"/>
  <c r="X435" i="1" s="1"/>
  <c r="AG434" i="1"/>
  <c r="AI434" i="1" s="1"/>
  <c r="AE434" i="1"/>
  <c r="AD434" i="1"/>
  <c r="W434" i="1"/>
  <c r="AA434" i="1" s="1"/>
  <c r="D434" i="1"/>
  <c r="AF434" i="1" s="1"/>
  <c r="B434" i="1"/>
  <c r="C434" i="1" s="1"/>
  <c r="AI433" i="1"/>
  <c r="AE433" i="1"/>
  <c r="AD433" i="1" s="1"/>
  <c r="AG432" i="1"/>
  <c r="AI432" i="1" s="1"/>
  <c r="AE432" i="1"/>
  <c r="AD432" i="1"/>
  <c r="W432" i="1"/>
  <c r="AA432" i="1" s="1"/>
  <c r="D432" i="1"/>
  <c r="AF432" i="1" s="1"/>
  <c r="B432" i="1"/>
  <c r="C432" i="1" s="1"/>
  <c r="AE431" i="1"/>
  <c r="AD431" i="1" s="1"/>
  <c r="W431" i="1"/>
  <c r="X431" i="1" s="1"/>
  <c r="B431" i="1"/>
  <c r="C431" i="1" s="1"/>
  <c r="AE430" i="1"/>
  <c r="AD430" i="1" s="1"/>
  <c r="W430" i="1"/>
  <c r="B430" i="1"/>
  <c r="C430" i="1" s="1"/>
  <c r="AE429" i="1"/>
  <c r="AD429" i="1" s="1"/>
  <c r="W429" i="1"/>
  <c r="X429" i="1" s="1"/>
  <c r="B429" i="1"/>
  <c r="C429" i="1" s="1"/>
  <c r="AE428" i="1"/>
  <c r="AD428" i="1" s="1"/>
  <c r="W428" i="1"/>
  <c r="B428" i="1"/>
  <c r="C428" i="1" s="1"/>
  <c r="AE427" i="1"/>
  <c r="AD427" i="1" s="1"/>
  <c r="W427" i="1"/>
  <c r="X427" i="1" s="1"/>
  <c r="B427" i="1"/>
  <c r="C427" i="1" s="1"/>
  <c r="AE426" i="1"/>
  <c r="AD426" i="1" s="1"/>
  <c r="W426" i="1"/>
  <c r="B426" i="1"/>
  <c r="C426" i="1" s="1"/>
  <c r="AE425" i="1"/>
  <c r="AD425" i="1" s="1"/>
  <c r="W425" i="1"/>
  <c r="X425" i="1" s="1"/>
  <c r="B425" i="1"/>
  <c r="C425" i="1" s="1"/>
  <c r="AI424" i="1"/>
  <c r="AE424" i="1"/>
  <c r="AD424" i="1" s="1"/>
  <c r="W424" i="1"/>
  <c r="AG423" i="1"/>
  <c r="AI423" i="1" s="1"/>
  <c r="AE423" i="1"/>
  <c r="W423" i="1" s="1"/>
  <c r="AA423" i="1" s="1"/>
  <c r="AD423" i="1"/>
  <c r="D423" i="1"/>
  <c r="AF423" i="1" s="1"/>
  <c r="B423" i="1"/>
  <c r="C423" i="1" s="1"/>
  <c r="AE422" i="1"/>
  <c r="AD422" i="1" s="1"/>
  <c r="W422" i="1"/>
  <c r="B422" i="1"/>
  <c r="C422" i="1" s="1"/>
  <c r="AE421" i="1"/>
  <c r="AD421" i="1" s="1"/>
  <c r="W421" i="1"/>
  <c r="X421" i="1" s="1"/>
  <c r="B421" i="1"/>
  <c r="C421" i="1" s="1"/>
  <c r="AE420" i="1"/>
  <c r="AD420" i="1" s="1"/>
  <c r="W420" i="1"/>
  <c r="B420" i="1"/>
  <c r="C420" i="1" s="1"/>
  <c r="AE419" i="1"/>
  <c r="AD419" i="1" s="1"/>
  <c r="W419" i="1"/>
  <c r="X419" i="1" s="1"/>
  <c r="B419" i="1"/>
  <c r="C419" i="1" s="1"/>
  <c r="AE418" i="1"/>
  <c r="AD418" i="1" s="1"/>
  <c r="W418" i="1"/>
  <c r="B418" i="1"/>
  <c r="C418" i="1" s="1"/>
  <c r="AE417" i="1"/>
  <c r="AD417" i="1" s="1"/>
  <c r="W417" i="1"/>
  <c r="X417" i="1" s="1"/>
  <c r="B417" i="1"/>
  <c r="C417" i="1" s="1"/>
  <c r="AI416" i="1"/>
  <c r="AE416" i="1"/>
  <c r="AD416" i="1" s="1"/>
  <c r="W416" i="1"/>
  <c r="AG415" i="1"/>
  <c r="AI415" i="1" s="1"/>
  <c r="AE415" i="1"/>
  <c r="W415" i="1" s="1"/>
  <c r="AD415" i="1"/>
  <c r="D415" i="1"/>
  <c r="AF415" i="1" s="1"/>
  <c r="B415" i="1"/>
  <c r="C415" i="1" s="1"/>
  <c r="AE414" i="1"/>
  <c r="AD414" i="1" s="1"/>
  <c r="W414" i="1"/>
  <c r="B414" i="1"/>
  <c r="C414" i="1" s="1"/>
  <c r="AE413" i="1"/>
  <c r="AD413" i="1" s="1"/>
  <c r="W413" i="1"/>
  <c r="X413" i="1" s="1"/>
  <c r="B413" i="1"/>
  <c r="C413" i="1" s="1"/>
  <c r="AE412" i="1"/>
  <c r="AD412" i="1" s="1"/>
  <c r="W412" i="1"/>
  <c r="B412" i="1"/>
  <c r="C412" i="1" s="1"/>
  <c r="AE411" i="1"/>
  <c r="AD411" i="1" s="1"/>
  <c r="W411" i="1"/>
  <c r="X411" i="1" s="1"/>
  <c r="B411" i="1"/>
  <c r="C411" i="1" s="1"/>
  <c r="AI410" i="1"/>
  <c r="AE410" i="1"/>
  <c r="AD410" i="1" s="1"/>
  <c r="W410" i="1"/>
  <c r="AG409" i="1"/>
  <c r="AI409" i="1" s="1"/>
  <c r="AE409" i="1"/>
  <c r="W409" i="1" s="1"/>
  <c r="AA409" i="1" s="1"/>
  <c r="AD409" i="1"/>
  <c r="D409" i="1"/>
  <c r="AF409" i="1" s="1"/>
  <c r="B409" i="1"/>
  <c r="C409" i="1" s="1"/>
  <c r="AE408" i="1"/>
  <c r="AD408" i="1" s="1"/>
  <c r="W408" i="1"/>
  <c r="B408" i="1"/>
  <c r="C408" i="1" s="1"/>
  <c r="AE407" i="1"/>
  <c r="AD407" i="1" s="1"/>
  <c r="W407" i="1"/>
  <c r="X407" i="1" s="1"/>
  <c r="B407" i="1"/>
  <c r="C407" i="1" s="1"/>
  <c r="AE406" i="1"/>
  <c r="AD406" i="1" s="1"/>
  <c r="W406" i="1"/>
  <c r="B406" i="1"/>
  <c r="C406" i="1" s="1"/>
  <c r="AE405" i="1"/>
  <c r="AD405" i="1" s="1"/>
  <c r="W405" i="1"/>
  <c r="X405" i="1" s="1"/>
  <c r="B405" i="1"/>
  <c r="C405" i="1" s="1"/>
  <c r="AE404" i="1"/>
  <c r="AD404" i="1" s="1"/>
  <c r="W404" i="1"/>
  <c r="B404" i="1"/>
  <c r="C404" i="1" s="1"/>
  <c r="AE403" i="1"/>
  <c r="AD403" i="1" s="1"/>
  <c r="W403" i="1"/>
  <c r="X403" i="1" s="1"/>
  <c r="B403" i="1"/>
  <c r="C403" i="1" s="1"/>
  <c r="AE402" i="1"/>
  <c r="AD402" i="1" s="1"/>
  <c r="W402" i="1"/>
  <c r="B402" i="1"/>
  <c r="C402" i="1" s="1"/>
  <c r="AE401" i="1"/>
  <c r="AD401" i="1" s="1"/>
  <c r="W401" i="1"/>
  <c r="X401" i="1" s="1"/>
  <c r="B401" i="1"/>
  <c r="C401" i="1" s="1"/>
  <c r="AE400" i="1"/>
  <c r="AD400" i="1" s="1"/>
  <c r="W400" i="1"/>
  <c r="B400" i="1"/>
  <c r="C400" i="1" s="1"/>
  <c r="AI399" i="1"/>
  <c r="AE399" i="1"/>
  <c r="AD399" i="1" s="1"/>
  <c r="W399" i="1"/>
  <c r="X399" i="1" s="1"/>
  <c r="AG398" i="1"/>
  <c r="AI398" i="1" s="1"/>
  <c r="AE398" i="1"/>
  <c r="W398" i="1" s="1"/>
  <c r="AA398" i="1" s="1"/>
  <c r="AD398" i="1"/>
  <c r="D398" i="1"/>
  <c r="AF398" i="1" s="1"/>
  <c r="B398" i="1"/>
  <c r="C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B395" i="1"/>
  <c r="C395" i="1" s="1"/>
  <c r="AE394" i="1"/>
  <c r="AD394" i="1" s="1"/>
  <c r="B394" i="1"/>
  <c r="C394" i="1" s="1"/>
  <c r="AE393" i="1"/>
  <c r="AD393" i="1" s="1"/>
  <c r="B393" i="1"/>
  <c r="C393" i="1" s="1"/>
  <c r="AE392" i="1"/>
  <c r="AD392" i="1" s="1"/>
  <c r="B392" i="1"/>
  <c r="C392" i="1" s="1"/>
  <c r="AI391" i="1"/>
  <c r="AE391" i="1"/>
  <c r="AD391" i="1" s="1"/>
  <c r="AG390" i="1"/>
  <c r="AI390" i="1" s="1"/>
  <c r="AE390" i="1"/>
  <c r="AD390" i="1"/>
  <c r="W390" i="1"/>
  <c r="AA390" i="1" s="1"/>
  <c r="D390" i="1"/>
  <c r="AF390" i="1" s="1"/>
  <c r="B390" i="1"/>
  <c r="C390" i="1" s="1"/>
  <c r="AE389" i="1"/>
  <c r="AD389" i="1" s="1"/>
  <c r="B389" i="1"/>
  <c r="C389" i="1" s="1"/>
  <c r="AE388" i="1"/>
  <c r="AD388" i="1" s="1"/>
  <c r="B388" i="1"/>
  <c r="C388" i="1" s="1"/>
  <c r="AE387" i="1"/>
  <c r="AD387" i="1" s="1"/>
  <c r="B387" i="1"/>
  <c r="C387" i="1" s="1"/>
  <c r="AE386" i="1"/>
  <c r="AD386" i="1" s="1"/>
  <c r="B386" i="1"/>
  <c r="C386" i="1" s="1"/>
  <c r="AE385" i="1"/>
  <c r="AD385" i="1" s="1"/>
  <c r="B385" i="1"/>
  <c r="C385" i="1" s="1"/>
  <c r="AI384" i="1"/>
  <c r="AE384" i="1"/>
  <c r="AD384" i="1" s="1"/>
  <c r="AG383" i="1"/>
  <c r="AI383" i="1" s="1"/>
  <c r="AE383" i="1"/>
  <c r="AD383" i="1"/>
  <c r="W383" i="1"/>
  <c r="AA383" i="1" s="1"/>
  <c r="D383" i="1"/>
  <c r="AF383" i="1" s="1"/>
  <c r="B383" i="1"/>
  <c r="C383" i="1" s="1"/>
  <c r="AE382" i="1"/>
  <c r="AD382" i="1" s="1"/>
  <c r="B382" i="1"/>
  <c r="C382" i="1" s="1"/>
  <c r="AI381" i="1"/>
  <c r="AE381" i="1"/>
  <c r="AG380" i="1"/>
  <c r="AI380" i="1" s="1"/>
  <c r="AE380" i="1"/>
  <c r="W380" i="1" s="1"/>
  <c r="AA380" i="1" s="1"/>
  <c r="AD380" i="1"/>
  <c r="D380" i="1"/>
  <c r="AF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7" i="1"/>
  <c r="AD377" i="1" s="1"/>
  <c r="B377" i="1"/>
  <c r="C377" i="1" s="1"/>
  <c r="AE376" i="1"/>
  <c r="AD376" i="1" s="1"/>
  <c r="B376" i="1"/>
  <c r="C376" i="1" s="1"/>
  <c r="AE375" i="1"/>
  <c r="B375" i="1"/>
  <c r="C375" i="1" s="1"/>
  <c r="AE374" i="1"/>
  <c r="AD374" i="1" s="1"/>
  <c r="B374" i="1"/>
  <c r="C374" i="1" s="1"/>
  <c r="AE373" i="1"/>
  <c r="AD373" i="1" s="1"/>
  <c r="B373" i="1"/>
  <c r="C373" i="1" s="1"/>
  <c r="AE372" i="1"/>
  <c r="AD372" i="1" s="1"/>
  <c r="B372" i="1"/>
  <c r="C372" i="1" s="1"/>
  <c r="AE371" i="1"/>
  <c r="AD371" i="1" s="1"/>
  <c r="B371" i="1"/>
  <c r="C371" i="1" s="1"/>
  <c r="AE370" i="1"/>
  <c r="AD370" i="1" s="1"/>
  <c r="B370" i="1"/>
  <c r="C370" i="1" s="1"/>
  <c r="AE369" i="1"/>
  <c r="AD369" i="1" s="1"/>
  <c r="B369" i="1"/>
  <c r="C369" i="1" s="1"/>
  <c r="AI368" i="1"/>
  <c r="AE368" i="1"/>
  <c r="AD368" i="1" s="1"/>
  <c r="AG367" i="1"/>
  <c r="AI367" i="1" s="1"/>
  <c r="AE367" i="1"/>
  <c r="AD367" i="1"/>
  <c r="W367" i="1"/>
  <c r="AA367" i="1" s="1"/>
  <c r="D367" i="1"/>
  <c r="AF367" i="1" s="1"/>
  <c r="B367" i="1"/>
  <c r="C367" i="1" s="1"/>
  <c r="AE366" i="1"/>
  <c r="AD366" i="1" s="1"/>
  <c r="B366" i="1"/>
  <c r="C366" i="1" s="1"/>
  <c r="N365" i="1"/>
  <c r="AE365" i="1" s="1"/>
  <c r="AG364" i="1"/>
  <c r="AI364" i="1" s="1"/>
  <c r="AE364" i="1"/>
  <c r="W364" i="1" s="1"/>
  <c r="AD364" i="1"/>
  <c r="D364" i="1"/>
  <c r="AF364" i="1" s="1"/>
  <c r="B364" i="1"/>
  <c r="C364" i="1" s="1"/>
  <c r="AI363" i="1"/>
  <c r="AE363" i="1"/>
  <c r="AD363" i="1" s="1"/>
  <c r="AG362" i="1"/>
  <c r="AI362" i="1" s="1"/>
  <c r="AE362" i="1"/>
  <c r="AD362" i="1"/>
  <c r="W362" i="1"/>
  <c r="AA362" i="1" s="1"/>
  <c r="D362" i="1"/>
  <c r="AF362" i="1" s="1"/>
  <c r="B362" i="1"/>
  <c r="C362" i="1" s="1"/>
  <c r="AE361" i="1"/>
  <c r="AD361" i="1" s="1"/>
  <c r="B361" i="1"/>
  <c r="C361" i="1" s="1"/>
  <c r="AE360" i="1"/>
  <c r="B360" i="1"/>
  <c r="C360" i="1" s="1"/>
  <c r="AE359" i="1"/>
  <c r="AD359" i="1" s="1"/>
  <c r="B359" i="1"/>
  <c r="C359" i="1" s="1"/>
  <c r="AE358" i="1"/>
  <c r="AD358" i="1" s="1"/>
  <c r="B358" i="1"/>
  <c r="C358" i="1" s="1"/>
  <c r="AE357" i="1"/>
  <c r="AD357" i="1" s="1"/>
  <c r="B357" i="1"/>
  <c r="C357" i="1" s="1"/>
  <c r="AE356" i="1"/>
  <c r="AD356" i="1" s="1"/>
  <c r="B356" i="1"/>
  <c r="C356" i="1" s="1"/>
  <c r="AE355" i="1"/>
  <c r="AD355" i="1" s="1"/>
  <c r="B355" i="1"/>
  <c r="C355" i="1" s="1"/>
  <c r="AE354" i="1"/>
  <c r="AD354" i="1" s="1"/>
  <c r="B354" i="1"/>
  <c r="C354" i="1" s="1"/>
  <c r="AE353" i="1"/>
  <c r="AD353" i="1" s="1"/>
  <c r="B353" i="1"/>
  <c r="C353" i="1" s="1"/>
  <c r="AE352" i="1"/>
  <c r="B352" i="1"/>
  <c r="C352" i="1" s="1"/>
  <c r="AI351" i="1"/>
  <c r="AE351" i="1"/>
  <c r="AG350" i="1"/>
  <c r="AI350" i="1" s="1"/>
  <c r="AE350" i="1"/>
  <c r="W350" i="1" s="1"/>
  <c r="AA350" i="1" s="1"/>
  <c r="AD350" i="1"/>
  <c r="D350" i="1"/>
  <c r="AF350" i="1" s="1"/>
  <c r="B350" i="1"/>
  <c r="C350" i="1" s="1"/>
  <c r="AE349" i="1"/>
  <c r="AD349" i="1" s="1"/>
  <c r="B349" i="1"/>
  <c r="C349" i="1" s="1"/>
  <c r="AE348" i="1"/>
  <c r="AD348" i="1" s="1"/>
  <c r="B348" i="1"/>
  <c r="C348" i="1" s="1"/>
  <c r="AE347" i="1"/>
  <c r="AD347" i="1" s="1"/>
  <c r="B347" i="1"/>
  <c r="C347" i="1" s="1"/>
  <c r="AE346" i="1"/>
  <c r="AD346" i="1" s="1"/>
  <c r="B346" i="1"/>
  <c r="C346" i="1" s="1"/>
  <c r="AE345" i="1"/>
  <c r="B345" i="1"/>
  <c r="C345" i="1" s="1"/>
  <c r="AE344" i="1"/>
  <c r="AD344" i="1" s="1"/>
  <c r="B344" i="1"/>
  <c r="C344" i="1" s="1"/>
  <c r="AE343" i="1"/>
  <c r="AD343" i="1" s="1"/>
  <c r="B343" i="1"/>
  <c r="C343" i="1" s="1"/>
  <c r="AE342" i="1"/>
  <c r="AD342" i="1" s="1"/>
  <c r="B342" i="1"/>
  <c r="C342" i="1" s="1"/>
  <c r="AE341" i="1"/>
  <c r="AD341" i="1" s="1"/>
  <c r="B341" i="1"/>
  <c r="C341" i="1" s="1"/>
  <c r="AE340" i="1"/>
  <c r="AD340" i="1" s="1"/>
  <c r="B340" i="1"/>
  <c r="C340" i="1" s="1"/>
  <c r="AI339" i="1"/>
  <c r="AE339" i="1"/>
  <c r="AD339" i="1" s="1"/>
  <c r="AG338" i="1"/>
  <c r="AI338" i="1" s="1"/>
  <c r="AE338" i="1"/>
  <c r="AD338" i="1"/>
  <c r="W338" i="1"/>
  <c r="AA338" i="1" s="1"/>
  <c r="D338" i="1"/>
  <c r="AF338" i="1" s="1"/>
  <c r="B338" i="1"/>
  <c r="C338" i="1" s="1"/>
  <c r="AE337" i="1"/>
  <c r="AD337" i="1" s="1"/>
  <c r="B337" i="1"/>
  <c r="C337" i="1" s="1"/>
  <c r="AE336" i="1"/>
  <c r="B336" i="1"/>
  <c r="C336" i="1" s="1"/>
  <c r="AE335" i="1"/>
  <c r="AD335" i="1" s="1"/>
  <c r="B335" i="1"/>
  <c r="C335" i="1" s="1"/>
  <c r="AE334" i="1"/>
  <c r="AD334" i="1" s="1"/>
  <c r="B334" i="1"/>
  <c r="C334" i="1" s="1"/>
  <c r="AE333" i="1"/>
  <c r="AD333" i="1" s="1"/>
  <c r="B333" i="1"/>
  <c r="C333" i="1" s="1"/>
  <c r="AE332" i="1"/>
  <c r="AD332" i="1" s="1"/>
  <c r="B332" i="1"/>
  <c r="C332" i="1" s="1"/>
  <c r="AE331" i="1"/>
  <c r="AD331" i="1" s="1"/>
  <c r="B331" i="1"/>
  <c r="C331" i="1" s="1"/>
  <c r="AE330" i="1"/>
  <c r="AD330" i="1" s="1"/>
  <c r="B330" i="1"/>
  <c r="C330" i="1" s="1"/>
  <c r="AE329" i="1"/>
  <c r="AD329" i="1" s="1"/>
  <c r="B329" i="1"/>
  <c r="C329" i="1" s="1"/>
  <c r="AI328" i="1"/>
  <c r="AE328" i="1"/>
  <c r="AD328" i="1" s="1"/>
  <c r="AG327" i="1"/>
  <c r="AI327" i="1" s="1"/>
  <c r="AE327" i="1"/>
  <c r="AD327" i="1"/>
  <c r="W327" i="1"/>
  <c r="AA327" i="1" s="1"/>
  <c r="D327" i="1"/>
  <c r="AF327" i="1" s="1"/>
  <c r="B327" i="1"/>
  <c r="C327" i="1" s="1"/>
  <c r="AE326" i="1"/>
  <c r="AD326" i="1" s="1"/>
  <c r="W326" i="1"/>
  <c r="X326" i="1" s="1"/>
  <c r="B326" i="1"/>
  <c r="C326" i="1" s="1"/>
  <c r="AE325" i="1"/>
  <c r="AD325" i="1" s="1"/>
  <c r="W325" i="1"/>
  <c r="B325" i="1"/>
  <c r="C325" i="1" s="1"/>
  <c r="AE324" i="1"/>
  <c r="AD324" i="1" s="1"/>
  <c r="W324" i="1"/>
  <c r="X324" i="1" s="1"/>
  <c r="B324" i="1"/>
  <c r="C324" i="1" s="1"/>
  <c r="AE323" i="1"/>
  <c r="AD323" i="1" s="1"/>
  <c r="W323" i="1"/>
  <c r="B323" i="1"/>
  <c r="C323" i="1" s="1"/>
  <c r="AE322" i="1"/>
  <c r="AD322" i="1" s="1"/>
  <c r="W322" i="1"/>
  <c r="X322" i="1" s="1"/>
  <c r="B322" i="1"/>
  <c r="C322" i="1" s="1"/>
  <c r="AI321" i="1"/>
  <c r="AE321" i="1"/>
  <c r="AD321" i="1" s="1"/>
  <c r="W321" i="1"/>
  <c r="AG320" i="1"/>
  <c r="AI320" i="1" s="1"/>
  <c r="AE320" i="1"/>
  <c r="W320" i="1" s="1"/>
  <c r="AA320" i="1" s="1"/>
  <c r="AD320" i="1"/>
  <c r="D320" i="1"/>
  <c r="AF320" i="1" s="1"/>
  <c r="B320" i="1"/>
  <c r="C320" i="1" s="1"/>
  <c r="AE319" i="1"/>
  <c r="AD319" i="1" s="1"/>
  <c r="B319" i="1"/>
  <c r="C319" i="1" s="1"/>
  <c r="AE318" i="1"/>
  <c r="AD318" i="1" s="1"/>
  <c r="B318" i="1"/>
  <c r="C318" i="1" s="1"/>
  <c r="AI317" i="1"/>
  <c r="AE317" i="1"/>
  <c r="AD317" i="1" s="1"/>
  <c r="AG316" i="1"/>
  <c r="AI316" i="1" s="1"/>
  <c r="AE316" i="1"/>
  <c r="AD316" i="1"/>
  <c r="W316" i="1"/>
  <c r="AA316" i="1" s="1"/>
  <c r="D316" i="1"/>
  <c r="AF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B308" i="1"/>
  <c r="C308" i="1" s="1"/>
  <c r="AE307" i="1"/>
  <c r="AD307" i="1" s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B302" i="1"/>
  <c r="C302" i="1" s="1"/>
  <c r="AE301" i="1"/>
  <c r="AD301" i="1" s="1"/>
  <c r="B301" i="1"/>
  <c r="C301" i="1" s="1"/>
  <c r="AI300" i="1"/>
  <c r="AE300" i="1"/>
  <c r="AG299" i="1"/>
  <c r="AI299" i="1" s="1"/>
  <c r="AE299" i="1"/>
  <c r="AD299" i="1"/>
  <c r="W299" i="1"/>
  <c r="D299" i="1"/>
  <c r="AF299" i="1" s="1"/>
  <c r="B299" i="1"/>
  <c r="C299" i="1" s="1"/>
  <c r="AI298" i="1"/>
  <c r="AE298" i="1"/>
  <c r="AD298" i="1" s="1"/>
  <c r="AG297" i="1"/>
  <c r="AI297" i="1" s="1"/>
  <c r="AE297" i="1"/>
  <c r="W297" i="1" s="1"/>
  <c r="AD297" i="1"/>
  <c r="D297" i="1"/>
  <c r="AF297" i="1" s="1"/>
  <c r="B297" i="1"/>
  <c r="C297" i="1" s="1"/>
  <c r="AI296" i="1"/>
  <c r="AE296" i="1"/>
  <c r="AD296" i="1" s="1"/>
  <c r="AG295" i="1"/>
  <c r="AI295" i="1" s="1"/>
  <c r="AE295" i="1"/>
  <c r="AD295" i="1"/>
  <c r="W295" i="1"/>
  <c r="D295" i="1"/>
  <c r="AF295" i="1" s="1"/>
  <c r="B295" i="1"/>
  <c r="C295" i="1" s="1"/>
  <c r="AI294" i="1"/>
  <c r="AE294" i="1"/>
  <c r="AD294" i="1" s="1"/>
  <c r="AG293" i="1"/>
  <c r="AI293" i="1" s="1"/>
  <c r="AE293" i="1"/>
  <c r="W293" i="1" s="1"/>
  <c r="AD293" i="1"/>
  <c r="D293" i="1"/>
  <c r="AF293" i="1" s="1"/>
  <c r="B293" i="1"/>
  <c r="C293" i="1" s="1"/>
  <c r="AI292" i="1"/>
  <c r="AE292" i="1"/>
  <c r="AD292" i="1" s="1"/>
  <c r="AG291" i="1"/>
  <c r="AI291" i="1" s="1"/>
  <c r="AE291" i="1"/>
  <c r="W291" i="1" s="1"/>
  <c r="AD291" i="1"/>
  <c r="D291" i="1"/>
  <c r="AF291" i="1" s="1"/>
  <c r="B291" i="1"/>
  <c r="C291" i="1" s="1"/>
  <c r="AI290" i="1"/>
  <c r="AE290" i="1"/>
  <c r="AD290" i="1" s="1"/>
  <c r="AG289" i="1"/>
  <c r="AI289" i="1" s="1"/>
  <c r="AE289" i="1"/>
  <c r="W289" i="1" s="1"/>
  <c r="AD289" i="1"/>
  <c r="D289" i="1"/>
  <c r="AF289" i="1" s="1"/>
  <c r="B289" i="1"/>
  <c r="C289" i="1" s="1"/>
  <c r="AI288" i="1"/>
  <c r="W288" i="1"/>
  <c r="X288" i="1" s="1"/>
  <c r="P288" i="1"/>
  <c r="AE288" i="1" s="1"/>
  <c r="AD288" i="1" s="1"/>
  <c r="AG287" i="1"/>
  <c r="AI287" i="1" s="1"/>
  <c r="AE287" i="1"/>
  <c r="AD287" i="1"/>
  <c r="W287" i="1"/>
  <c r="AA287" i="1" s="1"/>
  <c r="D287" i="1"/>
  <c r="AC287" i="1" s="1"/>
  <c r="B287" i="1"/>
  <c r="C287" i="1" s="1"/>
  <c r="AE286" i="1"/>
  <c r="AD286" i="1" s="1"/>
  <c r="B286" i="1"/>
  <c r="C286" i="1" s="1"/>
  <c r="AE285" i="1"/>
  <c r="AD285" i="1" s="1"/>
  <c r="B285" i="1"/>
  <c r="C285" i="1" s="1"/>
  <c r="AE284" i="1"/>
  <c r="AD284" i="1" s="1"/>
  <c r="B284" i="1"/>
  <c r="C284" i="1" s="1"/>
  <c r="AI283" i="1"/>
  <c r="AE283" i="1"/>
  <c r="AD283" i="1" s="1"/>
  <c r="AG282" i="1"/>
  <c r="AI282" i="1" s="1"/>
  <c r="AE282" i="1"/>
  <c r="W282" i="1" s="1"/>
  <c r="AD282" i="1"/>
  <c r="D282" i="1"/>
  <c r="AF282" i="1" s="1"/>
  <c r="B282" i="1"/>
  <c r="C282" i="1" s="1"/>
  <c r="AI281" i="1"/>
  <c r="AE281" i="1"/>
  <c r="AD281" i="1" s="1"/>
  <c r="AG280" i="1"/>
  <c r="AI280" i="1" s="1"/>
  <c r="AE280" i="1"/>
  <c r="W280" i="1" s="1"/>
  <c r="AD280" i="1"/>
  <c r="D280" i="1"/>
  <c r="AF280" i="1" s="1"/>
  <c r="B280" i="1"/>
  <c r="C280" i="1" s="1"/>
  <c r="AI279" i="1"/>
  <c r="N279" i="1"/>
  <c r="AE279" i="1" s="1"/>
  <c r="W279" i="1" s="1"/>
  <c r="X279" i="1" s="1"/>
  <c r="AG278" i="1"/>
  <c r="AI278" i="1" s="1"/>
  <c r="AE278" i="1"/>
  <c r="W278" i="1" s="1"/>
  <c r="AD278" i="1"/>
  <c r="D278" i="1"/>
  <c r="AC278" i="1" s="1"/>
  <c r="B278" i="1"/>
  <c r="C278" i="1" s="1"/>
  <c r="AI277" i="1"/>
  <c r="AE277" i="1"/>
  <c r="AD277" i="1" s="1"/>
  <c r="AG276" i="1"/>
  <c r="AI276" i="1" s="1"/>
  <c r="AE276" i="1"/>
  <c r="W276" i="1" s="1"/>
  <c r="AA276" i="1" s="1"/>
  <c r="AD276" i="1"/>
  <c r="D276" i="1"/>
  <c r="AC276" i="1" s="1"/>
  <c r="B276" i="1"/>
  <c r="C276" i="1" s="1"/>
  <c r="AI275" i="1"/>
  <c r="AE275" i="1"/>
  <c r="AD275" i="1" s="1"/>
  <c r="AG274" i="1"/>
  <c r="AI274" i="1" s="1"/>
  <c r="AE274" i="1"/>
  <c r="W274" i="1" s="1"/>
  <c r="AD274" i="1"/>
  <c r="D274" i="1"/>
  <c r="AC274" i="1" s="1"/>
  <c r="B274" i="1"/>
  <c r="C274" i="1" s="1"/>
  <c r="AI273" i="1"/>
  <c r="AE273" i="1"/>
  <c r="AG272" i="1"/>
  <c r="AI272" i="1" s="1"/>
  <c r="AE272" i="1"/>
  <c r="W272" i="1" s="1"/>
  <c r="AA272" i="1" s="1"/>
  <c r="AD272" i="1"/>
  <c r="D272" i="1"/>
  <c r="AC272" i="1" s="1"/>
  <c r="B272" i="1"/>
  <c r="C272" i="1" s="1"/>
  <c r="AE271" i="1"/>
  <c r="AD271" i="1" s="1"/>
  <c r="B271" i="1"/>
  <c r="C271" i="1" s="1"/>
  <c r="N270" i="1"/>
  <c r="AE270" i="1" s="1"/>
  <c r="W270" i="1" s="1"/>
  <c r="X270" i="1" s="1"/>
  <c r="B270" i="1"/>
  <c r="C270" i="1" s="1"/>
  <c r="AE269" i="1"/>
  <c r="AD269" i="1" s="1"/>
  <c r="B269" i="1"/>
  <c r="C269" i="1" s="1"/>
  <c r="AI268" i="1"/>
  <c r="N268" i="1"/>
  <c r="AE268" i="1" s="1"/>
  <c r="AD268" i="1" s="1"/>
  <c r="AG267" i="1"/>
  <c r="AI267" i="1" s="1"/>
  <c r="AE267" i="1"/>
  <c r="AD267" i="1"/>
  <c r="W267" i="1"/>
  <c r="D267" i="1"/>
  <c r="AF267" i="1" s="1"/>
  <c r="B267" i="1"/>
  <c r="C267" i="1" s="1"/>
  <c r="N266" i="1"/>
  <c r="AE266" i="1" s="1"/>
  <c r="W266" i="1" s="1"/>
  <c r="X266" i="1" s="1"/>
  <c r="AG265" i="1"/>
  <c r="AI265" i="1" s="1"/>
  <c r="AE265" i="1"/>
  <c r="AD265" i="1"/>
  <c r="W265" i="1"/>
  <c r="AA265" i="1" s="1"/>
  <c r="D265" i="1"/>
  <c r="AC265" i="1" s="1"/>
  <c r="B265" i="1"/>
  <c r="C265" i="1" s="1"/>
  <c r="N264" i="1"/>
  <c r="AE264" i="1" s="1"/>
  <c r="AD264" i="1" s="1"/>
  <c r="B264" i="1"/>
  <c r="C264" i="1" s="1"/>
  <c r="N263" i="1"/>
  <c r="AE263" i="1" s="1"/>
  <c r="AD263" i="1" s="1"/>
  <c r="AG262" i="1"/>
  <c r="AI262" i="1" s="1"/>
  <c r="AE262" i="1"/>
  <c r="W262" i="1" s="1"/>
  <c r="AA262" i="1" s="1"/>
  <c r="AD262" i="1"/>
  <c r="D262" i="1"/>
  <c r="AF262" i="1" s="1"/>
  <c r="B262" i="1"/>
  <c r="C262" i="1" s="1"/>
  <c r="AE261" i="1"/>
  <c r="AD261" i="1" s="1"/>
  <c r="W261" i="1"/>
  <c r="X261" i="1" s="1"/>
  <c r="B261" i="1"/>
  <c r="C261" i="1" s="1"/>
  <c r="AE260" i="1"/>
  <c r="AD260" i="1" s="1"/>
  <c r="W260" i="1"/>
  <c r="B260" i="1"/>
  <c r="C260" i="1" s="1"/>
  <c r="AI259" i="1"/>
  <c r="AE259" i="1"/>
  <c r="AD259" i="1" s="1"/>
  <c r="W259" i="1"/>
  <c r="X259" i="1" s="1"/>
  <c r="AG258" i="1"/>
  <c r="AI258" i="1" s="1"/>
  <c r="AE258" i="1"/>
  <c r="W258" i="1" s="1"/>
  <c r="AD258" i="1"/>
  <c r="D258" i="1"/>
  <c r="AF258" i="1" s="1"/>
  <c r="B258" i="1"/>
  <c r="C258" i="1" s="1"/>
  <c r="W257" i="1"/>
  <c r="X257" i="1" s="1"/>
  <c r="N257" i="1"/>
  <c r="AE257" i="1" s="1"/>
  <c r="AD257" i="1" s="1"/>
  <c r="B257" i="1"/>
  <c r="C257" i="1" s="1"/>
  <c r="AI256" i="1"/>
  <c r="W256" i="1"/>
  <c r="X256" i="1" s="1"/>
  <c r="N256" i="1"/>
  <c r="P256" i="1" s="1"/>
  <c r="AG255" i="1"/>
  <c r="AI255" i="1" s="1"/>
  <c r="AE255" i="1"/>
  <c r="W255" i="1" s="1"/>
  <c r="AD255" i="1"/>
  <c r="D255" i="1"/>
  <c r="AF255" i="1" s="1"/>
  <c r="B255" i="1"/>
  <c r="C255" i="1" s="1"/>
  <c r="AI254" i="1"/>
  <c r="AE254" i="1"/>
  <c r="AD254" i="1" s="1"/>
  <c r="AG253" i="1"/>
  <c r="AI253" i="1" s="1"/>
  <c r="AE253" i="1"/>
  <c r="W253" i="1" s="1"/>
  <c r="AD253" i="1"/>
  <c r="D253" i="1"/>
  <c r="AF253" i="1" s="1"/>
  <c r="B253" i="1"/>
  <c r="C253" i="1" s="1"/>
  <c r="AI252" i="1"/>
  <c r="W252" i="1"/>
  <c r="X252" i="1" s="1"/>
  <c r="N252" i="1"/>
  <c r="AE252" i="1" s="1"/>
  <c r="AD252" i="1" s="1"/>
  <c r="AG251" i="1"/>
  <c r="AI251" i="1" s="1"/>
  <c r="AE251" i="1"/>
  <c r="W251" i="1" s="1"/>
  <c r="AD251" i="1"/>
  <c r="D251" i="1"/>
  <c r="AC251" i="1" s="1"/>
  <c r="B251" i="1"/>
  <c r="C251" i="1" s="1"/>
  <c r="AE250" i="1"/>
  <c r="AG249" i="1"/>
  <c r="AI249" i="1" s="1"/>
  <c r="AE249" i="1"/>
  <c r="W249" i="1" s="1"/>
  <c r="AD249" i="1"/>
  <c r="D249" i="1"/>
  <c r="AC249" i="1" s="1"/>
  <c r="B249" i="1"/>
  <c r="C249" i="1" s="1"/>
  <c r="AE248" i="1"/>
  <c r="AD248" i="1" s="1"/>
  <c r="W248" i="1"/>
  <c r="B248" i="1"/>
  <c r="C248" i="1" s="1"/>
  <c r="AE247" i="1"/>
  <c r="AD247" i="1" s="1"/>
  <c r="W247" i="1"/>
  <c r="X247" i="1" s="1"/>
  <c r="B247" i="1"/>
  <c r="C247" i="1" s="1"/>
  <c r="AE246" i="1"/>
  <c r="AD246" i="1" s="1"/>
  <c r="W246" i="1"/>
  <c r="B246" i="1"/>
  <c r="C246" i="1" s="1"/>
  <c r="AE245" i="1"/>
  <c r="AD245" i="1" s="1"/>
  <c r="W245" i="1"/>
  <c r="X245" i="1" s="1"/>
  <c r="B245" i="1"/>
  <c r="C245" i="1" s="1"/>
  <c r="AI244" i="1"/>
  <c r="AE244" i="1"/>
  <c r="AD244" i="1" s="1"/>
  <c r="W244" i="1"/>
  <c r="AG243" i="1"/>
  <c r="AI243" i="1" s="1"/>
  <c r="AE243" i="1"/>
  <c r="W243" i="1" s="1"/>
  <c r="AD243" i="1"/>
  <c r="D243" i="1"/>
  <c r="AC243" i="1" s="1"/>
  <c r="B243" i="1"/>
  <c r="C243" i="1" s="1"/>
  <c r="AI242" i="1"/>
  <c r="AE242" i="1"/>
  <c r="AG241" i="1"/>
  <c r="AI241" i="1" s="1"/>
  <c r="AE241" i="1"/>
  <c r="W241" i="1" s="1"/>
  <c r="AA241" i="1" s="1"/>
  <c r="AD241" i="1"/>
  <c r="D241" i="1"/>
  <c r="AC241" i="1" s="1"/>
  <c r="B241" i="1"/>
  <c r="C241" i="1" s="1"/>
  <c r="AE240" i="1"/>
  <c r="B240" i="1"/>
  <c r="C240" i="1" s="1"/>
  <c r="AE239" i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B236" i="1"/>
  <c r="C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I230" i="1"/>
  <c r="AE230" i="1"/>
  <c r="AD230" i="1" s="1"/>
  <c r="AG229" i="1"/>
  <c r="AI229" i="1" s="1"/>
  <c r="AE229" i="1"/>
  <c r="AD229" i="1"/>
  <c r="W229" i="1"/>
  <c r="AA229" i="1" s="1"/>
  <c r="D229" i="1"/>
  <c r="AC229" i="1" s="1"/>
  <c r="B229" i="1"/>
  <c r="C229" i="1" s="1"/>
  <c r="AE228" i="1"/>
  <c r="AD228" i="1" s="1"/>
  <c r="B228" i="1"/>
  <c r="C228" i="1" s="1"/>
  <c r="AE227" i="1"/>
  <c r="AD227" i="1" s="1"/>
  <c r="B227" i="1"/>
  <c r="C227" i="1" s="1"/>
  <c r="AE226" i="1"/>
  <c r="AD226" i="1" s="1"/>
  <c r="B226" i="1"/>
  <c r="C226" i="1" s="1"/>
  <c r="AE225" i="1"/>
  <c r="AD225" i="1" s="1"/>
  <c r="B225" i="1"/>
  <c r="C225" i="1" s="1"/>
  <c r="AE224" i="1"/>
  <c r="AD224" i="1" s="1"/>
  <c r="B224" i="1"/>
  <c r="C224" i="1" s="1"/>
  <c r="AE223" i="1"/>
  <c r="AD223" i="1" s="1"/>
  <c r="W223" i="1"/>
  <c r="X223" i="1" s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I218" i="1"/>
  <c r="AE218" i="1"/>
  <c r="AD218" i="1" s="1"/>
  <c r="AG217" i="1"/>
  <c r="AI217" i="1" s="1"/>
  <c r="AE217" i="1"/>
  <c r="AD217" i="1"/>
  <c r="W217" i="1"/>
  <c r="AA217" i="1" s="1"/>
  <c r="D217" i="1"/>
  <c r="AC217" i="1" s="1"/>
  <c r="B217" i="1"/>
  <c r="C217" i="1" s="1"/>
  <c r="AE216" i="1"/>
  <c r="AD216" i="1" s="1"/>
  <c r="B216" i="1"/>
  <c r="C216" i="1" s="1"/>
  <c r="AE215" i="1"/>
  <c r="AD215" i="1" s="1"/>
  <c r="B215" i="1"/>
  <c r="C215" i="1" s="1"/>
  <c r="AI214" i="1"/>
  <c r="AE214" i="1"/>
  <c r="AD214" i="1" s="1"/>
  <c r="AG213" i="1"/>
  <c r="AI213" i="1" s="1"/>
  <c r="AE213" i="1"/>
  <c r="AD213" i="1"/>
  <c r="W213" i="1"/>
  <c r="AA213" i="1" s="1"/>
  <c r="D213" i="1"/>
  <c r="AC213" i="1" s="1"/>
  <c r="B213" i="1"/>
  <c r="C213" i="1" s="1"/>
  <c r="AI212" i="1"/>
  <c r="AE212" i="1"/>
  <c r="AD212" i="1" s="1"/>
  <c r="AG211" i="1"/>
  <c r="AI211" i="1" s="1"/>
  <c r="AE211" i="1"/>
  <c r="AD211" i="1"/>
  <c r="W211" i="1"/>
  <c r="AA211" i="1" s="1"/>
  <c r="D211" i="1"/>
  <c r="AC211" i="1" s="1"/>
  <c r="B211" i="1"/>
  <c r="C211" i="1" s="1"/>
  <c r="AI210" i="1"/>
  <c r="AE210" i="1"/>
  <c r="AD210" i="1" s="1"/>
  <c r="AG209" i="1"/>
  <c r="AI209" i="1" s="1"/>
  <c r="AE209" i="1"/>
  <c r="AD209" i="1"/>
  <c r="W209" i="1"/>
  <c r="AA209" i="1" s="1"/>
  <c r="D209" i="1"/>
  <c r="AC209" i="1" s="1"/>
  <c r="B209" i="1"/>
  <c r="C209" i="1" s="1"/>
  <c r="AE208" i="1"/>
  <c r="AD208" i="1" s="1"/>
  <c r="W208" i="1"/>
  <c r="B208" i="1"/>
  <c r="C208" i="1" s="1"/>
  <c r="AE207" i="1"/>
  <c r="AD207" i="1" s="1"/>
  <c r="W207" i="1"/>
  <c r="X207" i="1" s="1"/>
  <c r="B207" i="1"/>
  <c r="C207" i="1" s="1"/>
  <c r="AI206" i="1"/>
  <c r="AE206" i="1"/>
  <c r="AD206" i="1" s="1"/>
  <c r="W206" i="1"/>
  <c r="AG205" i="1"/>
  <c r="AI205" i="1" s="1"/>
  <c r="AE205" i="1"/>
  <c r="W205" i="1" s="1"/>
  <c r="AA205" i="1" s="1"/>
  <c r="AD205" i="1"/>
  <c r="D205" i="1"/>
  <c r="AC205" i="1" s="1"/>
  <c r="B205" i="1"/>
  <c r="C205" i="1" s="1"/>
  <c r="AI204" i="1"/>
  <c r="AE204" i="1"/>
  <c r="AD204" i="1" s="1"/>
  <c r="AG203" i="1"/>
  <c r="AI203" i="1" s="1"/>
  <c r="AE203" i="1"/>
  <c r="AD203" i="1"/>
  <c r="W203" i="1"/>
  <c r="AA203" i="1" s="1"/>
  <c r="D203" i="1"/>
  <c r="AC203" i="1" s="1"/>
  <c r="B203" i="1"/>
  <c r="C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I196" i="1"/>
  <c r="AE196" i="1"/>
  <c r="AD196" i="1" s="1"/>
  <c r="AG195" i="1"/>
  <c r="AI195" i="1" s="1"/>
  <c r="AE195" i="1"/>
  <c r="W195" i="1" s="1"/>
  <c r="AA195" i="1" s="1"/>
  <c r="AD195" i="1"/>
  <c r="D195" i="1"/>
  <c r="AC195" i="1" s="1"/>
  <c r="B195" i="1"/>
  <c r="C195" i="1" s="1"/>
  <c r="AE194" i="1"/>
  <c r="B194" i="1"/>
  <c r="C194" i="1" s="1"/>
  <c r="AI193" i="1"/>
  <c r="AE193" i="1"/>
  <c r="AD193" i="1" s="1"/>
  <c r="AG192" i="1"/>
  <c r="AI192" i="1" s="1"/>
  <c r="AE192" i="1"/>
  <c r="AD192" i="1"/>
  <c r="W192" i="1"/>
  <c r="Z192" i="1" s="1"/>
  <c r="D192" i="1"/>
  <c r="AF192" i="1" s="1"/>
  <c r="B192" i="1"/>
  <c r="C192" i="1" s="1"/>
  <c r="AI191" i="1"/>
  <c r="AE191" i="1"/>
  <c r="AD191" i="1" s="1"/>
  <c r="AG190" i="1"/>
  <c r="AI190" i="1" s="1"/>
  <c r="AE190" i="1"/>
  <c r="AD190" i="1"/>
  <c r="W190" i="1"/>
  <c r="Z190" i="1" s="1"/>
  <c r="D190" i="1"/>
  <c r="AF190" i="1" s="1"/>
  <c r="B190" i="1"/>
  <c r="C190" i="1" s="1"/>
  <c r="AI189" i="1"/>
  <c r="AE189" i="1"/>
  <c r="AD189" i="1" s="1"/>
  <c r="AG188" i="1"/>
  <c r="AI188" i="1" s="1"/>
  <c r="AE188" i="1"/>
  <c r="AD188" i="1"/>
  <c r="W188" i="1"/>
  <c r="Z188" i="1" s="1"/>
  <c r="D188" i="1"/>
  <c r="AF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B181" i="1"/>
  <c r="C181" i="1" s="1"/>
  <c r="AE180" i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W176" i="1"/>
  <c r="B176" i="1"/>
  <c r="C176" i="1" s="1"/>
  <c r="AE175" i="1"/>
  <c r="AD175" i="1" s="1"/>
  <c r="B175" i="1"/>
  <c r="C175" i="1" s="1"/>
  <c r="AE174" i="1"/>
  <c r="AD174" i="1" s="1"/>
  <c r="B174" i="1"/>
  <c r="C174" i="1" s="1"/>
  <c r="AE173" i="1"/>
  <c r="AD173" i="1" s="1"/>
  <c r="B173" i="1"/>
  <c r="C173" i="1" s="1"/>
  <c r="AI172" i="1"/>
  <c r="AE172" i="1"/>
  <c r="AD172" i="1" s="1"/>
  <c r="AG171" i="1"/>
  <c r="AI171" i="1" s="1"/>
  <c r="AE171" i="1"/>
  <c r="W171" i="1" s="1"/>
  <c r="AD171" i="1"/>
  <c r="D171" i="1"/>
  <c r="AC171" i="1" s="1"/>
  <c r="B171" i="1"/>
  <c r="C171" i="1" s="1"/>
  <c r="AE170" i="1"/>
  <c r="AD170" i="1" s="1"/>
  <c r="B170" i="1"/>
  <c r="C170" i="1" s="1"/>
  <c r="AE169" i="1"/>
  <c r="AD169" i="1" s="1"/>
  <c r="B169" i="1"/>
  <c r="C169" i="1" s="1"/>
  <c r="AE168" i="1"/>
  <c r="AD168" i="1" s="1"/>
  <c r="B168" i="1"/>
  <c r="C168" i="1" s="1"/>
  <c r="AE167" i="1"/>
  <c r="AD167" i="1" s="1"/>
  <c r="W167" i="1"/>
  <c r="X167" i="1" s="1"/>
  <c r="B167" i="1"/>
  <c r="C167" i="1" s="1"/>
  <c r="AE166" i="1"/>
  <c r="AD166" i="1" s="1"/>
  <c r="B166" i="1"/>
  <c r="C166" i="1" s="1"/>
  <c r="AE165" i="1"/>
  <c r="AD165" i="1" s="1"/>
  <c r="B165" i="1"/>
  <c r="C165" i="1" s="1"/>
  <c r="AE164" i="1"/>
  <c r="AD164" i="1" s="1"/>
  <c r="B164" i="1"/>
  <c r="C164" i="1" s="1"/>
  <c r="AE163" i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I159" i="1"/>
  <c r="AE159" i="1"/>
  <c r="AD159" i="1" s="1"/>
  <c r="AG158" i="1"/>
  <c r="AI158" i="1" s="1"/>
  <c r="AE158" i="1"/>
  <c r="AD158" i="1"/>
  <c r="W158" i="1"/>
  <c r="Z158" i="1" s="1"/>
  <c r="D158" i="1"/>
  <c r="AF158" i="1" s="1"/>
  <c r="B158" i="1"/>
  <c r="C158" i="1" s="1"/>
  <c r="AE157" i="1"/>
  <c r="AD157" i="1" s="1"/>
  <c r="B157" i="1"/>
  <c r="C157" i="1" s="1"/>
  <c r="AE156" i="1"/>
  <c r="AD156" i="1" s="1"/>
  <c r="B156" i="1"/>
  <c r="C156" i="1" s="1"/>
  <c r="AE155" i="1"/>
  <c r="AD155" i="1" s="1"/>
  <c r="B155" i="1"/>
  <c r="C155" i="1" s="1"/>
  <c r="AE154" i="1"/>
  <c r="AD154" i="1" s="1"/>
  <c r="B154" i="1"/>
  <c r="C154" i="1" s="1"/>
  <c r="AE153" i="1"/>
  <c r="AD153" i="1" s="1"/>
  <c r="B153" i="1"/>
  <c r="C153" i="1" s="1"/>
  <c r="AE152" i="1"/>
  <c r="B152" i="1"/>
  <c r="C152" i="1" s="1"/>
  <c r="AE151" i="1"/>
  <c r="AD151" i="1" s="1"/>
  <c r="B151" i="1"/>
  <c r="C151" i="1" s="1"/>
  <c r="AE150" i="1"/>
  <c r="AD150" i="1" s="1"/>
  <c r="B150" i="1"/>
  <c r="C150" i="1" s="1"/>
  <c r="AE149" i="1"/>
  <c r="AD149" i="1" s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B144" i="1"/>
  <c r="C144" i="1" s="1"/>
  <c r="AE143" i="1"/>
  <c r="AD143" i="1" s="1"/>
  <c r="B143" i="1"/>
  <c r="C143" i="1" s="1"/>
  <c r="AI142" i="1"/>
  <c r="AE142" i="1"/>
  <c r="AD142" i="1" s="1"/>
  <c r="AG141" i="1"/>
  <c r="AI141" i="1" s="1"/>
  <c r="AE141" i="1"/>
  <c r="AD141" i="1"/>
  <c r="W141" i="1"/>
  <c r="AA141" i="1" s="1"/>
  <c r="D141" i="1"/>
  <c r="AC141" i="1" s="1"/>
  <c r="B141" i="1"/>
  <c r="C141" i="1" s="1"/>
  <c r="AE140" i="1"/>
  <c r="AD140" i="1" s="1"/>
  <c r="W140" i="1"/>
  <c r="B140" i="1"/>
  <c r="C140" i="1" s="1"/>
  <c r="W139" i="1"/>
  <c r="X139" i="1" s="1"/>
  <c r="N139" i="1"/>
  <c r="AE139" i="1" s="1"/>
  <c r="AD139" i="1" s="1"/>
  <c r="B139" i="1"/>
  <c r="C139" i="1" s="1"/>
  <c r="AI138" i="1"/>
  <c r="W138" i="1"/>
  <c r="X138" i="1" s="1"/>
  <c r="N138" i="1"/>
  <c r="AE138" i="1" s="1"/>
  <c r="AD138" i="1" s="1"/>
  <c r="AG137" i="1"/>
  <c r="AI137" i="1" s="1"/>
  <c r="AE137" i="1"/>
  <c r="W137" i="1" s="1"/>
  <c r="AD137" i="1"/>
  <c r="D137" i="1"/>
  <c r="AC137" i="1" s="1"/>
  <c r="B137" i="1"/>
  <c r="C137" i="1" s="1"/>
  <c r="AI136" i="1"/>
  <c r="AE136" i="1"/>
  <c r="AD136" i="1" s="1"/>
  <c r="AG135" i="1"/>
  <c r="AI135" i="1" s="1"/>
  <c r="AE135" i="1"/>
  <c r="AD135" i="1"/>
  <c r="W135" i="1"/>
  <c r="AA135" i="1" s="1"/>
  <c r="D135" i="1"/>
  <c r="AC135" i="1" s="1"/>
  <c r="B135" i="1"/>
  <c r="C135" i="1" s="1"/>
  <c r="AI134" i="1"/>
  <c r="AE134" i="1"/>
  <c r="AD134" i="1" s="1"/>
  <c r="AG133" i="1"/>
  <c r="AI133" i="1" s="1"/>
  <c r="AE133" i="1"/>
  <c r="W133" i="1" s="1"/>
  <c r="AD133" i="1"/>
  <c r="D133" i="1"/>
  <c r="AC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I124" i="1"/>
  <c r="AE124" i="1"/>
  <c r="AD124" i="1" s="1"/>
  <c r="AG123" i="1"/>
  <c r="AI123" i="1" s="1"/>
  <c r="AE123" i="1"/>
  <c r="AD123" i="1"/>
  <c r="W123" i="1"/>
  <c r="AA123" i="1" s="1"/>
  <c r="D123" i="1"/>
  <c r="AC123" i="1" s="1"/>
  <c r="B123" i="1"/>
  <c r="C123" i="1" s="1"/>
  <c r="AE122" i="1"/>
  <c r="AD122" i="1" s="1"/>
  <c r="B122" i="1"/>
  <c r="C122" i="1" s="1"/>
  <c r="AE121" i="1"/>
  <c r="B121" i="1"/>
  <c r="C121" i="1" s="1"/>
  <c r="AE120" i="1"/>
  <c r="AD120" i="1" s="1"/>
  <c r="B120" i="1"/>
  <c r="C120" i="1" s="1"/>
  <c r="AE119" i="1"/>
  <c r="AD119" i="1" s="1"/>
  <c r="B119" i="1"/>
  <c r="C119" i="1" s="1"/>
  <c r="AI118" i="1"/>
  <c r="AE118" i="1"/>
  <c r="AD118" i="1" s="1"/>
  <c r="AG117" i="1"/>
  <c r="AI117" i="1" s="1"/>
  <c r="AE117" i="1"/>
  <c r="W117" i="1" s="1"/>
  <c r="AD117" i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W115" i="1" s="1"/>
  <c r="AA115" i="1" s="1"/>
  <c r="AD115" i="1"/>
  <c r="D115" i="1"/>
  <c r="AC115" i="1" s="1"/>
  <c r="B115" i="1"/>
  <c r="C115" i="1" s="1"/>
  <c r="AE114" i="1"/>
  <c r="AD114" i="1" s="1"/>
  <c r="W114" i="1"/>
  <c r="B114" i="1"/>
  <c r="C114" i="1" s="1"/>
  <c r="AE113" i="1"/>
  <c r="AD113" i="1" s="1"/>
  <c r="W113" i="1"/>
  <c r="X113" i="1" s="1"/>
  <c r="B113" i="1"/>
  <c r="C113" i="1" s="1"/>
  <c r="AE112" i="1"/>
  <c r="AD112" i="1" s="1"/>
  <c r="W112" i="1"/>
  <c r="B112" i="1"/>
  <c r="C112" i="1" s="1"/>
  <c r="AI111" i="1"/>
  <c r="AE111" i="1"/>
  <c r="AD111" i="1" s="1"/>
  <c r="W111" i="1"/>
  <c r="X111" i="1" s="1"/>
  <c r="AG110" i="1"/>
  <c r="AI110" i="1" s="1"/>
  <c r="AE110" i="1"/>
  <c r="AD110" i="1"/>
  <c r="W110" i="1"/>
  <c r="Z110" i="1" s="1"/>
  <c r="D110" i="1"/>
  <c r="AF110" i="1" s="1"/>
  <c r="B110" i="1"/>
  <c r="C110" i="1" s="1"/>
  <c r="AE109" i="1"/>
  <c r="AD109" i="1" s="1"/>
  <c r="W109" i="1"/>
  <c r="X109" i="1" s="1"/>
  <c r="B109" i="1"/>
  <c r="C109" i="1" s="1"/>
  <c r="AE108" i="1"/>
  <c r="AD108" i="1" s="1"/>
  <c r="W108" i="1"/>
  <c r="B108" i="1"/>
  <c r="C108" i="1" s="1"/>
  <c r="W107" i="1"/>
  <c r="X107" i="1" s="1"/>
  <c r="P107" i="1"/>
  <c r="AE107" i="1" s="1"/>
  <c r="AD107" i="1" s="1"/>
  <c r="B107" i="1"/>
  <c r="C107" i="1" s="1"/>
  <c r="W106" i="1"/>
  <c r="X106" i="1" s="1"/>
  <c r="P106" i="1"/>
  <c r="AE106" i="1" s="1"/>
  <c r="AD106" i="1" s="1"/>
  <c r="B106" i="1"/>
  <c r="C106" i="1" s="1"/>
  <c r="AE105" i="1"/>
  <c r="AD105" i="1" s="1"/>
  <c r="W105" i="1"/>
  <c r="X105" i="1" s="1"/>
  <c r="B105" i="1"/>
  <c r="C105" i="1" s="1"/>
  <c r="AI104" i="1"/>
  <c r="AE104" i="1"/>
  <c r="AD104" i="1" s="1"/>
  <c r="W104" i="1"/>
  <c r="AG103" i="1"/>
  <c r="AI103" i="1" s="1"/>
  <c r="AE103" i="1"/>
  <c r="W103" i="1" s="1"/>
  <c r="AA103" i="1" s="1"/>
  <c r="AD103" i="1"/>
  <c r="D103" i="1"/>
  <c r="AC103" i="1" s="1"/>
  <c r="B103" i="1"/>
  <c r="C103" i="1" s="1"/>
  <c r="AE102" i="1"/>
  <c r="AD102" i="1" s="1"/>
  <c r="W102" i="1"/>
  <c r="B102" i="1"/>
  <c r="C102" i="1" s="1"/>
  <c r="AE101" i="1"/>
  <c r="AD101" i="1" s="1"/>
  <c r="W101" i="1"/>
  <c r="X101" i="1" s="1"/>
  <c r="B101" i="1"/>
  <c r="C101" i="1" s="1"/>
  <c r="AE100" i="1"/>
  <c r="AD100" i="1" s="1"/>
  <c r="W100" i="1"/>
  <c r="B100" i="1"/>
  <c r="C100" i="1" s="1"/>
  <c r="AE99" i="1"/>
  <c r="AD99" i="1" s="1"/>
  <c r="W99" i="1"/>
  <c r="X99" i="1" s="1"/>
  <c r="B99" i="1"/>
  <c r="C99" i="1" s="1"/>
  <c r="AE98" i="1"/>
  <c r="AD98" i="1" s="1"/>
  <c r="W98" i="1"/>
  <c r="B98" i="1"/>
  <c r="C98" i="1" s="1"/>
  <c r="AE97" i="1"/>
  <c r="AD97" i="1" s="1"/>
  <c r="W97" i="1"/>
  <c r="X97" i="1" s="1"/>
  <c r="B97" i="1"/>
  <c r="C97" i="1" s="1"/>
  <c r="AE96" i="1"/>
  <c r="AD96" i="1" s="1"/>
  <c r="W96" i="1"/>
  <c r="B96" i="1"/>
  <c r="C96" i="1" s="1"/>
  <c r="AI95" i="1"/>
  <c r="AE95" i="1"/>
  <c r="AD95" i="1" s="1"/>
  <c r="W95" i="1"/>
  <c r="X95" i="1" s="1"/>
  <c r="AG94" i="1"/>
  <c r="AI94" i="1" s="1"/>
  <c r="AE94" i="1"/>
  <c r="AD94" i="1"/>
  <c r="W94" i="1"/>
  <c r="Z94" i="1" s="1"/>
  <c r="D94" i="1"/>
  <c r="AF94" i="1" s="1"/>
  <c r="B94" i="1"/>
  <c r="C94" i="1" s="1"/>
  <c r="W93" i="1"/>
  <c r="X93" i="1" s="1"/>
  <c r="P93" i="1"/>
  <c r="AE93" i="1" s="1"/>
  <c r="AD93" i="1" s="1"/>
  <c r="B93" i="1"/>
  <c r="C93" i="1" s="1"/>
  <c r="W92" i="1"/>
  <c r="X92" i="1" s="1"/>
  <c r="P92" i="1"/>
  <c r="AE92" i="1" s="1"/>
  <c r="AD92" i="1" s="1"/>
  <c r="B92" i="1"/>
  <c r="C92" i="1" s="1"/>
  <c r="W91" i="1"/>
  <c r="X91" i="1" s="1"/>
  <c r="P91" i="1"/>
  <c r="AE91" i="1" s="1"/>
  <c r="AD91" i="1" s="1"/>
  <c r="B91" i="1"/>
  <c r="C91" i="1" s="1"/>
  <c r="AI90" i="1"/>
  <c r="W90" i="1"/>
  <c r="X90" i="1" s="1"/>
  <c r="P90" i="1"/>
  <c r="AE90" i="1" s="1"/>
  <c r="AD90" i="1" s="1"/>
  <c r="AG89" i="1"/>
  <c r="AI89" i="1" s="1"/>
  <c r="AE89" i="1"/>
  <c r="AD89" i="1"/>
  <c r="W89" i="1"/>
  <c r="AA89" i="1" s="1"/>
  <c r="D89" i="1"/>
  <c r="AC89" i="1" s="1"/>
  <c r="B89" i="1"/>
  <c r="C89" i="1" s="1"/>
  <c r="AE88" i="1"/>
  <c r="AD88" i="1" s="1"/>
  <c r="B88" i="1"/>
  <c r="C88" i="1" s="1"/>
  <c r="AI87" i="1"/>
  <c r="AE87" i="1"/>
  <c r="AD87" i="1" s="1"/>
  <c r="AG86" i="1"/>
  <c r="AI86" i="1" s="1"/>
  <c r="AE86" i="1"/>
  <c r="AD86" i="1"/>
  <c r="W86" i="1"/>
  <c r="Z86" i="1" s="1"/>
  <c r="D86" i="1"/>
  <c r="AF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B83" i="1"/>
  <c r="C83" i="1" s="1"/>
  <c r="AE82" i="1"/>
  <c r="AD82" i="1" s="1"/>
  <c r="B82" i="1"/>
  <c r="C82" i="1" s="1"/>
  <c r="AE81" i="1"/>
  <c r="AD81" i="1" s="1"/>
  <c r="B81" i="1"/>
  <c r="C81" i="1" s="1"/>
  <c r="AE80" i="1"/>
  <c r="AD80" i="1" s="1"/>
  <c r="B80" i="1"/>
  <c r="C80" i="1" s="1"/>
  <c r="AE79" i="1"/>
  <c r="AD79" i="1" s="1"/>
  <c r="B79" i="1"/>
  <c r="C79" i="1" s="1"/>
  <c r="AE78" i="1"/>
  <c r="AD78" i="1" s="1"/>
  <c r="B78" i="1"/>
  <c r="C78" i="1" s="1"/>
  <c r="AE77" i="1"/>
  <c r="AD77" i="1"/>
  <c r="W77" i="1"/>
  <c r="X77" i="1" s="1"/>
  <c r="B77" i="1"/>
  <c r="C77" i="1" s="1"/>
  <c r="AI76" i="1"/>
  <c r="AE76" i="1"/>
  <c r="AD76" i="1" s="1"/>
  <c r="AG75" i="1"/>
  <c r="AI75" i="1" s="1"/>
  <c r="AE75" i="1"/>
  <c r="AD75" i="1"/>
  <c r="W75" i="1"/>
  <c r="AA75" i="1" s="1"/>
  <c r="D75" i="1"/>
  <c r="AC75" i="1" s="1"/>
  <c r="B75" i="1"/>
  <c r="C75" i="1" s="1"/>
  <c r="N74" i="1"/>
  <c r="AE74" i="1" s="1"/>
  <c r="AD74" i="1" s="1"/>
  <c r="B74" i="1"/>
  <c r="C74" i="1" s="1"/>
  <c r="AI73" i="1"/>
  <c r="N73" i="1"/>
  <c r="AE73" i="1" s="1"/>
  <c r="AD73" i="1" s="1"/>
  <c r="AG72" i="1"/>
  <c r="AI72" i="1" s="1"/>
  <c r="AE72" i="1"/>
  <c r="W72" i="1" s="1"/>
  <c r="Z72" i="1" s="1"/>
  <c r="AD72" i="1"/>
  <c r="D72" i="1"/>
  <c r="AF72" i="1" s="1"/>
  <c r="B72" i="1"/>
  <c r="C72" i="1" s="1"/>
  <c r="AI71" i="1"/>
  <c r="AE71" i="1"/>
  <c r="AD71" i="1" s="1"/>
  <c r="W71" i="1"/>
  <c r="X71" i="1" s="1"/>
  <c r="AG70" i="1"/>
  <c r="AI70" i="1" s="1"/>
  <c r="AE70" i="1"/>
  <c r="AD70" i="1"/>
  <c r="W70" i="1"/>
  <c r="Z70" i="1" s="1"/>
  <c r="D70" i="1"/>
  <c r="AF70" i="1" s="1"/>
  <c r="B70" i="1"/>
  <c r="C70" i="1" s="1"/>
  <c r="AI69" i="1"/>
  <c r="AE69" i="1"/>
  <c r="AD69" i="1" s="1"/>
  <c r="AG68" i="1"/>
  <c r="AI68" i="1" s="1"/>
  <c r="AE68" i="1"/>
  <c r="W68" i="1" s="1"/>
  <c r="Z68" i="1" s="1"/>
  <c r="AD68" i="1"/>
  <c r="D68" i="1"/>
  <c r="AF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I62" i="1"/>
  <c r="AE62" i="1"/>
  <c r="AD62" i="1" s="1"/>
  <c r="AG61" i="1"/>
  <c r="AI61" i="1" s="1"/>
  <c r="AE61" i="1"/>
  <c r="AD61" i="1"/>
  <c r="W61" i="1"/>
  <c r="AA61" i="1" s="1"/>
  <c r="D61" i="1"/>
  <c r="AC61" i="1" s="1"/>
  <c r="B61" i="1"/>
  <c r="C61" i="1" s="1"/>
  <c r="AI60" i="1"/>
  <c r="AE60" i="1"/>
  <c r="AD60" i="1" s="1"/>
  <c r="AG59" i="1"/>
  <c r="AI59" i="1" s="1"/>
  <c r="AE59" i="1"/>
  <c r="AD59" i="1"/>
  <c r="W59" i="1"/>
  <c r="AA59" i="1" s="1"/>
  <c r="D59" i="1"/>
  <c r="AC59" i="1" s="1"/>
  <c r="B59" i="1"/>
  <c r="C59" i="1" s="1"/>
  <c r="AE58" i="1"/>
  <c r="AD58" i="1" s="1"/>
  <c r="B58" i="1"/>
  <c r="C58" i="1" s="1"/>
  <c r="AI57" i="1"/>
  <c r="AE57" i="1"/>
  <c r="AD57" i="1" s="1"/>
  <c r="AG56" i="1"/>
  <c r="AI56" i="1" s="1"/>
  <c r="AE56" i="1"/>
  <c r="AD56" i="1"/>
  <c r="W56" i="1"/>
  <c r="Z56" i="1" s="1"/>
  <c r="D56" i="1"/>
  <c r="AF56" i="1" s="1"/>
  <c r="B56" i="1"/>
  <c r="C56" i="1" s="1"/>
  <c r="AE55" i="1"/>
  <c r="AD55" i="1" s="1"/>
  <c r="W55" i="1"/>
  <c r="X55" i="1" s="1"/>
  <c r="B55" i="1"/>
  <c r="C55" i="1" s="1"/>
  <c r="AE54" i="1"/>
  <c r="AD54" i="1" s="1"/>
  <c r="W54" i="1"/>
  <c r="B54" i="1"/>
  <c r="C54" i="1" s="1"/>
  <c r="AE53" i="1"/>
  <c r="AD53" i="1" s="1"/>
  <c r="W53" i="1"/>
  <c r="X53" i="1" s="1"/>
  <c r="B53" i="1"/>
  <c r="C53" i="1" s="1"/>
  <c r="AE52" i="1"/>
  <c r="AD52" i="1" s="1"/>
  <c r="W52" i="1"/>
  <c r="B52" i="1"/>
  <c r="C52" i="1" s="1"/>
  <c r="AE51" i="1"/>
  <c r="AD51" i="1" s="1"/>
  <c r="W51" i="1"/>
  <c r="X51" i="1" s="1"/>
  <c r="B51" i="1"/>
  <c r="C51" i="1" s="1"/>
  <c r="AE50" i="1"/>
  <c r="AD50" i="1" s="1"/>
  <c r="W50" i="1"/>
  <c r="B50" i="1"/>
  <c r="C50" i="1" s="1"/>
  <c r="AI49" i="1"/>
  <c r="AE49" i="1"/>
  <c r="AD49" i="1" s="1"/>
  <c r="W49" i="1"/>
  <c r="X49" i="1" s="1"/>
  <c r="AG48" i="1"/>
  <c r="AI48" i="1" s="1"/>
  <c r="AE48" i="1"/>
  <c r="W48" i="1" s="1"/>
  <c r="Z48" i="1" s="1"/>
  <c r="AD48" i="1"/>
  <c r="D48" i="1"/>
  <c r="AF48" i="1" s="1"/>
  <c r="B48" i="1"/>
  <c r="C48" i="1" s="1"/>
  <c r="AE47" i="1"/>
  <c r="AD47" i="1" s="1"/>
  <c r="W47" i="1"/>
  <c r="X47" i="1" s="1"/>
  <c r="B47" i="1"/>
  <c r="C47" i="1" s="1"/>
  <c r="AE46" i="1"/>
  <c r="AD46" i="1" s="1"/>
  <c r="W46" i="1"/>
  <c r="B46" i="1"/>
  <c r="C46" i="1" s="1"/>
  <c r="AE45" i="1"/>
  <c r="AD45" i="1" s="1"/>
  <c r="W45" i="1"/>
  <c r="X45" i="1" s="1"/>
  <c r="B45" i="1"/>
  <c r="C45" i="1" s="1"/>
  <c r="AE44" i="1"/>
  <c r="AD44" i="1" s="1"/>
  <c r="W44" i="1"/>
  <c r="B44" i="1"/>
  <c r="C44" i="1" s="1"/>
  <c r="AE43" i="1"/>
  <c r="AD43" i="1" s="1"/>
  <c r="W43" i="1"/>
  <c r="X43" i="1" s="1"/>
  <c r="B43" i="1"/>
  <c r="C43" i="1" s="1"/>
  <c r="AI42" i="1"/>
  <c r="AE42" i="1"/>
  <c r="AD42" i="1" s="1"/>
  <c r="W42" i="1"/>
  <c r="AG41" i="1"/>
  <c r="AI41" i="1" s="1"/>
  <c r="AE41" i="1"/>
  <c r="W41" i="1" s="1"/>
  <c r="AA41" i="1" s="1"/>
  <c r="AD41" i="1"/>
  <c r="D41" i="1"/>
  <c r="AC41" i="1" s="1"/>
  <c r="B41" i="1"/>
  <c r="C41" i="1" s="1"/>
  <c r="AE40" i="1"/>
  <c r="AD40" i="1" s="1"/>
  <c r="W40" i="1"/>
  <c r="B40" i="1"/>
  <c r="C40" i="1" s="1"/>
  <c r="AE39" i="1"/>
  <c r="AD39" i="1" s="1"/>
  <c r="W39" i="1"/>
  <c r="X39" i="1" s="1"/>
  <c r="B39" i="1"/>
  <c r="C39" i="1" s="1"/>
  <c r="AE38" i="1"/>
  <c r="AD38" i="1" s="1"/>
  <c r="W38" i="1"/>
  <c r="B38" i="1"/>
  <c r="C38" i="1" s="1"/>
  <c r="AE37" i="1"/>
  <c r="AD37" i="1" s="1"/>
  <c r="W37" i="1"/>
  <c r="X37" i="1" s="1"/>
  <c r="B37" i="1"/>
  <c r="C37" i="1" s="1"/>
  <c r="AE36" i="1"/>
  <c r="AD36" i="1" s="1"/>
  <c r="W36" i="1"/>
  <c r="B36" i="1"/>
  <c r="C36" i="1" s="1"/>
  <c r="AE35" i="1"/>
  <c r="AD35" i="1" s="1"/>
  <c r="W35" i="1"/>
  <c r="X35" i="1" s="1"/>
  <c r="B35" i="1"/>
  <c r="C35" i="1" s="1"/>
  <c r="AE34" i="1"/>
  <c r="AD34" i="1" s="1"/>
  <c r="W34" i="1"/>
  <c r="B34" i="1"/>
  <c r="C34" i="1" s="1"/>
  <c r="AI33" i="1"/>
  <c r="AE33" i="1"/>
  <c r="AD33" i="1" s="1"/>
  <c r="W33" i="1"/>
  <c r="X33" i="1" s="1"/>
  <c r="AG32" i="1"/>
  <c r="AI32" i="1" s="1"/>
  <c r="AE32" i="1"/>
  <c r="W32" i="1" s="1"/>
  <c r="Z32" i="1" s="1"/>
  <c r="AD32" i="1"/>
  <c r="D32" i="1"/>
  <c r="AF32" i="1" s="1"/>
  <c r="B32" i="1"/>
  <c r="C32" i="1" s="1"/>
  <c r="AI31" i="1"/>
  <c r="AE31" i="1"/>
  <c r="AD31" i="1" s="1"/>
  <c r="AG30" i="1"/>
  <c r="AI30" i="1" s="1"/>
  <c r="AE30" i="1"/>
  <c r="AD30" i="1"/>
  <c r="W30" i="1"/>
  <c r="Z30" i="1" s="1"/>
  <c r="D30" i="1"/>
  <c r="AF30" i="1" s="1"/>
  <c r="B30" i="1"/>
  <c r="C30" i="1" s="1"/>
  <c r="AE29" i="1"/>
  <c r="AD29" i="1" s="1"/>
  <c r="W29" i="1"/>
  <c r="X29" i="1" s="1"/>
  <c r="B29" i="1"/>
  <c r="C29" i="1" s="1"/>
  <c r="AE28" i="1"/>
  <c r="AD28" i="1" s="1"/>
  <c r="W28" i="1"/>
  <c r="B28" i="1"/>
  <c r="C28" i="1" s="1"/>
  <c r="AE27" i="1"/>
  <c r="AD27" i="1" s="1"/>
  <c r="W27" i="1"/>
  <c r="X27" i="1" s="1"/>
  <c r="B27" i="1"/>
  <c r="C27" i="1" s="1"/>
  <c r="AE26" i="1"/>
  <c r="AD26" i="1" s="1"/>
  <c r="W26" i="1"/>
  <c r="B26" i="1"/>
  <c r="C26" i="1" s="1"/>
  <c r="AE25" i="1"/>
  <c r="AD25" i="1" s="1"/>
  <c r="W25" i="1"/>
  <c r="X25" i="1" s="1"/>
  <c r="B25" i="1"/>
  <c r="C25" i="1" s="1"/>
  <c r="AE24" i="1"/>
  <c r="AD24" i="1" s="1"/>
  <c r="W24" i="1"/>
  <c r="B24" i="1"/>
  <c r="C24" i="1" s="1"/>
  <c r="AI23" i="1"/>
  <c r="AE23" i="1"/>
  <c r="AD23" i="1" s="1"/>
  <c r="W23" i="1"/>
  <c r="X23" i="1" s="1"/>
  <c r="AG22" i="1"/>
  <c r="AI22" i="1" s="1"/>
  <c r="AE22" i="1"/>
  <c r="AD22" i="1"/>
  <c r="W22" i="1"/>
  <c r="Z22" i="1" s="1"/>
  <c r="D22" i="1"/>
  <c r="AF22" i="1" s="1"/>
  <c r="B22" i="1"/>
  <c r="C22" i="1" s="1"/>
  <c r="AI21" i="1"/>
  <c r="AE21" i="1"/>
  <c r="AD21" i="1" s="1"/>
  <c r="W21" i="1"/>
  <c r="X21" i="1" s="1"/>
  <c r="AG20" i="1"/>
  <c r="AI20" i="1" s="1"/>
  <c r="AE20" i="1"/>
  <c r="W20" i="1" s="1"/>
  <c r="Z20" i="1" s="1"/>
  <c r="AD20" i="1"/>
  <c r="D20" i="1"/>
  <c r="AF20" i="1" s="1"/>
  <c r="B20" i="1"/>
  <c r="C20" i="1" s="1"/>
  <c r="AI19" i="1"/>
  <c r="AE19" i="1"/>
  <c r="AD19" i="1" s="1"/>
  <c r="AG18" i="1"/>
  <c r="AI18" i="1" s="1"/>
  <c r="AE18" i="1"/>
  <c r="AD18" i="1"/>
  <c r="W18" i="1"/>
  <c r="Z18" i="1" s="1"/>
  <c r="D18" i="1"/>
  <c r="AF18" i="1" s="1"/>
  <c r="B18" i="1"/>
  <c r="C18" i="1" s="1"/>
  <c r="AI17" i="1"/>
  <c r="AE17" i="1"/>
  <c r="AD17" i="1" s="1"/>
  <c r="AG16" i="1"/>
  <c r="AI16" i="1" s="1"/>
  <c r="AE16" i="1"/>
  <c r="W16" i="1" s="1"/>
  <c r="Z16" i="1" s="1"/>
  <c r="AD16" i="1"/>
  <c r="D16" i="1"/>
  <c r="AF16" i="1" s="1"/>
  <c r="B16" i="1"/>
  <c r="C16" i="1" s="1"/>
  <c r="AE15" i="1"/>
  <c r="AD15" i="1" s="1"/>
  <c r="B15" i="1"/>
  <c r="C15" i="1" s="1"/>
  <c r="AI14" i="1"/>
  <c r="AE14" i="1"/>
  <c r="AD14" i="1" s="1"/>
  <c r="AG13" i="1"/>
  <c r="AI13" i="1" s="1"/>
  <c r="AE13" i="1"/>
  <c r="AD13" i="1"/>
  <c r="W13" i="1"/>
  <c r="AA13" i="1" s="1"/>
  <c r="D13" i="1"/>
  <c r="AC13" i="1" s="1"/>
  <c r="B13" i="1"/>
  <c r="C13" i="1" s="1"/>
  <c r="AI12" i="1"/>
  <c r="AE12" i="1"/>
  <c r="AD12" i="1" s="1"/>
  <c r="AG11" i="1"/>
  <c r="AI11" i="1" s="1"/>
  <c r="AE11" i="1"/>
  <c r="W11" i="1" s="1"/>
  <c r="AD11" i="1"/>
  <c r="D11" i="1"/>
  <c r="AC11" i="1" s="1"/>
  <c r="B11" i="1"/>
  <c r="C11" i="1" s="1"/>
  <c r="AE10" i="1"/>
  <c r="AD10" i="1" s="1"/>
  <c r="W10" i="1"/>
  <c r="B10" i="1"/>
  <c r="C10" i="1" s="1"/>
  <c r="AE9" i="1"/>
  <c r="AD9" i="1" s="1"/>
  <c r="W9" i="1"/>
  <c r="X9" i="1" s="1"/>
  <c r="B9" i="1"/>
  <c r="C9" i="1" s="1"/>
  <c r="AI8" i="1"/>
  <c r="AE8" i="1"/>
  <c r="AD8" i="1" s="1"/>
  <c r="W8" i="1"/>
  <c r="AG7" i="1"/>
  <c r="AI7" i="1" s="1"/>
  <c r="AE7" i="1"/>
  <c r="W7" i="1" s="1"/>
  <c r="AA7" i="1" s="1"/>
  <c r="AD7" i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W5" i="1"/>
  <c r="AA5" i="1" s="1"/>
  <c r="D5" i="1"/>
  <c r="AC5" i="1" s="1"/>
  <c r="B5" i="1"/>
  <c r="C5" i="1" s="1"/>
  <c r="AE4" i="1"/>
  <c r="AD4" i="1" s="1"/>
  <c r="W4" i="1"/>
  <c r="B4" i="1"/>
  <c r="C4" i="1" s="1"/>
  <c r="AI3" i="1"/>
  <c r="AE3" i="1"/>
  <c r="AD3" i="1" s="1"/>
  <c r="W3" i="1"/>
  <c r="X3" i="1" s="1"/>
  <c r="H1" i="1"/>
  <c r="E1" i="8" l="1"/>
  <c r="B13" i="8" s="1"/>
  <c r="W666" i="1"/>
  <c r="W306" i="1"/>
  <c r="X306" i="1" s="1"/>
  <c r="W523" i="1"/>
  <c r="X523" i="1" s="1"/>
  <c r="W539" i="1"/>
  <c r="AA539" i="1" s="1"/>
  <c r="W664" i="1"/>
  <c r="W237" i="1"/>
  <c r="X237" i="1" s="1"/>
  <c r="W277" i="1"/>
  <c r="W283" i="1"/>
  <c r="X283" i="1" s="1"/>
  <c r="W285" i="1"/>
  <c r="X285" i="1" s="1"/>
  <c r="W341" i="1"/>
  <c r="W371" i="1"/>
  <c r="X371" i="1" s="1"/>
  <c r="AE479" i="1"/>
  <c r="AD479" i="1" s="1"/>
  <c r="AE480" i="1"/>
  <c r="AD480" i="1" s="1"/>
  <c r="AE481" i="1"/>
  <c r="AD481" i="1" s="1"/>
  <c r="AD495" i="1"/>
  <c r="AD496" i="1"/>
  <c r="AD498" i="1"/>
  <c r="AD500" i="1"/>
  <c r="AD502" i="1"/>
  <c r="AD504" i="1"/>
  <c r="AD537" i="1"/>
  <c r="W588" i="1"/>
  <c r="X588" i="1" s="1"/>
  <c r="W590" i="1"/>
  <c r="X590" i="1" s="1"/>
  <c r="AD612" i="1"/>
  <c r="AD628" i="1"/>
  <c r="W643" i="1"/>
  <c r="W655" i="1"/>
  <c r="AD658" i="1"/>
  <c r="AD663" i="1"/>
  <c r="X423" i="1"/>
  <c r="X974" i="1"/>
  <c r="X978" i="1"/>
  <c r="AD662" i="1"/>
  <c r="W660" i="1"/>
  <c r="AD659" i="1"/>
  <c r="W657" i="1"/>
  <c r="AD654" i="1"/>
  <c r="W652" i="1"/>
  <c r="W126" i="1"/>
  <c r="W148" i="1"/>
  <c r="W196" i="1"/>
  <c r="W197" i="1"/>
  <c r="X197" i="1" s="1"/>
  <c r="W443" i="1"/>
  <c r="X443" i="1" s="1"/>
  <c r="W463" i="1"/>
  <c r="X463" i="1" s="1"/>
  <c r="W65" i="1"/>
  <c r="X65" i="1" s="1"/>
  <c r="W85" i="1"/>
  <c r="X85" i="1" s="1"/>
  <c r="W156" i="1"/>
  <c r="W184" i="1"/>
  <c r="W215" i="1"/>
  <c r="X215" i="1" s="1"/>
  <c r="W231" i="1"/>
  <c r="X231" i="1" s="1"/>
  <c r="W271" i="1"/>
  <c r="W314" i="1"/>
  <c r="X314" i="1" s="1"/>
  <c r="W332" i="1"/>
  <c r="X332" i="1" s="1"/>
  <c r="W349" i="1"/>
  <c r="W356" i="1"/>
  <c r="X356" i="1" s="1"/>
  <c r="W379" i="1"/>
  <c r="AA379" i="1" s="1"/>
  <c r="W394" i="1"/>
  <c r="W439" i="1"/>
  <c r="X439" i="1" s="1"/>
  <c r="W447" i="1"/>
  <c r="X447" i="1" s="1"/>
  <c r="W455" i="1"/>
  <c r="X455" i="1" s="1"/>
  <c r="W467" i="1"/>
  <c r="X467" i="1" s="1"/>
  <c r="W551" i="1"/>
  <c r="X551" i="1" s="1"/>
  <c r="W553" i="1"/>
  <c r="X553" i="1" s="1"/>
  <c r="W557" i="1"/>
  <c r="X557" i="1" s="1"/>
  <c r="AD635" i="1"/>
  <c r="AD650" i="1"/>
  <c r="AD130" i="1"/>
  <c r="W130" i="1"/>
  <c r="AD152" i="1"/>
  <c r="W152" i="1"/>
  <c r="AD180" i="1"/>
  <c r="W180" i="1"/>
  <c r="AD300" i="1"/>
  <c r="W300" i="1"/>
  <c r="X300" i="1" s="1"/>
  <c r="AD336" i="1"/>
  <c r="W336" i="1"/>
  <c r="X336" i="1" s="1"/>
  <c r="AD351" i="1"/>
  <c r="W351" i="1"/>
  <c r="AD360" i="1"/>
  <c r="W360" i="1"/>
  <c r="X360" i="1" s="1"/>
  <c r="AD381" i="1"/>
  <c r="W381" i="1"/>
  <c r="X381" i="1" s="1"/>
  <c r="AD121" i="1"/>
  <c r="W121" i="1"/>
  <c r="X121" i="1" s="1"/>
  <c r="AD144" i="1"/>
  <c r="W144" i="1"/>
  <c r="AD163" i="1"/>
  <c r="W163" i="1"/>
  <c r="X163" i="1" s="1"/>
  <c r="AD194" i="1"/>
  <c r="W194" i="1"/>
  <c r="W219" i="1"/>
  <c r="X219" i="1" s="1"/>
  <c r="W227" i="1"/>
  <c r="X227" i="1" s="1"/>
  <c r="AD273" i="1"/>
  <c r="W273" i="1"/>
  <c r="AD302" i="1"/>
  <c r="W302" i="1"/>
  <c r="X302" i="1" s="1"/>
  <c r="W318" i="1"/>
  <c r="X318" i="1" s="1"/>
  <c r="AD345" i="1"/>
  <c r="W345" i="1"/>
  <c r="AD352" i="1"/>
  <c r="W352" i="1"/>
  <c r="X352" i="1" s="1"/>
  <c r="AD375" i="1"/>
  <c r="W375" i="1"/>
  <c r="AA375" i="1" s="1"/>
  <c r="W387" i="1"/>
  <c r="X387" i="1" s="1"/>
  <c r="W459" i="1"/>
  <c r="X459" i="1" s="1"/>
  <c r="W525" i="1"/>
  <c r="X525" i="1" s="1"/>
  <c r="W527" i="1"/>
  <c r="X527" i="1" s="1"/>
  <c r="W547" i="1"/>
  <c r="X547" i="1" s="1"/>
  <c r="W559" i="1"/>
  <c r="X559" i="1" s="1"/>
  <c r="AD616" i="1"/>
  <c r="AD624" i="1"/>
  <c r="AD640" i="1"/>
  <c r="W647" i="1"/>
  <c r="W17" i="1"/>
  <c r="X17" i="1" s="1"/>
  <c r="W81" i="1"/>
  <c r="X81" i="1" s="1"/>
  <c r="AD554" i="1"/>
  <c r="W554" i="1"/>
  <c r="W620" i="1"/>
  <c r="AD620" i="1"/>
  <c r="W627" i="1"/>
  <c r="AD627" i="1"/>
  <c r="W632" i="1"/>
  <c r="AD632" i="1"/>
  <c r="W642" i="1"/>
  <c r="AD642" i="1"/>
  <c r="X880" i="1"/>
  <c r="W292" i="1"/>
  <c r="X292" i="1" s="1"/>
  <c r="W310" i="1"/>
  <c r="X310" i="1" s="1"/>
  <c r="AD605" i="1"/>
  <c r="W605" i="1"/>
  <c r="X848" i="1"/>
  <c r="X958" i="1"/>
  <c r="X962" i="1"/>
  <c r="W122" i="1"/>
  <c r="W124" i="1"/>
  <c r="W125" i="1"/>
  <c r="X125" i="1" s="1"/>
  <c r="W129" i="1"/>
  <c r="X129" i="1" s="1"/>
  <c r="W136" i="1"/>
  <c r="W142" i="1"/>
  <c r="W143" i="1"/>
  <c r="X143" i="1" s="1"/>
  <c r="W147" i="1"/>
  <c r="X147" i="1" s="1"/>
  <c r="W151" i="1"/>
  <c r="X151" i="1" s="1"/>
  <c r="W155" i="1"/>
  <c r="X155" i="1" s="1"/>
  <c r="W160" i="1"/>
  <c r="W164" i="1"/>
  <c r="W168" i="1"/>
  <c r="Z168" i="1" s="1"/>
  <c r="W175" i="1"/>
  <c r="X175" i="1" s="1"/>
  <c r="W179" i="1"/>
  <c r="X179" i="1" s="1"/>
  <c r="W183" i="1"/>
  <c r="X183" i="1" s="1"/>
  <c r="W187" i="1"/>
  <c r="X187" i="1" s="1"/>
  <c r="W198" i="1"/>
  <c r="W263" i="1"/>
  <c r="W264" i="1"/>
  <c r="W268" i="1"/>
  <c r="W269" i="1"/>
  <c r="X269" i="1" s="1"/>
  <c r="W281" i="1"/>
  <c r="X281" i="1" s="1"/>
  <c r="W290" i="1"/>
  <c r="X290" i="1" s="1"/>
  <c r="W298" i="1"/>
  <c r="X298" i="1" s="1"/>
  <c r="W329" i="1"/>
  <c r="W333" i="1"/>
  <c r="W337" i="1"/>
  <c r="W339" i="1"/>
  <c r="W340" i="1"/>
  <c r="X340" i="1" s="1"/>
  <c r="W344" i="1"/>
  <c r="X344" i="1" s="1"/>
  <c r="W348" i="1"/>
  <c r="X348" i="1" s="1"/>
  <c r="W353" i="1"/>
  <c r="W357" i="1"/>
  <c r="W361" i="1"/>
  <c r="W363" i="1"/>
  <c r="W366" i="1"/>
  <c r="W372" i="1"/>
  <c r="W377" i="1"/>
  <c r="AA377" i="1" s="1"/>
  <c r="W391" i="1"/>
  <c r="X391" i="1" s="1"/>
  <c r="W393" i="1"/>
  <c r="X393" i="1" s="1"/>
  <c r="W397" i="1"/>
  <c r="X397" i="1" s="1"/>
  <c r="W491" i="1"/>
  <c r="X491" i="1" s="1"/>
  <c r="AD603" i="1"/>
  <c r="W603" i="1"/>
  <c r="AD608" i="1"/>
  <c r="W608" i="1"/>
  <c r="W614" i="1"/>
  <c r="W636" i="1"/>
  <c r="AD636" i="1"/>
  <c r="W644" i="1"/>
  <c r="AD497" i="1"/>
  <c r="AD499" i="1"/>
  <c r="AD501" i="1"/>
  <c r="AD503" i="1"/>
  <c r="AD505" i="1"/>
  <c r="W648" i="1"/>
  <c r="X648" i="1" s="1"/>
  <c r="AD646" i="1"/>
  <c r="AD645" i="1"/>
  <c r="A78" i="2"/>
  <c r="G78" i="2" s="1"/>
  <c r="A70" i="2"/>
  <c r="G70" i="2" s="1"/>
  <c r="A86" i="2"/>
  <c r="G86" i="2" s="1"/>
  <c r="AA117" i="1"/>
  <c r="X117" i="1"/>
  <c r="AA133" i="1"/>
  <c r="X133" i="1"/>
  <c r="AA137" i="1"/>
  <c r="X137" i="1"/>
  <c r="AA249" i="1"/>
  <c r="X249" i="1"/>
  <c r="AA251" i="1"/>
  <c r="X251" i="1"/>
  <c r="AA364" i="1"/>
  <c r="X364" i="1"/>
  <c r="AA171" i="1"/>
  <c r="X171" i="1"/>
  <c r="AA274" i="1"/>
  <c r="X274" i="1"/>
  <c r="AA278" i="1"/>
  <c r="X278" i="1"/>
  <c r="AA415" i="1"/>
  <c r="X415" i="1"/>
  <c r="AD440" i="1"/>
  <c r="W440" i="1"/>
  <c r="AD448" i="1"/>
  <c r="W448" i="1"/>
  <c r="AD452" i="1"/>
  <c r="W452" i="1"/>
  <c r="AA598" i="1"/>
  <c r="X598" i="1"/>
  <c r="AA606" i="1"/>
  <c r="X606" i="1"/>
  <c r="W19" i="1"/>
  <c r="X19" i="1" s="1"/>
  <c r="W69" i="1"/>
  <c r="X69" i="1" s="1"/>
  <c r="X5" i="1"/>
  <c r="W12" i="1"/>
  <c r="X13" i="1"/>
  <c r="X41" i="1"/>
  <c r="W58" i="1"/>
  <c r="W60" i="1"/>
  <c r="X61" i="1"/>
  <c r="W66" i="1"/>
  <c r="W74" i="1"/>
  <c r="W76" i="1"/>
  <c r="W78" i="1"/>
  <c r="W82" i="1"/>
  <c r="W88" i="1"/>
  <c r="W157" i="1"/>
  <c r="X203" i="1"/>
  <c r="W210" i="1"/>
  <c r="X211" i="1"/>
  <c r="W214" i="1"/>
  <c r="W216" i="1"/>
  <c r="W218" i="1"/>
  <c r="W220" i="1"/>
  <c r="W224" i="1"/>
  <c r="W228" i="1"/>
  <c r="W230" i="1"/>
  <c r="W232" i="1"/>
  <c r="W235" i="1"/>
  <c r="X235" i="1" s="1"/>
  <c r="W238" i="1"/>
  <c r="X241" i="1"/>
  <c r="W286" i="1"/>
  <c r="W303" i="1"/>
  <c r="W307" i="1"/>
  <c r="W311" i="1"/>
  <c r="W315" i="1"/>
  <c r="W317" i="1"/>
  <c r="W319" i="1"/>
  <c r="X383" i="1"/>
  <c r="W388" i="1"/>
  <c r="AD438" i="1"/>
  <c r="W438" i="1"/>
  <c r="AD444" i="1"/>
  <c r="W444" i="1"/>
  <c r="AD450" i="1"/>
  <c r="W450" i="1"/>
  <c r="AA475" i="1"/>
  <c r="X475" i="1"/>
  <c r="AA477" i="1"/>
  <c r="X477" i="1"/>
  <c r="AA563" i="1"/>
  <c r="X563" i="1"/>
  <c r="AA619" i="1"/>
  <c r="X619" i="1"/>
  <c r="X627" i="1"/>
  <c r="X635" i="1"/>
  <c r="AA639" i="1"/>
  <c r="X639" i="1"/>
  <c r="X645" i="1"/>
  <c r="X653" i="1"/>
  <c r="X661" i="1"/>
  <c r="AA667" i="1"/>
  <c r="X667" i="1"/>
  <c r="AA675" i="1"/>
  <c r="X675" i="1"/>
  <c r="AA683" i="1"/>
  <c r="X683" i="1"/>
  <c r="AA691" i="1"/>
  <c r="X691" i="1"/>
  <c r="AA699" i="1"/>
  <c r="X699" i="1"/>
  <c r="AA707" i="1"/>
  <c r="X707" i="1"/>
  <c r="AA715" i="1"/>
  <c r="X715" i="1"/>
  <c r="AA723" i="1"/>
  <c r="X723" i="1"/>
  <c r="AA731" i="1"/>
  <c r="X731" i="1"/>
  <c r="AA735" i="1"/>
  <c r="X735" i="1"/>
  <c r="AA743" i="1"/>
  <c r="X743" i="1"/>
  <c r="AA751" i="1"/>
  <c r="X751" i="1"/>
  <c r="AA759" i="1"/>
  <c r="X759" i="1"/>
  <c r="AA767" i="1"/>
  <c r="X767" i="1"/>
  <c r="W530" i="1"/>
  <c r="AA530" i="1" s="1"/>
  <c r="X533" i="1"/>
  <c r="X535" i="1"/>
  <c r="W536" i="1"/>
  <c r="AA536" i="1" s="1"/>
  <c r="X537" i="1"/>
  <c r="W538" i="1"/>
  <c r="AA538" i="1" s="1"/>
  <c r="X539" i="1"/>
  <c r="W540" i="1"/>
  <c r="AA540" i="1" s="1"/>
  <c r="W542" i="1"/>
  <c r="W544" i="1"/>
  <c r="W548" i="1"/>
  <c r="X574" i="1"/>
  <c r="X613" i="1"/>
  <c r="X621" i="1"/>
  <c r="X629" i="1"/>
  <c r="X647" i="1"/>
  <c r="X655" i="1"/>
  <c r="X663" i="1"/>
  <c r="X669" i="1"/>
  <c r="X677" i="1"/>
  <c r="X685" i="1"/>
  <c r="X693" i="1"/>
  <c r="X701" i="1"/>
  <c r="X709" i="1"/>
  <c r="X717" i="1"/>
  <c r="X725" i="1"/>
  <c r="X737" i="1"/>
  <c r="X745" i="1"/>
  <c r="X753" i="1"/>
  <c r="X761" i="1"/>
  <c r="X769" i="1"/>
  <c r="X773" i="1"/>
  <c r="X777" i="1"/>
  <c r="X781" i="1"/>
  <c r="X785" i="1"/>
  <c r="X789" i="1"/>
  <c r="X793" i="1"/>
  <c r="X797" i="1"/>
  <c r="X801" i="1"/>
  <c r="X805" i="1"/>
  <c r="X809" i="1"/>
  <c r="X813" i="1"/>
  <c r="X817" i="1"/>
  <c r="AA842" i="1"/>
  <c r="X842" i="1"/>
  <c r="AA858" i="1"/>
  <c r="X858" i="1"/>
  <c r="AA874" i="1"/>
  <c r="X874" i="1"/>
  <c r="AA890" i="1"/>
  <c r="X890" i="1"/>
  <c r="AA898" i="1"/>
  <c r="X898" i="1"/>
  <c r="AA906" i="1"/>
  <c r="X906" i="1"/>
  <c r="AA914" i="1"/>
  <c r="X914" i="1"/>
  <c r="AA922" i="1"/>
  <c r="X922" i="1"/>
  <c r="AA930" i="1"/>
  <c r="X930" i="1"/>
  <c r="AA938" i="1"/>
  <c r="X938" i="1"/>
  <c r="AA954" i="1"/>
  <c r="X954" i="1"/>
  <c r="AA970" i="1"/>
  <c r="X970" i="1"/>
  <c r="AA986" i="1"/>
  <c r="X986" i="1"/>
  <c r="AA994" i="1"/>
  <c r="X994" i="1"/>
  <c r="AA1002" i="1"/>
  <c r="X1002" i="1"/>
  <c r="AA1018" i="1"/>
  <c r="X1018" i="1"/>
  <c r="AA1026" i="1"/>
  <c r="X1026" i="1"/>
  <c r="AA1034" i="1"/>
  <c r="X1034" i="1"/>
  <c r="W456" i="1"/>
  <c r="W458" i="1"/>
  <c r="W460" i="1"/>
  <c r="W462" i="1"/>
  <c r="W464" i="1"/>
  <c r="W468" i="1"/>
  <c r="W488" i="1"/>
  <c r="W492" i="1"/>
  <c r="AD507" i="1"/>
  <c r="AA850" i="1"/>
  <c r="X850" i="1"/>
  <c r="AA866" i="1"/>
  <c r="X866" i="1"/>
  <c r="AA882" i="1"/>
  <c r="X882" i="1"/>
  <c r="AA894" i="1"/>
  <c r="X894" i="1"/>
  <c r="AA902" i="1"/>
  <c r="X902" i="1"/>
  <c r="AA910" i="1"/>
  <c r="X910" i="1"/>
  <c r="AA918" i="1"/>
  <c r="X918" i="1"/>
  <c r="AA926" i="1"/>
  <c r="X926" i="1"/>
  <c r="AA934" i="1"/>
  <c r="X934" i="1"/>
  <c r="AA950" i="1"/>
  <c r="X950" i="1"/>
  <c r="AA966" i="1"/>
  <c r="X966" i="1"/>
  <c r="AA982" i="1"/>
  <c r="X982" i="1"/>
  <c r="AA990" i="1"/>
  <c r="X990" i="1"/>
  <c r="AA1006" i="1"/>
  <c r="X1006" i="1"/>
  <c r="AA1022" i="1"/>
  <c r="X1022" i="1"/>
  <c r="AA1030" i="1"/>
  <c r="X1030" i="1"/>
  <c r="AA1038" i="1"/>
  <c r="X1038" i="1"/>
  <c r="X998" i="1"/>
  <c r="X1010" i="1"/>
  <c r="X1014" i="1"/>
  <c r="X1044" i="1"/>
  <c r="AA11" i="1"/>
  <c r="X11" i="1"/>
  <c r="Z11" i="1"/>
  <c r="Z7" i="1"/>
  <c r="Z59" i="1"/>
  <c r="Z75" i="1"/>
  <c r="Z89" i="1"/>
  <c r="Z103" i="1"/>
  <c r="Z115" i="1"/>
  <c r="Z123" i="1"/>
  <c r="Z135" i="1"/>
  <c r="Z141" i="1"/>
  <c r="Z195" i="1"/>
  <c r="Z205" i="1"/>
  <c r="Z209" i="1"/>
  <c r="Z213" i="1"/>
  <c r="Z217" i="1"/>
  <c r="Z229" i="1"/>
  <c r="AD240" i="1"/>
  <c r="W240" i="1"/>
  <c r="AD242" i="1"/>
  <c r="W242" i="1"/>
  <c r="AA243" i="1"/>
  <c r="X243" i="1"/>
  <c r="AD250" i="1"/>
  <c r="W250" i="1"/>
  <c r="Z5" i="1"/>
  <c r="X7" i="1"/>
  <c r="Z13" i="1"/>
  <c r="W14" i="1"/>
  <c r="W15" i="1"/>
  <c r="X15" i="1" s="1"/>
  <c r="W31" i="1"/>
  <c r="X31" i="1" s="1"/>
  <c r="Z41" i="1"/>
  <c r="W57" i="1"/>
  <c r="X57" i="1" s="1"/>
  <c r="X59" i="1"/>
  <c r="Z61" i="1"/>
  <c r="W62" i="1"/>
  <c r="W63" i="1"/>
  <c r="X63" i="1" s="1"/>
  <c r="W64" i="1"/>
  <c r="W67" i="1"/>
  <c r="X67" i="1" s="1"/>
  <c r="W73" i="1"/>
  <c r="X75" i="1"/>
  <c r="W79" i="1"/>
  <c r="X79" i="1" s="1"/>
  <c r="W80" i="1"/>
  <c r="W83" i="1"/>
  <c r="X83" i="1" s="1"/>
  <c r="W84" i="1"/>
  <c r="W87" i="1"/>
  <c r="X87" i="1" s="1"/>
  <c r="X89" i="1"/>
  <c r="X103" i="1"/>
  <c r="X115" i="1"/>
  <c r="Z117" i="1"/>
  <c r="W118" i="1"/>
  <c r="W119" i="1"/>
  <c r="X119" i="1" s="1"/>
  <c r="W120" i="1"/>
  <c r="X123" i="1"/>
  <c r="W127" i="1"/>
  <c r="X127" i="1" s="1"/>
  <c r="W128" i="1"/>
  <c r="W131" i="1"/>
  <c r="X131" i="1" s="1"/>
  <c r="W132" i="1"/>
  <c r="Z133" i="1"/>
  <c r="W134" i="1"/>
  <c r="X135" i="1"/>
  <c r="Z137" i="1"/>
  <c r="X141" i="1"/>
  <c r="W145" i="1"/>
  <c r="X145" i="1" s="1"/>
  <c r="W146" i="1"/>
  <c r="W149" i="1"/>
  <c r="X149" i="1" s="1"/>
  <c r="W150" i="1"/>
  <c r="W153" i="1"/>
  <c r="X153" i="1" s="1"/>
  <c r="W154" i="1"/>
  <c r="Z157" i="1"/>
  <c r="W159" i="1"/>
  <c r="X159" i="1" s="1"/>
  <c r="W161" i="1"/>
  <c r="X161" i="1" s="1"/>
  <c r="W162" i="1"/>
  <c r="W165" i="1"/>
  <c r="X165" i="1" s="1"/>
  <c r="W166" i="1"/>
  <c r="W169" i="1"/>
  <c r="X169" i="1" s="1"/>
  <c r="W170" i="1"/>
  <c r="Z171" i="1"/>
  <c r="W172" i="1"/>
  <c r="W173" i="1"/>
  <c r="X173" i="1" s="1"/>
  <c r="W174" i="1"/>
  <c r="W177" i="1"/>
  <c r="X177" i="1" s="1"/>
  <c r="W178" i="1"/>
  <c r="W181" i="1"/>
  <c r="X181" i="1" s="1"/>
  <c r="W182" i="1"/>
  <c r="W185" i="1"/>
  <c r="X185" i="1" s="1"/>
  <c r="W186" i="1"/>
  <c r="W189" i="1"/>
  <c r="X189" i="1" s="1"/>
  <c r="W191" i="1"/>
  <c r="X191" i="1" s="1"/>
  <c r="W193" i="1"/>
  <c r="X193" i="1" s="1"/>
  <c r="X195" i="1"/>
  <c r="W199" i="1"/>
  <c r="X199" i="1" s="1"/>
  <c r="W201" i="1"/>
  <c r="X201" i="1" s="1"/>
  <c r="W202" i="1"/>
  <c r="Z203" i="1"/>
  <c r="W204" i="1"/>
  <c r="X205" i="1"/>
  <c r="X209" i="1"/>
  <c r="Z211" i="1"/>
  <c r="W212" i="1"/>
  <c r="X213" i="1"/>
  <c r="X217" i="1"/>
  <c r="W221" i="1"/>
  <c r="X221" i="1" s="1"/>
  <c r="W222" i="1"/>
  <c r="W225" i="1"/>
  <c r="X225" i="1" s="1"/>
  <c r="W226" i="1"/>
  <c r="X229" i="1"/>
  <c r="W233" i="1"/>
  <c r="X233" i="1" s="1"/>
  <c r="W234" i="1"/>
  <c r="AD236" i="1"/>
  <c r="W236" i="1"/>
  <c r="AD239" i="1"/>
  <c r="W239" i="1"/>
  <c r="X239" i="1" s="1"/>
  <c r="Z243" i="1"/>
  <c r="Z265" i="1"/>
  <c r="Z272" i="1"/>
  <c r="Z276" i="1"/>
  <c r="Z287" i="1"/>
  <c r="Z316" i="1"/>
  <c r="Z320" i="1"/>
  <c r="Z338" i="1"/>
  <c r="Z350" i="1"/>
  <c r="Z362" i="1"/>
  <c r="Z367" i="1"/>
  <c r="W368" i="1"/>
  <c r="W369" i="1"/>
  <c r="X369" i="1" s="1"/>
  <c r="W370" i="1"/>
  <c r="W373" i="1"/>
  <c r="X373" i="1" s="1"/>
  <c r="W374" i="1"/>
  <c r="AA374" i="1" s="1"/>
  <c r="X375" i="1"/>
  <c r="W376" i="1"/>
  <c r="AA376" i="1" s="1"/>
  <c r="X377" i="1"/>
  <c r="W378" i="1"/>
  <c r="AA378" i="1" s="1"/>
  <c r="X379" i="1"/>
  <c r="W382" i="1"/>
  <c r="Z383" i="1"/>
  <c r="W384" i="1"/>
  <c r="W385" i="1"/>
  <c r="X385" i="1" s="1"/>
  <c r="W386" i="1"/>
  <c r="W389" i="1"/>
  <c r="X389" i="1" s="1"/>
  <c r="W392" i="1"/>
  <c r="W395" i="1"/>
  <c r="X395" i="1" s="1"/>
  <c r="W396" i="1"/>
  <c r="X409" i="1"/>
  <c r="Z415" i="1"/>
  <c r="Z423" i="1"/>
  <c r="W433" i="1"/>
  <c r="X433" i="1" s="1"/>
  <c r="X437" i="1"/>
  <c r="W441" i="1"/>
  <c r="X441" i="1" s="1"/>
  <c r="W442" i="1"/>
  <c r="W445" i="1"/>
  <c r="X445" i="1" s="1"/>
  <c r="W446" i="1"/>
  <c r="X449" i="1"/>
  <c r="W453" i="1"/>
  <c r="X453" i="1" s="1"/>
  <c r="W454" i="1"/>
  <c r="X457" i="1"/>
  <c r="X461" i="1"/>
  <c r="W465" i="1"/>
  <c r="X465" i="1" s="1"/>
  <c r="W466" i="1"/>
  <c r="X469" i="1"/>
  <c r="Z475" i="1"/>
  <c r="W476" i="1"/>
  <c r="AA476" i="1" s="1"/>
  <c r="Z477" i="1"/>
  <c r="W483" i="1"/>
  <c r="X483" i="1" s="1"/>
  <c r="W485" i="1"/>
  <c r="X485" i="1" s="1"/>
  <c r="W487" i="1"/>
  <c r="X487" i="1" s="1"/>
  <c r="W489" i="1"/>
  <c r="X489" i="1" s="1"/>
  <c r="W490" i="1"/>
  <c r="W493" i="1"/>
  <c r="X493" i="1" s="1"/>
  <c r="X506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W526" i="1"/>
  <c r="W529" i="1"/>
  <c r="X529" i="1" s="1"/>
  <c r="W531" i="1"/>
  <c r="X531" i="1" s="1"/>
  <c r="W532" i="1"/>
  <c r="AA532" i="1" s="1"/>
  <c r="Z533" i="1"/>
  <c r="W534" i="1"/>
  <c r="AA534" i="1" s="1"/>
  <c r="Z535" i="1"/>
  <c r="Z537" i="1"/>
  <c r="Z539" i="1"/>
  <c r="X541" i="1"/>
  <c r="W545" i="1"/>
  <c r="X545" i="1" s="1"/>
  <c r="W546" i="1"/>
  <c r="W549" i="1"/>
  <c r="X549" i="1" s="1"/>
  <c r="W552" i="1"/>
  <c r="W555" i="1"/>
  <c r="X555" i="1" s="1"/>
  <c r="Z563" i="1"/>
  <c r="Z574" i="1"/>
  <c r="W589" i="1"/>
  <c r="W592" i="1"/>
  <c r="X592" i="1" s="1"/>
  <c r="W594" i="1"/>
  <c r="X594" i="1" s="1"/>
  <c r="Z598" i="1"/>
  <c r="W602" i="1"/>
  <c r="X602" i="1" s="1"/>
  <c r="X604" i="1"/>
  <c r="Z606" i="1"/>
  <c r="X611" i="1"/>
  <c r="Z613" i="1"/>
  <c r="X615" i="1"/>
  <c r="X617" i="1"/>
  <c r="Z619" i="1"/>
  <c r="X623" i="1"/>
  <c r="X625" i="1"/>
  <c r="X631" i="1"/>
  <c r="X633" i="1"/>
  <c r="Z241" i="1"/>
  <c r="Z249" i="1"/>
  <c r="Z251" i="1"/>
  <c r="W254" i="1"/>
  <c r="X254" i="1" s="1"/>
  <c r="AE256" i="1"/>
  <c r="AD256" i="1" s="1"/>
  <c r="X265" i="1"/>
  <c r="X272" i="1"/>
  <c r="Z274" i="1"/>
  <c r="W275" i="1"/>
  <c r="X276" i="1"/>
  <c r="Z278" i="1"/>
  <c r="W284" i="1"/>
  <c r="X287" i="1"/>
  <c r="W294" i="1"/>
  <c r="X294" i="1" s="1"/>
  <c r="W296" i="1"/>
  <c r="X296" i="1" s="1"/>
  <c r="W301" i="1"/>
  <c r="W304" i="1"/>
  <c r="X304" i="1" s="1"/>
  <c r="W305" i="1"/>
  <c r="W308" i="1"/>
  <c r="X308" i="1" s="1"/>
  <c r="W309" i="1"/>
  <c r="W312" i="1"/>
  <c r="X312" i="1" s="1"/>
  <c r="W313" i="1"/>
  <c r="X316" i="1"/>
  <c r="X320" i="1"/>
  <c r="W328" i="1"/>
  <c r="X328" i="1" s="1"/>
  <c r="W330" i="1"/>
  <c r="X330" i="1" s="1"/>
  <c r="W331" i="1"/>
  <c r="W334" i="1"/>
  <c r="X334" i="1" s="1"/>
  <c r="W335" i="1"/>
  <c r="X338" i="1"/>
  <c r="W342" i="1"/>
  <c r="X342" i="1" s="1"/>
  <c r="W343" i="1"/>
  <c r="W346" i="1"/>
  <c r="X346" i="1" s="1"/>
  <c r="W347" i="1"/>
  <c r="X350" i="1"/>
  <c r="W354" i="1"/>
  <c r="X354" i="1" s="1"/>
  <c r="W355" i="1"/>
  <c r="W358" i="1"/>
  <c r="X358" i="1" s="1"/>
  <c r="W359" i="1"/>
  <c r="X362" i="1"/>
  <c r="Z364" i="1"/>
  <c r="X367" i="1"/>
  <c r="Z375" i="1"/>
  <c r="Z377" i="1"/>
  <c r="Z379" i="1"/>
  <c r="Z409" i="1"/>
  <c r="Z437" i="1"/>
  <c r="Z449" i="1"/>
  <c r="Z457" i="1"/>
  <c r="Z461" i="1"/>
  <c r="Z469" i="1"/>
  <c r="Z506" i="1"/>
  <c r="Z541" i="1"/>
  <c r="Z604" i="1"/>
  <c r="Z611" i="1"/>
  <c r="Z623" i="1"/>
  <c r="X637" i="1"/>
  <c r="AA641" i="1"/>
  <c r="X641" i="1"/>
  <c r="X643" i="1"/>
  <c r="AA649" i="1"/>
  <c r="X649" i="1"/>
  <c r="Z651" i="1"/>
  <c r="Z665" i="1"/>
  <c r="Z671" i="1"/>
  <c r="Z673" i="1"/>
  <c r="Z679" i="1"/>
  <c r="Z681" i="1"/>
  <c r="Z687" i="1"/>
  <c r="Z689" i="1"/>
  <c r="Z695" i="1"/>
  <c r="Z697" i="1"/>
  <c r="Z703" i="1"/>
  <c r="Z705" i="1"/>
  <c r="Z711" i="1"/>
  <c r="Z713" i="1"/>
  <c r="Z719" i="1"/>
  <c r="Z721" i="1"/>
  <c r="Z727" i="1"/>
  <c r="Z729" i="1"/>
  <c r="AA733" i="1"/>
  <c r="X733" i="1"/>
  <c r="AA739" i="1"/>
  <c r="X739" i="1"/>
  <c r="AA741" i="1"/>
  <c r="X741" i="1"/>
  <c r="AA747" i="1"/>
  <c r="X747" i="1"/>
  <c r="AA749" i="1"/>
  <c r="X749" i="1"/>
  <c r="AA755" i="1"/>
  <c r="X755" i="1"/>
  <c r="AA757" i="1"/>
  <c r="X757" i="1"/>
  <c r="AA940" i="1"/>
  <c r="X940" i="1"/>
  <c r="Z940" i="1"/>
  <c r="AA956" i="1"/>
  <c r="X956" i="1"/>
  <c r="Z956" i="1"/>
  <c r="AA972" i="1"/>
  <c r="X972" i="1"/>
  <c r="Z972" i="1"/>
  <c r="AA988" i="1"/>
  <c r="X988" i="1"/>
  <c r="Z988" i="1"/>
  <c r="AA1000" i="1"/>
  <c r="X1000" i="1"/>
  <c r="Z1000" i="1"/>
  <c r="AA1016" i="1"/>
  <c r="X1016" i="1"/>
  <c r="Z1016" i="1"/>
  <c r="Z639" i="1"/>
  <c r="X651" i="1"/>
  <c r="X657" i="1"/>
  <c r="X659" i="1"/>
  <c r="X665" i="1"/>
  <c r="Z667" i="1"/>
  <c r="Z669" i="1"/>
  <c r="X671" i="1"/>
  <c r="X673" i="1"/>
  <c r="Z675" i="1"/>
  <c r="Z677" i="1"/>
  <c r="X679" i="1"/>
  <c r="X681" i="1"/>
  <c r="Z683" i="1"/>
  <c r="Z685" i="1"/>
  <c r="X687" i="1"/>
  <c r="X689" i="1"/>
  <c r="Z691" i="1"/>
  <c r="Z693" i="1"/>
  <c r="X695" i="1"/>
  <c r="X697" i="1"/>
  <c r="Z699" i="1"/>
  <c r="Z701" i="1"/>
  <c r="X703" i="1"/>
  <c r="X705" i="1"/>
  <c r="Z707" i="1"/>
  <c r="Z709" i="1"/>
  <c r="X711" i="1"/>
  <c r="X713" i="1"/>
  <c r="Z715" i="1"/>
  <c r="Z717" i="1"/>
  <c r="X719" i="1"/>
  <c r="X721" i="1"/>
  <c r="Z723" i="1"/>
  <c r="Z725" i="1"/>
  <c r="X727" i="1"/>
  <c r="X729" i="1"/>
  <c r="Z731" i="1"/>
  <c r="Z733" i="1"/>
  <c r="Z739" i="1"/>
  <c r="Z741" i="1"/>
  <c r="Z747" i="1"/>
  <c r="Z749" i="1"/>
  <c r="Z755" i="1"/>
  <c r="Z757" i="1"/>
  <c r="AA948" i="1"/>
  <c r="X948" i="1"/>
  <c r="Z948" i="1"/>
  <c r="AA964" i="1"/>
  <c r="X964" i="1"/>
  <c r="Z964" i="1"/>
  <c r="AA980" i="1"/>
  <c r="X980" i="1"/>
  <c r="Z980" i="1"/>
  <c r="AA996" i="1"/>
  <c r="X996" i="1"/>
  <c r="Z996" i="1"/>
  <c r="AA1008" i="1"/>
  <c r="X1008" i="1"/>
  <c r="Z1008" i="1"/>
  <c r="Z735" i="1"/>
  <c r="Z737" i="1"/>
  <c r="Z743" i="1"/>
  <c r="Z745" i="1"/>
  <c r="Z751" i="1"/>
  <c r="Z753" i="1"/>
  <c r="Z759" i="1"/>
  <c r="Z761" i="1"/>
  <c r="X763" i="1"/>
  <c r="X765" i="1"/>
  <c r="Z767" i="1"/>
  <c r="Z769" i="1"/>
  <c r="X771" i="1"/>
  <c r="Z773" i="1"/>
  <c r="X775" i="1"/>
  <c r="Z777" i="1"/>
  <c r="X779" i="1"/>
  <c r="Z781" i="1"/>
  <c r="X783" i="1"/>
  <c r="Z785" i="1"/>
  <c r="X787" i="1"/>
  <c r="Z789" i="1"/>
  <c r="X791" i="1"/>
  <c r="Z793" i="1"/>
  <c r="X795" i="1"/>
  <c r="Z797" i="1"/>
  <c r="X799" i="1"/>
  <c r="Z801" i="1"/>
  <c r="X803" i="1"/>
  <c r="Z805" i="1"/>
  <c r="X807" i="1"/>
  <c r="Z809" i="1"/>
  <c r="X811" i="1"/>
  <c r="Z813" i="1"/>
  <c r="X815" i="1"/>
  <c r="Z817" i="1"/>
  <c r="X819" i="1"/>
  <c r="Z821" i="1"/>
  <c r="X823" i="1"/>
  <c r="Z825" i="1"/>
  <c r="X827" i="1"/>
  <c r="Z829" i="1"/>
  <c r="X831" i="1"/>
  <c r="Z833" i="1"/>
  <c r="X835" i="1"/>
  <c r="Z837" i="1"/>
  <c r="X839" i="1"/>
  <c r="Z841" i="1"/>
  <c r="Z842" i="1"/>
  <c r="X844" i="1"/>
  <c r="X846" i="1"/>
  <c r="Z848" i="1"/>
  <c r="Z850" i="1"/>
  <c r="X852" i="1"/>
  <c r="X854" i="1"/>
  <c r="Z856" i="1"/>
  <c r="Z858" i="1"/>
  <c r="X860" i="1"/>
  <c r="X862" i="1"/>
  <c r="Z864" i="1"/>
  <c r="Z866" i="1"/>
  <c r="X868" i="1"/>
  <c r="X870" i="1"/>
  <c r="Z872" i="1"/>
  <c r="Z874" i="1"/>
  <c r="X876" i="1"/>
  <c r="X878" i="1"/>
  <c r="Z880" i="1"/>
  <c r="Z882" i="1"/>
  <c r="X884" i="1"/>
  <c r="X886" i="1"/>
  <c r="Z888" i="1"/>
  <c r="Z890" i="1"/>
  <c r="X892" i="1"/>
  <c r="Z894" i="1"/>
  <c r="X896" i="1"/>
  <c r="Z898" i="1"/>
  <c r="X900" i="1"/>
  <c r="Z902" i="1"/>
  <c r="X904" i="1"/>
  <c r="Z906" i="1"/>
  <c r="X908" i="1"/>
  <c r="Z910" i="1"/>
  <c r="X912" i="1"/>
  <c r="Z914" i="1"/>
  <c r="X916" i="1"/>
  <c r="Z918" i="1"/>
  <c r="X920" i="1"/>
  <c r="Z922" i="1"/>
  <c r="X924" i="1"/>
  <c r="Z926" i="1"/>
  <c r="X928" i="1"/>
  <c r="Z930" i="1"/>
  <c r="X932" i="1"/>
  <c r="AA1004" i="1"/>
  <c r="X1004" i="1"/>
  <c r="AA1012" i="1"/>
  <c r="X1012" i="1"/>
  <c r="Z763" i="1"/>
  <c r="Z765" i="1"/>
  <c r="Z771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4" i="1"/>
  <c r="Z846" i="1"/>
  <c r="Z852" i="1"/>
  <c r="Z854" i="1"/>
  <c r="Z860" i="1"/>
  <c r="Z862" i="1"/>
  <c r="Z868" i="1"/>
  <c r="Z870" i="1"/>
  <c r="Z876" i="1"/>
  <c r="Z878" i="1"/>
  <c r="Z884" i="1"/>
  <c r="Z886" i="1"/>
  <c r="Z892" i="1"/>
  <c r="Z896" i="1"/>
  <c r="Z900" i="1"/>
  <c r="Z904" i="1"/>
  <c r="Z908" i="1"/>
  <c r="Z912" i="1"/>
  <c r="Z916" i="1"/>
  <c r="Z920" i="1"/>
  <c r="Z924" i="1"/>
  <c r="Z928" i="1"/>
  <c r="Z932" i="1"/>
  <c r="AA936" i="1"/>
  <c r="X936" i="1"/>
  <c r="AA944" i="1"/>
  <c r="X944" i="1"/>
  <c r="AA952" i="1"/>
  <c r="X952" i="1"/>
  <c r="AA960" i="1"/>
  <c r="X960" i="1"/>
  <c r="AA968" i="1"/>
  <c r="X968" i="1"/>
  <c r="AA976" i="1"/>
  <c r="X976" i="1"/>
  <c r="AA984" i="1"/>
  <c r="X984" i="1"/>
  <c r="AA992" i="1"/>
  <c r="X992" i="1"/>
  <c r="Z1004" i="1"/>
  <c r="Z1012" i="1"/>
  <c r="Z934" i="1"/>
  <c r="Z938" i="1"/>
  <c r="Z942" i="1"/>
  <c r="Z946" i="1"/>
  <c r="Z950" i="1"/>
  <c r="Z954" i="1"/>
  <c r="Z958" i="1"/>
  <c r="Z962" i="1"/>
  <c r="Z966" i="1"/>
  <c r="Z970" i="1"/>
  <c r="Z974" i="1"/>
  <c r="Z978" i="1"/>
  <c r="Z982" i="1"/>
  <c r="Z986" i="1"/>
  <c r="Z990" i="1"/>
  <c r="Z994" i="1"/>
  <c r="Z998" i="1"/>
  <c r="Z1002" i="1"/>
  <c r="Z1006" i="1"/>
  <c r="Z1010" i="1"/>
  <c r="Z1014" i="1"/>
  <c r="Z1018" i="1"/>
  <c r="X1020" i="1"/>
  <c r="Z1022" i="1"/>
  <c r="X1024" i="1"/>
  <c r="Z1026" i="1"/>
  <c r="X1028" i="1"/>
  <c r="Z1030" i="1"/>
  <c r="X1032" i="1"/>
  <c r="Z1034" i="1"/>
  <c r="X1036" i="1"/>
  <c r="Z1038" i="1"/>
  <c r="X1040" i="1"/>
  <c r="X1042" i="1"/>
  <c r="Z1044" i="1"/>
  <c r="Z1020" i="1"/>
  <c r="Z1024" i="1"/>
  <c r="Z1028" i="1"/>
  <c r="Z1032" i="1"/>
  <c r="Z1036" i="1"/>
  <c r="Z1040" i="1"/>
  <c r="Z1042" i="1"/>
  <c r="A66" i="2"/>
  <c r="G66" i="2" s="1"/>
  <c r="A74" i="2"/>
  <c r="G74" i="2" s="1"/>
  <c r="A82" i="2"/>
  <c r="G82" i="2" s="1"/>
  <c r="A89" i="2"/>
  <c r="R89" i="2" s="1"/>
  <c r="AD610" i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A88" i="2"/>
  <c r="K88" i="2" s="1"/>
  <c r="A90" i="2"/>
  <c r="G90" i="2" s="1"/>
  <c r="E1" i="6"/>
  <c r="B8" i="6" s="1"/>
  <c r="H8" i="6" s="1"/>
  <c r="D1" i="5"/>
  <c r="E1" i="5" s="1"/>
  <c r="B49" i="5" s="1"/>
  <c r="AC258" i="1"/>
  <c r="AC289" i="1"/>
  <c r="AC297" i="1"/>
  <c r="AC853" i="1"/>
  <c r="AC861" i="1"/>
  <c r="AC869" i="1"/>
  <c r="AC877" i="1"/>
  <c r="AC885" i="1"/>
  <c r="AC1041" i="1"/>
  <c r="AC253" i="1"/>
  <c r="AC293" i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23" i="1"/>
  <c r="AF639" i="1"/>
  <c r="AC656" i="1"/>
  <c r="AF667" i="1"/>
  <c r="AF668" i="1"/>
  <c r="AC668" i="1"/>
  <c r="AC670" i="1"/>
  <c r="AF675" i="1"/>
  <c r="AF676" i="1"/>
  <c r="AC676" i="1"/>
  <c r="AC678" i="1"/>
  <c r="AF683" i="1"/>
  <c r="AF684" i="1"/>
  <c r="AC684" i="1"/>
  <c r="AC686" i="1"/>
  <c r="AF691" i="1"/>
  <c r="AF692" i="1"/>
  <c r="AC692" i="1"/>
  <c r="AC694" i="1"/>
  <c r="AF699" i="1"/>
  <c r="AF700" i="1"/>
  <c r="AC700" i="1"/>
  <c r="AC702" i="1"/>
  <c r="AF707" i="1"/>
  <c r="AF708" i="1"/>
  <c r="AC708" i="1"/>
  <c r="AC710" i="1"/>
  <c r="AF715" i="1"/>
  <c r="AF716" i="1"/>
  <c r="AC716" i="1"/>
  <c r="AC718" i="1"/>
  <c r="AF723" i="1"/>
  <c r="AF724" i="1"/>
  <c r="AC724" i="1"/>
  <c r="AC726" i="1"/>
  <c r="AF731" i="1"/>
  <c r="AF732" i="1"/>
  <c r="AC732" i="1"/>
  <c r="AC734" i="1"/>
  <c r="AF739" i="1"/>
  <c r="AF740" i="1"/>
  <c r="AC740" i="1"/>
  <c r="AC742" i="1"/>
  <c r="AF747" i="1"/>
  <c r="AF748" i="1"/>
  <c r="AC748" i="1"/>
  <c r="AC750" i="1"/>
  <c r="AF755" i="1"/>
  <c r="AF756" i="1"/>
  <c r="AC756" i="1"/>
  <c r="AC758" i="1"/>
  <c r="AF763" i="1"/>
  <c r="AF764" i="1"/>
  <c r="AC764" i="1"/>
  <c r="AC766" i="1"/>
  <c r="AF844" i="1"/>
  <c r="AF845" i="1"/>
  <c r="AC845" i="1"/>
  <c r="AF847" i="1"/>
  <c r="AC847" i="1"/>
  <c r="AF848" i="1"/>
  <c r="AF849" i="1"/>
  <c r="AC849" i="1"/>
  <c r="AC851" i="1"/>
  <c r="AF856" i="1"/>
  <c r="AF857" i="1"/>
  <c r="AC857" i="1"/>
  <c r="AC859" i="1"/>
  <c r="AF864" i="1"/>
  <c r="AF865" i="1"/>
  <c r="AC865" i="1"/>
  <c r="AC867" i="1"/>
  <c r="AF872" i="1"/>
  <c r="AF873" i="1"/>
  <c r="AC873" i="1"/>
  <c r="AC875" i="1"/>
  <c r="AF880" i="1"/>
  <c r="AF881" i="1"/>
  <c r="AC881" i="1"/>
  <c r="AC883" i="1"/>
  <c r="AF888" i="1"/>
  <c r="AF889" i="1"/>
  <c r="AC889" i="1"/>
  <c r="AF891" i="1"/>
  <c r="AC891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F1044" i="1"/>
  <c r="AF1045" i="1"/>
  <c r="AC1045" i="1"/>
  <c r="AC522" i="1"/>
  <c r="AC556" i="1"/>
  <c r="AC560" i="1"/>
  <c r="AC587" i="1"/>
  <c r="AC591" i="1"/>
  <c r="AC595" i="1"/>
  <c r="AF619" i="1"/>
  <c r="AC630" i="1"/>
  <c r="AF641" i="1"/>
  <c r="AF649" i="1"/>
  <c r="AF665" i="1"/>
  <c r="AF671" i="1"/>
  <c r="AC674" i="1"/>
  <c r="AF679" i="1"/>
  <c r="AC682" i="1"/>
  <c r="AF687" i="1"/>
  <c r="AC690" i="1"/>
  <c r="AF695" i="1"/>
  <c r="AC698" i="1"/>
  <c r="AF703" i="1"/>
  <c r="AC706" i="1"/>
  <c r="AF711" i="1"/>
  <c r="AC714" i="1"/>
  <c r="AF719" i="1"/>
  <c r="AC722" i="1"/>
  <c r="AF727" i="1"/>
  <c r="AC730" i="1"/>
  <c r="AF735" i="1"/>
  <c r="AC738" i="1"/>
  <c r="AF743" i="1"/>
  <c r="AC746" i="1"/>
  <c r="AF751" i="1"/>
  <c r="AC754" i="1"/>
  <c r="AF759" i="1"/>
  <c r="AC762" i="1"/>
  <c r="AF767" i="1"/>
  <c r="AC770" i="1"/>
  <c r="AC772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3" i="1"/>
  <c r="K92" i="2"/>
  <c r="C92" i="2"/>
  <c r="AF852" i="1"/>
  <c r="AC855" i="1"/>
  <c r="AF860" i="1"/>
  <c r="AC863" i="1"/>
  <c r="AF868" i="1"/>
  <c r="AC871" i="1"/>
  <c r="AF876" i="1"/>
  <c r="AC879" i="1"/>
  <c r="AF884" i="1"/>
  <c r="AC887" i="1"/>
  <c r="AF1040" i="1"/>
  <c r="AC1043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280" i="1"/>
  <c r="X280" i="1"/>
  <c r="AA280" i="1"/>
  <c r="Y280" i="1"/>
  <c r="AB5" i="1"/>
  <c r="AF5" i="1"/>
  <c r="AF11" i="1"/>
  <c r="AF13" i="1"/>
  <c r="Y16" i="1"/>
  <c r="AA16" i="1"/>
  <c r="Y18" i="1"/>
  <c r="AA18" i="1"/>
  <c r="Y20" i="1"/>
  <c r="AA20" i="1"/>
  <c r="Y22" i="1"/>
  <c r="Y30" i="1"/>
  <c r="AB41" i="1"/>
  <c r="Y48" i="1"/>
  <c r="AA48" i="1"/>
  <c r="AB59" i="1"/>
  <c r="AF59" i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AF137" i="1"/>
  <c r="AF141" i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Y232" i="1" s="1"/>
  <c r="X234" i="1"/>
  <c r="X236" i="1"/>
  <c r="Y236" i="1" s="1"/>
  <c r="Z236" i="1" s="1"/>
  <c r="AA236" i="1" s="1"/>
  <c r="X238" i="1"/>
  <c r="X240" i="1"/>
  <c r="Y240" i="1" s="1"/>
  <c r="Z240" i="1" s="1"/>
  <c r="AA240" i="1" s="1"/>
  <c r="AB243" i="1"/>
  <c r="X248" i="1"/>
  <c r="Y248" i="1" s="1"/>
  <c r="Z248" i="1" s="1"/>
  <c r="AA248" i="1" s="1"/>
  <c r="AB249" i="1"/>
  <c r="Z250" i="1"/>
  <c r="X250" i="1"/>
  <c r="AA250" i="1"/>
  <c r="Z255" i="1"/>
  <c r="X255" i="1"/>
  <c r="Z282" i="1"/>
  <c r="X282" i="1"/>
  <c r="X284" i="1"/>
  <c r="X286" i="1"/>
  <c r="Z291" i="1"/>
  <c r="X291" i="1"/>
  <c r="AA291" i="1"/>
  <c r="Z299" i="1"/>
  <c r="X299" i="1"/>
  <c r="AA299" i="1"/>
  <c r="X610" i="1"/>
  <c r="X616" i="1"/>
  <c r="X624" i="1"/>
  <c r="X632" i="1"/>
  <c r="Y632" i="1" s="1"/>
  <c r="Z632" i="1" s="1"/>
  <c r="AA632" i="1" s="1"/>
  <c r="X640" i="1"/>
  <c r="Y640" i="1" s="1"/>
  <c r="Z640" i="1" s="1"/>
  <c r="AA640" i="1" s="1"/>
  <c r="X646" i="1"/>
  <c r="Y646" i="1" s="1"/>
  <c r="Z646" i="1" s="1"/>
  <c r="AA646" i="1" s="1"/>
  <c r="X654" i="1"/>
  <c r="X662" i="1"/>
  <c r="Z668" i="1"/>
  <c r="X668" i="1"/>
  <c r="Y668" i="1"/>
  <c r="AA668" i="1"/>
  <c r="Z676" i="1"/>
  <c r="X676" i="1"/>
  <c r="Y676" i="1"/>
  <c r="AA676" i="1"/>
  <c r="Z684" i="1"/>
  <c r="X684" i="1"/>
  <c r="Y684" i="1"/>
  <c r="AA684" i="1"/>
  <c r="Z692" i="1"/>
  <c r="X692" i="1"/>
  <c r="Y692" i="1"/>
  <c r="AA692" i="1"/>
  <c r="Z700" i="1"/>
  <c r="X700" i="1"/>
  <c r="Y700" i="1"/>
  <c r="AA700" i="1"/>
  <c r="Z708" i="1"/>
  <c r="X708" i="1"/>
  <c r="Y708" i="1"/>
  <c r="AA708" i="1"/>
  <c r="Z716" i="1"/>
  <c r="X716" i="1"/>
  <c r="Y716" i="1"/>
  <c r="AA716" i="1"/>
  <c r="Z724" i="1"/>
  <c r="X724" i="1"/>
  <c r="Y724" i="1"/>
  <c r="AA724" i="1"/>
  <c r="Z732" i="1"/>
  <c r="X732" i="1"/>
  <c r="Y732" i="1"/>
  <c r="AA732" i="1"/>
  <c r="Z740" i="1"/>
  <c r="X740" i="1"/>
  <c r="Y740" i="1"/>
  <c r="AA740" i="1"/>
  <c r="Z748" i="1"/>
  <c r="X748" i="1"/>
  <c r="Y748" i="1"/>
  <c r="AA748" i="1"/>
  <c r="Z756" i="1"/>
  <c r="X756" i="1"/>
  <c r="Y756" i="1"/>
  <c r="AA756" i="1"/>
  <c r="Z764" i="1"/>
  <c r="X764" i="1"/>
  <c r="Y764" i="1"/>
  <c r="AA764" i="1"/>
  <c r="AB7" i="1"/>
  <c r="AF7" i="1"/>
  <c r="AB11" i="1"/>
  <c r="AB13" i="1"/>
  <c r="AA22" i="1"/>
  <c r="AA30" i="1"/>
  <c r="Y32" i="1"/>
  <c r="AA32" i="1"/>
  <c r="AF41" i="1"/>
  <c r="Y56" i="1"/>
  <c r="AA56" i="1"/>
  <c r="AB61" i="1"/>
  <c r="AF61" i="1"/>
  <c r="Y68" i="1"/>
  <c r="AA70" i="1"/>
  <c r="Y72" i="1"/>
  <c r="AA72" i="1"/>
  <c r="AB75" i="1"/>
  <c r="Y86" i="1"/>
  <c r="AA86" i="1"/>
  <c r="AF89" i="1"/>
  <c r="Y94" i="1"/>
  <c r="AF103" i="1"/>
  <c r="AB115" i="1"/>
  <c r="AB133" i="1"/>
  <c r="AB135" i="1"/>
  <c r="AF135" i="1"/>
  <c r="AB137" i="1"/>
  <c r="AB141" i="1"/>
  <c r="AA158" i="1"/>
  <c r="AA168" i="1"/>
  <c r="AB171" i="1"/>
  <c r="Y190" i="1"/>
  <c r="AA190" i="1"/>
  <c r="Y192" i="1"/>
  <c r="AF203" i="1"/>
  <c r="AF205" i="1"/>
  <c r="AF209" i="1"/>
  <c r="AF211" i="1"/>
  <c r="AB213" i="1"/>
  <c r="AB217" i="1"/>
  <c r="X228" i="1"/>
  <c r="AB229" i="1"/>
  <c r="X230" i="1"/>
  <c r="AB241" i="1"/>
  <c r="X242" i="1"/>
  <c r="X244" i="1"/>
  <c r="Y244" i="1" s="1"/>
  <c r="X246" i="1"/>
  <c r="AB251" i="1"/>
  <c r="AA255" i="1"/>
  <c r="Z262" i="1"/>
  <c r="X262" i="1"/>
  <c r="Z267" i="1"/>
  <c r="X267" i="1"/>
  <c r="AA267" i="1"/>
  <c r="AA282" i="1"/>
  <c r="AB287" i="1"/>
  <c r="Z295" i="1"/>
  <c r="X295" i="1"/>
  <c r="AA295" i="1"/>
  <c r="X301" i="1"/>
  <c r="Y301" i="1" s="1"/>
  <c r="Z301" i="1" s="1"/>
  <c r="AA301" i="1" s="1"/>
  <c r="X303" i="1"/>
  <c r="X305" i="1"/>
  <c r="Y305" i="1" s="1"/>
  <c r="Z305" i="1" s="1"/>
  <c r="AA305" i="1" s="1"/>
  <c r="X307" i="1"/>
  <c r="Y307" i="1" s="1"/>
  <c r="X309" i="1"/>
  <c r="Y309" i="1" s="1"/>
  <c r="Z309" i="1" s="1"/>
  <c r="AA309" i="1" s="1"/>
  <c r="AD365" i="1"/>
  <c r="W365" i="1"/>
  <c r="X481" i="1"/>
  <c r="Y3" i="1"/>
  <c r="Z3" i="1" s="1"/>
  <c r="AA3" i="1" s="1"/>
  <c r="X4" i="1"/>
  <c r="Y4" i="1" s="1"/>
  <c r="Z4" i="1" s="1"/>
  <c r="AA4" i="1" s="1"/>
  <c r="Y5" i="1"/>
  <c r="X6" i="1"/>
  <c r="Y7" i="1"/>
  <c r="X8" i="1"/>
  <c r="Y8" i="1" s="1"/>
  <c r="Z8" i="1" s="1"/>
  <c r="AA8" i="1" s="1"/>
  <c r="Y9" i="1"/>
  <c r="Z9" i="1" s="1"/>
  <c r="AA9" i="1" s="1"/>
  <c r="X10" i="1"/>
  <c r="Y10" i="1" s="1"/>
  <c r="Z10" i="1" s="1"/>
  <c r="AA10" i="1" s="1"/>
  <c r="Y11" i="1"/>
  <c r="X12" i="1"/>
  <c r="Y13" i="1"/>
  <c r="X14" i="1"/>
  <c r="Y14" i="1" s="1"/>
  <c r="Z14" i="1" s="1"/>
  <c r="AA14" i="1" s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Y25" i="1"/>
  <c r="Z25" i="1" s="1"/>
  <c r="AA25" i="1" s="1"/>
  <c r="X26" i="1"/>
  <c r="Y26" i="1" s="1"/>
  <c r="Z26" i="1" s="1"/>
  <c r="AA26" i="1" s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Z31" i="1" s="1"/>
  <c r="AA31" i="1" s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0" i="1" s="1"/>
  <c r="Z40" i="1" s="1"/>
  <c r="AA40" i="1" s="1"/>
  <c r="Y41" i="1"/>
  <c r="X42" i="1"/>
  <c r="Y42" i="1" s="1"/>
  <c r="Z42" i="1" s="1"/>
  <c r="AA42" i="1" s="1"/>
  <c r="Y43" i="1"/>
  <c r="Z43" i="1" s="1"/>
  <c r="AA43" i="1" s="1"/>
  <c r="X44" i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Z49" i="1" s="1"/>
  <c r="AA49" i="1" s="1"/>
  <c r="X50" i="1"/>
  <c r="Y51" i="1"/>
  <c r="Z51" i="1" s="1"/>
  <c r="AA51" i="1" s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Y59" i="1"/>
  <c r="X60" i="1"/>
  <c r="Y60" i="1" s="1"/>
  <c r="Z60" i="1" s="1"/>
  <c r="AA60" i="1" s="1"/>
  <c r="Y61" i="1"/>
  <c r="X62" i="1"/>
  <c r="Y63" i="1"/>
  <c r="Z63" i="1" s="1"/>
  <c r="AA63" i="1" s="1"/>
  <c r="X64" i="1"/>
  <c r="Y64" i="1" s="1"/>
  <c r="Z64" i="1" s="1"/>
  <c r="AA64" i="1" s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Z77" i="1" s="1"/>
  <c r="AA77" i="1" s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Z85" i="1" s="1"/>
  <c r="AA85" i="1" s="1"/>
  <c r="X86" i="1"/>
  <c r="AB86" i="1"/>
  <c r="Y87" i="1"/>
  <c r="Z87" i="1" s="1"/>
  <c r="AA87" i="1" s="1"/>
  <c r="X88" i="1"/>
  <c r="Y88" i="1" s="1"/>
  <c r="Z88" i="1" s="1"/>
  <c r="AA88" i="1" s="1"/>
  <c r="Y89" i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Z101" i="1" s="1"/>
  <c r="AA101" i="1" s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2" i="1" s="1"/>
  <c r="Z112" i="1" s="1"/>
  <c r="AA112" i="1" s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6" i="1" s="1"/>
  <c r="Z126" i="1" s="1"/>
  <c r="AA126" i="1" s="1"/>
  <c r="Y127" i="1"/>
  <c r="Z127" i="1" s="1"/>
  <c r="AA127" i="1" s="1"/>
  <c r="X128" i="1"/>
  <c r="Y129" i="1"/>
  <c r="Z129" i="1" s="1"/>
  <c r="AA129" i="1" s="1"/>
  <c r="X130" i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Y137" i="1"/>
  <c r="Y138" i="1"/>
  <c r="Z138" i="1" s="1"/>
  <c r="AA138" i="1" s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Y145" i="1"/>
  <c r="Z145" i="1" s="1"/>
  <c r="AA145" i="1" s="1"/>
  <c r="X146" i="1"/>
  <c r="Y146" i="1" s="1"/>
  <c r="Z146" i="1" s="1"/>
  <c r="AA146" i="1" s="1"/>
  <c r="Y147" i="1"/>
  <c r="Z147" i="1" s="1"/>
  <c r="AA147" i="1" s="1"/>
  <c r="X148" i="1"/>
  <c r="Y148" i="1" s="1"/>
  <c r="Z148" i="1" s="1"/>
  <c r="AA148" i="1" s="1"/>
  <c r="Y149" i="1"/>
  <c r="Z149" i="1" s="1"/>
  <c r="AA149" i="1" s="1"/>
  <c r="X150" i="1"/>
  <c r="Y151" i="1"/>
  <c r="Z151" i="1" s="1"/>
  <c r="AA151" i="1" s="1"/>
  <c r="X152" i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6" i="1" s="1"/>
  <c r="Z156" i="1" s="1"/>
  <c r="AA156" i="1" s="1"/>
  <c r="Y157" i="1"/>
  <c r="X158" i="1"/>
  <c r="AB158" i="1"/>
  <c r="Y159" i="1"/>
  <c r="Z159" i="1" s="1"/>
  <c r="AA159" i="1" s="1"/>
  <c r="X160" i="1"/>
  <c r="Y161" i="1"/>
  <c r="Z161" i="1" s="1"/>
  <c r="AA161" i="1" s="1"/>
  <c r="X162" i="1"/>
  <c r="Y163" i="1"/>
  <c r="Z163" i="1" s="1"/>
  <c r="AA163" i="1" s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Z173" i="1" s="1"/>
  <c r="AA173" i="1" s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Z179" i="1" s="1"/>
  <c r="AA179" i="1" s="1"/>
  <c r="X180" i="1"/>
  <c r="Y181" i="1"/>
  <c r="Z181" i="1" s="1"/>
  <c r="AA181" i="1" s="1"/>
  <c r="X182" i="1"/>
  <c r="Y183" i="1"/>
  <c r="Z183" i="1" s="1"/>
  <c r="AA183" i="1" s="1"/>
  <c r="X184" i="1"/>
  <c r="Y185" i="1"/>
  <c r="Z185" i="1" s="1"/>
  <c r="AA185" i="1" s="1"/>
  <c r="X186" i="1"/>
  <c r="Y187" i="1"/>
  <c r="Z187" i="1" s="1"/>
  <c r="AA187" i="1" s="1"/>
  <c r="X188" i="1"/>
  <c r="AB188" i="1"/>
  <c r="Y189" i="1"/>
  <c r="Z189" i="1" s="1"/>
  <c r="AA189" i="1" s="1"/>
  <c r="X190" i="1"/>
  <c r="AB190" i="1"/>
  <c r="Y191" i="1"/>
  <c r="Z191" i="1" s="1"/>
  <c r="AA191" i="1" s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Z219" i="1" s="1"/>
  <c r="AA219" i="1" s="1"/>
  <c r="X220" i="1"/>
  <c r="Y221" i="1"/>
  <c r="Z221" i="1" s="1"/>
  <c r="AA221" i="1" s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Z227" i="1" s="1"/>
  <c r="AA227" i="1" s="1"/>
  <c r="Y228" i="1"/>
  <c r="AF229" i="1"/>
  <c r="Y230" i="1"/>
  <c r="Y234" i="1"/>
  <c r="Y238" i="1"/>
  <c r="AF241" i="1"/>
  <c r="Y242" i="1"/>
  <c r="Z242" i="1" s="1"/>
  <c r="AA242" i="1" s="1"/>
  <c r="AF243" i="1"/>
  <c r="Y246" i="1"/>
  <c r="Z246" i="1" s="1"/>
  <c r="AA246" i="1" s="1"/>
  <c r="AF249" i="1"/>
  <c r="Y250" i="1"/>
  <c r="AF251" i="1"/>
  <c r="Y255" i="1"/>
  <c r="X260" i="1"/>
  <c r="Y260" i="1" s="1"/>
  <c r="Y262" i="1"/>
  <c r="X263" i="1"/>
  <c r="Y263" i="1" s="1"/>
  <c r="X264" i="1"/>
  <c r="Y264" i="1" s="1"/>
  <c r="AB265" i="1"/>
  <c r="Y266" i="1"/>
  <c r="Z266" i="1" s="1"/>
  <c r="AA266" i="1" s="1"/>
  <c r="AD266" i="1"/>
  <c r="Y267" i="1"/>
  <c r="X268" i="1"/>
  <c r="Y268" i="1" s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Z284" i="1" s="1"/>
  <c r="AA284" i="1" s="1"/>
  <c r="Y286" i="1"/>
  <c r="Z286" i="1" s="1"/>
  <c r="AA286" i="1" s="1"/>
  <c r="AF287" i="1"/>
  <c r="Y291" i="1"/>
  <c r="Y295" i="1"/>
  <c r="Y299" i="1"/>
  <c r="Y303" i="1"/>
  <c r="X612" i="1"/>
  <c r="X620" i="1"/>
  <c r="Y620" i="1" s="1"/>
  <c r="Z620" i="1" s="1"/>
  <c r="AA620" i="1" s="1"/>
  <c r="X628" i="1"/>
  <c r="Y628" i="1" s="1"/>
  <c r="Z628" i="1" s="1"/>
  <c r="AA628" i="1" s="1"/>
  <c r="X636" i="1"/>
  <c r="Y636" i="1" s="1"/>
  <c r="Z636" i="1" s="1"/>
  <c r="AA636" i="1" s="1"/>
  <c r="X642" i="1"/>
  <c r="X650" i="1"/>
  <c r="Y650" i="1" s="1"/>
  <c r="Z650" i="1" s="1"/>
  <c r="AA650" i="1" s="1"/>
  <c r="X658" i="1"/>
  <c r="Z672" i="1"/>
  <c r="X672" i="1"/>
  <c r="Y672" i="1"/>
  <c r="AA672" i="1"/>
  <c r="Z680" i="1"/>
  <c r="X680" i="1"/>
  <c r="Y680" i="1"/>
  <c r="AA680" i="1"/>
  <c r="Z688" i="1"/>
  <c r="X688" i="1"/>
  <c r="Y688" i="1"/>
  <c r="AA688" i="1"/>
  <c r="Z696" i="1"/>
  <c r="X696" i="1"/>
  <c r="Y696" i="1"/>
  <c r="AA696" i="1"/>
  <c r="Z704" i="1"/>
  <c r="X704" i="1"/>
  <c r="Y704" i="1"/>
  <c r="AA704" i="1"/>
  <c r="Z712" i="1"/>
  <c r="X712" i="1"/>
  <c r="Y712" i="1"/>
  <c r="AA712" i="1"/>
  <c r="Z720" i="1"/>
  <c r="X720" i="1"/>
  <c r="Y720" i="1"/>
  <c r="AA720" i="1"/>
  <c r="Z728" i="1"/>
  <c r="X728" i="1"/>
  <c r="Y728" i="1"/>
  <c r="AA728" i="1"/>
  <c r="Z736" i="1"/>
  <c r="X736" i="1"/>
  <c r="Y736" i="1"/>
  <c r="AA736" i="1"/>
  <c r="Z744" i="1"/>
  <c r="X744" i="1"/>
  <c r="Y744" i="1"/>
  <c r="AA744" i="1"/>
  <c r="Z752" i="1"/>
  <c r="X752" i="1"/>
  <c r="Y752" i="1"/>
  <c r="AA752" i="1"/>
  <c r="Z760" i="1"/>
  <c r="X760" i="1"/>
  <c r="Y760" i="1"/>
  <c r="AA760" i="1"/>
  <c r="Z768" i="1"/>
  <c r="X768" i="1"/>
  <c r="Y768" i="1"/>
  <c r="AA768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Z237" i="1" s="1"/>
  <c r="AA237" i="1" s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Z252" i="1" s="1"/>
  <c r="AA252" i="1" s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A261" i="1" s="1"/>
  <c r="AB262" i="1"/>
  <c r="Y265" i="1"/>
  <c r="AB267" i="1"/>
  <c r="Y269" i="1"/>
  <c r="Z269" i="1" s="1"/>
  <c r="AA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3" i="1" s="1"/>
  <c r="Z313" i="1" s="1"/>
  <c r="AA313" i="1" s="1"/>
  <c r="Y314" i="1"/>
  <c r="Z314" i="1" s="1"/>
  <c r="AA314" i="1" s="1"/>
  <c r="X315" i="1"/>
  <c r="Y316" i="1"/>
  <c r="AC316" i="1"/>
  <c r="X317" i="1"/>
  <c r="Y318" i="1"/>
  <c r="Z318" i="1" s="1"/>
  <c r="AA318" i="1" s="1"/>
  <c r="X319" i="1"/>
  <c r="Y320" i="1"/>
  <c r="AC320" i="1"/>
  <c r="X321" i="1"/>
  <c r="Y321" i="1" s="1"/>
  <c r="Z321" i="1" s="1"/>
  <c r="AA321" i="1" s="1"/>
  <c r="Y322" i="1"/>
  <c r="Z322" i="1" s="1"/>
  <c r="AA322" i="1" s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Z328" i="1" s="1"/>
  <c r="AA328" i="1" s="1"/>
  <c r="X329" i="1"/>
  <c r="Y330" i="1"/>
  <c r="Z330" i="1" s="1"/>
  <c r="AA330" i="1" s="1"/>
  <c r="X331" i="1"/>
  <c r="Y331" i="1" s="1"/>
  <c r="Z331" i="1" s="1"/>
  <c r="AA331" i="1" s="1"/>
  <c r="Y332" i="1"/>
  <c r="Z332" i="1" s="1"/>
  <c r="AA332" i="1" s="1"/>
  <c r="X333" i="1"/>
  <c r="Y334" i="1"/>
  <c r="Z334" i="1" s="1"/>
  <c r="AA334" i="1" s="1"/>
  <c r="X335" i="1"/>
  <c r="Y335" i="1" s="1"/>
  <c r="Y336" i="1"/>
  <c r="Z336" i="1" s="1"/>
  <c r="AA336" i="1" s="1"/>
  <c r="X337" i="1"/>
  <c r="Y338" i="1"/>
  <c r="AC338" i="1"/>
  <c r="X339" i="1"/>
  <c r="Y340" i="1"/>
  <c r="Z340" i="1" s="1"/>
  <c r="AA340" i="1" s="1"/>
  <c r="X341" i="1"/>
  <c r="Y342" i="1"/>
  <c r="Z342" i="1" s="1"/>
  <c r="AA342" i="1" s="1"/>
  <c r="X343" i="1"/>
  <c r="Y344" i="1"/>
  <c r="Z344" i="1" s="1"/>
  <c r="AA344" i="1" s="1"/>
  <c r="X345" i="1"/>
  <c r="Y346" i="1"/>
  <c r="Z346" i="1" s="1"/>
  <c r="AA346" i="1" s="1"/>
  <c r="X347" i="1"/>
  <c r="Y348" i="1"/>
  <c r="Z348" i="1" s="1"/>
  <c r="AA348" i="1" s="1"/>
  <c r="X349" i="1"/>
  <c r="Y350" i="1"/>
  <c r="AC350" i="1"/>
  <c r="X351" i="1"/>
  <c r="Y351" i="1" s="1"/>
  <c r="Y352" i="1"/>
  <c r="Z352" i="1" s="1"/>
  <c r="AA352" i="1" s="1"/>
  <c r="X353" i="1"/>
  <c r="Y354" i="1"/>
  <c r="Z354" i="1" s="1"/>
  <c r="AA354" i="1" s="1"/>
  <c r="X355" i="1"/>
  <c r="Y355" i="1" s="1"/>
  <c r="Z355" i="1" s="1"/>
  <c r="AA355" i="1" s="1"/>
  <c r="Y356" i="1"/>
  <c r="Z356" i="1" s="1"/>
  <c r="AA356" i="1" s="1"/>
  <c r="X357" i="1"/>
  <c r="Y358" i="1"/>
  <c r="Z358" i="1" s="1"/>
  <c r="AA358" i="1" s="1"/>
  <c r="X359" i="1"/>
  <c r="Y359" i="1" s="1"/>
  <c r="Y360" i="1"/>
  <c r="Z360" i="1" s="1"/>
  <c r="AA360" i="1" s="1"/>
  <c r="X361" i="1"/>
  <c r="Y362" i="1"/>
  <c r="AC362" i="1"/>
  <c r="X363" i="1"/>
  <c r="Y364" i="1"/>
  <c r="AC364" i="1"/>
  <c r="X366" i="1"/>
  <c r="Y367" i="1"/>
  <c r="AC367" i="1"/>
  <c r="X368" i="1"/>
  <c r="Y369" i="1"/>
  <c r="Z369" i="1" s="1"/>
  <c r="AA369" i="1" s="1"/>
  <c r="X370" i="1"/>
  <c r="Y371" i="1"/>
  <c r="Z371" i="1" s="1"/>
  <c r="AA371" i="1" s="1"/>
  <c r="X372" i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Z387" i="1" s="1"/>
  <c r="AA387" i="1" s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Y393" i="1"/>
  <c r="Z393" i="1" s="1"/>
  <c r="AA393" i="1" s="1"/>
  <c r="X394" i="1"/>
  <c r="Y395" i="1"/>
  <c r="Z395" i="1" s="1"/>
  <c r="AA395" i="1" s="1"/>
  <c r="X396" i="1"/>
  <c r="Y397" i="1"/>
  <c r="Z397" i="1" s="1"/>
  <c r="AA397" i="1" s="1"/>
  <c r="X398" i="1"/>
  <c r="Z398" i="1"/>
  <c r="AB398" i="1"/>
  <c r="Y399" i="1"/>
  <c r="Z399" i="1" s="1"/>
  <c r="AA399" i="1" s="1"/>
  <c r="X400" i="1"/>
  <c r="Y401" i="1"/>
  <c r="Z401" i="1" s="1"/>
  <c r="AA401" i="1" s="1"/>
  <c r="X402" i="1"/>
  <c r="Y403" i="1"/>
  <c r="Z403" i="1" s="1"/>
  <c r="AA403" i="1" s="1"/>
  <c r="X404" i="1"/>
  <c r="Y405" i="1"/>
  <c r="Z405" i="1" s="1"/>
  <c r="AA405" i="1" s="1"/>
  <c r="X406" i="1"/>
  <c r="Y407" i="1"/>
  <c r="Z407" i="1" s="1"/>
  <c r="AA407" i="1" s="1"/>
  <c r="X408" i="1"/>
  <c r="Y409" i="1"/>
  <c r="AC409" i="1"/>
  <c r="X410" i="1"/>
  <c r="Y411" i="1"/>
  <c r="Z411" i="1" s="1"/>
  <c r="AA411" i="1" s="1"/>
  <c r="X412" i="1"/>
  <c r="Y412" i="1" s="1"/>
  <c r="Z412" i="1" s="1"/>
  <c r="AA412" i="1" s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4" i="1" s="1"/>
  <c r="Z424" i="1" s="1"/>
  <c r="AA424" i="1" s="1"/>
  <c r="Y425" i="1"/>
  <c r="Z425" i="1" s="1"/>
  <c r="AA425" i="1" s="1"/>
  <c r="X426" i="1"/>
  <c r="Y427" i="1"/>
  <c r="Z427" i="1" s="1"/>
  <c r="AA427" i="1" s="1"/>
  <c r="X428" i="1"/>
  <c r="Y428" i="1" s="1"/>
  <c r="Z428" i="1" s="1"/>
  <c r="AA428" i="1" s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Z443" i="1" s="1"/>
  <c r="AA443" i="1" s="1"/>
  <c r="X444" i="1"/>
  <c r="Y445" i="1"/>
  <c r="Z445" i="1" s="1"/>
  <c r="AA445" i="1" s="1"/>
  <c r="X446" i="1"/>
  <c r="Y447" i="1"/>
  <c r="Z447" i="1" s="1"/>
  <c r="AA447" i="1" s="1"/>
  <c r="X448" i="1"/>
  <c r="Y449" i="1"/>
  <c r="AC449" i="1"/>
  <c r="X450" i="1"/>
  <c r="Y451" i="1"/>
  <c r="Z451" i="1" s="1"/>
  <c r="AA451" i="1" s="1"/>
  <c r="X452" i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7" i="1"/>
  <c r="AC457" i="1"/>
  <c r="X458" i="1"/>
  <c r="Y459" i="1"/>
  <c r="Z459" i="1" s="1"/>
  <c r="AA459" i="1" s="1"/>
  <c r="X460" i="1"/>
  <c r="Y461" i="1"/>
  <c r="AC461" i="1"/>
  <c r="X462" i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4" i="1" s="1"/>
  <c r="Z474" i="1" s="1"/>
  <c r="AA474" i="1" s="1"/>
  <c r="Y475" i="1"/>
  <c r="AC475" i="1"/>
  <c r="X476" i="1"/>
  <c r="Z476" i="1"/>
  <c r="Y477" i="1"/>
  <c r="AC477" i="1"/>
  <c r="Y478" i="1"/>
  <c r="Z478" i="1" s="1"/>
  <c r="AA478" i="1" s="1"/>
  <c r="X479" i="1"/>
  <c r="Y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Y495" i="1" s="1"/>
  <c r="Z495" i="1" s="1"/>
  <c r="AA495" i="1" s="1"/>
  <c r="X496" i="1"/>
  <c r="Y496" i="1" s="1"/>
  <c r="Z496" i="1" s="1"/>
  <c r="AA496" i="1" s="1"/>
  <c r="X497" i="1"/>
  <c r="X498" i="1"/>
  <c r="Y498" i="1" s="1"/>
  <c r="X499" i="1"/>
  <c r="Y499" i="1" s="1"/>
  <c r="Z499" i="1" s="1"/>
  <c r="AA499" i="1" s="1"/>
  <c r="X500" i="1"/>
  <c r="Y500" i="1" s="1"/>
  <c r="Z500" i="1" s="1"/>
  <c r="AA500" i="1" s="1"/>
  <c r="X501" i="1"/>
  <c r="X502" i="1"/>
  <c r="Y502" i="1" s="1"/>
  <c r="X503" i="1"/>
  <c r="Y503" i="1" s="1"/>
  <c r="Z503" i="1" s="1"/>
  <c r="AA503" i="1" s="1"/>
  <c r="X504" i="1"/>
  <c r="Y504" i="1" s="1"/>
  <c r="Z504" i="1" s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Z510" i="1" s="1"/>
  <c r="AA510" i="1" s="1"/>
  <c r="Y511" i="1"/>
  <c r="Z511" i="1" s="1"/>
  <c r="AA511" i="1" s="1"/>
  <c r="Y512" i="1"/>
  <c r="Z512" i="1" s="1"/>
  <c r="AA512" i="1" s="1"/>
  <c r="Y513" i="1"/>
  <c r="Z513" i="1" s="1"/>
  <c r="AA513" i="1" s="1"/>
  <c r="Y514" i="1"/>
  <c r="Z514" i="1" s="1"/>
  <c r="AA514" i="1" s="1"/>
  <c r="Y515" i="1"/>
  <c r="Z515" i="1" s="1"/>
  <c r="AA515" i="1" s="1"/>
  <c r="Y516" i="1"/>
  <c r="Z516" i="1" s="1"/>
  <c r="AA516" i="1" s="1"/>
  <c r="Y517" i="1"/>
  <c r="Z517" i="1" s="1"/>
  <c r="AA517" i="1" s="1"/>
  <c r="Y518" i="1"/>
  <c r="Z518" i="1" s="1"/>
  <c r="AA518" i="1" s="1"/>
  <c r="Y519" i="1"/>
  <c r="Z519" i="1" s="1"/>
  <c r="AA519" i="1" s="1"/>
  <c r="Y520" i="1"/>
  <c r="Z520" i="1" s="1"/>
  <c r="AA520" i="1" s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Z543" i="1" s="1"/>
  <c r="AA543" i="1" s="1"/>
  <c r="X544" i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Y552" i="1" s="1"/>
  <c r="Y553" i="1"/>
  <c r="Z553" i="1" s="1"/>
  <c r="AA553" i="1" s="1"/>
  <c r="X554" i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Z565" i="1" s="1"/>
  <c r="AA565" i="1" s="1"/>
  <c r="X566" i="1"/>
  <c r="Y567" i="1"/>
  <c r="Z567" i="1" s="1"/>
  <c r="AA567" i="1" s="1"/>
  <c r="X568" i="1"/>
  <c r="Y568" i="1" s="1"/>
  <c r="Z568" i="1" s="1"/>
  <c r="AA568" i="1" s="1"/>
  <c r="Y569" i="1"/>
  <c r="Z569" i="1" s="1"/>
  <c r="AA569" i="1" s="1"/>
  <c r="X570" i="1"/>
  <c r="Y571" i="1"/>
  <c r="Z571" i="1" s="1"/>
  <c r="AA571" i="1" s="1"/>
  <c r="X572" i="1"/>
  <c r="Y572" i="1" s="1"/>
  <c r="Z572" i="1" s="1"/>
  <c r="AA572" i="1" s="1"/>
  <c r="X573" i="1"/>
  <c r="Y574" i="1"/>
  <c r="AC574" i="1"/>
  <c r="X575" i="1"/>
  <c r="Y575" i="1" s="1"/>
  <c r="Z575" i="1" s="1"/>
  <c r="AA575" i="1" s="1"/>
  <c r="Y576" i="1"/>
  <c r="Z576" i="1" s="1"/>
  <c r="AA576" i="1" s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83" i="1"/>
  <c r="Y584" i="1"/>
  <c r="Z584" i="1" s="1"/>
  <c r="AA584" i="1" s="1"/>
  <c r="X585" i="1"/>
  <c r="Y585" i="1" s="1"/>
  <c r="Z585" i="1" s="1"/>
  <c r="AA585" i="1" s="1"/>
  <c r="Y586" i="1"/>
  <c r="Z586" i="1" s="1"/>
  <c r="AA586" i="1" s="1"/>
  <c r="X587" i="1"/>
  <c r="Z587" i="1"/>
  <c r="AB587" i="1"/>
  <c r="Y588" i="1"/>
  <c r="Z588" i="1" s="1"/>
  <c r="AA588" i="1" s="1"/>
  <c r="X589" i="1"/>
  <c r="Y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Y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Z602" i="1" s="1"/>
  <c r="AA602" i="1" s="1"/>
  <c r="X603" i="1"/>
  <c r="Y604" i="1"/>
  <c r="AC604" i="1"/>
  <c r="X605" i="1"/>
  <c r="Y605" i="1" s="1"/>
  <c r="Y606" i="1"/>
  <c r="AC606" i="1"/>
  <c r="X607" i="1"/>
  <c r="Y607" i="1" s="1"/>
  <c r="Z607" i="1" s="1"/>
  <c r="AA607" i="1" s="1"/>
  <c r="Y608" i="1"/>
  <c r="Z608" i="1" s="1"/>
  <c r="AA608" i="1" s="1"/>
  <c r="X609" i="1"/>
  <c r="Z609" i="1"/>
  <c r="AB609" i="1"/>
  <c r="AF611" i="1"/>
  <c r="AF613" i="1"/>
  <c r="AB619" i="1"/>
  <c r="AB623" i="1"/>
  <c r="AB639" i="1"/>
  <c r="AB641" i="1"/>
  <c r="AB649" i="1"/>
  <c r="AF651" i="1"/>
  <c r="AB665" i="1"/>
  <c r="AB667" i="1"/>
  <c r="AF669" i="1"/>
  <c r="AB671" i="1"/>
  <c r="AF673" i="1"/>
  <c r="AB675" i="1"/>
  <c r="AF677" i="1"/>
  <c r="AB679" i="1"/>
  <c r="AF681" i="1"/>
  <c r="AB683" i="1"/>
  <c r="AF685" i="1"/>
  <c r="AB687" i="1"/>
  <c r="AF689" i="1"/>
  <c r="AB691" i="1"/>
  <c r="AF693" i="1"/>
  <c r="AB695" i="1"/>
  <c r="AF697" i="1"/>
  <c r="AB699" i="1"/>
  <c r="AF701" i="1"/>
  <c r="AB703" i="1"/>
  <c r="AF705" i="1"/>
  <c r="AB707" i="1"/>
  <c r="AF709" i="1"/>
  <c r="AB711" i="1"/>
  <c r="AF713" i="1"/>
  <c r="AB715" i="1"/>
  <c r="AF717" i="1"/>
  <c r="AB719" i="1"/>
  <c r="AF721" i="1"/>
  <c r="AB723" i="1"/>
  <c r="AF725" i="1"/>
  <c r="AB727" i="1"/>
  <c r="AF729" i="1"/>
  <c r="AB731" i="1"/>
  <c r="AF733" i="1"/>
  <c r="AB735" i="1"/>
  <c r="AF737" i="1"/>
  <c r="AB739" i="1"/>
  <c r="AF741" i="1"/>
  <c r="AB743" i="1"/>
  <c r="AF745" i="1"/>
  <c r="AB747" i="1"/>
  <c r="AF749" i="1"/>
  <c r="AB751" i="1"/>
  <c r="AF753" i="1"/>
  <c r="AB755" i="1"/>
  <c r="AF757" i="1"/>
  <c r="AB759" i="1"/>
  <c r="AF761" i="1"/>
  <c r="AB763" i="1"/>
  <c r="AF765" i="1"/>
  <c r="AB767" i="1"/>
  <c r="AF769" i="1"/>
  <c r="Z845" i="1"/>
  <c r="X845" i="1"/>
  <c r="Y845" i="1"/>
  <c r="AA845" i="1"/>
  <c r="Z853" i="1"/>
  <c r="X853" i="1"/>
  <c r="Y853" i="1"/>
  <c r="AA853" i="1"/>
  <c r="Z861" i="1"/>
  <c r="X861" i="1"/>
  <c r="Y861" i="1"/>
  <c r="AA861" i="1"/>
  <c r="Z869" i="1"/>
  <c r="X869" i="1"/>
  <c r="Y869" i="1"/>
  <c r="AA869" i="1"/>
  <c r="Z877" i="1"/>
  <c r="X877" i="1"/>
  <c r="Y877" i="1"/>
  <c r="AA877" i="1"/>
  <c r="Z885" i="1"/>
  <c r="X885" i="1"/>
  <c r="Y885" i="1"/>
  <c r="AA885" i="1"/>
  <c r="AB316" i="1"/>
  <c r="Y319" i="1"/>
  <c r="Z319" i="1" s="1"/>
  <c r="AA319" i="1" s="1"/>
  <c r="AB320" i="1"/>
  <c r="Y325" i="1"/>
  <c r="Z325" i="1" s="1"/>
  <c r="AA325" i="1" s="1"/>
  <c r="Y327" i="1"/>
  <c r="Y329" i="1"/>
  <c r="Y333" i="1"/>
  <c r="Y337" i="1"/>
  <c r="AB338" i="1"/>
  <c r="Y339" i="1"/>
  <c r="Y341" i="1"/>
  <c r="Y343" i="1"/>
  <c r="Y345" i="1"/>
  <c r="Z345" i="1" s="1"/>
  <c r="AA345" i="1" s="1"/>
  <c r="Y347" i="1"/>
  <c r="Y349" i="1"/>
  <c r="AB350" i="1"/>
  <c r="Y353" i="1"/>
  <c r="Y357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Z392" i="1" s="1"/>
  <c r="AA392" i="1" s="1"/>
  <c r="Y394" i="1"/>
  <c r="Y396" i="1"/>
  <c r="Y398" i="1"/>
  <c r="Y402" i="1"/>
  <c r="Z402" i="1" s="1"/>
  <c r="AA402" i="1" s="1"/>
  <c r="Y406" i="1"/>
  <c r="Z406" i="1" s="1"/>
  <c r="AA406" i="1" s="1"/>
  <c r="AB409" i="1"/>
  <c r="AB415" i="1"/>
  <c r="Y418" i="1"/>
  <c r="Z418" i="1" s="1"/>
  <c r="AA418" i="1" s="1"/>
  <c r="Y422" i="1"/>
  <c r="Z422" i="1" s="1"/>
  <c r="AA422" i="1" s="1"/>
  <c r="AB423" i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AB457" i="1"/>
  <c r="Y458" i="1"/>
  <c r="Z458" i="1" s="1"/>
  <c r="AA458" i="1" s="1"/>
  <c r="AB461" i="1"/>
  <c r="Y468" i="1"/>
  <c r="Z468" i="1" s="1"/>
  <c r="AA468" i="1" s="1"/>
  <c r="AB469" i="1"/>
  <c r="Y470" i="1"/>
  <c r="Z470" i="1" s="1"/>
  <c r="AA470" i="1" s="1"/>
  <c r="AB475" i="1"/>
  <c r="Y476" i="1"/>
  <c r="AB477" i="1"/>
  <c r="Y482" i="1"/>
  <c r="Y484" i="1"/>
  <c r="Y486" i="1"/>
  <c r="Y492" i="1"/>
  <c r="Z492" i="1" s="1"/>
  <c r="AA492" i="1" s="1"/>
  <c r="Y494" i="1"/>
  <c r="Y497" i="1"/>
  <c r="Z497" i="1" s="1"/>
  <c r="AA497" i="1" s="1"/>
  <c r="Y501" i="1"/>
  <c r="Z501" i="1" s="1"/>
  <c r="AA501" i="1" s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50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73" i="1"/>
  <c r="Z573" i="1" s="1"/>
  <c r="AA573" i="1" s="1"/>
  <c r="AB574" i="1"/>
  <c r="Y577" i="1"/>
  <c r="Y587" i="1"/>
  <c r="Y591" i="1"/>
  <c r="Y593" i="1"/>
  <c r="Y595" i="1"/>
  <c r="AB598" i="1"/>
  <c r="Y601" i="1"/>
  <c r="Y603" i="1"/>
  <c r="AB604" i="1"/>
  <c r="AB606" i="1"/>
  <c r="Y609" i="1"/>
  <c r="AB611" i="1"/>
  <c r="AB613" i="1"/>
  <c r="X614" i="1"/>
  <c r="Y614" i="1" s="1"/>
  <c r="X618" i="1"/>
  <c r="Y618" i="1" s="1"/>
  <c r="Z618" i="1" s="1"/>
  <c r="AA618" i="1" s="1"/>
  <c r="X622" i="1"/>
  <c r="Y622" i="1" s="1"/>
  <c r="Z622" i="1" s="1"/>
  <c r="AA622" i="1" s="1"/>
  <c r="X626" i="1"/>
  <c r="Y626" i="1" s="1"/>
  <c r="Z626" i="1" s="1"/>
  <c r="AA626" i="1" s="1"/>
  <c r="Z630" i="1"/>
  <c r="X630" i="1"/>
  <c r="AA630" i="1"/>
  <c r="X634" i="1"/>
  <c r="Y634" i="1" s="1"/>
  <c r="X638" i="1"/>
  <c r="Y638" i="1" s="1"/>
  <c r="X644" i="1"/>
  <c r="Y644" i="1" s="1"/>
  <c r="AB651" i="1"/>
  <c r="X652" i="1"/>
  <c r="Z656" i="1"/>
  <c r="X656" i="1"/>
  <c r="AA656" i="1"/>
  <c r="X660" i="1"/>
  <c r="X664" i="1"/>
  <c r="Y664" i="1" s="1"/>
  <c r="X666" i="1"/>
  <c r="AB669" i="1"/>
  <c r="Z670" i="1"/>
  <c r="X670" i="1"/>
  <c r="AA670" i="1"/>
  <c r="AB673" i="1"/>
  <c r="Z674" i="1"/>
  <c r="X674" i="1"/>
  <c r="AA674" i="1"/>
  <c r="AB677" i="1"/>
  <c r="Z678" i="1"/>
  <c r="X678" i="1"/>
  <c r="AA678" i="1"/>
  <c r="AB681" i="1"/>
  <c r="Z682" i="1"/>
  <c r="X682" i="1"/>
  <c r="AA682" i="1"/>
  <c r="AB685" i="1"/>
  <c r="Z686" i="1"/>
  <c r="X686" i="1"/>
  <c r="AA686" i="1"/>
  <c r="AB689" i="1"/>
  <c r="Z690" i="1"/>
  <c r="X690" i="1"/>
  <c r="AA690" i="1"/>
  <c r="AB693" i="1"/>
  <c r="Z694" i="1"/>
  <c r="X694" i="1"/>
  <c r="AA694" i="1"/>
  <c r="AB697" i="1"/>
  <c r="Z698" i="1"/>
  <c r="X698" i="1"/>
  <c r="AA698" i="1"/>
  <c r="AB701" i="1"/>
  <c r="Z702" i="1"/>
  <c r="X702" i="1"/>
  <c r="AA702" i="1"/>
  <c r="AB705" i="1"/>
  <c r="Z706" i="1"/>
  <c r="X706" i="1"/>
  <c r="AA706" i="1"/>
  <c r="AB709" i="1"/>
  <c r="Z710" i="1"/>
  <c r="X710" i="1"/>
  <c r="AA710" i="1"/>
  <c r="AB713" i="1"/>
  <c r="Z714" i="1"/>
  <c r="X714" i="1"/>
  <c r="AA714" i="1"/>
  <c r="AB717" i="1"/>
  <c r="Z718" i="1"/>
  <c r="X718" i="1"/>
  <c r="AA718" i="1"/>
  <c r="AB721" i="1"/>
  <c r="Z722" i="1"/>
  <c r="X722" i="1"/>
  <c r="AA722" i="1"/>
  <c r="AB725" i="1"/>
  <c r="Z726" i="1"/>
  <c r="X726" i="1"/>
  <c r="AA726" i="1"/>
  <c r="AB729" i="1"/>
  <c r="Z730" i="1"/>
  <c r="X730" i="1"/>
  <c r="AA730" i="1"/>
  <c r="AB733" i="1"/>
  <c r="Z734" i="1"/>
  <c r="X734" i="1"/>
  <c r="AA734" i="1"/>
  <c r="AB737" i="1"/>
  <c r="Z738" i="1"/>
  <c r="X738" i="1"/>
  <c r="AA738" i="1"/>
  <c r="AB741" i="1"/>
  <c r="Z742" i="1"/>
  <c r="X742" i="1"/>
  <c r="AA742" i="1"/>
  <c r="AB745" i="1"/>
  <c r="Z746" i="1"/>
  <c r="X746" i="1"/>
  <c r="AA746" i="1"/>
  <c r="AB749" i="1"/>
  <c r="Z750" i="1"/>
  <c r="X750" i="1"/>
  <c r="AA750" i="1"/>
  <c r="AB753" i="1"/>
  <c r="Z754" i="1"/>
  <c r="X754" i="1"/>
  <c r="AA754" i="1"/>
  <c r="AB757" i="1"/>
  <c r="Z758" i="1"/>
  <c r="X758" i="1"/>
  <c r="AA758" i="1"/>
  <c r="AB761" i="1"/>
  <c r="Z762" i="1"/>
  <c r="X762" i="1"/>
  <c r="AA762" i="1"/>
  <c r="AB765" i="1"/>
  <c r="Z766" i="1"/>
  <c r="X766" i="1"/>
  <c r="AA766" i="1"/>
  <c r="AB769" i="1"/>
  <c r="Z770" i="1"/>
  <c r="X770" i="1"/>
  <c r="AA770" i="1"/>
  <c r="Z849" i="1"/>
  <c r="X849" i="1"/>
  <c r="Y849" i="1"/>
  <c r="AA849" i="1"/>
  <c r="Z857" i="1"/>
  <c r="X857" i="1"/>
  <c r="Y857" i="1"/>
  <c r="AA857" i="1"/>
  <c r="Z865" i="1"/>
  <c r="X865" i="1"/>
  <c r="Y865" i="1"/>
  <c r="AA865" i="1"/>
  <c r="Z873" i="1"/>
  <c r="X873" i="1"/>
  <c r="Y873" i="1"/>
  <c r="AA873" i="1"/>
  <c r="Z881" i="1"/>
  <c r="X881" i="1"/>
  <c r="Y881" i="1"/>
  <c r="AA881" i="1"/>
  <c r="Z889" i="1"/>
  <c r="X889" i="1"/>
  <c r="Y889" i="1"/>
  <c r="AA889" i="1"/>
  <c r="Y611" i="1"/>
  <c r="Y613" i="1"/>
  <c r="Y615" i="1"/>
  <c r="Z615" i="1" s="1"/>
  <c r="AA615" i="1" s="1"/>
  <c r="Y617" i="1"/>
  <c r="Z617" i="1" s="1"/>
  <c r="AA617" i="1" s="1"/>
  <c r="Y619" i="1"/>
  <c r="Y621" i="1"/>
  <c r="Z621" i="1" s="1"/>
  <c r="AA621" i="1" s="1"/>
  <c r="Y623" i="1"/>
  <c r="Y625" i="1"/>
  <c r="Z625" i="1" s="1"/>
  <c r="AA625" i="1" s="1"/>
  <c r="Y627" i="1"/>
  <c r="Z627" i="1" s="1"/>
  <c r="AA627" i="1" s="1"/>
  <c r="Y629" i="1"/>
  <c r="Z629" i="1" s="1"/>
  <c r="AA629" i="1" s="1"/>
  <c r="AB630" i="1"/>
  <c r="Y631" i="1"/>
  <c r="Z631" i="1" s="1"/>
  <c r="AA631" i="1" s="1"/>
  <c r="Y633" i="1"/>
  <c r="Z633" i="1" s="1"/>
  <c r="AA633" i="1" s="1"/>
  <c r="Y635" i="1"/>
  <c r="Y637" i="1"/>
  <c r="Y639" i="1"/>
  <c r="Y641" i="1"/>
  <c r="Y643" i="1"/>
  <c r="Y645" i="1"/>
  <c r="Z645" i="1" s="1"/>
  <c r="AA645" i="1" s="1"/>
  <c r="Y647" i="1"/>
  <c r="Z647" i="1" s="1"/>
  <c r="AA647" i="1" s="1"/>
  <c r="Y649" i="1"/>
  <c r="Y651" i="1"/>
  <c r="Y653" i="1"/>
  <c r="Z653" i="1" s="1"/>
  <c r="AA653" i="1" s="1"/>
  <c r="Y655" i="1"/>
  <c r="Z655" i="1" s="1"/>
  <c r="AA655" i="1" s="1"/>
  <c r="AB656" i="1"/>
  <c r="Y657" i="1"/>
  <c r="Y659" i="1"/>
  <c r="Y661" i="1"/>
  <c r="Z661" i="1" s="1"/>
  <c r="AA661" i="1" s="1"/>
  <c r="Y663" i="1"/>
  <c r="Z663" i="1" s="1"/>
  <c r="AA663" i="1" s="1"/>
  <c r="Y665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C771" i="1"/>
  <c r="X772" i="1"/>
  <c r="Z772" i="1"/>
  <c r="AB772" i="1"/>
  <c r="Y773" i="1"/>
  <c r="AC773" i="1"/>
  <c r="X774" i="1"/>
  <c r="Z774" i="1"/>
  <c r="AB774" i="1"/>
  <c r="Y775" i="1"/>
  <c r="AC775" i="1"/>
  <c r="X776" i="1"/>
  <c r="Z776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AF842" i="1"/>
  <c r="AB844" i="1"/>
  <c r="AF846" i="1"/>
  <c r="AB848" i="1"/>
  <c r="AF850" i="1"/>
  <c r="AB852" i="1"/>
  <c r="AF854" i="1"/>
  <c r="AB856" i="1"/>
  <c r="AF858" i="1"/>
  <c r="AB860" i="1"/>
  <c r="AF862" i="1"/>
  <c r="AB864" i="1"/>
  <c r="AF866" i="1"/>
  <c r="AB868" i="1"/>
  <c r="AF870" i="1"/>
  <c r="AB872" i="1"/>
  <c r="AF874" i="1"/>
  <c r="AB876" i="1"/>
  <c r="AF878" i="1"/>
  <c r="AB880" i="1"/>
  <c r="AF882" i="1"/>
  <c r="AB884" i="1"/>
  <c r="AF886" i="1"/>
  <c r="AB888" i="1"/>
  <c r="AF890" i="1"/>
  <c r="Z1041" i="1"/>
  <c r="X1041" i="1"/>
  <c r="AA1041" i="1"/>
  <c r="Y1041" i="1"/>
  <c r="AB771" i="1"/>
  <c r="Y772" i="1"/>
  <c r="AB773" i="1"/>
  <c r="Y774" i="1"/>
  <c r="AB775" i="1"/>
  <c r="Y776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AB842" i="1"/>
  <c r="Z843" i="1"/>
  <c r="X843" i="1"/>
  <c r="AA843" i="1"/>
  <c r="AB846" i="1"/>
  <c r="Z847" i="1"/>
  <c r="X847" i="1"/>
  <c r="AA847" i="1"/>
  <c r="AB850" i="1"/>
  <c r="Z851" i="1"/>
  <c r="X851" i="1"/>
  <c r="AA851" i="1"/>
  <c r="AB854" i="1"/>
  <c r="Z855" i="1"/>
  <c r="X855" i="1"/>
  <c r="AA855" i="1"/>
  <c r="AB858" i="1"/>
  <c r="Z859" i="1"/>
  <c r="X859" i="1"/>
  <c r="AA859" i="1"/>
  <c r="AB862" i="1"/>
  <c r="Z863" i="1"/>
  <c r="X863" i="1"/>
  <c r="AA863" i="1"/>
  <c r="AB866" i="1"/>
  <c r="Z867" i="1"/>
  <c r="X867" i="1"/>
  <c r="AA867" i="1"/>
  <c r="AB870" i="1"/>
  <c r="Z871" i="1"/>
  <c r="X871" i="1"/>
  <c r="AA871" i="1"/>
  <c r="AB874" i="1"/>
  <c r="Z875" i="1"/>
  <c r="X875" i="1"/>
  <c r="AA875" i="1"/>
  <c r="AB878" i="1"/>
  <c r="Z879" i="1"/>
  <c r="X879" i="1"/>
  <c r="AA879" i="1"/>
  <c r="AB882" i="1"/>
  <c r="Z883" i="1"/>
  <c r="X883" i="1"/>
  <c r="AA883" i="1"/>
  <c r="AB886" i="1"/>
  <c r="Z887" i="1"/>
  <c r="X887" i="1"/>
  <c r="AA887" i="1"/>
  <c r="AB890" i="1"/>
  <c r="Z1045" i="1"/>
  <c r="X1045" i="1"/>
  <c r="AA1045" i="1"/>
  <c r="Y1045" i="1"/>
  <c r="Y891" i="1"/>
  <c r="AA891" i="1"/>
  <c r="AB892" i="1"/>
  <c r="AF892" i="1"/>
  <c r="Y893" i="1"/>
  <c r="AA893" i="1"/>
  <c r="AB894" i="1"/>
  <c r="AF894" i="1"/>
  <c r="Y895" i="1"/>
  <c r="AA895" i="1"/>
  <c r="AB896" i="1"/>
  <c r="AF896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Z1039" i="1"/>
  <c r="X1039" i="1"/>
  <c r="AA1039" i="1"/>
  <c r="AB1042" i="1"/>
  <c r="Z1043" i="1"/>
  <c r="X1043" i="1"/>
  <c r="AA1043" i="1"/>
  <c r="R93" i="2"/>
  <c r="N93" i="2"/>
  <c r="L93" i="2"/>
  <c r="H93" i="2"/>
  <c r="F93" i="2"/>
  <c r="B93" i="2"/>
  <c r="K93" i="2"/>
  <c r="G93" i="2"/>
  <c r="C93" i="2"/>
  <c r="I93" i="2"/>
  <c r="Y842" i="1"/>
  <c r="AB843" i="1"/>
  <c r="Y844" i="1"/>
  <c r="AB845" i="1"/>
  <c r="Y846" i="1"/>
  <c r="AB847" i="1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X891" i="1"/>
  <c r="AB891" i="1"/>
  <c r="Y892" i="1"/>
  <c r="X893" i="1"/>
  <c r="AB893" i="1"/>
  <c r="Y894" i="1"/>
  <c r="X895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AF1038" i="1"/>
  <c r="Y1039" i="1"/>
  <c r="AB1040" i="1"/>
  <c r="AF1042" i="1"/>
  <c r="Y1043" i="1"/>
  <c r="AB1044" i="1"/>
  <c r="AB1039" i="1"/>
  <c r="Y1040" i="1"/>
  <c r="AB1041" i="1"/>
  <c r="Y1042" i="1"/>
  <c r="AB1043" i="1"/>
  <c r="Y1044" i="1"/>
  <c r="AB1045" i="1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666" i="1" l="1"/>
  <c r="Z666" i="1" s="1"/>
  <c r="AA666" i="1" s="1"/>
  <c r="Z664" i="1"/>
  <c r="AA664" i="1" s="1"/>
  <c r="Y662" i="1"/>
  <c r="Z662" i="1" s="1"/>
  <c r="AA662" i="1" s="1"/>
  <c r="Y660" i="1"/>
  <c r="Z660" i="1" s="1"/>
  <c r="AA660" i="1" s="1"/>
  <c r="Z659" i="1"/>
  <c r="AA659" i="1" s="1"/>
  <c r="Y658" i="1"/>
  <c r="Z658" i="1" s="1"/>
  <c r="AA658" i="1" s="1"/>
  <c r="Z657" i="1"/>
  <c r="AA657" i="1" s="1"/>
  <c r="Y654" i="1"/>
  <c r="Z654" i="1" s="1"/>
  <c r="AA654" i="1" s="1"/>
  <c r="Y652" i="1"/>
  <c r="Z652" i="1" s="1"/>
  <c r="AA652" i="1" s="1"/>
  <c r="Z268" i="1"/>
  <c r="AA268" i="1" s="1"/>
  <c r="Z263" i="1"/>
  <c r="AA263" i="1" s="1"/>
  <c r="Z260" i="1"/>
  <c r="AA260" i="1" s="1"/>
  <c r="Y648" i="1"/>
  <c r="Z648" i="1" s="1"/>
  <c r="AA648" i="1" s="1"/>
  <c r="Z644" i="1"/>
  <c r="AA644" i="1" s="1"/>
  <c r="Z643" i="1"/>
  <c r="AA643" i="1" s="1"/>
  <c r="Y642" i="1"/>
  <c r="Z642" i="1" s="1"/>
  <c r="AA642" i="1" s="1"/>
  <c r="F70" i="2"/>
  <c r="F78" i="2"/>
  <c r="Z638" i="1"/>
  <c r="AA638" i="1" s="1"/>
  <c r="Z637" i="1"/>
  <c r="AA637" i="1" s="1"/>
  <c r="Z635" i="1"/>
  <c r="AA635" i="1" s="1"/>
  <c r="Z634" i="1"/>
  <c r="AA634" i="1" s="1"/>
  <c r="B86" i="2"/>
  <c r="E86" i="2" s="1"/>
  <c r="R78" i="2"/>
  <c r="Y624" i="1"/>
  <c r="Z624" i="1" s="1"/>
  <c r="AA624" i="1" s="1"/>
  <c r="R70" i="2"/>
  <c r="C70" i="2"/>
  <c r="I78" i="2"/>
  <c r="L78" i="2"/>
  <c r="N86" i="2"/>
  <c r="B78" i="2"/>
  <c r="E78" i="2" s="1"/>
  <c r="H78" i="2"/>
  <c r="N78" i="2"/>
  <c r="C78" i="2"/>
  <c r="Y616" i="1"/>
  <c r="Z616" i="1" s="1"/>
  <c r="AA616" i="1" s="1"/>
  <c r="I70" i="2"/>
  <c r="L70" i="2"/>
  <c r="K76" i="2"/>
  <c r="K70" i="2"/>
  <c r="M70" i="2" s="1"/>
  <c r="Z614" i="1"/>
  <c r="AA614" i="1" s="1"/>
  <c r="K86" i="2"/>
  <c r="K78" i="2"/>
  <c r="C86" i="2"/>
  <c r="B70" i="2"/>
  <c r="E70" i="2" s="1"/>
  <c r="H70" i="2"/>
  <c r="N70" i="2"/>
  <c r="H86" i="2"/>
  <c r="Y612" i="1"/>
  <c r="Z612" i="1" s="1"/>
  <c r="AA612" i="1" s="1"/>
  <c r="I86" i="2"/>
  <c r="F86" i="2"/>
  <c r="L86" i="2"/>
  <c r="R86" i="2"/>
  <c r="Z359" i="1"/>
  <c r="AA359" i="1" s="1"/>
  <c r="Z351" i="1"/>
  <c r="AA351" i="1" s="1"/>
  <c r="Z335" i="1"/>
  <c r="AA335" i="1" s="1"/>
  <c r="AA157" i="1"/>
  <c r="X157" i="1"/>
  <c r="Z552" i="1"/>
  <c r="AA552" i="1" s="1"/>
  <c r="Z502" i="1"/>
  <c r="AA502" i="1" s="1"/>
  <c r="Z498" i="1"/>
  <c r="AA498" i="1" s="1"/>
  <c r="Z396" i="1"/>
  <c r="AA396" i="1" s="1"/>
  <c r="Z370" i="1"/>
  <c r="AA370" i="1" s="1"/>
  <c r="Z349" i="1"/>
  <c r="AA349" i="1" s="1"/>
  <c r="Z341" i="1"/>
  <c r="AA341" i="1" s="1"/>
  <c r="Z605" i="1"/>
  <c r="AA605" i="1" s="1"/>
  <c r="Z589" i="1"/>
  <c r="AA589" i="1" s="1"/>
  <c r="Z526" i="1"/>
  <c r="AA526" i="1" s="1"/>
  <c r="Z394" i="1"/>
  <c r="AA394" i="1" s="1"/>
  <c r="Z368" i="1"/>
  <c r="AA368" i="1" s="1"/>
  <c r="Z363" i="1"/>
  <c r="AA363" i="1" s="1"/>
  <c r="Z357" i="1"/>
  <c r="AA357" i="1" s="1"/>
  <c r="Z347" i="1"/>
  <c r="AA347" i="1" s="1"/>
  <c r="Z339" i="1"/>
  <c r="AA339" i="1" s="1"/>
  <c r="Z333" i="1"/>
  <c r="AA333" i="1" s="1"/>
  <c r="Z307" i="1"/>
  <c r="AA307" i="1" s="1"/>
  <c r="Z303" i="1"/>
  <c r="AA303" i="1" s="1"/>
  <c r="Z244" i="1"/>
  <c r="AA244" i="1" s="1"/>
  <c r="Y196" i="1"/>
  <c r="Z196" i="1" s="1"/>
  <c r="AA196" i="1" s="1"/>
  <c r="Y150" i="1"/>
  <c r="Z150" i="1" s="1"/>
  <c r="AA150" i="1" s="1"/>
  <c r="Y128" i="1"/>
  <c r="Z128" i="1" s="1"/>
  <c r="AA128" i="1" s="1"/>
  <c r="Y58" i="1"/>
  <c r="Z58" i="1" s="1"/>
  <c r="AA58" i="1" s="1"/>
  <c r="Z232" i="1"/>
  <c r="AA232" i="1" s="1"/>
  <c r="Y144" i="1"/>
  <c r="Z144" i="1" s="1"/>
  <c r="AA144" i="1" s="1"/>
  <c r="Z603" i="1"/>
  <c r="AA603" i="1" s="1"/>
  <c r="Z596" i="1"/>
  <c r="AA596" i="1" s="1"/>
  <c r="Z554" i="1"/>
  <c r="AA554" i="1" s="1"/>
  <c r="Z479" i="1"/>
  <c r="AA479" i="1" s="1"/>
  <c r="Z372" i="1"/>
  <c r="AA372" i="1" s="1"/>
  <c r="Z366" i="1"/>
  <c r="AA366" i="1" s="1"/>
  <c r="Z361" i="1"/>
  <c r="AA361" i="1" s="1"/>
  <c r="Z353" i="1"/>
  <c r="AA353" i="1" s="1"/>
  <c r="Z343" i="1"/>
  <c r="AA343" i="1" s="1"/>
  <c r="Z337" i="1"/>
  <c r="AA337" i="1" s="1"/>
  <c r="Z329" i="1"/>
  <c r="AA329" i="1" s="1"/>
  <c r="Y481" i="1"/>
  <c r="Z481" i="1" s="1"/>
  <c r="AA481" i="1" s="1"/>
  <c r="Z230" i="1"/>
  <c r="AA230" i="1" s="1"/>
  <c r="Z228" i="1"/>
  <c r="AA228" i="1" s="1"/>
  <c r="Y152" i="1"/>
  <c r="Z152" i="1" s="1"/>
  <c r="AA152" i="1" s="1"/>
  <c r="Y130" i="1"/>
  <c r="Z130" i="1" s="1"/>
  <c r="AA130" i="1" s="1"/>
  <c r="Z238" i="1"/>
  <c r="AA238" i="1" s="1"/>
  <c r="Z234" i="1"/>
  <c r="AA234" i="1" s="1"/>
  <c r="Y136" i="1"/>
  <c r="Z136" i="1" s="1"/>
  <c r="AA136" i="1" s="1"/>
  <c r="Y44" i="1"/>
  <c r="Z44" i="1" s="1"/>
  <c r="AA44" i="1" s="1"/>
  <c r="Y24" i="1"/>
  <c r="Z24" i="1" s="1"/>
  <c r="AA24" i="1" s="1"/>
  <c r="Y6" i="1"/>
  <c r="Z6" i="1" s="1"/>
  <c r="AA6" i="1" s="1"/>
  <c r="B82" i="2"/>
  <c r="E82" i="2" s="1"/>
  <c r="F76" i="2"/>
  <c r="R68" i="2"/>
  <c r="N91" i="2"/>
  <c r="B71" i="2"/>
  <c r="E71" i="2" s="1"/>
  <c r="B79" i="2"/>
  <c r="E79" i="2" s="1"/>
  <c r="C66" i="2"/>
  <c r="K82" i="2"/>
  <c r="K66" i="2"/>
  <c r="C90" i="2"/>
  <c r="I81" i="2"/>
  <c r="N77" i="2"/>
  <c r="I65" i="2"/>
  <c r="C74" i="2"/>
  <c r="I84" i="2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B91" i="2"/>
  <c r="E91" i="2" s="1"/>
  <c r="L64" i="2"/>
  <c r="N89" i="2"/>
  <c r="H72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B89" i="2"/>
  <c r="E89" i="2" s="1"/>
  <c r="G87" i="2"/>
  <c r="I85" i="2"/>
  <c r="N73" i="2"/>
  <c r="I69" i="2"/>
  <c r="B20" i="6"/>
  <c r="F20" i="6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G89" i="2"/>
  <c r="H89" i="2"/>
  <c r="I87" i="2"/>
  <c r="B87" i="2"/>
  <c r="E87" i="2" s="1"/>
  <c r="N87" i="2"/>
  <c r="N85" i="2"/>
  <c r="N81" i="2"/>
  <c r="I77" i="2"/>
  <c r="I73" i="2"/>
  <c r="N69" i="2"/>
  <c r="N65" i="2"/>
  <c r="K64" i="2"/>
  <c r="N90" i="2"/>
  <c r="B84" i="2"/>
  <c r="E84" i="2" s="1"/>
  <c r="H84" i="2"/>
  <c r="N84" i="2"/>
  <c r="I82" i="2"/>
  <c r="F82" i="2"/>
  <c r="L82" i="2"/>
  <c r="R82" i="2"/>
  <c r="B76" i="2"/>
  <c r="E76" i="2" s="1"/>
  <c r="H76" i="2"/>
  <c r="N76" i="2"/>
  <c r="I68" i="2"/>
  <c r="L68" i="2"/>
  <c r="I66" i="2"/>
  <c r="F66" i="2"/>
  <c r="L66" i="2"/>
  <c r="R66" i="2"/>
  <c r="G91" i="2"/>
  <c r="H91" i="2"/>
  <c r="F83" i="2"/>
  <c r="F75" i="2"/>
  <c r="F67" i="2"/>
  <c r="C84" i="2"/>
  <c r="C68" i="2"/>
  <c r="K80" i="2"/>
  <c r="C82" i="2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G80" i="2"/>
  <c r="G72" i="2"/>
  <c r="G64" i="2"/>
  <c r="K72" i="2"/>
  <c r="K74" i="2"/>
  <c r="Y610" i="1"/>
  <c r="Z610" i="1" s="1"/>
  <c r="AA610" i="1" s="1"/>
  <c r="B90" i="2"/>
  <c r="E90" i="2" s="1"/>
  <c r="B68" i="2"/>
  <c r="E68" i="2" s="1"/>
  <c r="H68" i="2"/>
  <c r="N68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K84" i="2"/>
  <c r="C76" i="2"/>
  <c r="K68" i="2"/>
  <c r="AI610" i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K83" i="2"/>
  <c r="L83" i="2"/>
  <c r="G79" i="2"/>
  <c r="H79" i="2"/>
  <c r="K75" i="2"/>
  <c r="L75" i="2"/>
  <c r="G71" i="2"/>
  <c r="H71" i="2"/>
  <c r="K67" i="2"/>
  <c r="L67" i="2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G85" i="2"/>
  <c r="H85" i="2"/>
  <c r="G81" i="2"/>
  <c r="H81" i="2"/>
  <c r="G77" i="2"/>
  <c r="H77" i="2"/>
  <c r="G73" i="2"/>
  <c r="H73" i="2"/>
  <c r="G69" i="2"/>
  <c r="H69" i="2"/>
  <c r="G65" i="2"/>
  <c r="H65" i="2"/>
  <c r="C88" i="2"/>
  <c r="I90" i="2"/>
  <c r="F90" i="2"/>
  <c r="L90" i="2"/>
  <c r="R90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G88" i="2"/>
  <c r="B30" i="5"/>
  <c r="J30" i="5" s="1"/>
  <c r="B46" i="5"/>
  <c r="E46" i="5" s="1"/>
  <c r="B35" i="5"/>
  <c r="J35" i="5" s="1"/>
  <c r="B38" i="5"/>
  <c r="E38" i="5" s="1"/>
  <c r="B43" i="5"/>
  <c r="H43" i="5" s="1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B12" i="6"/>
  <c r="E12" i="6" s="1"/>
  <c r="B4" i="6"/>
  <c r="E4" i="6" s="1"/>
  <c r="K90" i="2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65" i="1"/>
  <c r="Y365" i="1" s="1"/>
  <c r="Y214" i="1"/>
  <c r="Z214" i="1" s="1"/>
  <c r="AA214" i="1" s="1"/>
  <c r="Y204" i="1"/>
  <c r="Z204" i="1" s="1"/>
  <c r="AA204" i="1" s="1"/>
  <c r="Y182" i="1"/>
  <c r="Z182" i="1" s="1"/>
  <c r="AA182" i="1" s="1"/>
  <c r="Y162" i="1"/>
  <c r="Z162" i="1" s="1"/>
  <c r="AA162" i="1" s="1"/>
  <c r="Y78" i="1"/>
  <c r="Z78" i="1" s="1"/>
  <c r="AA78" i="1" s="1"/>
  <c r="Y224" i="1"/>
  <c r="Z224" i="1" s="1"/>
  <c r="AA224" i="1" s="1"/>
  <c r="Y216" i="1"/>
  <c r="Z216" i="1" s="1"/>
  <c r="AA216" i="1" s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93" i="2"/>
  <c r="Y226" i="1"/>
  <c r="Z226" i="1" s="1"/>
  <c r="AA226" i="1" s="1"/>
  <c r="Y212" i="1"/>
  <c r="Z212" i="1" s="1"/>
  <c r="AA212" i="1" s="1"/>
  <c r="Y208" i="1"/>
  <c r="Z208" i="1" s="1"/>
  <c r="AA208" i="1" s="1"/>
  <c r="Y164" i="1"/>
  <c r="Z164" i="1" s="1"/>
  <c r="AA164" i="1" s="1"/>
  <c r="Y160" i="1"/>
  <c r="Z160" i="1" s="1"/>
  <c r="AA160" i="1" s="1"/>
  <c r="Y102" i="1"/>
  <c r="Z102" i="1" s="1"/>
  <c r="AA102" i="1" s="1"/>
  <c r="Y218" i="1"/>
  <c r="Z218" i="1" s="1"/>
  <c r="AA218" i="1" s="1"/>
  <c r="X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Z454" i="1" s="1"/>
  <c r="AA454" i="1" s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Z382" i="1" s="1"/>
  <c r="AA382" i="1" s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Z73" i="1" s="1"/>
  <c r="AA73" i="1" s="1"/>
  <c r="Y50" i="1"/>
  <c r="Z50" i="1" s="1"/>
  <c r="AA50" i="1" s="1"/>
  <c r="Y34" i="1"/>
  <c r="Z34" i="1" s="1"/>
  <c r="AA34" i="1" s="1"/>
  <c r="Y220" i="1"/>
  <c r="Z220" i="1" s="1"/>
  <c r="AA220" i="1" s="1"/>
  <c r="Y198" i="1"/>
  <c r="Z198" i="1" s="1"/>
  <c r="AA198" i="1" s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Z12" i="1" s="1"/>
  <c r="AA12" i="1" s="1"/>
  <c r="K12" i="8" l="1"/>
  <c r="L12" i="8" s="1"/>
  <c r="M12" i="8" s="1"/>
  <c r="K10" i="9"/>
  <c r="L10" i="9" s="1"/>
  <c r="M10" i="9" s="1"/>
  <c r="K18" i="9"/>
  <c r="L18" i="9" s="1"/>
  <c r="M18" i="9" s="1"/>
  <c r="K51" i="4"/>
  <c r="L51" i="4" s="1"/>
  <c r="M51" i="4" s="1"/>
  <c r="K8" i="9"/>
  <c r="L8" i="9" s="1"/>
  <c r="M8" i="9" s="1"/>
  <c r="Y200" i="1"/>
  <c r="Z200" i="1" s="1"/>
  <c r="AA200" i="1" s="1"/>
  <c r="K16" i="8"/>
  <c r="L16" i="8" s="1"/>
  <c r="M16" i="8" s="1"/>
  <c r="M86" i="2"/>
  <c r="O86" i="2" s="1"/>
  <c r="P86" i="2" s="1"/>
  <c r="Q86" i="2" s="1"/>
  <c r="M78" i="2"/>
  <c r="O78" i="2" s="1"/>
  <c r="P78" i="2" s="1"/>
  <c r="Q78" i="2" s="1"/>
  <c r="O70" i="2"/>
  <c r="P70" i="2" s="1"/>
  <c r="Q70" i="2" s="1"/>
  <c r="M76" i="2"/>
  <c r="O76" i="2" s="1"/>
  <c r="P76" i="2" s="1"/>
  <c r="Q76" i="2" s="1"/>
  <c r="M66" i="2"/>
  <c r="O66" i="2" s="1"/>
  <c r="P66" i="2" s="1"/>
  <c r="Q66" i="2" s="1"/>
  <c r="M82" i="2"/>
  <c r="O82" i="2" s="1"/>
  <c r="P82" i="2" s="1"/>
  <c r="Q82" i="2" s="1"/>
  <c r="M64" i="2"/>
  <c r="O64" i="2" s="1"/>
  <c r="P64" i="2" s="1"/>
  <c r="Q64" i="2" s="1"/>
  <c r="M84" i="2"/>
  <c r="O84" i="2" s="1"/>
  <c r="P84" i="2" s="1"/>
  <c r="Q84" i="2" s="1"/>
  <c r="Z365" i="1"/>
  <c r="AA365" i="1" s="1"/>
  <c r="K16" i="9"/>
  <c r="L16" i="9" s="1"/>
  <c r="M16" i="9" s="1"/>
  <c r="I30" i="5"/>
  <c r="K30" i="5" s="1"/>
  <c r="E42" i="4"/>
  <c r="G9" i="6"/>
  <c r="G31" i="5"/>
  <c r="E14" i="6"/>
  <c r="K6" i="8"/>
  <c r="L6" i="8" s="1"/>
  <c r="M6" i="8" s="1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M89" i="2"/>
  <c r="O89" i="2" s="1"/>
  <c r="P89" i="2" s="1"/>
  <c r="Q89" i="2" s="1"/>
  <c r="E49" i="4"/>
  <c r="E45" i="4"/>
  <c r="H41" i="4"/>
  <c r="H37" i="4"/>
  <c r="H47" i="5"/>
  <c r="H35" i="5"/>
  <c r="H31" i="5"/>
  <c r="D18" i="6"/>
  <c r="F3" i="6"/>
  <c r="E10" i="6"/>
  <c r="E17" i="6"/>
  <c r="E16" i="6"/>
  <c r="G46" i="4"/>
  <c r="M79" i="2"/>
  <c r="O79" i="2" s="1"/>
  <c r="P79" i="2" s="1"/>
  <c r="Q79" i="2" s="1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F48" i="5"/>
  <c r="F40" i="5"/>
  <c r="F32" i="5"/>
  <c r="I18" i="6"/>
  <c r="I11" i="6"/>
  <c r="K11" i="6" s="1"/>
  <c r="L11" i="6" s="1"/>
  <c r="M11" i="6" s="1"/>
  <c r="I3" i="6"/>
  <c r="K3" i="6" s="1"/>
  <c r="L3" i="6" s="1"/>
  <c r="M3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M71" i="2"/>
  <c r="O71" i="2" s="1"/>
  <c r="P71" i="2" s="1"/>
  <c r="Q71" i="2" s="1"/>
  <c r="M91" i="2"/>
  <c r="O91" i="2" s="1"/>
  <c r="P91" i="2" s="1"/>
  <c r="Q91" i="2" s="1"/>
  <c r="M87" i="2"/>
  <c r="O87" i="2" s="1"/>
  <c r="P87" i="2" s="1"/>
  <c r="Q87" i="2" s="1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C18" i="6"/>
  <c r="G11" i="6"/>
  <c r="G3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M67" i="2"/>
  <c r="O67" i="2" s="1"/>
  <c r="P67" i="2" s="1"/>
  <c r="Q67" i="2" s="1"/>
  <c r="M75" i="2"/>
  <c r="O75" i="2" s="1"/>
  <c r="P75" i="2" s="1"/>
  <c r="Q75" i="2" s="1"/>
  <c r="M83" i="2"/>
  <c r="O83" i="2" s="1"/>
  <c r="P83" i="2" s="1"/>
  <c r="Q83" i="2" s="1"/>
  <c r="C41" i="5"/>
  <c r="G41" i="5"/>
  <c r="D41" i="5"/>
  <c r="C33" i="5"/>
  <c r="G33" i="5"/>
  <c r="D33" i="5"/>
  <c r="F42" i="5"/>
  <c r="J42" i="5"/>
  <c r="E42" i="5"/>
  <c r="D30" i="5"/>
  <c r="H30" i="5"/>
  <c r="C30" i="5"/>
  <c r="M65" i="2"/>
  <c r="O65" i="2" s="1"/>
  <c r="P65" i="2" s="1"/>
  <c r="Q65" i="2" s="1"/>
  <c r="M77" i="2"/>
  <c r="O77" i="2" s="1"/>
  <c r="P77" i="2" s="1"/>
  <c r="Q77" i="2" s="1"/>
  <c r="M81" i="2"/>
  <c r="O81" i="2" s="1"/>
  <c r="P81" i="2" s="1"/>
  <c r="Q81" i="2" s="1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M68" i="2"/>
  <c r="O68" i="2" s="1"/>
  <c r="P68" i="2" s="1"/>
  <c r="Q68" i="2" s="1"/>
  <c r="M74" i="2"/>
  <c r="O74" i="2" s="1"/>
  <c r="P74" i="2" s="1"/>
  <c r="Q74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K8" i="6"/>
  <c r="L8" i="6" s="1"/>
  <c r="M8" i="6" s="1"/>
  <c r="M90" i="2"/>
  <c r="O90" i="2" s="1"/>
  <c r="P90" i="2" s="1"/>
  <c r="Q90" i="2" s="1"/>
  <c r="F12" i="6"/>
  <c r="F4" i="6"/>
  <c r="D4" i="6"/>
  <c r="I4" i="6"/>
  <c r="I12" i="6"/>
  <c r="D12" i="6"/>
  <c r="H12" i="6"/>
  <c r="C12" i="6"/>
  <c r="G12" i="6"/>
  <c r="J12" i="6"/>
  <c r="H4" i="6"/>
  <c r="G4" i="6"/>
  <c r="C4" i="6"/>
  <c r="J4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93" i="2"/>
  <c r="Q93" i="2" s="1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L18" i="8"/>
  <c r="M18" i="8" s="1"/>
  <c r="L14" i="8"/>
  <c r="M14" i="8" s="1"/>
  <c r="K23" i="8"/>
  <c r="K15" i="8"/>
  <c r="K7" i="8"/>
  <c r="K25" i="8"/>
  <c r="K17" i="8"/>
  <c r="L20" i="9"/>
  <c r="M20" i="9" s="1"/>
  <c r="L12" i="9"/>
  <c r="M12" i="9" s="1"/>
  <c r="K15" i="9"/>
  <c r="K7" i="9"/>
  <c r="K9" i="9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K20" i="7" s="1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L20" i="8"/>
  <c r="M20" i="8" s="1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8" i="7" l="1"/>
  <c r="L28" i="7" s="1"/>
  <c r="M28" i="7" s="1"/>
  <c r="K12" i="7"/>
  <c r="L12" i="7" s="1"/>
  <c r="M12" i="7" s="1"/>
  <c r="K5" i="6"/>
  <c r="L5" i="6" s="1"/>
  <c r="M5" i="6" s="1"/>
  <c r="K10" i="7"/>
  <c r="L10" i="7" s="1"/>
  <c r="M10" i="7" s="1"/>
  <c r="K34" i="4"/>
  <c r="L34" i="4" s="1"/>
  <c r="M34" i="4" s="1"/>
  <c r="K32" i="7"/>
  <c r="L32" i="7" s="1"/>
  <c r="M32" i="7" s="1"/>
  <c r="K46" i="4"/>
  <c r="L46" i="4" s="1"/>
  <c r="M46" i="4" s="1"/>
  <c r="K39" i="5"/>
  <c r="L39" i="5" s="1"/>
  <c r="M39" i="5" s="1"/>
  <c r="K16" i="6"/>
  <c r="L16" i="6" s="1"/>
  <c r="M16" i="6" s="1"/>
  <c r="K38" i="5"/>
  <c r="L38" i="5" s="1"/>
  <c r="M38" i="5" s="1"/>
  <c r="K44" i="5"/>
  <c r="L44" i="5" s="1"/>
  <c r="M44" i="5" s="1"/>
  <c r="K19" i="6"/>
  <c r="L19" i="6" s="1"/>
  <c r="M19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20" i="7"/>
  <c r="M20" i="7" s="1"/>
  <c r="L16" i="7"/>
  <c r="M16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4" i="7" l="1"/>
  <c r="M4" i="7" s="1"/>
  <c r="L19" i="7"/>
  <c r="M19" i="7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50" i="1" l="1"/>
  <c r="AI642" i="1"/>
  <c r="AI640" i="1"/>
  <c r="AI631" i="1"/>
  <c r="AI624" i="1"/>
  <c r="AI620" i="1"/>
  <c r="AI614" i="1"/>
  <c r="AI612" i="1"/>
  <c r="AI657" i="1" l="1"/>
  <c r="AI652" i="1"/>
  <c r="B28" i="5" l="1"/>
  <c r="B6" i="11"/>
  <c r="G28" i="5" l="1"/>
  <c r="C28" i="5"/>
  <c r="H28" i="5"/>
  <c r="I28" i="5"/>
  <c r="F28" i="5"/>
  <c r="E28" i="5"/>
  <c r="D28" i="5"/>
  <c r="J28" i="5"/>
  <c r="G6" i="11"/>
  <c r="F6" i="11"/>
  <c r="E6" i="11"/>
  <c r="D6" i="11"/>
  <c r="C6" i="11"/>
  <c r="H6" i="11"/>
  <c r="B5" i="11" l="1"/>
  <c r="J5" i="11" s="1"/>
  <c r="J6" i="11"/>
  <c r="K28" i="5"/>
  <c r="L28" i="5" s="1"/>
  <c r="M28" i="5" s="1"/>
  <c r="J65" i="2"/>
  <c r="J91" i="2"/>
  <c r="J89" i="2"/>
  <c r="J84" i="2"/>
  <c r="J66" i="2"/>
  <c r="J93" i="2"/>
  <c r="J70" i="2"/>
  <c r="A2" i="2"/>
  <c r="A3" i="1"/>
  <c r="J83" i="2"/>
  <c r="J72" i="2"/>
  <c r="J68" i="2"/>
  <c r="J85" i="2"/>
  <c r="J77" i="2"/>
  <c r="J71" i="2"/>
  <c r="J80" i="2"/>
  <c r="A4" i="1"/>
  <c r="AG4" i="1"/>
  <c r="J79" i="2"/>
  <c r="J74" i="2"/>
  <c r="J86" i="2"/>
  <c r="J92" i="2"/>
  <c r="J78" i="2"/>
  <c r="J73" i="2"/>
  <c r="J64" i="2"/>
  <c r="J76" i="2"/>
  <c r="J67" i="2"/>
  <c r="J87" i="2"/>
  <c r="J81" i="2"/>
  <c r="J69" i="2"/>
  <c r="J90" i="2"/>
  <c r="D3" i="1"/>
  <c r="J82" i="2"/>
  <c r="J75" i="2"/>
  <c r="J88" i="2"/>
  <c r="AG3" i="1"/>
  <c r="D4" i="1"/>
  <c r="A5" i="1"/>
  <c r="A6" i="1"/>
  <c r="D6" i="1"/>
  <c r="A7" i="1"/>
  <c r="AG6" i="1"/>
  <c r="A8" i="1"/>
  <c r="AG8" i="1"/>
  <c r="D8" i="1"/>
  <c r="A9" i="1"/>
  <c r="D9" i="1"/>
  <c r="AG9" i="1"/>
  <c r="A10" i="1"/>
  <c r="AG10" i="1"/>
  <c r="D10" i="1"/>
  <c r="A11" i="1"/>
  <c r="A12" i="1"/>
  <c r="D12" i="1"/>
  <c r="AG12" i="1"/>
  <c r="A13" i="1"/>
  <c r="A14" i="1"/>
  <c r="AG14" i="1"/>
  <c r="D14" i="1"/>
  <c r="A15" i="1"/>
  <c r="AG15" i="1"/>
  <c r="D15" i="1"/>
  <c r="A16" i="1"/>
  <c r="A17" i="1"/>
  <c r="D17" i="1"/>
  <c r="AG17" i="1"/>
  <c r="A18" i="1"/>
  <c r="A19" i="1"/>
  <c r="D19" i="1"/>
  <c r="AG19" i="1"/>
  <c r="A20" i="1"/>
  <c r="A21" i="1"/>
  <c r="AG21" i="1"/>
  <c r="D21" i="1"/>
  <c r="A22" i="1"/>
  <c r="A23" i="1"/>
  <c r="AG23" i="1"/>
  <c r="D23" i="1"/>
  <c r="A24" i="1"/>
  <c r="AG24" i="1"/>
  <c r="D24" i="1"/>
  <c r="A25" i="1"/>
  <c r="AG25" i="1"/>
  <c r="D25" i="1"/>
  <c r="A26" i="1"/>
  <c r="D26" i="1"/>
  <c r="AG26" i="1"/>
  <c r="A27" i="1"/>
  <c r="AG27" i="1"/>
  <c r="D27" i="1"/>
  <c r="A28" i="1"/>
  <c r="D28" i="1"/>
  <c r="AG28" i="1"/>
  <c r="A29" i="1"/>
  <c r="D29" i="1"/>
  <c r="AG29" i="1"/>
  <c r="A30" i="1"/>
  <c r="A31" i="1"/>
  <c r="AG31" i="1"/>
  <c r="D31" i="1"/>
  <c r="A32" i="1"/>
  <c r="A33" i="1"/>
  <c r="AG33" i="1"/>
  <c r="D33" i="1"/>
  <c r="A34" i="1"/>
  <c r="AG34" i="1"/>
  <c r="D34" i="1"/>
  <c r="A35" i="1"/>
  <c r="D35" i="1"/>
  <c r="AG35" i="1"/>
  <c r="A36" i="1"/>
  <c r="AG36" i="1"/>
  <c r="D36" i="1"/>
  <c r="A37" i="1"/>
  <c r="AG37" i="1"/>
  <c r="D37" i="1"/>
  <c r="A38" i="1"/>
  <c r="D38" i="1"/>
  <c r="AG38" i="1"/>
  <c r="A39" i="1"/>
  <c r="AG39" i="1"/>
  <c r="D39" i="1"/>
  <c r="A40" i="1"/>
  <c r="D40" i="1"/>
  <c r="AG40" i="1"/>
  <c r="A41" i="1"/>
  <c r="A42" i="1"/>
  <c r="AG42" i="1"/>
  <c r="D42" i="1"/>
  <c r="A43" i="1"/>
  <c r="AG43" i="1"/>
  <c r="D43" i="1"/>
  <c r="A44" i="1"/>
  <c r="D44" i="1"/>
  <c r="AG44" i="1"/>
  <c r="A45" i="1"/>
  <c r="AG45" i="1"/>
  <c r="D45" i="1"/>
  <c r="A46" i="1"/>
  <c r="D46" i="1"/>
  <c r="AG46" i="1"/>
  <c r="A47" i="1"/>
  <c r="D47" i="1"/>
  <c r="AG47" i="1"/>
  <c r="A48" i="1"/>
  <c r="A49" i="1"/>
  <c r="AG49" i="1"/>
  <c r="D49" i="1"/>
  <c r="A50" i="1"/>
  <c r="AG50" i="1"/>
  <c r="D50" i="1"/>
  <c r="A51" i="1"/>
  <c r="D51" i="1"/>
  <c r="AG51" i="1"/>
  <c r="A52" i="1"/>
  <c r="D52" i="1"/>
  <c r="AG52" i="1"/>
  <c r="A53" i="1"/>
  <c r="D53" i="1"/>
  <c r="AG53" i="1"/>
  <c r="A54" i="1"/>
  <c r="AG54" i="1"/>
  <c r="D54" i="1"/>
  <c r="A55" i="1"/>
  <c r="D55" i="1"/>
  <c r="AG55" i="1"/>
  <c r="A56" i="1"/>
  <c r="A57" i="1"/>
  <c r="AG57" i="1"/>
  <c r="D57" i="1"/>
  <c r="A58" i="1"/>
  <c r="AG58" i="1"/>
  <c r="D58" i="1"/>
  <c r="A59" i="1"/>
  <c r="A60" i="1"/>
  <c r="D60" i="1"/>
  <c r="AG60" i="1"/>
  <c r="A61" i="1"/>
  <c r="A62" i="1"/>
  <c r="AG62" i="1"/>
  <c r="D62" i="1"/>
  <c r="A63" i="1"/>
  <c r="AG63" i="1"/>
  <c r="D63" i="1"/>
  <c r="A64" i="1"/>
  <c r="AG64" i="1"/>
  <c r="D64" i="1"/>
  <c r="A65" i="1"/>
  <c r="D65" i="1"/>
  <c r="AG65" i="1"/>
  <c r="A66" i="1"/>
  <c r="D66" i="1"/>
  <c r="AG66" i="1"/>
  <c r="A67" i="1"/>
  <c r="D67" i="1"/>
  <c r="AG67" i="1"/>
  <c r="A68" i="1"/>
  <c r="A69" i="1"/>
  <c r="AG69" i="1"/>
  <c r="D69" i="1"/>
  <c r="A70" i="1"/>
  <c r="A71" i="1"/>
  <c r="D71" i="1"/>
  <c r="AG71" i="1"/>
  <c r="A72" i="1"/>
  <c r="A73" i="1"/>
  <c r="AG73" i="1"/>
  <c r="D73" i="1"/>
  <c r="A74" i="1"/>
  <c r="D74" i="1"/>
  <c r="AG74" i="1"/>
  <c r="A75" i="1"/>
  <c r="A76" i="1"/>
  <c r="AG76" i="1"/>
  <c r="D76" i="1"/>
  <c r="A77" i="1"/>
  <c r="AG77" i="1"/>
  <c r="D77" i="1"/>
  <c r="A78" i="1"/>
  <c r="D78" i="1"/>
  <c r="AG78" i="1"/>
  <c r="A79" i="1"/>
  <c r="D79" i="1"/>
  <c r="AG79" i="1"/>
  <c r="A80" i="1"/>
  <c r="D80" i="1"/>
  <c r="AG80" i="1"/>
  <c r="A81" i="1"/>
  <c r="AG81" i="1"/>
  <c r="D81" i="1"/>
  <c r="A82" i="1"/>
  <c r="D82" i="1"/>
  <c r="AG82" i="1"/>
  <c r="A83" i="1"/>
  <c r="D83" i="1"/>
  <c r="AG83" i="1"/>
  <c r="A84" i="1"/>
  <c r="D84" i="1"/>
  <c r="AG84" i="1"/>
  <c r="A85" i="1"/>
  <c r="AG85" i="1"/>
  <c r="D85" i="1"/>
  <c r="A86" i="1"/>
  <c r="A87" i="1"/>
  <c r="D87" i="1"/>
  <c r="AG87" i="1"/>
  <c r="A88" i="1"/>
  <c r="D88" i="1"/>
  <c r="AG88" i="1"/>
  <c r="A89" i="1"/>
  <c r="A90" i="1"/>
  <c r="AG90" i="1"/>
  <c r="D90" i="1"/>
  <c r="A91" i="1"/>
  <c r="D91" i="1"/>
  <c r="AG91" i="1"/>
  <c r="A92" i="1"/>
  <c r="AG92" i="1"/>
  <c r="D92" i="1"/>
  <c r="A93" i="1"/>
  <c r="D93" i="1"/>
  <c r="AG93" i="1"/>
  <c r="A94" i="1"/>
  <c r="A95" i="1"/>
  <c r="D95" i="1"/>
  <c r="AG95" i="1"/>
  <c r="A96" i="1"/>
  <c r="AG96" i="1"/>
  <c r="D96" i="1"/>
  <c r="A97" i="1"/>
  <c r="D97" i="1"/>
  <c r="AG97" i="1"/>
  <c r="A98" i="1"/>
  <c r="AG98" i="1"/>
  <c r="D98" i="1"/>
  <c r="A99" i="1"/>
  <c r="D99" i="1"/>
  <c r="AG99" i="1"/>
  <c r="A100" i="1"/>
  <c r="AG100" i="1"/>
  <c r="D100" i="1"/>
  <c r="A101" i="1"/>
  <c r="D101" i="1"/>
  <c r="AG101" i="1"/>
  <c r="A102" i="1"/>
  <c r="AG102" i="1"/>
  <c r="D102" i="1"/>
  <c r="A103" i="1"/>
  <c r="A104" i="1"/>
  <c r="AG104" i="1"/>
  <c r="D104" i="1"/>
  <c r="A105" i="1"/>
  <c r="AG105" i="1"/>
  <c r="D105" i="1"/>
  <c r="A106" i="1"/>
  <c r="AG106" i="1"/>
  <c r="D106" i="1"/>
  <c r="A107" i="1"/>
  <c r="D107" i="1"/>
  <c r="AG107" i="1"/>
  <c r="A108" i="1"/>
  <c r="D108" i="1"/>
  <c r="AG108" i="1"/>
  <c r="A109" i="1"/>
  <c r="AG109" i="1"/>
  <c r="D109" i="1"/>
  <c r="A110" i="1"/>
  <c r="A111" i="1"/>
  <c r="D111" i="1"/>
  <c r="AG111" i="1"/>
  <c r="A112" i="1"/>
  <c r="AG112" i="1"/>
  <c r="D112" i="1"/>
  <c r="A113" i="1"/>
  <c r="D113" i="1"/>
  <c r="AG113" i="1"/>
  <c r="A114" i="1"/>
  <c r="AG114" i="1"/>
  <c r="D114" i="1"/>
  <c r="A115" i="1"/>
  <c r="A116" i="1"/>
  <c r="AG116" i="1"/>
  <c r="D116" i="1"/>
  <c r="A117" i="1"/>
  <c r="A118" i="1"/>
  <c r="D118" i="1"/>
  <c r="AG118" i="1"/>
  <c r="A119" i="1"/>
  <c r="AG119" i="1"/>
  <c r="D119" i="1"/>
  <c r="A120" i="1"/>
  <c r="D120" i="1"/>
  <c r="AG120" i="1"/>
  <c r="A121" i="1"/>
  <c r="D121" i="1"/>
  <c r="AG121" i="1"/>
  <c r="A122" i="1"/>
  <c r="D122" i="1"/>
  <c r="AG122" i="1"/>
  <c r="A123" i="1"/>
  <c r="A124" i="1"/>
  <c r="D124" i="1"/>
  <c r="AG124" i="1"/>
  <c r="A125" i="1"/>
  <c r="AG125" i="1"/>
  <c r="D125" i="1"/>
  <c r="A126" i="1"/>
  <c r="AG126" i="1"/>
  <c r="D126" i="1"/>
  <c r="A127" i="1"/>
  <c r="AG127" i="1"/>
  <c r="D127" i="1"/>
  <c r="A128" i="1"/>
  <c r="AG128" i="1"/>
  <c r="D128" i="1"/>
  <c r="A129" i="1"/>
  <c r="AG129" i="1"/>
  <c r="D129" i="1"/>
  <c r="A130" i="1"/>
  <c r="AG130" i="1"/>
  <c r="D130" i="1"/>
  <c r="A131" i="1"/>
  <c r="AG131" i="1"/>
  <c r="D131" i="1"/>
  <c r="A132" i="1"/>
  <c r="AG132" i="1"/>
  <c r="D132" i="1"/>
  <c r="A133" i="1"/>
  <c r="A134" i="1"/>
  <c r="D134" i="1"/>
  <c r="AG134" i="1"/>
  <c r="A135" i="1"/>
  <c r="A136" i="1"/>
  <c r="AG136" i="1"/>
  <c r="D136" i="1"/>
  <c r="A137" i="1"/>
  <c r="A138" i="1"/>
  <c r="AG138" i="1"/>
  <c r="D138" i="1"/>
  <c r="A139" i="1"/>
  <c r="D139" i="1"/>
  <c r="AG139" i="1"/>
  <c r="A140" i="1"/>
  <c r="D140" i="1"/>
  <c r="AG140" i="1"/>
  <c r="A141" i="1"/>
  <c r="A142" i="1"/>
  <c r="D142" i="1"/>
  <c r="AG142" i="1"/>
  <c r="A143" i="1"/>
  <c r="AG143" i="1"/>
  <c r="D143" i="1"/>
  <c r="A144" i="1"/>
  <c r="AG144" i="1"/>
  <c r="D144" i="1"/>
  <c r="A145" i="1"/>
  <c r="D145" i="1"/>
  <c r="AG145" i="1"/>
  <c r="A146" i="1"/>
  <c r="D146" i="1"/>
  <c r="AG146" i="1"/>
  <c r="A147" i="1"/>
  <c r="AG147" i="1"/>
  <c r="D147" i="1"/>
  <c r="A148" i="1"/>
  <c r="D148" i="1"/>
  <c r="AG148" i="1"/>
  <c r="A149" i="1"/>
  <c r="AG149" i="1"/>
  <c r="D149" i="1"/>
  <c r="A150" i="1"/>
  <c r="D150" i="1"/>
  <c r="AG150" i="1"/>
  <c r="A151" i="1"/>
  <c r="AG151" i="1"/>
  <c r="D151" i="1"/>
  <c r="A152" i="1"/>
  <c r="D152" i="1"/>
  <c r="AG152" i="1"/>
  <c r="A153" i="1"/>
  <c r="AG153" i="1"/>
  <c r="D153" i="1"/>
  <c r="A154" i="1"/>
  <c r="AG154" i="1"/>
  <c r="D154" i="1"/>
  <c r="A155" i="1"/>
  <c r="D155" i="1"/>
  <c r="AG155" i="1"/>
  <c r="A156" i="1"/>
  <c r="AG156" i="1"/>
  <c r="D156" i="1"/>
  <c r="A157" i="1"/>
  <c r="AG157" i="1"/>
  <c r="D157" i="1"/>
  <c r="A158" i="1"/>
  <c r="A159" i="1"/>
  <c r="D159" i="1"/>
  <c r="AG159" i="1"/>
  <c r="A160" i="1"/>
  <c r="D160" i="1"/>
  <c r="AG160" i="1"/>
  <c r="A161" i="1"/>
  <c r="D161" i="1"/>
  <c r="AG161" i="1"/>
  <c r="A162" i="1"/>
  <c r="D162" i="1"/>
  <c r="AG162" i="1"/>
  <c r="A163" i="1"/>
  <c r="AG163" i="1"/>
  <c r="D163" i="1"/>
  <c r="A164" i="1"/>
  <c r="D164" i="1"/>
  <c r="AG164" i="1"/>
  <c r="A165" i="1"/>
  <c r="D165" i="1"/>
  <c r="AG165" i="1"/>
  <c r="A166" i="1"/>
  <c r="D166" i="1"/>
  <c r="AG166" i="1"/>
  <c r="A167" i="1"/>
  <c r="D167" i="1"/>
  <c r="AG167" i="1"/>
  <c r="A168" i="1"/>
  <c r="D168" i="1"/>
  <c r="AG168" i="1"/>
  <c r="A169" i="1"/>
  <c r="D169" i="1"/>
  <c r="AG169" i="1"/>
  <c r="A170" i="1"/>
  <c r="D170" i="1"/>
  <c r="AG170" i="1"/>
  <c r="A171" i="1"/>
  <c r="A172" i="1"/>
  <c r="D172" i="1"/>
  <c r="AG172" i="1"/>
  <c r="A173" i="1"/>
  <c r="AG173" i="1"/>
  <c r="D173" i="1"/>
  <c r="A174" i="1"/>
  <c r="AG174" i="1"/>
  <c r="D174" i="1"/>
  <c r="A175" i="1"/>
  <c r="AG175" i="1"/>
  <c r="D175" i="1"/>
  <c r="A176" i="1"/>
  <c r="D176" i="1"/>
  <c r="AG176" i="1"/>
  <c r="A177" i="1"/>
  <c r="D177" i="1"/>
  <c r="AG177" i="1"/>
  <c r="A178" i="1"/>
  <c r="AG178" i="1"/>
  <c r="D178" i="1"/>
  <c r="A179" i="1"/>
  <c r="AG179" i="1"/>
  <c r="D179" i="1"/>
  <c r="A180" i="1"/>
  <c r="AG180" i="1"/>
  <c r="D180" i="1"/>
  <c r="A181" i="1"/>
  <c r="AG181" i="1"/>
  <c r="D181" i="1"/>
  <c r="A182" i="1"/>
  <c r="AG182" i="1"/>
  <c r="D182" i="1"/>
  <c r="A183" i="1"/>
  <c r="AG183" i="1"/>
  <c r="D183" i="1"/>
  <c r="A184" i="1"/>
  <c r="AG184" i="1"/>
  <c r="D184" i="1"/>
  <c r="A185" i="1"/>
  <c r="D185" i="1"/>
  <c r="AG185" i="1"/>
  <c r="A186" i="1"/>
  <c r="AG186" i="1"/>
  <c r="D186" i="1"/>
  <c r="A187" i="1"/>
  <c r="AG187" i="1"/>
  <c r="D187" i="1"/>
  <c r="A188" i="1"/>
  <c r="A189" i="1"/>
  <c r="D189" i="1"/>
  <c r="AG189" i="1"/>
  <c r="A190" i="1"/>
  <c r="A191" i="1"/>
  <c r="AG191" i="1"/>
  <c r="D191" i="1"/>
  <c r="A192" i="1"/>
  <c r="A193" i="1"/>
  <c r="AG193" i="1"/>
  <c r="D193" i="1"/>
  <c r="A194" i="1"/>
  <c r="AG194" i="1"/>
  <c r="D194" i="1"/>
  <c r="A195" i="1"/>
  <c r="A196" i="1"/>
  <c r="AG196" i="1"/>
  <c r="D196" i="1"/>
  <c r="A197" i="1"/>
  <c r="AG197" i="1"/>
  <c r="D197" i="1"/>
  <c r="A198" i="1"/>
  <c r="AG198" i="1"/>
  <c r="D198" i="1"/>
  <c r="A199" i="1"/>
  <c r="D199" i="1"/>
  <c r="AG199" i="1"/>
  <c r="A200" i="1"/>
  <c r="AG200" i="1"/>
  <c r="D200" i="1"/>
  <c r="A201" i="1"/>
  <c r="AG201" i="1"/>
  <c r="D201" i="1"/>
  <c r="A202" i="1"/>
  <c r="AG202" i="1"/>
  <c r="D202" i="1"/>
  <c r="A203" i="1"/>
  <c r="A204" i="1"/>
  <c r="D204" i="1"/>
  <c r="AG204" i="1"/>
  <c r="A205" i="1"/>
  <c r="A206" i="1"/>
  <c r="D206" i="1"/>
  <c r="AG206" i="1"/>
  <c r="A207" i="1"/>
  <c r="AG207" i="1"/>
  <c r="D207" i="1"/>
  <c r="A208" i="1"/>
  <c r="D208" i="1"/>
  <c r="AG208" i="1"/>
  <c r="A209" i="1"/>
  <c r="A210" i="1"/>
  <c r="D210" i="1"/>
  <c r="AG210" i="1"/>
  <c r="A211" i="1"/>
  <c r="A212" i="1"/>
  <c r="D212" i="1"/>
  <c r="AG212" i="1"/>
  <c r="A213" i="1"/>
  <c r="A214" i="1"/>
  <c r="AG214" i="1"/>
  <c r="D214" i="1"/>
  <c r="A215" i="1"/>
  <c r="AG215" i="1"/>
  <c r="D215" i="1"/>
  <c r="A216" i="1"/>
  <c r="AG216" i="1"/>
  <c r="D216" i="1"/>
  <c r="A217" i="1"/>
  <c r="A218" i="1"/>
  <c r="D218" i="1"/>
  <c r="AG218" i="1"/>
  <c r="A219" i="1"/>
  <c r="D219" i="1"/>
  <c r="AG219" i="1"/>
  <c r="A220" i="1"/>
  <c r="AG220" i="1"/>
  <c r="D220" i="1"/>
  <c r="A221" i="1"/>
  <c r="D221" i="1"/>
  <c r="AG221" i="1"/>
  <c r="A222" i="1"/>
  <c r="AG222" i="1"/>
  <c r="D222" i="1"/>
  <c r="A223" i="1"/>
  <c r="D223" i="1"/>
  <c r="AG223" i="1"/>
  <c r="A224" i="1"/>
  <c r="AG224" i="1"/>
  <c r="D224" i="1"/>
  <c r="A225" i="1"/>
  <c r="D225" i="1"/>
  <c r="AG225" i="1"/>
  <c r="A226" i="1"/>
  <c r="AG226" i="1"/>
  <c r="D226" i="1"/>
  <c r="A227" i="1"/>
  <c r="D227" i="1"/>
  <c r="AG227" i="1"/>
  <c r="A228" i="1"/>
  <c r="D228" i="1"/>
  <c r="AG228" i="1"/>
  <c r="A229" i="1"/>
  <c r="A230" i="1"/>
  <c r="D230" i="1"/>
  <c r="AG230" i="1"/>
  <c r="A231" i="1"/>
  <c r="D231" i="1"/>
  <c r="AG231" i="1"/>
  <c r="A232" i="1"/>
  <c r="AG232" i="1"/>
  <c r="D232" i="1"/>
  <c r="A233" i="1"/>
  <c r="D233" i="1"/>
  <c r="AG233" i="1"/>
  <c r="A234" i="1"/>
  <c r="AG234" i="1"/>
  <c r="D234" i="1"/>
  <c r="A235" i="1"/>
  <c r="AG235" i="1"/>
  <c r="D235" i="1"/>
  <c r="A236" i="1"/>
  <c r="AG236" i="1"/>
  <c r="D236" i="1"/>
  <c r="A237" i="1"/>
  <c r="AG237" i="1"/>
  <c r="D237" i="1"/>
  <c r="A238" i="1"/>
  <c r="AG238" i="1"/>
  <c r="D238" i="1"/>
  <c r="A239" i="1"/>
  <c r="AG239" i="1"/>
  <c r="D239" i="1"/>
  <c r="A240" i="1"/>
  <c r="AG240" i="1"/>
  <c r="D240" i="1"/>
  <c r="A241" i="1"/>
  <c r="A242" i="1"/>
  <c r="AG242" i="1"/>
  <c r="D242" i="1"/>
  <c r="A243" i="1"/>
  <c r="A244" i="1"/>
  <c r="AG244" i="1"/>
  <c r="D244" i="1"/>
  <c r="A245" i="1"/>
  <c r="D245" i="1"/>
  <c r="AG245" i="1"/>
  <c r="A246" i="1"/>
  <c r="AG246" i="1"/>
  <c r="D246" i="1"/>
  <c r="A247" i="1"/>
  <c r="D247" i="1"/>
  <c r="AG247" i="1"/>
  <c r="A248" i="1"/>
  <c r="AG248" i="1"/>
  <c r="D248" i="1"/>
  <c r="A249" i="1"/>
  <c r="A250" i="1"/>
  <c r="AG250" i="1"/>
  <c r="D250" i="1"/>
  <c r="A251" i="1"/>
  <c r="A252" i="1"/>
  <c r="D252" i="1"/>
  <c r="AG252" i="1"/>
  <c r="A253" i="1"/>
  <c r="A254" i="1"/>
  <c r="D254" i="1"/>
  <c r="AG254" i="1"/>
  <c r="A255" i="1"/>
  <c r="A256" i="1"/>
  <c r="D256" i="1"/>
  <c r="AG256" i="1"/>
  <c r="A257" i="1"/>
  <c r="AG257" i="1"/>
  <c r="D257" i="1"/>
  <c r="A258" i="1"/>
  <c r="A259" i="1"/>
  <c r="AG259" i="1"/>
  <c r="D259" i="1"/>
  <c r="A260" i="1"/>
  <c r="D260" i="1"/>
  <c r="AG260" i="1"/>
  <c r="A261" i="1"/>
  <c r="D261" i="1"/>
  <c r="AG261" i="1"/>
  <c r="A262" i="1"/>
  <c r="A263" i="1"/>
  <c r="AG263" i="1"/>
  <c r="D263" i="1"/>
  <c r="A264" i="1"/>
  <c r="AG264" i="1"/>
  <c r="D264" i="1"/>
  <c r="A265" i="1"/>
  <c r="A266" i="1"/>
  <c r="D266" i="1"/>
  <c r="AG266" i="1"/>
  <c r="A267" i="1"/>
  <c r="A268" i="1"/>
  <c r="D268" i="1"/>
  <c r="AG268" i="1"/>
  <c r="A269" i="1"/>
  <c r="AG269" i="1"/>
  <c r="D269" i="1"/>
  <c r="A270" i="1"/>
  <c r="AG270" i="1"/>
  <c r="D270" i="1"/>
  <c r="A271" i="1"/>
  <c r="AG271" i="1"/>
  <c r="D271" i="1"/>
  <c r="A272" i="1"/>
  <c r="A273" i="1"/>
  <c r="D273" i="1"/>
  <c r="AG273" i="1"/>
  <c r="A274" i="1"/>
  <c r="A275" i="1"/>
  <c r="AG275" i="1"/>
  <c r="D275" i="1"/>
  <c r="A276" i="1"/>
  <c r="A277" i="1"/>
  <c r="AG277" i="1"/>
  <c r="D277" i="1"/>
  <c r="A278" i="1"/>
  <c r="A279" i="1"/>
  <c r="AG279" i="1"/>
  <c r="D279" i="1"/>
  <c r="A280" i="1"/>
  <c r="A281" i="1"/>
  <c r="D281" i="1"/>
  <c r="AG281" i="1"/>
  <c r="A282" i="1"/>
  <c r="A283" i="1"/>
  <c r="AG283" i="1"/>
  <c r="D283" i="1"/>
  <c r="A284" i="1"/>
  <c r="AG284" i="1"/>
  <c r="D284" i="1"/>
  <c r="A285" i="1"/>
  <c r="AG285" i="1"/>
  <c r="D285" i="1"/>
  <c r="A286" i="1"/>
  <c r="AG286" i="1"/>
  <c r="D286" i="1"/>
  <c r="A287" i="1"/>
  <c r="A288" i="1"/>
  <c r="AG288" i="1"/>
  <c r="D288" i="1"/>
  <c r="A289" i="1"/>
  <c r="A290" i="1"/>
  <c r="D290" i="1"/>
  <c r="AG290" i="1"/>
  <c r="A291" i="1"/>
  <c r="A292" i="1"/>
  <c r="AG292" i="1"/>
  <c r="D292" i="1"/>
  <c r="A293" i="1"/>
  <c r="A294" i="1"/>
  <c r="D294" i="1"/>
  <c r="AG294" i="1"/>
  <c r="A295" i="1"/>
  <c r="A296" i="1"/>
  <c r="AG296" i="1"/>
  <c r="D296" i="1"/>
  <c r="A297" i="1"/>
  <c r="A298" i="1"/>
  <c r="AG298" i="1"/>
  <c r="D298" i="1"/>
  <c r="A299" i="1"/>
  <c r="A300" i="1"/>
  <c r="AG300" i="1"/>
  <c r="D300" i="1"/>
  <c r="A301" i="1"/>
  <c r="D301" i="1"/>
  <c r="AG301" i="1"/>
  <c r="A302" i="1"/>
  <c r="D302" i="1"/>
  <c r="AG302" i="1"/>
  <c r="A303" i="1"/>
  <c r="D303" i="1"/>
  <c r="AG303" i="1"/>
  <c r="A304" i="1"/>
  <c r="D304" i="1"/>
  <c r="AG304" i="1"/>
  <c r="A305" i="1"/>
  <c r="D305" i="1"/>
  <c r="AG305" i="1"/>
  <c r="A306" i="1"/>
  <c r="D306" i="1"/>
  <c r="AG306" i="1"/>
  <c r="A307" i="1"/>
  <c r="D307" i="1"/>
  <c r="AG307" i="1"/>
  <c r="A308" i="1"/>
  <c r="D308" i="1"/>
  <c r="AG308" i="1"/>
  <c r="A309" i="1"/>
  <c r="D309" i="1"/>
  <c r="AG309" i="1"/>
  <c r="A310" i="1"/>
  <c r="D310" i="1"/>
  <c r="AG310" i="1"/>
  <c r="A311" i="1"/>
  <c r="AG311" i="1"/>
  <c r="D311" i="1"/>
  <c r="A312" i="1"/>
  <c r="D312" i="1"/>
  <c r="AG312" i="1"/>
  <c r="A313" i="1"/>
  <c r="AG313" i="1"/>
  <c r="D313" i="1"/>
  <c r="A314" i="1"/>
  <c r="D314" i="1"/>
  <c r="AG314" i="1"/>
  <c r="A315" i="1"/>
  <c r="D315" i="1"/>
  <c r="AG315" i="1"/>
  <c r="A316" i="1"/>
  <c r="A317" i="1"/>
  <c r="D317" i="1"/>
  <c r="AG317" i="1"/>
  <c r="A318" i="1"/>
  <c r="AG318" i="1"/>
  <c r="D318" i="1"/>
  <c r="A319" i="1"/>
  <c r="D319" i="1"/>
  <c r="AG319" i="1"/>
  <c r="A320" i="1"/>
  <c r="A321" i="1"/>
  <c r="D321" i="1"/>
  <c r="AG321" i="1"/>
  <c r="A322" i="1"/>
  <c r="D322" i="1"/>
  <c r="AG322" i="1"/>
  <c r="A323" i="1"/>
  <c r="AG323" i="1"/>
  <c r="D323" i="1"/>
  <c r="A324" i="1"/>
  <c r="D324" i="1"/>
  <c r="AG324" i="1"/>
  <c r="A325" i="1"/>
  <c r="D325" i="1"/>
  <c r="AG325" i="1"/>
  <c r="A326" i="1"/>
  <c r="D326" i="1"/>
  <c r="AG326" i="1"/>
  <c r="A327" i="1"/>
  <c r="A328" i="1"/>
  <c r="AG328" i="1"/>
  <c r="D328" i="1"/>
  <c r="A329" i="1"/>
  <c r="D329" i="1"/>
  <c r="AG329" i="1"/>
  <c r="A330" i="1"/>
  <c r="AG330" i="1"/>
  <c r="D330" i="1"/>
  <c r="A331" i="1"/>
  <c r="AG331" i="1"/>
  <c r="D331" i="1"/>
  <c r="A332" i="1"/>
  <c r="D332" i="1"/>
  <c r="AG332" i="1"/>
  <c r="A333" i="1"/>
  <c r="AG333" i="1"/>
  <c r="D333" i="1"/>
  <c r="A334" i="1"/>
  <c r="AG334" i="1"/>
  <c r="D334" i="1"/>
  <c r="A335" i="1"/>
  <c r="AG335" i="1"/>
  <c r="D335" i="1"/>
  <c r="A336" i="1"/>
  <c r="AG336" i="1"/>
  <c r="D336" i="1"/>
  <c r="A337" i="1"/>
  <c r="D337" i="1"/>
  <c r="AG337" i="1"/>
  <c r="A338" i="1"/>
  <c r="A339" i="1"/>
  <c r="D339" i="1"/>
  <c r="AG339" i="1"/>
  <c r="A340" i="1"/>
  <c r="D340" i="1"/>
  <c r="AG340" i="1"/>
  <c r="A341" i="1"/>
  <c r="D341" i="1"/>
  <c r="AG341" i="1"/>
  <c r="A342" i="1"/>
  <c r="D342" i="1"/>
  <c r="AG342" i="1"/>
  <c r="A343" i="1"/>
  <c r="D343" i="1"/>
  <c r="AG343" i="1"/>
  <c r="A344" i="1"/>
  <c r="D344" i="1"/>
  <c r="AG344" i="1"/>
  <c r="A345" i="1"/>
  <c r="D345" i="1"/>
  <c r="AG345" i="1"/>
  <c r="A346" i="1"/>
  <c r="D346" i="1"/>
  <c r="AG346" i="1"/>
  <c r="A347" i="1"/>
  <c r="D347" i="1"/>
  <c r="AG347" i="1"/>
  <c r="A348" i="1"/>
  <c r="D348" i="1"/>
  <c r="AG348" i="1"/>
  <c r="A349" i="1"/>
  <c r="D349" i="1"/>
  <c r="AG349" i="1"/>
  <c r="A350" i="1"/>
  <c r="A351" i="1"/>
  <c r="D351" i="1"/>
  <c r="AG351" i="1"/>
  <c r="A352" i="1"/>
  <c r="D352" i="1"/>
  <c r="AG352" i="1"/>
  <c r="A353" i="1"/>
  <c r="D353" i="1"/>
  <c r="AG353" i="1"/>
  <c r="A354" i="1"/>
  <c r="AG354" i="1"/>
  <c r="D354" i="1"/>
  <c r="A355" i="1"/>
  <c r="D355" i="1"/>
  <c r="AG355" i="1"/>
  <c r="A356" i="1"/>
  <c r="D356" i="1"/>
  <c r="AG356" i="1"/>
  <c r="A357" i="1"/>
  <c r="D357" i="1"/>
  <c r="AG357" i="1"/>
  <c r="A358" i="1"/>
  <c r="AG358" i="1"/>
  <c r="D358" i="1"/>
  <c r="A359" i="1"/>
  <c r="D359" i="1"/>
  <c r="AG359" i="1"/>
  <c r="A360" i="1"/>
  <c r="D360" i="1"/>
  <c r="AG360" i="1"/>
  <c r="A361" i="1"/>
  <c r="D361" i="1"/>
  <c r="AG361" i="1"/>
  <c r="A362" i="1"/>
  <c r="A363" i="1"/>
  <c r="AG363" i="1"/>
  <c r="D363" i="1"/>
  <c r="A364" i="1"/>
  <c r="A365" i="1"/>
  <c r="D365" i="1"/>
  <c r="AG365" i="1"/>
  <c r="A366" i="1"/>
  <c r="AG366" i="1"/>
  <c r="D366" i="1"/>
  <c r="A367" i="1"/>
  <c r="A368" i="1"/>
  <c r="D368" i="1"/>
  <c r="AG368" i="1"/>
  <c r="A369" i="1"/>
  <c r="AG369" i="1"/>
  <c r="D369" i="1"/>
  <c r="A370" i="1"/>
  <c r="D370" i="1"/>
  <c r="AG370" i="1"/>
  <c r="A371" i="1"/>
  <c r="AG371" i="1"/>
  <c r="D371" i="1"/>
  <c r="A372" i="1"/>
  <c r="AG372" i="1"/>
  <c r="D372" i="1"/>
  <c r="A373" i="1"/>
  <c r="AG373" i="1"/>
  <c r="D373" i="1"/>
  <c r="A374" i="1"/>
  <c r="D374" i="1"/>
  <c r="AG374" i="1"/>
  <c r="A375" i="1"/>
  <c r="AG375" i="1"/>
  <c r="D375" i="1"/>
  <c r="A376" i="1"/>
  <c r="D376" i="1"/>
  <c r="AG376" i="1"/>
  <c r="A377" i="1"/>
  <c r="D377" i="1"/>
  <c r="AG377" i="1"/>
  <c r="A378" i="1"/>
  <c r="AG378" i="1"/>
  <c r="D378" i="1"/>
  <c r="A379" i="1"/>
  <c r="D379" i="1"/>
  <c r="AG379" i="1"/>
  <c r="A380" i="1"/>
  <c r="A381" i="1"/>
  <c r="AG381" i="1"/>
  <c r="D381" i="1"/>
  <c r="A382" i="1"/>
  <c r="AG382" i="1"/>
  <c r="D382" i="1"/>
  <c r="A383" i="1"/>
  <c r="A384" i="1"/>
  <c r="D384" i="1"/>
  <c r="AG384" i="1"/>
  <c r="A385" i="1"/>
  <c r="D385" i="1"/>
  <c r="AG385" i="1"/>
  <c r="A386" i="1"/>
  <c r="AG386" i="1"/>
  <c r="D386" i="1"/>
  <c r="A387" i="1"/>
  <c r="AG387" i="1"/>
  <c r="D387" i="1"/>
  <c r="A388" i="1"/>
  <c r="AG388" i="1"/>
  <c r="D388" i="1"/>
  <c r="A389" i="1"/>
  <c r="D389" i="1"/>
  <c r="AG389" i="1"/>
  <c r="A390" i="1"/>
  <c r="A391" i="1"/>
  <c r="AG391" i="1"/>
  <c r="D391" i="1"/>
  <c r="A392" i="1"/>
  <c r="AG392" i="1"/>
  <c r="D392" i="1"/>
  <c r="A393" i="1"/>
  <c r="AG393" i="1"/>
  <c r="D393" i="1"/>
  <c r="A394" i="1"/>
  <c r="D394" i="1"/>
  <c r="AG394" i="1"/>
  <c r="A395" i="1"/>
  <c r="AG395" i="1"/>
  <c r="D395" i="1"/>
  <c r="A396" i="1"/>
  <c r="AG396" i="1"/>
  <c r="D396" i="1"/>
  <c r="A397" i="1"/>
  <c r="AG397" i="1"/>
  <c r="D397" i="1"/>
  <c r="A398" i="1"/>
  <c r="A399" i="1"/>
  <c r="D399" i="1"/>
  <c r="AG399" i="1"/>
  <c r="A400" i="1"/>
  <c r="AG400" i="1"/>
  <c r="D400" i="1"/>
  <c r="A401" i="1"/>
  <c r="AG401" i="1"/>
  <c r="D401" i="1"/>
  <c r="A402" i="1"/>
  <c r="AG402" i="1"/>
  <c r="D402" i="1"/>
  <c r="A403" i="1"/>
  <c r="D403" i="1"/>
  <c r="AG403" i="1"/>
  <c r="A404" i="1"/>
  <c r="AG404" i="1"/>
  <c r="D404" i="1"/>
  <c r="A405" i="1"/>
  <c r="AG405" i="1"/>
  <c r="D405" i="1"/>
  <c r="A406" i="1"/>
  <c r="AG406" i="1"/>
  <c r="D406" i="1"/>
  <c r="A407" i="1"/>
  <c r="D407" i="1"/>
  <c r="AG407" i="1"/>
  <c r="A408" i="1"/>
  <c r="AG408" i="1"/>
  <c r="D408" i="1"/>
  <c r="A409" i="1"/>
  <c r="A410" i="1"/>
  <c r="AG410" i="1"/>
  <c r="D410" i="1"/>
  <c r="A411" i="1"/>
  <c r="AG411" i="1"/>
  <c r="D411" i="1"/>
  <c r="A412" i="1"/>
  <c r="D412" i="1"/>
  <c r="AG412" i="1"/>
  <c r="A413" i="1"/>
  <c r="AG413" i="1"/>
  <c r="D413" i="1"/>
  <c r="A414" i="1"/>
  <c r="AG414" i="1"/>
  <c r="D414" i="1"/>
  <c r="A415" i="1"/>
  <c r="A416" i="1"/>
  <c r="AG416" i="1"/>
  <c r="D416" i="1"/>
  <c r="A417" i="1"/>
  <c r="D417" i="1"/>
  <c r="AG417" i="1"/>
  <c r="A418" i="1"/>
  <c r="AG418" i="1"/>
  <c r="D418" i="1"/>
  <c r="A419" i="1"/>
  <c r="AG419" i="1"/>
  <c r="D419" i="1"/>
  <c r="A420" i="1"/>
  <c r="AG420" i="1"/>
  <c r="D420" i="1"/>
  <c r="A421" i="1"/>
  <c r="D421" i="1"/>
  <c r="AG421" i="1"/>
  <c r="A422" i="1"/>
  <c r="AG422" i="1"/>
  <c r="D422" i="1"/>
  <c r="A423" i="1"/>
  <c r="A424" i="1"/>
  <c r="AG424" i="1"/>
  <c r="D424" i="1"/>
  <c r="A425" i="1"/>
  <c r="D425" i="1"/>
  <c r="AG425" i="1"/>
  <c r="A426" i="1"/>
  <c r="AG426" i="1"/>
  <c r="D426" i="1"/>
  <c r="A427" i="1"/>
  <c r="D427" i="1"/>
  <c r="AG427" i="1"/>
  <c r="A428" i="1"/>
  <c r="D428" i="1"/>
  <c r="AG428" i="1"/>
  <c r="A429" i="1"/>
  <c r="D429" i="1"/>
  <c r="AG429" i="1"/>
  <c r="A430" i="1"/>
  <c r="AG430" i="1"/>
  <c r="D430" i="1"/>
  <c r="A431" i="1"/>
  <c r="D431" i="1"/>
  <c r="AG431" i="1"/>
  <c r="A432" i="1"/>
  <c r="A433" i="1"/>
  <c r="D433" i="1"/>
  <c r="AG433" i="1"/>
  <c r="A434" i="1"/>
  <c r="A435" i="1"/>
  <c r="D435" i="1"/>
  <c r="AG435" i="1"/>
  <c r="A436" i="1"/>
  <c r="AG436" i="1"/>
  <c r="D436" i="1"/>
  <c r="A437" i="1"/>
  <c r="A438" i="1"/>
  <c r="D438" i="1"/>
  <c r="AG438" i="1"/>
  <c r="A439" i="1"/>
  <c r="D439" i="1"/>
  <c r="AG439" i="1"/>
  <c r="A440" i="1"/>
  <c r="D440" i="1"/>
  <c r="AG440" i="1"/>
  <c r="A441" i="1"/>
  <c r="AG441" i="1"/>
  <c r="D441" i="1"/>
  <c r="A442" i="1"/>
  <c r="D442" i="1"/>
  <c r="AG442" i="1"/>
  <c r="A443" i="1"/>
  <c r="D443" i="1"/>
  <c r="AG443" i="1"/>
  <c r="A444" i="1"/>
  <c r="D444" i="1"/>
  <c r="AG444" i="1"/>
  <c r="A445" i="1"/>
  <c r="AG445" i="1"/>
  <c r="D445" i="1"/>
  <c r="A446" i="1"/>
  <c r="D446" i="1"/>
  <c r="AG446" i="1"/>
  <c r="A447" i="1"/>
  <c r="D447" i="1"/>
  <c r="AG447" i="1"/>
  <c r="A448" i="1"/>
  <c r="D448" i="1"/>
  <c r="AG448" i="1"/>
  <c r="A449" i="1"/>
  <c r="A450" i="1"/>
  <c r="AG450" i="1"/>
  <c r="D450" i="1"/>
  <c r="A451" i="1"/>
  <c r="D451" i="1"/>
  <c r="AG451" i="1"/>
  <c r="A452" i="1"/>
  <c r="D452" i="1"/>
  <c r="AG452" i="1"/>
  <c r="A453" i="1"/>
  <c r="D453" i="1"/>
  <c r="AG453" i="1"/>
  <c r="A454" i="1"/>
  <c r="AG454" i="1"/>
  <c r="D454" i="1"/>
  <c r="A455" i="1"/>
  <c r="D455" i="1"/>
  <c r="AG455" i="1"/>
  <c r="A456" i="1"/>
  <c r="D456" i="1"/>
  <c r="AG456" i="1"/>
  <c r="A457" i="1"/>
  <c r="A458" i="1"/>
  <c r="AG458" i="1"/>
  <c r="D458" i="1"/>
  <c r="A459" i="1"/>
  <c r="D459" i="1"/>
  <c r="AG459" i="1"/>
  <c r="A460" i="1"/>
  <c r="AG460" i="1"/>
  <c r="D460" i="1"/>
  <c r="A461" i="1"/>
  <c r="A462" i="1"/>
  <c r="AG462" i="1"/>
  <c r="D462" i="1"/>
  <c r="A463" i="1"/>
  <c r="AG463" i="1"/>
  <c r="D463" i="1"/>
  <c r="A464" i="1"/>
  <c r="D464" i="1"/>
  <c r="AG464" i="1"/>
  <c r="A465" i="1"/>
  <c r="AG465" i="1"/>
  <c r="D465" i="1"/>
  <c r="A466" i="1"/>
  <c r="AG466" i="1"/>
  <c r="D466" i="1"/>
  <c r="A467" i="1"/>
  <c r="AG467" i="1"/>
  <c r="D467" i="1"/>
  <c r="A468" i="1"/>
  <c r="D468" i="1"/>
  <c r="AG468" i="1"/>
  <c r="A469" i="1"/>
  <c r="A470" i="1"/>
  <c r="AG470" i="1"/>
  <c r="D470" i="1"/>
  <c r="A471" i="1"/>
  <c r="AG471" i="1"/>
  <c r="D471" i="1"/>
  <c r="A472" i="1"/>
  <c r="AG472" i="1"/>
  <c r="D472" i="1"/>
  <c r="A473" i="1"/>
  <c r="D473" i="1"/>
  <c r="AG473" i="1"/>
  <c r="A474" i="1"/>
  <c r="AG474" i="1"/>
  <c r="D474" i="1"/>
  <c r="A475" i="1"/>
  <c r="A476" i="1"/>
  <c r="AG476" i="1"/>
  <c r="D476" i="1"/>
  <c r="A477" i="1"/>
  <c r="A478" i="1"/>
  <c r="AG478" i="1"/>
  <c r="D478" i="1"/>
  <c r="A479" i="1"/>
  <c r="AG479" i="1"/>
  <c r="D479" i="1"/>
  <c r="A480" i="1"/>
  <c r="D480" i="1"/>
  <c r="AG480" i="1"/>
  <c r="A481" i="1"/>
  <c r="D481" i="1"/>
  <c r="AG481" i="1"/>
  <c r="A482" i="1"/>
  <c r="A483" i="1"/>
  <c r="AG483" i="1"/>
  <c r="D483" i="1"/>
  <c r="A484" i="1"/>
  <c r="A485" i="1"/>
  <c r="D485" i="1"/>
  <c r="AG485" i="1"/>
  <c r="A486" i="1"/>
  <c r="A487" i="1"/>
  <c r="AG487" i="1"/>
  <c r="D487" i="1"/>
  <c r="A488" i="1"/>
  <c r="AG488" i="1"/>
  <c r="D488" i="1"/>
  <c r="A489" i="1"/>
  <c r="AG489" i="1"/>
  <c r="D489" i="1"/>
  <c r="A490" i="1"/>
  <c r="D490" i="1"/>
  <c r="AG490" i="1"/>
  <c r="A491" i="1"/>
  <c r="AG491" i="1"/>
  <c r="D491" i="1"/>
  <c r="A492" i="1"/>
  <c r="AG492" i="1"/>
  <c r="D492" i="1"/>
  <c r="A493" i="1"/>
  <c r="AG493" i="1"/>
  <c r="D493" i="1"/>
  <c r="A494" i="1"/>
  <c r="A495" i="1"/>
  <c r="D495" i="1"/>
  <c r="AG495" i="1"/>
  <c r="A496" i="1"/>
  <c r="AG496" i="1"/>
  <c r="D496" i="1"/>
  <c r="A497" i="1"/>
  <c r="D497" i="1"/>
  <c r="AG497" i="1"/>
  <c r="A498" i="1"/>
  <c r="AG498" i="1"/>
  <c r="D498" i="1"/>
  <c r="A499" i="1"/>
  <c r="D499" i="1"/>
  <c r="AG499" i="1"/>
  <c r="A500" i="1"/>
  <c r="AG500" i="1"/>
  <c r="D500" i="1"/>
  <c r="A501" i="1"/>
  <c r="D501" i="1"/>
  <c r="AG501" i="1"/>
  <c r="A502" i="1"/>
  <c r="AG502" i="1"/>
  <c r="D502" i="1"/>
  <c r="A503" i="1"/>
  <c r="D503" i="1"/>
  <c r="AG503" i="1"/>
  <c r="A504" i="1"/>
  <c r="AG504" i="1"/>
  <c r="D504" i="1"/>
  <c r="A505" i="1"/>
  <c r="D505" i="1"/>
  <c r="AG505" i="1"/>
  <c r="A506" i="1"/>
  <c r="A507" i="1"/>
  <c r="AG507" i="1"/>
  <c r="D507" i="1"/>
  <c r="A508" i="1"/>
  <c r="AG508" i="1"/>
  <c r="D508" i="1"/>
  <c r="A509" i="1"/>
  <c r="AG509" i="1"/>
  <c r="D509" i="1"/>
  <c r="A510" i="1"/>
  <c r="AG510" i="1"/>
  <c r="D510" i="1"/>
  <c r="A511" i="1"/>
  <c r="AG511" i="1"/>
  <c r="D511" i="1"/>
  <c r="A512" i="1"/>
  <c r="D512" i="1"/>
  <c r="AG512" i="1"/>
  <c r="A513" i="1"/>
  <c r="AG513" i="1"/>
  <c r="D513" i="1"/>
  <c r="A514" i="1"/>
  <c r="AG514" i="1"/>
  <c r="D514" i="1"/>
  <c r="A515" i="1"/>
  <c r="AG515" i="1"/>
  <c r="D515" i="1"/>
  <c r="A516" i="1"/>
  <c r="D516" i="1"/>
  <c r="AG516" i="1"/>
  <c r="A517" i="1"/>
  <c r="D517" i="1"/>
  <c r="AG517" i="1"/>
  <c r="A518" i="1"/>
  <c r="D518" i="1"/>
  <c r="AG518" i="1"/>
  <c r="A519" i="1"/>
  <c r="D519" i="1"/>
  <c r="AG519" i="1"/>
  <c r="A520" i="1"/>
  <c r="D520" i="1"/>
  <c r="AG520" i="1"/>
  <c r="A521" i="1"/>
  <c r="D521" i="1"/>
  <c r="AG521" i="1"/>
  <c r="A522" i="1"/>
  <c r="A523" i="1"/>
  <c r="D523" i="1"/>
  <c r="AG523" i="1"/>
  <c r="A524" i="1"/>
  <c r="A525" i="1"/>
  <c r="AG525" i="1"/>
  <c r="D525" i="1"/>
  <c r="A526" i="1"/>
  <c r="AG526" i="1"/>
  <c r="D526" i="1"/>
  <c r="A527" i="1"/>
  <c r="AG527" i="1"/>
  <c r="D527" i="1"/>
  <c r="A528" i="1"/>
  <c r="A529" i="1"/>
  <c r="AG529" i="1"/>
  <c r="D529" i="1"/>
  <c r="A530" i="1"/>
  <c r="AG530" i="1"/>
  <c r="D530" i="1"/>
  <c r="A531" i="1"/>
  <c r="AG531" i="1"/>
  <c r="D531" i="1"/>
  <c r="A532" i="1"/>
  <c r="AG532" i="1"/>
  <c r="D532" i="1"/>
  <c r="A533" i="1"/>
  <c r="A534" i="1"/>
  <c r="AG534" i="1"/>
  <c r="D534" i="1"/>
  <c r="A535" i="1"/>
  <c r="AG535" i="1"/>
  <c r="D535" i="1"/>
  <c r="A536" i="1"/>
  <c r="D536" i="1"/>
  <c r="AG536" i="1"/>
  <c r="A537" i="1"/>
  <c r="AG537" i="1"/>
  <c r="D537" i="1"/>
  <c r="A538" i="1"/>
  <c r="AG538" i="1"/>
  <c r="D538" i="1"/>
  <c r="A539" i="1"/>
  <c r="AG539" i="1"/>
  <c r="D539" i="1"/>
  <c r="A540" i="1"/>
  <c r="D540" i="1"/>
  <c r="AG540" i="1"/>
  <c r="A541" i="1"/>
  <c r="A542" i="1"/>
  <c r="AG542" i="1"/>
  <c r="D542" i="1"/>
  <c r="A543" i="1"/>
  <c r="AG543" i="1"/>
  <c r="D543" i="1"/>
  <c r="A544" i="1"/>
  <c r="AG544" i="1"/>
  <c r="D544" i="1"/>
  <c r="A545" i="1"/>
  <c r="D545" i="1"/>
  <c r="AG545" i="1"/>
  <c r="A546" i="1"/>
  <c r="AG546" i="1"/>
  <c r="D546" i="1"/>
  <c r="A547" i="1"/>
  <c r="AG547" i="1"/>
  <c r="D547" i="1"/>
  <c r="A548" i="1"/>
  <c r="AG548" i="1"/>
  <c r="D548" i="1"/>
  <c r="A549" i="1"/>
  <c r="D549" i="1"/>
  <c r="AG549" i="1"/>
  <c r="A550" i="1"/>
  <c r="A551" i="1"/>
  <c r="AG551" i="1"/>
  <c r="D551" i="1"/>
  <c r="A552" i="1"/>
  <c r="AG552" i="1"/>
  <c r="D552" i="1"/>
  <c r="A553" i="1"/>
  <c r="AG553" i="1"/>
  <c r="D553" i="1"/>
  <c r="A554" i="1"/>
  <c r="D554" i="1"/>
  <c r="AG554" i="1"/>
  <c r="A555" i="1"/>
  <c r="AG555" i="1"/>
  <c r="D555" i="1"/>
  <c r="A556" i="1"/>
  <c r="A557" i="1"/>
  <c r="AG557" i="1"/>
  <c r="D557" i="1"/>
  <c r="A558" i="1"/>
  <c r="A559" i="1"/>
  <c r="AG559" i="1"/>
  <c r="D559" i="1"/>
  <c r="A560" i="1"/>
  <c r="A561" i="1"/>
  <c r="D561" i="1"/>
  <c r="AG561" i="1"/>
  <c r="A562" i="1"/>
  <c r="AG562" i="1"/>
  <c r="D562" i="1"/>
  <c r="A563" i="1"/>
  <c r="A564" i="1"/>
  <c r="AG564" i="1"/>
  <c r="D564" i="1"/>
  <c r="A565" i="1"/>
  <c r="D565" i="1"/>
  <c r="AG565" i="1"/>
  <c r="A566" i="1"/>
  <c r="AG566" i="1"/>
  <c r="D566" i="1"/>
  <c r="A567" i="1"/>
  <c r="AG567" i="1"/>
  <c r="D567" i="1"/>
  <c r="A568" i="1"/>
  <c r="AG568" i="1"/>
  <c r="D568" i="1"/>
  <c r="A569" i="1"/>
  <c r="D569" i="1"/>
  <c r="AG569" i="1"/>
  <c r="A570" i="1"/>
  <c r="D570" i="1"/>
  <c r="AG570" i="1"/>
  <c r="A571" i="1"/>
  <c r="AG571" i="1"/>
  <c r="D571" i="1"/>
  <c r="A572" i="1"/>
  <c r="D572" i="1"/>
  <c r="AG572" i="1"/>
  <c r="A573" i="1"/>
  <c r="D573" i="1"/>
  <c r="AG573" i="1"/>
  <c r="A574" i="1"/>
  <c r="A575" i="1"/>
  <c r="D575" i="1"/>
  <c r="AG575" i="1"/>
  <c r="A576" i="1"/>
  <c r="D576" i="1"/>
  <c r="AG576" i="1"/>
  <c r="A577" i="1"/>
  <c r="A578" i="1"/>
  <c r="AG578" i="1"/>
  <c r="D578" i="1"/>
  <c r="A579" i="1"/>
  <c r="D579" i="1"/>
  <c r="AG579" i="1"/>
  <c r="A580" i="1"/>
  <c r="AG580" i="1"/>
  <c r="D580" i="1"/>
  <c r="A581" i="1"/>
  <c r="D581" i="1"/>
  <c r="AG581" i="1"/>
  <c r="A582" i="1"/>
  <c r="AG582" i="1"/>
  <c r="D582" i="1"/>
  <c r="A583" i="1"/>
  <c r="D583" i="1"/>
  <c r="AG583" i="1"/>
  <c r="A584" i="1"/>
  <c r="AG584" i="1"/>
  <c r="D584" i="1"/>
  <c r="A585" i="1"/>
  <c r="D585" i="1"/>
  <c r="AG585" i="1"/>
  <c r="A586" i="1"/>
  <c r="AG586" i="1"/>
  <c r="D586" i="1"/>
  <c r="A587" i="1"/>
  <c r="A588" i="1"/>
  <c r="D588" i="1"/>
  <c r="AG588" i="1"/>
  <c r="A589" i="1"/>
  <c r="AG589" i="1"/>
  <c r="D589" i="1"/>
  <c r="A590" i="1"/>
  <c r="D590" i="1"/>
  <c r="AG590" i="1"/>
  <c r="A591" i="1"/>
  <c r="A592" i="1"/>
  <c r="AG592" i="1"/>
  <c r="D592" i="1"/>
  <c r="A593" i="1"/>
  <c r="A594" i="1"/>
  <c r="D594" i="1"/>
  <c r="AG594" i="1"/>
  <c r="A595" i="1"/>
  <c r="A596" i="1"/>
  <c r="AG596" i="1"/>
  <c r="D596" i="1"/>
  <c r="A597" i="1"/>
  <c r="D597" i="1"/>
  <c r="AG597" i="1"/>
  <c r="A598" i="1"/>
  <c r="A599" i="1"/>
  <c r="AG599" i="1"/>
  <c r="D599" i="1"/>
  <c r="A600" i="1"/>
  <c r="AG600" i="1"/>
  <c r="D600" i="1"/>
  <c r="A601" i="1"/>
  <c r="A602" i="1"/>
  <c r="AG602" i="1"/>
  <c r="D602" i="1"/>
  <c r="A603" i="1"/>
  <c r="D603" i="1"/>
  <c r="AG603" i="1"/>
  <c r="A604" i="1"/>
  <c r="A605" i="1"/>
  <c r="AG605" i="1"/>
  <c r="D605" i="1"/>
  <c r="A606" i="1"/>
  <c r="A607" i="1"/>
  <c r="D607" i="1"/>
  <c r="AG607" i="1"/>
  <c r="A608" i="1"/>
  <c r="AG608" i="1"/>
  <c r="D608" i="1"/>
  <c r="A609" i="1"/>
  <c r="A610" i="1"/>
  <c r="AG610" i="1"/>
  <c r="D610" i="1"/>
  <c r="A611" i="1"/>
  <c r="A612" i="1"/>
  <c r="D612" i="1"/>
  <c r="AG612" i="1"/>
  <c r="A613" i="1"/>
  <c r="A614" i="1"/>
  <c r="AG614" i="1"/>
  <c r="D614" i="1"/>
  <c r="A615" i="1"/>
  <c r="AG615" i="1"/>
  <c r="D615" i="1"/>
  <c r="A616" i="1"/>
  <c r="D616" i="1"/>
  <c r="AG616" i="1"/>
  <c r="A617" i="1"/>
  <c r="AG617" i="1"/>
  <c r="D617" i="1"/>
  <c r="A618" i="1"/>
  <c r="AG618" i="1"/>
  <c r="D618" i="1"/>
  <c r="A619" i="1"/>
  <c r="A620" i="1"/>
  <c r="D620" i="1"/>
  <c r="AG620" i="1"/>
  <c r="A621" i="1"/>
  <c r="AG621" i="1"/>
  <c r="D621" i="1"/>
  <c r="A622" i="1"/>
  <c r="AG622" i="1"/>
  <c r="D622" i="1"/>
  <c r="A623" i="1"/>
  <c r="A624" i="1"/>
  <c r="D624" i="1"/>
  <c r="AG624" i="1"/>
  <c r="A625" i="1"/>
  <c r="AG625" i="1"/>
  <c r="D625" i="1"/>
  <c r="A626" i="1"/>
  <c r="D626" i="1"/>
  <c r="AG626" i="1"/>
  <c r="A627" i="1"/>
  <c r="AG627" i="1"/>
  <c r="D627" i="1"/>
  <c r="A628" i="1"/>
  <c r="D628" i="1"/>
  <c r="AG628" i="1"/>
  <c r="A629" i="1"/>
  <c r="AG629" i="1"/>
  <c r="D629" i="1"/>
  <c r="A630" i="1"/>
  <c r="A631" i="1"/>
  <c r="AG631" i="1"/>
  <c r="D631" i="1"/>
  <c r="A632" i="1"/>
  <c r="AG632" i="1"/>
  <c r="D632" i="1"/>
  <c r="A633" i="1"/>
  <c r="AG633" i="1"/>
  <c r="D633" i="1"/>
  <c r="A634" i="1"/>
  <c r="AG634" i="1"/>
  <c r="D634" i="1"/>
  <c r="A635" i="1"/>
  <c r="D635" i="1"/>
  <c r="AG635" i="1"/>
  <c r="A636" i="1"/>
  <c r="AG636" i="1"/>
  <c r="D636" i="1"/>
  <c r="A637" i="1"/>
  <c r="AG637" i="1"/>
  <c r="D637" i="1"/>
  <c r="A638" i="1"/>
  <c r="AG638" i="1"/>
  <c r="D638" i="1"/>
  <c r="A639" i="1"/>
  <c r="A640" i="1"/>
  <c r="D640" i="1"/>
  <c r="AG640" i="1"/>
  <c r="A641" i="1"/>
  <c r="A642" i="1"/>
  <c r="AG642" i="1"/>
  <c r="D642" i="1"/>
  <c r="A643" i="1"/>
  <c r="AG643" i="1"/>
  <c r="D643" i="1"/>
  <c r="A644" i="1"/>
  <c r="AG644" i="1"/>
  <c r="D644" i="1"/>
  <c r="A645" i="1"/>
  <c r="D645" i="1"/>
  <c r="AG645" i="1"/>
  <c r="A646" i="1"/>
  <c r="AG646" i="1"/>
  <c r="D646" i="1"/>
  <c r="A647" i="1"/>
  <c r="AG647" i="1"/>
  <c r="D647" i="1"/>
  <c r="A648" i="1"/>
  <c r="AG648" i="1"/>
  <c r="D648" i="1"/>
  <c r="A649" i="1"/>
  <c r="A650" i="1"/>
  <c r="D650" i="1"/>
  <c r="AG650" i="1"/>
  <c r="A651" i="1"/>
  <c r="A652" i="1"/>
  <c r="AG652" i="1"/>
  <c r="D652" i="1"/>
  <c r="A653" i="1"/>
  <c r="AG653" i="1"/>
  <c r="D653" i="1"/>
  <c r="A654" i="1"/>
  <c r="D654" i="1"/>
  <c r="AG654" i="1"/>
  <c r="A655" i="1"/>
  <c r="AG655" i="1"/>
  <c r="D655" i="1"/>
  <c r="A656" i="1"/>
  <c r="A657" i="1"/>
  <c r="D657" i="1"/>
  <c r="AG657" i="1"/>
  <c r="A658" i="1"/>
  <c r="D658" i="1"/>
  <c r="AG658" i="1"/>
  <c r="A659" i="1"/>
  <c r="AG659" i="1"/>
  <c r="D659" i="1"/>
  <c r="A660" i="1"/>
  <c r="D660" i="1"/>
  <c r="AG660" i="1"/>
  <c r="A661" i="1"/>
  <c r="AG661" i="1"/>
  <c r="D661" i="1"/>
  <c r="A662" i="1"/>
  <c r="AG662" i="1"/>
  <c r="D662" i="1"/>
  <c r="A663" i="1"/>
  <c r="AG663" i="1"/>
  <c r="D663" i="1"/>
  <c r="A664" i="1"/>
  <c r="D664" i="1"/>
  <c r="AG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D666" i="1"/>
  <c r="AG666" i="1"/>
  <c r="AI666" i="1" l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I658" i="1"/>
  <c r="AI659" i="1" s="1"/>
  <c r="AI660" i="1" s="1"/>
  <c r="AI661" i="1" s="1"/>
  <c r="AI662" i="1" s="1"/>
  <c r="AI663" i="1" s="1"/>
  <c r="AI664" i="1" s="1"/>
  <c r="AH658" i="1"/>
  <c r="AH657" i="1"/>
  <c r="AH656" i="1"/>
  <c r="AH655" i="1"/>
  <c r="AH654" i="1"/>
  <c r="AI653" i="1"/>
  <c r="AI654" i="1" s="1"/>
  <c r="AI655" i="1" s="1"/>
  <c r="AH653" i="1"/>
  <c r="AH652" i="1"/>
  <c r="AH651" i="1"/>
  <c r="AH650" i="1"/>
  <c r="AH649" i="1"/>
  <c r="AH648" i="1"/>
  <c r="AH647" i="1"/>
  <c r="AH646" i="1"/>
  <c r="AH645" i="1"/>
  <c r="AH644" i="1"/>
  <c r="AI643" i="1"/>
  <c r="AI644" i="1" s="1"/>
  <c r="AI645" i="1" s="1"/>
  <c r="AI646" i="1" s="1"/>
  <c r="AI647" i="1" s="1"/>
  <c r="AI648" i="1" s="1"/>
  <c r="AH643" i="1"/>
  <c r="AH642" i="1"/>
  <c r="AH641" i="1"/>
  <c r="AH640" i="1"/>
  <c r="AH639" i="1"/>
  <c r="AH638" i="1"/>
  <c r="AH637" i="1"/>
  <c r="AH636" i="1"/>
  <c r="AH635" i="1"/>
  <c r="AH634" i="1"/>
  <c r="AH633" i="1"/>
  <c r="AI632" i="1"/>
  <c r="AI633" i="1" s="1"/>
  <c r="AI634" i="1" s="1"/>
  <c r="AI635" i="1" s="1"/>
  <c r="AI636" i="1" s="1"/>
  <c r="AI637" i="1" s="1"/>
  <c r="AI638" i="1" s="1"/>
  <c r="AH632" i="1"/>
  <c r="AH631" i="1"/>
  <c r="AH630" i="1"/>
  <c r="AH629" i="1"/>
  <c r="AH628" i="1"/>
  <c r="AH627" i="1"/>
  <c r="AH626" i="1"/>
  <c r="AI625" i="1"/>
  <c r="AI626" i="1" s="1"/>
  <c r="AI627" i="1" s="1"/>
  <c r="AI628" i="1" s="1"/>
  <c r="AI629" i="1" s="1"/>
  <c r="AH625" i="1"/>
  <c r="AH624" i="1"/>
  <c r="AH623" i="1"/>
  <c r="AH622" i="1"/>
  <c r="AI621" i="1"/>
  <c r="AI622" i="1" s="1"/>
  <c r="AH621" i="1"/>
  <c r="AH620" i="1"/>
  <c r="AH619" i="1"/>
  <c r="AH618" i="1"/>
  <c r="AH617" i="1"/>
  <c r="AH616" i="1"/>
  <c r="AI615" i="1"/>
  <c r="AI616" i="1" s="1"/>
  <c r="AI617" i="1" s="1"/>
  <c r="AI618" i="1" s="1"/>
  <c r="AH615" i="1"/>
  <c r="AH614" i="1"/>
  <c r="AH613" i="1"/>
  <c r="AH612" i="1"/>
  <c r="AH611" i="1"/>
  <c r="AH610" i="1"/>
  <c r="AH609" i="1"/>
  <c r="AI608" i="1"/>
  <c r="AH608" i="1"/>
  <c r="AH607" i="1"/>
  <c r="AH606" i="1"/>
  <c r="AH605" i="1"/>
  <c r="AH604" i="1"/>
  <c r="AI603" i="1"/>
  <c r="AH603" i="1"/>
  <c r="AH602" i="1"/>
  <c r="AH601" i="1"/>
  <c r="AI600" i="1"/>
  <c r="AH600" i="1"/>
  <c r="AH599" i="1"/>
  <c r="AH598" i="1"/>
  <c r="AI597" i="1"/>
  <c r="AH597" i="1"/>
  <c r="AH596" i="1"/>
  <c r="AH595" i="1"/>
  <c r="AH594" i="1"/>
  <c r="AH593" i="1"/>
  <c r="AH592" i="1"/>
  <c r="AH591" i="1"/>
  <c r="AH590" i="1"/>
  <c r="AI589" i="1"/>
  <c r="AI590" i="1" s="1"/>
  <c r="AH589" i="1"/>
  <c r="AH588" i="1"/>
  <c r="AH587" i="1"/>
  <c r="AH586" i="1"/>
  <c r="AH585" i="1"/>
  <c r="AH584" i="1"/>
  <c r="AH583" i="1"/>
  <c r="AH582" i="1"/>
  <c r="AH581" i="1"/>
  <c r="AH580" i="1"/>
  <c r="AI579" i="1"/>
  <c r="AI580" i="1" s="1"/>
  <c r="AI581" i="1" s="1"/>
  <c r="AI582" i="1" s="1"/>
  <c r="AI583" i="1" s="1"/>
  <c r="AI584" i="1" s="1"/>
  <c r="AI585" i="1" s="1"/>
  <c r="AI586" i="1" s="1"/>
  <c r="AH579" i="1"/>
  <c r="AH578" i="1"/>
  <c r="AH577" i="1"/>
  <c r="AI576" i="1"/>
  <c r="AH576" i="1"/>
  <c r="AH575" i="1"/>
  <c r="AH574" i="1"/>
  <c r="AH573" i="1"/>
  <c r="AH572" i="1"/>
  <c r="AH571" i="1"/>
  <c r="AH570" i="1"/>
  <c r="AH569" i="1"/>
  <c r="AH568" i="1"/>
  <c r="AH567" i="1"/>
  <c r="AH566" i="1"/>
  <c r="AI565" i="1"/>
  <c r="AI566" i="1" s="1"/>
  <c r="AI567" i="1" s="1"/>
  <c r="AI568" i="1" s="1"/>
  <c r="AI569" i="1" s="1"/>
  <c r="AI570" i="1" s="1"/>
  <c r="AI571" i="1" s="1"/>
  <c r="AI572" i="1" s="1"/>
  <c r="AI573" i="1" s="1"/>
  <c r="AH565" i="1"/>
  <c r="AH564" i="1"/>
  <c r="AH563" i="1"/>
  <c r="AI562" i="1"/>
  <c r="AH562" i="1"/>
  <c r="AH561" i="1"/>
  <c r="AH560" i="1"/>
  <c r="AH559" i="1"/>
  <c r="AH558" i="1"/>
  <c r="AH557" i="1"/>
  <c r="AH556" i="1"/>
  <c r="AH555" i="1"/>
  <c r="AH554" i="1"/>
  <c r="AH553" i="1"/>
  <c r="AI552" i="1"/>
  <c r="AI553" i="1" s="1"/>
  <c r="AI554" i="1" s="1"/>
  <c r="AI555" i="1" s="1"/>
  <c r="AH552" i="1"/>
  <c r="AH551" i="1"/>
  <c r="AH550" i="1"/>
  <c r="AH549" i="1"/>
  <c r="AH548" i="1"/>
  <c r="AH547" i="1"/>
  <c r="AH546" i="1"/>
  <c r="AH545" i="1"/>
  <c r="AH544" i="1"/>
  <c r="AI543" i="1"/>
  <c r="AI544" i="1" s="1"/>
  <c r="AI545" i="1" s="1"/>
  <c r="AI546" i="1" s="1"/>
  <c r="AI547" i="1" s="1"/>
  <c r="AI548" i="1" s="1"/>
  <c r="AI549" i="1" s="1"/>
  <c r="AH543" i="1"/>
  <c r="AH542" i="1"/>
  <c r="AH541" i="1"/>
  <c r="AH540" i="1"/>
  <c r="AH539" i="1"/>
  <c r="AH538" i="1"/>
  <c r="AH537" i="1"/>
  <c r="AH536" i="1"/>
  <c r="AI535" i="1"/>
  <c r="AI536" i="1" s="1"/>
  <c r="AI537" i="1" s="1"/>
  <c r="AI538" i="1" s="1"/>
  <c r="AI539" i="1" s="1"/>
  <c r="AI540" i="1" s="1"/>
  <c r="AH535" i="1"/>
  <c r="AH534" i="1"/>
  <c r="AH533" i="1"/>
  <c r="AH532" i="1"/>
  <c r="AH531" i="1"/>
  <c r="AI530" i="1"/>
  <c r="AI531" i="1" s="1"/>
  <c r="AI532" i="1" s="1"/>
  <c r="AH530" i="1"/>
  <c r="AH529" i="1"/>
  <c r="AH528" i="1"/>
  <c r="AH527" i="1"/>
  <c r="AI526" i="1"/>
  <c r="AI527" i="1" s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H496" i="1"/>
  <c r="AH495" i="1"/>
  <c r="AH494" i="1"/>
  <c r="AH493" i="1"/>
  <c r="AH492" i="1"/>
  <c r="AH491" i="1"/>
  <c r="AH490" i="1"/>
  <c r="AH489" i="1"/>
  <c r="AI488" i="1"/>
  <c r="AI489" i="1" s="1"/>
  <c r="AI490" i="1" s="1"/>
  <c r="AI491" i="1" s="1"/>
  <c r="AI492" i="1" s="1"/>
  <c r="AI493" i="1" s="1"/>
  <c r="AH488" i="1"/>
  <c r="AH487" i="1"/>
  <c r="AH486" i="1"/>
  <c r="AH485" i="1"/>
  <c r="AH484" i="1"/>
  <c r="AH483" i="1"/>
  <c r="AH482" i="1"/>
  <c r="AH481" i="1"/>
  <c r="AH480" i="1"/>
  <c r="AI479" i="1"/>
  <c r="AI480" i="1" s="1"/>
  <c r="AI481" i="1" s="1"/>
  <c r="AH479" i="1"/>
  <c r="AH478" i="1"/>
  <c r="AH477" i="1"/>
  <c r="AI476" i="1"/>
  <c r="AH476" i="1"/>
  <c r="AH475" i="1"/>
  <c r="AH474" i="1"/>
  <c r="AH473" i="1"/>
  <c r="AH472" i="1"/>
  <c r="AI471" i="1"/>
  <c r="AI472" i="1" s="1"/>
  <c r="AI473" i="1" s="1"/>
  <c r="AI474" i="1" s="1"/>
  <c r="AH471" i="1"/>
  <c r="AH470" i="1"/>
  <c r="AH469" i="1"/>
  <c r="AH468" i="1"/>
  <c r="AH467" i="1"/>
  <c r="AH466" i="1"/>
  <c r="AH465" i="1"/>
  <c r="AH464" i="1"/>
  <c r="AI463" i="1"/>
  <c r="AI464" i="1" s="1"/>
  <c r="AI465" i="1" s="1"/>
  <c r="AI466" i="1" s="1"/>
  <c r="AI467" i="1" s="1"/>
  <c r="AI468" i="1" s="1"/>
  <c r="AH463" i="1"/>
  <c r="AH462" i="1"/>
  <c r="AH461" i="1"/>
  <c r="AH460" i="1"/>
  <c r="AI459" i="1"/>
  <c r="AI460" i="1" s="1"/>
  <c r="AH459" i="1"/>
  <c r="AH458" i="1"/>
  <c r="AH457" i="1"/>
  <c r="AH456" i="1"/>
  <c r="AH455" i="1"/>
  <c r="AH454" i="1"/>
  <c r="AH453" i="1"/>
  <c r="AH452" i="1"/>
  <c r="AI451" i="1"/>
  <c r="AI452" i="1" s="1"/>
  <c r="AI453" i="1" s="1"/>
  <c r="AI454" i="1" s="1"/>
  <c r="AI455" i="1" s="1"/>
  <c r="AI456" i="1" s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H439" i="1"/>
  <c r="AH438" i="1"/>
  <c r="AH437" i="1"/>
  <c r="AI436" i="1"/>
  <c r="AH436" i="1"/>
  <c r="AH435" i="1"/>
  <c r="AH434" i="1"/>
  <c r="AH433" i="1"/>
  <c r="AH432" i="1"/>
  <c r="AH431" i="1"/>
  <c r="AH430" i="1"/>
  <c r="AH429" i="1"/>
  <c r="AH428" i="1"/>
  <c r="AH427" i="1"/>
  <c r="AH426" i="1"/>
  <c r="AI425" i="1"/>
  <c r="AI426" i="1" s="1"/>
  <c r="AI427" i="1" s="1"/>
  <c r="AI428" i="1" s="1"/>
  <c r="AI429" i="1" s="1"/>
  <c r="AI430" i="1" s="1"/>
  <c r="AI431" i="1" s="1"/>
  <c r="AH425" i="1"/>
  <c r="AH424" i="1"/>
  <c r="AH423" i="1"/>
  <c r="AH422" i="1"/>
  <c r="AH421" i="1"/>
  <c r="AH420" i="1"/>
  <c r="AH419" i="1"/>
  <c r="AH418" i="1"/>
  <c r="AI417" i="1"/>
  <c r="AI418" i="1" s="1"/>
  <c r="AI419" i="1" s="1"/>
  <c r="AI420" i="1" s="1"/>
  <c r="AI421" i="1" s="1"/>
  <c r="AI422" i="1" s="1"/>
  <c r="AH417" i="1"/>
  <c r="AH416" i="1"/>
  <c r="AH415" i="1"/>
  <c r="AH414" i="1"/>
  <c r="AH413" i="1"/>
  <c r="AH412" i="1"/>
  <c r="AI411" i="1"/>
  <c r="AI412" i="1" s="1"/>
  <c r="AI413" i="1" s="1"/>
  <c r="AI414" i="1" s="1"/>
  <c r="AH411" i="1"/>
  <c r="AH410" i="1"/>
  <c r="AH409" i="1"/>
  <c r="AH408" i="1"/>
  <c r="AH407" i="1"/>
  <c r="AH406" i="1"/>
  <c r="AH405" i="1"/>
  <c r="AH404" i="1"/>
  <c r="AH403" i="1"/>
  <c r="AH402" i="1"/>
  <c r="AH401" i="1"/>
  <c r="AI400" i="1"/>
  <c r="AI401" i="1" s="1"/>
  <c r="AI402" i="1" s="1"/>
  <c r="AI403" i="1" s="1"/>
  <c r="AI404" i="1" s="1"/>
  <c r="AI405" i="1" s="1"/>
  <c r="AI406" i="1" s="1"/>
  <c r="AI407" i="1" s="1"/>
  <c r="AI408" i="1" s="1"/>
  <c r="AH400" i="1"/>
  <c r="AH399" i="1"/>
  <c r="AH398" i="1"/>
  <c r="AH397" i="1"/>
  <c r="AH396" i="1"/>
  <c r="AH395" i="1"/>
  <c r="AH394" i="1"/>
  <c r="AH393" i="1"/>
  <c r="AI392" i="1"/>
  <c r="AI393" i="1" s="1"/>
  <c r="AI394" i="1" s="1"/>
  <c r="AI395" i="1" s="1"/>
  <c r="AI396" i="1" s="1"/>
  <c r="AI397" i="1" s="1"/>
  <c r="AH392" i="1"/>
  <c r="AH391" i="1"/>
  <c r="AH390" i="1"/>
  <c r="AH389" i="1"/>
  <c r="AH388" i="1"/>
  <c r="AH387" i="1"/>
  <c r="AH386" i="1"/>
  <c r="AI385" i="1"/>
  <c r="AI386" i="1" s="1"/>
  <c r="AI387" i="1" s="1"/>
  <c r="AI388" i="1" s="1"/>
  <c r="AI389" i="1" s="1"/>
  <c r="AH385" i="1"/>
  <c r="AH384" i="1"/>
  <c r="AH383" i="1"/>
  <c r="AI382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H369" i="1"/>
  <c r="AH368" i="1"/>
  <c r="AH367" i="1"/>
  <c r="AH366" i="1"/>
  <c r="AI365" i="1"/>
  <c r="AI366" i="1" s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H340" i="1"/>
  <c r="AH339" i="1"/>
  <c r="AH338" i="1"/>
  <c r="AH337" i="1"/>
  <c r="AH336" i="1"/>
  <c r="AH335" i="1"/>
  <c r="AH334" i="1"/>
  <c r="AH333" i="1"/>
  <c r="AH332" i="1"/>
  <c r="AH331" i="1"/>
  <c r="AH330" i="1"/>
  <c r="AI329" i="1"/>
  <c r="AI330" i="1" s="1"/>
  <c r="AI331" i="1" s="1"/>
  <c r="AI332" i="1" s="1"/>
  <c r="AI333" i="1" s="1"/>
  <c r="AI334" i="1" s="1"/>
  <c r="AI335" i="1" s="1"/>
  <c r="AI336" i="1" s="1"/>
  <c r="AI337" i="1" s="1"/>
  <c r="AH329" i="1"/>
  <c r="AH328" i="1"/>
  <c r="AH327" i="1"/>
  <c r="AH326" i="1"/>
  <c r="AH325" i="1"/>
  <c r="AH324" i="1"/>
  <c r="AH323" i="1"/>
  <c r="AI322" i="1"/>
  <c r="AI323" i="1" s="1"/>
  <c r="AI324" i="1" s="1"/>
  <c r="AI325" i="1" s="1"/>
  <c r="AI326" i="1" s="1"/>
  <c r="AH322" i="1"/>
  <c r="AH321" i="1"/>
  <c r="AH320" i="1"/>
  <c r="AH319" i="1"/>
  <c r="AI318" i="1"/>
  <c r="AI319" i="1" s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I284" i="1"/>
  <c r="AI285" i="1" s="1"/>
  <c r="AI286" i="1" s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I269" i="1"/>
  <c r="AI270" i="1" s="1"/>
  <c r="AI271" i="1" s="1"/>
  <c r="AH269" i="1"/>
  <c r="AH268" i="1"/>
  <c r="AH267" i="1"/>
  <c r="AI266" i="1"/>
  <c r="AH266" i="1"/>
  <c r="AH265" i="1"/>
  <c r="AH264" i="1"/>
  <c r="AI263" i="1"/>
  <c r="AI264" i="1" s="1"/>
  <c r="AH263" i="1"/>
  <c r="AH262" i="1"/>
  <c r="AH261" i="1"/>
  <c r="AI260" i="1"/>
  <c r="AI261" i="1" s="1"/>
  <c r="AH260" i="1"/>
  <c r="AH259" i="1"/>
  <c r="AH258" i="1"/>
  <c r="AI257" i="1"/>
  <c r="AH257" i="1"/>
  <c r="AH256" i="1"/>
  <c r="AH255" i="1"/>
  <c r="AH254" i="1"/>
  <c r="AH253" i="1"/>
  <c r="AH252" i="1"/>
  <c r="AH251" i="1"/>
  <c r="AI250" i="1"/>
  <c r="AH250" i="1"/>
  <c r="AH249" i="1"/>
  <c r="AH248" i="1"/>
  <c r="AH247" i="1"/>
  <c r="AH246" i="1"/>
  <c r="AI245" i="1"/>
  <c r="AI246" i="1" s="1"/>
  <c r="AI247" i="1" s="1"/>
  <c r="AI248" i="1" s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H219" i="1"/>
  <c r="AH218" i="1"/>
  <c r="AH217" i="1"/>
  <c r="AH216" i="1"/>
  <c r="AI215" i="1"/>
  <c r="AI216" i="1" s="1"/>
  <c r="AH215" i="1"/>
  <c r="AH214" i="1"/>
  <c r="AH213" i="1"/>
  <c r="AH212" i="1"/>
  <c r="AH211" i="1"/>
  <c r="AH210" i="1"/>
  <c r="AH209" i="1"/>
  <c r="AH208" i="1"/>
  <c r="AI207" i="1"/>
  <c r="AI208" i="1" s="1"/>
  <c r="AH207" i="1"/>
  <c r="AH206" i="1"/>
  <c r="AH205" i="1"/>
  <c r="AH204" i="1"/>
  <c r="AH203" i="1"/>
  <c r="AH202" i="1"/>
  <c r="AH201" i="1"/>
  <c r="AH200" i="1"/>
  <c r="AH199" i="1"/>
  <c r="AH198" i="1"/>
  <c r="AI197" i="1"/>
  <c r="AI198" i="1" s="1"/>
  <c r="AI199" i="1" s="1"/>
  <c r="AI200" i="1" s="1"/>
  <c r="AI201" i="1" s="1"/>
  <c r="AI202" i="1" s="1"/>
  <c r="AH197" i="1"/>
  <c r="AH196" i="1"/>
  <c r="AH195" i="1"/>
  <c r="AI194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AH6" i="1"/>
  <c r="AH5" i="1"/>
  <c r="AI4" i="1"/>
  <c r="AH4" i="1"/>
  <c r="A6" i="9"/>
  <c r="A50" i="5"/>
  <c r="A42" i="5"/>
  <c r="A5" i="8"/>
  <c r="A27" i="7"/>
  <c r="A8" i="8"/>
  <c r="A23" i="7"/>
  <c r="A11" i="9"/>
  <c r="A19" i="7"/>
  <c r="A29" i="7"/>
  <c r="A34" i="5"/>
  <c r="A10" i="7"/>
  <c r="A19" i="9"/>
  <c r="A45" i="5"/>
  <c r="A14" i="6"/>
  <c r="A16" i="8"/>
  <c r="A4" i="6"/>
  <c r="A6" i="12"/>
  <c r="A43" i="4"/>
  <c r="A13" i="7"/>
  <c r="A5" i="6"/>
  <c r="A3" i="12"/>
  <c r="A9" i="6"/>
  <c r="A31" i="5"/>
  <c r="A30" i="5"/>
  <c r="A22" i="7"/>
  <c r="A9" i="9"/>
  <c r="A10" i="8"/>
  <c r="A3" i="6"/>
  <c r="A38" i="4"/>
  <c r="A48" i="4"/>
  <c r="A21" i="6"/>
  <c r="A14" i="9"/>
  <c r="A5" i="9"/>
  <c r="A22" i="8"/>
  <c r="A47" i="4"/>
  <c r="A48" i="5"/>
  <c r="A12" i="6"/>
  <c r="A50" i="4"/>
  <c r="A4" i="12"/>
  <c r="A10" i="6"/>
  <c r="A14" i="8"/>
  <c r="A41" i="4"/>
  <c r="A47" i="5"/>
  <c r="A16" i="7"/>
  <c r="A39" i="4"/>
  <c r="A12" i="9"/>
  <c r="A24" i="8"/>
  <c r="A4" i="9"/>
  <c r="A25" i="8"/>
  <c r="A25" i="9"/>
  <c r="A23" i="9"/>
  <c r="A8" i="12"/>
  <c r="A21" i="7"/>
  <c r="A18" i="8"/>
  <c r="A8" i="9"/>
  <c r="A42" i="4"/>
  <c r="A20" i="7"/>
  <c r="A6" i="8"/>
  <c r="A18" i="7"/>
  <c r="A12" i="7"/>
  <c r="A5" i="12"/>
  <c r="A38" i="5"/>
  <c r="A11" i="7"/>
  <c r="A36" i="5"/>
  <c r="A21" i="8"/>
  <c r="A7" i="6"/>
  <c r="A28" i="7"/>
  <c r="A25" i="7"/>
  <c r="A33" i="5"/>
  <c r="A24" i="9"/>
  <c r="A44" i="5"/>
  <c r="A28" i="5"/>
  <c r="A51" i="4"/>
  <c r="A7" i="7"/>
  <c r="A29" i="5"/>
  <c r="A20" i="8"/>
  <c r="A9" i="8"/>
  <c r="A26" i="7"/>
  <c r="A15" i="7"/>
  <c r="A49" i="4"/>
  <c r="A46" i="4"/>
  <c r="A31" i="7"/>
  <c r="A18" i="9"/>
  <c r="A37" i="4"/>
  <c r="A52" i="4"/>
  <c r="A24" i="7"/>
  <c r="A18" i="6"/>
  <c r="A40" i="4"/>
  <c r="A7" i="12"/>
  <c r="A37" i="5"/>
  <c r="A35" i="5"/>
  <c r="A9" i="7"/>
  <c r="A17" i="6"/>
  <c r="A34" i="4"/>
  <c r="A8" i="7"/>
  <c r="A21" i="9"/>
  <c r="A13" i="9"/>
  <c r="A32" i="7"/>
  <c r="A22" i="6"/>
  <c r="A20" i="6"/>
  <c r="A17" i="8"/>
  <c r="A10" i="9"/>
  <c r="A16" i="6"/>
  <c r="A7" i="8"/>
  <c r="A7" i="9"/>
  <c r="A15" i="6"/>
  <c r="A40" i="5"/>
  <c r="A44" i="4"/>
  <c r="A45" i="4"/>
  <c r="A3" i="8"/>
  <c r="A6" i="6"/>
  <c r="A15" i="9"/>
  <c r="A22" i="9"/>
  <c r="A16" i="9"/>
  <c r="A39" i="5"/>
  <c r="A8" i="6"/>
  <c r="B1" i="3"/>
  <c r="B2" i="3" s="1"/>
  <c r="A5" i="7"/>
  <c r="A11" i="8"/>
  <c r="A12" i="8"/>
  <c r="A30" i="7"/>
  <c r="A15" i="8"/>
  <c r="A17" i="9"/>
  <c r="A32" i="5"/>
  <c r="A35" i="4"/>
  <c r="A13" i="6"/>
  <c r="A13" i="8"/>
  <c r="A20" i="9"/>
  <c r="A46" i="5"/>
  <c r="A4" i="8"/>
  <c r="A4" i="7"/>
  <c r="A23" i="8"/>
  <c r="A11" i="6"/>
  <c r="A49" i="5"/>
  <c r="A19" i="6"/>
  <c r="A6" i="7"/>
  <c r="A6" i="11"/>
  <c r="A14" i="7"/>
  <c r="A41" i="5"/>
  <c r="A43" i="5"/>
  <c r="A19" i="8"/>
  <c r="AH3" i="1"/>
  <c r="A36" i="4"/>
  <c r="A17" i="7"/>
  <c r="R2" i="2"/>
  <c r="H5" i="11"/>
  <c r="F5" i="11"/>
  <c r="D5" i="11"/>
  <c r="G5" i="11"/>
  <c r="C5" i="11"/>
  <c r="A5" i="11" s="1"/>
  <c r="E5" i="11"/>
  <c r="I6" i="11"/>
  <c r="K6" i="11" s="1"/>
  <c r="L6" i="11" s="1"/>
  <c r="M6" i="11" s="1"/>
  <c r="AB666" i="1"/>
  <c r="AF666" i="1"/>
  <c r="AC666" i="1"/>
  <c r="AB664" i="1"/>
  <c r="AC663" i="1"/>
  <c r="AC662" i="1"/>
  <c r="AF661" i="1"/>
  <c r="AC660" i="1"/>
  <c r="AC659" i="1"/>
  <c r="AB658" i="1"/>
  <c r="AC658" i="1"/>
  <c r="AF657" i="1"/>
  <c r="AB657" i="1"/>
  <c r="AC655" i="1"/>
  <c r="AB654" i="1"/>
  <c r="AF653" i="1"/>
  <c r="AF652" i="1"/>
  <c r="AB652" i="1"/>
  <c r="AC650" i="1"/>
  <c r="AF648" i="1"/>
  <c r="AC648" i="1"/>
  <c r="AB647" i="1"/>
  <c r="AC647" i="1"/>
  <c r="AF646" i="1"/>
  <c r="AB646" i="1"/>
  <c r="AF645" i="1"/>
  <c r="AB645" i="1"/>
  <c r="AF644" i="1"/>
  <c r="AB644" i="1"/>
  <c r="AF643" i="1"/>
  <c r="AC643" i="1"/>
  <c r="AF642" i="1"/>
  <c r="AC640" i="1"/>
  <c r="AF640" i="1"/>
  <c r="AF638" i="1"/>
  <c r="AF637" i="1"/>
  <c r="AF636" i="1"/>
  <c r="AB635" i="1"/>
  <c r="AB634" i="1"/>
  <c r="AC633" i="1"/>
  <c r="AF632" i="1"/>
  <c r="AC631" i="1"/>
  <c r="AB631" i="1"/>
  <c r="AF629" i="1"/>
  <c r="AB628" i="1"/>
  <c r="AF627" i="1"/>
  <c r="AC626" i="1"/>
  <c r="AC625" i="1"/>
  <c r="AC624" i="1"/>
  <c r="AB624" i="1"/>
  <c r="AB622" i="1"/>
  <c r="AF621" i="1"/>
  <c r="AF620" i="1"/>
  <c r="AB620" i="1"/>
  <c r="AF618" i="1"/>
  <c r="AC617" i="1"/>
  <c r="AB616" i="1"/>
  <c r="AB615" i="1"/>
  <c r="AC614" i="1"/>
  <c r="AF614" i="1"/>
  <c r="AB612" i="1"/>
  <c r="AF610" i="1"/>
  <c r="AC610" i="1"/>
  <c r="AC608" i="1"/>
  <c r="AB607" i="1"/>
  <c r="AF607" i="1"/>
  <c r="AC605" i="1"/>
  <c r="AF603" i="1"/>
  <c r="AF602" i="1"/>
  <c r="AB600" i="1"/>
  <c r="AF600" i="1"/>
  <c r="AB599" i="1"/>
  <c r="AC597" i="1"/>
  <c r="AB596" i="1"/>
  <c r="AC594" i="1"/>
  <c r="AF594" i="1"/>
  <c r="AF592" i="1"/>
  <c r="AC590" i="1"/>
  <c r="AB590" i="1"/>
  <c r="AF589" i="1"/>
  <c r="AB589" i="1"/>
  <c r="AB588" i="1"/>
  <c r="AC586" i="1"/>
  <c r="AB586" i="1"/>
  <c r="AB585" i="1"/>
  <c r="AF585" i="1"/>
  <c r="AC584" i="1"/>
  <c r="AF584" i="1"/>
  <c r="AF583" i="1"/>
  <c r="AC583" i="1"/>
  <c r="AC582" i="1"/>
  <c r="AB582" i="1"/>
  <c r="AF581" i="1"/>
  <c r="AB581" i="1"/>
  <c r="AF580" i="1"/>
  <c r="AC580" i="1"/>
  <c r="AF579" i="1"/>
  <c r="AB578" i="1"/>
  <c r="AC576" i="1"/>
  <c r="AF575" i="1"/>
  <c r="AF573" i="1"/>
  <c r="AC573" i="1"/>
  <c r="AF572" i="1"/>
  <c r="AC572" i="1"/>
  <c r="AB571" i="1"/>
  <c r="AF571" i="1"/>
  <c r="AB570" i="1"/>
  <c r="AF570" i="1"/>
  <c r="AF569" i="1"/>
  <c r="AC569" i="1"/>
  <c r="AC568" i="1"/>
  <c r="AB568" i="1"/>
  <c r="AB567" i="1"/>
  <c r="AF567" i="1"/>
  <c r="AC566" i="1"/>
  <c r="AF566" i="1"/>
  <c r="AC565" i="1"/>
  <c r="AF564" i="1"/>
  <c r="AB562" i="1"/>
  <c r="AF562" i="1"/>
  <c r="AF561" i="1"/>
  <c r="AF559" i="1"/>
  <c r="AC559" i="1"/>
  <c r="AB557" i="1"/>
  <c r="AB555" i="1"/>
  <c r="AC555" i="1"/>
  <c r="AF554" i="1"/>
  <c r="AC554" i="1"/>
  <c r="AB553" i="1"/>
  <c r="AC553" i="1"/>
  <c r="AB552" i="1"/>
  <c r="AF552" i="1"/>
  <c r="AF551" i="1"/>
  <c r="AC549" i="1"/>
  <c r="AB549" i="1"/>
  <c r="AC548" i="1"/>
  <c r="AF548" i="1"/>
  <c r="AB547" i="1"/>
  <c r="AC547" i="1"/>
  <c r="AC546" i="1"/>
  <c r="AB546" i="1"/>
  <c r="AC545" i="1"/>
  <c r="AF545" i="1"/>
  <c r="AB544" i="1"/>
  <c r="AF544" i="1"/>
  <c r="AF543" i="1"/>
  <c r="AB543" i="1"/>
  <c r="AC542" i="1"/>
  <c r="AF540" i="1"/>
  <c r="AC540" i="1"/>
  <c r="AB539" i="1"/>
  <c r="AF539" i="1"/>
  <c r="AB538" i="1"/>
  <c r="AF538" i="1"/>
  <c r="AB537" i="1"/>
  <c r="AC537" i="1"/>
  <c r="AC536" i="1"/>
  <c r="AB536" i="1"/>
  <c r="AC535" i="1"/>
  <c r="AB535" i="1"/>
  <c r="AF534" i="1"/>
  <c r="AF532" i="1"/>
  <c r="AC532" i="1"/>
  <c r="AF531" i="1"/>
  <c r="AC531" i="1"/>
  <c r="AC530" i="1"/>
  <c r="AF530" i="1"/>
  <c r="AC529" i="1"/>
  <c r="AF527" i="1"/>
  <c r="AC527" i="1"/>
  <c r="AB526" i="1"/>
  <c r="AF526" i="1"/>
  <c r="AB525" i="1"/>
  <c r="AB523" i="1"/>
  <c r="AF523" i="1"/>
  <c r="AF521" i="1"/>
  <c r="AC520" i="1"/>
  <c r="AB519" i="1"/>
  <c r="AB518" i="1"/>
  <c r="AF517" i="1"/>
  <c r="AC516" i="1"/>
  <c r="AF515" i="1"/>
  <c r="AB514" i="1"/>
  <c r="AB513" i="1"/>
  <c r="AB512" i="1"/>
  <c r="AB511" i="1"/>
  <c r="AF510" i="1"/>
  <c r="AC509" i="1"/>
  <c r="AC508" i="1"/>
  <c r="AB507" i="1"/>
  <c r="AF507" i="1"/>
  <c r="AC505" i="1"/>
  <c r="AF504" i="1"/>
  <c r="AB503" i="1"/>
  <c r="AC502" i="1"/>
  <c r="AF501" i="1"/>
  <c r="AB500" i="1"/>
  <c r="AB499" i="1"/>
  <c r="AB498" i="1"/>
  <c r="AC497" i="1"/>
  <c r="AB496" i="1"/>
  <c r="AC495" i="1"/>
  <c r="AF495" i="1"/>
  <c r="AF493" i="1"/>
  <c r="AC492" i="1"/>
  <c r="AB491" i="1"/>
  <c r="AF490" i="1"/>
  <c r="AB489" i="1"/>
  <c r="AF488" i="1"/>
  <c r="AC487" i="1"/>
  <c r="AB487" i="1"/>
  <c r="AB485" i="1"/>
  <c r="AB483" i="1"/>
  <c r="AC483" i="1"/>
  <c r="AB481" i="1"/>
  <c r="AF480" i="1"/>
  <c r="AB479" i="1"/>
  <c r="AC478" i="1"/>
  <c r="AF478" i="1"/>
  <c r="AC476" i="1"/>
  <c r="AF474" i="1"/>
  <c r="AF473" i="1"/>
  <c r="AC472" i="1"/>
  <c r="AC471" i="1"/>
  <c r="AF470" i="1"/>
  <c r="AB470" i="1"/>
  <c r="AB468" i="1"/>
  <c r="AF467" i="1"/>
  <c r="AC466" i="1"/>
  <c r="AC465" i="1"/>
  <c r="AF464" i="1"/>
  <c r="AB463" i="1"/>
  <c r="AC462" i="1"/>
  <c r="AB462" i="1"/>
  <c r="AC460" i="1"/>
  <c r="AB459" i="1"/>
  <c r="AC459" i="1"/>
  <c r="AB458" i="1"/>
  <c r="AF458" i="1"/>
  <c r="AC456" i="1"/>
  <c r="AC455" i="1"/>
  <c r="AC454" i="1"/>
  <c r="AB453" i="1"/>
  <c r="AC452" i="1"/>
  <c r="AC451" i="1"/>
  <c r="AF451" i="1"/>
  <c r="AF450" i="1"/>
  <c r="AB450" i="1"/>
  <c r="AF448" i="1"/>
  <c r="AB447" i="1"/>
  <c r="AF446" i="1"/>
  <c r="AC445" i="1"/>
  <c r="AC444" i="1"/>
  <c r="AC443" i="1"/>
  <c r="AF442" i="1"/>
  <c r="AF441" i="1"/>
  <c r="AC440" i="1"/>
  <c r="AF439" i="1"/>
  <c r="AC439" i="1"/>
  <c r="AC438" i="1"/>
  <c r="AB438" i="1"/>
  <c r="AF436" i="1"/>
  <c r="AF435" i="1"/>
  <c r="AC435" i="1"/>
  <c r="AB433" i="1"/>
  <c r="AC431" i="1"/>
  <c r="AB431" i="1"/>
  <c r="AB430" i="1"/>
  <c r="AF430" i="1"/>
  <c r="AB429" i="1"/>
  <c r="AC429" i="1"/>
  <c r="AB428" i="1"/>
  <c r="AC428" i="1"/>
  <c r="AB427" i="1"/>
  <c r="AF427" i="1"/>
  <c r="AC426" i="1"/>
  <c r="AF426" i="1"/>
  <c r="AC425" i="1"/>
  <c r="AF424" i="1"/>
  <c r="AC422" i="1"/>
  <c r="AB422" i="1"/>
  <c r="AC421" i="1"/>
  <c r="AB421" i="1"/>
  <c r="AF420" i="1"/>
  <c r="AB420" i="1"/>
  <c r="AF419" i="1"/>
  <c r="AC419" i="1"/>
  <c r="AB418" i="1"/>
  <c r="AC418" i="1"/>
  <c r="AF417" i="1"/>
  <c r="AC416" i="1"/>
  <c r="AF414" i="1"/>
  <c r="AC414" i="1"/>
  <c r="AC413" i="1"/>
  <c r="AF413" i="1"/>
  <c r="AF412" i="1"/>
  <c r="AB412" i="1"/>
  <c r="AF411" i="1"/>
  <c r="AC411" i="1"/>
  <c r="AC410" i="1"/>
  <c r="AF408" i="1"/>
  <c r="AC408" i="1"/>
  <c r="AF407" i="1"/>
  <c r="AC407" i="1"/>
  <c r="AC406" i="1"/>
  <c r="AB406" i="1"/>
  <c r="AC405" i="1"/>
  <c r="AF405" i="1"/>
  <c r="AF404" i="1"/>
  <c r="AC404" i="1"/>
  <c r="AB403" i="1"/>
  <c r="AC403" i="1"/>
  <c r="AF402" i="1"/>
  <c r="AB402" i="1"/>
  <c r="AB401" i="1"/>
  <c r="AC401" i="1"/>
  <c r="AF400" i="1"/>
  <c r="AB400" i="1"/>
  <c r="AC399" i="1"/>
  <c r="AF397" i="1"/>
  <c r="AC397" i="1"/>
  <c r="AF396" i="1"/>
  <c r="AC396" i="1"/>
  <c r="AB395" i="1"/>
  <c r="AF395" i="1"/>
  <c r="AB394" i="1"/>
  <c r="AC394" i="1"/>
  <c r="AC393" i="1"/>
  <c r="AB393" i="1"/>
  <c r="AF392" i="1"/>
  <c r="AB392" i="1"/>
  <c r="AF391" i="1"/>
  <c r="AC389" i="1"/>
  <c r="AB389" i="1"/>
  <c r="AB388" i="1"/>
  <c r="AF388" i="1"/>
  <c r="AC387" i="1"/>
  <c r="AB387" i="1"/>
  <c r="AC386" i="1"/>
  <c r="AB386" i="1"/>
  <c r="AF385" i="1"/>
  <c r="AF384" i="1"/>
  <c r="AB382" i="1"/>
  <c r="AC382" i="1"/>
  <c r="AB381" i="1"/>
  <c r="AB379" i="1"/>
  <c r="AF379" i="1"/>
  <c r="AF378" i="1"/>
  <c r="AB378" i="1"/>
  <c r="AF377" i="1"/>
  <c r="AB377" i="1"/>
  <c r="AC376" i="1"/>
  <c r="AB376" i="1"/>
  <c r="AC375" i="1"/>
  <c r="AF375" i="1"/>
  <c r="AC374" i="1"/>
  <c r="AF374" i="1"/>
  <c r="AB373" i="1"/>
  <c r="AF373" i="1"/>
  <c r="AB372" i="1"/>
  <c r="AC372" i="1"/>
  <c r="AF371" i="1"/>
  <c r="AC371" i="1"/>
  <c r="AB370" i="1"/>
  <c r="AF370" i="1"/>
  <c r="AC369" i="1"/>
  <c r="AF369" i="1"/>
  <c r="AC368" i="1"/>
  <c r="AB366" i="1"/>
  <c r="AF366" i="1"/>
  <c r="AC365" i="1"/>
  <c r="AC363" i="1"/>
  <c r="AB363" i="1"/>
  <c r="AF361" i="1"/>
  <c r="AF360" i="1"/>
  <c r="AB359" i="1"/>
  <c r="AF358" i="1"/>
  <c r="AB357" i="1"/>
  <c r="AC356" i="1"/>
  <c r="AB355" i="1"/>
  <c r="AC354" i="1"/>
  <c r="AF353" i="1"/>
  <c r="AC352" i="1"/>
  <c r="AB352" i="1"/>
  <c r="AF351" i="1"/>
  <c r="AC351" i="1"/>
  <c r="AB349" i="1"/>
  <c r="AF348" i="1"/>
  <c r="AC347" i="1"/>
  <c r="AB346" i="1"/>
  <c r="AC345" i="1"/>
  <c r="AC344" i="1"/>
  <c r="AB343" i="1"/>
  <c r="AC342" i="1"/>
  <c r="AF341" i="1"/>
  <c r="AB340" i="1"/>
  <c r="AC340" i="1"/>
  <c r="AF339" i="1"/>
  <c r="AB339" i="1"/>
  <c r="AB337" i="1"/>
  <c r="AC336" i="1"/>
  <c r="AF335" i="1"/>
  <c r="AC334" i="1"/>
  <c r="AF333" i="1"/>
  <c r="AB332" i="1"/>
  <c r="AC331" i="1"/>
  <c r="AF330" i="1"/>
  <c r="AC329" i="1"/>
  <c r="AB329" i="1"/>
  <c r="AF328" i="1"/>
  <c r="AC328" i="1"/>
  <c r="AB326" i="1"/>
  <c r="AF325" i="1"/>
  <c r="AF324" i="1"/>
  <c r="AF323" i="1"/>
  <c r="AC322" i="1"/>
  <c r="AF322" i="1"/>
  <c r="AB321" i="1"/>
  <c r="AC321" i="1"/>
  <c r="AF319" i="1"/>
  <c r="AC318" i="1"/>
  <c r="AF317" i="1"/>
  <c r="AB317" i="1"/>
  <c r="AC315" i="1"/>
  <c r="AF314" i="1"/>
  <c r="AF313" i="1"/>
  <c r="AC312" i="1"/>
  <c r="AB311" i="1"/>
  <c r="AF310" i="1"/>
  <c r="AF309" i="1"/>
  <c r="AF308" i="1"/>
  <c r="AC307" i="1"/>
  <c r="AB306" i="1"/>
  <c r="AF305" i="1"/>
  <c r="AF304" i="1"/>
  <c r="AB303" i="1"/>
  <c r="AF302" i="1"/>
  <c r="AC301" i="1"/>
  <c r="AF301" i="1"/>
  <c r="AB300" i="1"/>
  <c r="AF300" i="1"/>
  <c r="AB298" i="1"/>
  <c r="AC296" i="1"/>
  <c r="AB296" i="1"/>
  <c r="AF294" i="1"/>
  <c r="AB292" i="1"/>
  <c r="AF292" i="1"/>
  <c r="AF290" i="1"/>
  <c r="AF288" i="1"/>
  <c r="AC288" i="1"/>
  <c r="AC286" i="1"/>
  <c r="AF285" i="1"/>
  <c r="AB284" i="1"/>
  <c r="AF283" i="1"/>
  <c r="AC283" i="1"/>
  <c r="AF281" i="1"/>
  <c r="AC279" i="1"/>
  <c r="AB279" i="1"/>
  <c r="AC277" i="1"/>
  <c r="AC275" i="1"/>
  <c r="AF275" i="1"/>
  <c r="AB273" i="1"/>
  <c r="AC271" i="1"/>
  <c r="AF271" i="1"/>
  <c r="AF270" i="1"/>
  <c r="AB270" i="1"/>
  <c r="AC269" i="1"/>
  <c r="AB269" i="1"/>
  <c r="AB268" i="1"/>
  <c r="AC266" i="1"/>
  <c r="AC264" i="1"/>
  <c r="AB264" i="1"/>
  <c r="AC263" i="1"/>
  <c r="AB263" i="1"/>
  <c r="AB261" i="1"/>
  <c r="AC261" i="1"/>
  <c r="AC260" i="1"/>
  <c r="AF259" i="1"/>
  <c r="AC257" i="1"/>
  <c r="AB257" i="1"/>
  <c r="AF256" i="1"/>
  <c r="AB254" i="1"/>
  <c r="AF254" i="1"/>
  <c r="AF252" i="1"/>
  <c r="AC250" i="1"/>
  <c r="AF250" i="1"/>
  <c r="AB248" i="1"/>
  <c r="AC248" i="1"/>
  <c r="AB247" i="1"/>
  <c r="AF247" i="1"/>
  <c r="AC246" i="1"/>
  <c r="AF246" i="1"/>
  <c r="AF245" i="1"/>
  <c r="AF244" i="1"/>
  <c r="AC242" i="1"/>
  <c r="AF242" i="1"/>
  <c r="AB240" i="1"/>
  <c r="AC239" i="1"/>
  <c r="AF238" i="1"/>
  <c r="AB237" i="1"/>
  <c r="AC236" i="1"/>
  <c r="AC235" i="1"/>
  <c r="AB234" i="1"/>
  <c r="AC233" i="1"/>
  <c r="AB232" i="1"/>
  <c r="AF231" i="1"/>
  <c r="AB231" i="1"/>
  <c r="AB230" i="1"/>
  <c r="AF230" i="1"/>
  <c r="AC228" i="1"/>
  <c r="AB227" i="1"/>
  <c r="AB226" i="1"/>
  <c r="AC225" i="1"/>
  <c r="AB224" i="1"/>
  <c r="AC223" i="1"/>
  <c r="AC222" i="1"/>
  <c r="AC221" i="1"/>
  <c r="AF220" i="1"/>
  <c r="AC219" i="1"/>
  <c r="AB219" i="1"/>
  <c r="AF218" i="1"/>
  <c r="AB218" i="1"/>
  <c r="AF216" i="1"/>
  <c r="AF215" i="1"/>
  <c r="AB214" i="1"/>
  <c r="AC214" i="1"/>
  <c r="AC212" i="1"/>
  <c r="AF210" i="1"/>
  <c r="AC210" i="1"/>
  <c r="AC208" i="1"/>
  <c r="AC207" i="1"/>
  <c r="AF206" i="1"/>
  <c r="AC206" i="1"/>
  <c r="AC204" i="1"/>
  <c r="AB202" i="1"/>
  <c r="AF202" i="1"/>
  <c r="AB201" i="1"/>
  <c r="AC201" i="1"/>
  <c r="AF200" i="1"/>
  <c r="AC200" i="1"/>
  <c r="AF199" i="1"/>
  <c r="AB199" i="1"/>
  <c r="AC198" i="1"/>
  <c r="AB198" i="1"/>
  <c r="AF197" i="1"/>
  <c r="AB197" i="1"/>
  <c r="AC196" i="1"/>
  <c r="AF194" i="1"/>
  <c r="AC194" i="1"/>
  <c r="AC193" i="1"/>
  <c r="AB191" i="1"/>
  <c r="AC191" i="1"/>
  <c r="AC189" i="1"/>
  <c r="AB187" i="1"/>
  <c r="AC187" i="1"/>
  <c r="AC186" i="1"/>
  <c r="AB186" i="1"/>
  <c r="AF185" i="1"/>
  <c r="AB185" i="1"/>
  <c r="AC184" i="1"/>
  <c r="AF184" i="1"/>
  <c r="AB183" i="1"/>
  <c r="AF183" i="1"/>
  <c r="AC182" i="1"/>
  <c r="AF182" i="1"/>
  <c r="AF181" i="1"/>
  <c r="AB181" i="1"/>
  <c r="AF180" i="1"/>
  <c r="AB180" i="1"/>
  <c r="AB179" i="1"/>
  <c r="AC179" i="1"/>
  <c r="AB178" i="1"/>
  <c r="AF178" i="1"/>
  <c r="AC177" i="1"/>
  <c r="AF177" i="1"/>
  <c r="AB176" i="1"/>
  <c r="AF176" i="1"/>
  <c r="AB175" i="1"/>
  <c r="AF175" i="1"/>
  <c r="AF174" i="1"/>
  <c r="AB174" i="1"/>
  <c r="AF173" i="1"/>
  <c r="AC173" i="1"/>
  <c r="AC172" i="1"/>
  <c r="AC170" i="1"/>
  <c r="AF170" i="1"/>
  <c r="AB169" i="1"/>
  <c r="AF169" i="1"/>
  <c r="AB168" i="1"/>
  <c r="AC168" i="1"/>
  <c r="AB167" i="1"/>
  <c r="AC167" i="1"/>
  <c r="AB166" i="1"/>
  <c r="AF166" i="1"/>
  <c r="AF165" i="1"/>
  <c r="AC165" i="1"/>
  <c r="AB164" i="1"/>
  <c r="AF164" i="1"/>
  <c r="AB163" i="1"/>
  <c r="AF163" i="1"/>
  <c r="AC162" i="1"/>
  <c r="AB162" i="1"/>
  <c r="AF161" i="1"/>
  <c r="AB161" i="1"/>
  <c r="AB160" i="1"/>
  <c r="AB159" i="1"/>
  <c r="AC157" i="1"/>
  <c r="AF157" i="1"/>
  <c r="AC156" i="1"/>
  <c r="AF156" i="1"/>
  <c r="AF155" i="1"/>
  <c r="AB155" i="1"/>
  <c r="AF154" i="1"/>
  <c r="AC154" i="1"/>
  <c r="AC153" i="1"/>
  <c r="AF153" i="1"/>
  <c r="AC152" i="1"/>
  <c r="AF152" i="1"/>
  <c r="AF151" i="1"/>
  <c r="AB151" i="1"/>
  <c r="AB150" i="1"/>
  <c r="AF150" i="1"/>
  <c r="AB149" i="1"/>
  <c r="AF149" i="1"/>
  <c r="AB148" i="1"/>
  <c r="AC148" i="1"/>
  <c r="AC147" i="1"/>
  <c r="AB147" i="1"/>
  <c r="AF146" i="1"/>
  <c r="AB146" i="1"/>
  <c r="AF145" i="1"/>
  <c r="AC145" i="1"/>
  <c r="AF144" i="1"/>
  <c r="AB144" i="1"/>
  <c r="AC143" i="1"/>
  <c r="AB143" i="1"/>
  <c r="AF142" i="1"/>
  <c r="AF140" i="1"/>
  <c r="AC140" i="1"/>
  <c r="AC139" i="1"/>
  <c r="AC138" i="1"/>
  <c r="AC136" i="1"/>
  <c r="AF136" i="1"/>
  <c r="AB134" i="1"/>
  <c r="AF132" i="1"/>
  <c r="AC132" i="1"/>
  <c r="AF131" i="1"/>
  <c r="AC131" i="1"/>
  <c r="AB130" i="1"/>
  <c r="AF130" i="1"/>
  <c r="AF129" i="1"/>
  <c r="AC129" i="1"/>
  <c r="AC128" i="1"/>
  <c r="AF128" i="1"/>
  <c r="AC127" i="1"/>
  <c r="AB127" i="1"/>
  <c r="AC126" i="1"/>
  <c r="AB126" i="1"/>
  <c r="AC125" i="1"/>
  <c r="AF125" i="1"/>
  <c r="AF124" i="1"/>
  <c r="AB122" i="1"/>
  <c r="AF122" i="1"/>
  <c r="AB121" i="1"/>
  <c r="AC121" i="1"/>
  <c r="AB120" i="1"/>
  <c r="AF120" i="1"/>
  <c r="AC119" i="1"/>
  <c r="AB119" i="1"/>
  <c r="AC118" i="1"/>
  <c r="AC116" i="1"/>
  <c r="AB116" i="1"/>
  <c r="AF114" i="1"/>
  <c r="AB113" i="1"/>
  <c r="AF112" i="1"/>
  <c r="AF111" i="1"/>
  <c r="AB111" i="1"/>
  <c r="AB109" i="1"/>
  <c r="AB108" i="1"/>
  <c r="AF107" i="1"/>
  <c r="AB106" i="1"/>
  <c r="AB105" i="1"/>
  <c r="AF104" i="1"/>
  <c r="AB104" i="1"/>
  <c r="AC102" i="1"/>
  <c r="AF101" i="1"/>
  <c r="AB100" i="1"/>
  <c r="AB99" i="1"/>
  <c r="AC98" i="1"/>
  <c r="AB97" i="1"/>
  <c r="AF96" i="1"/>
  <c r="AC95" i="1"/>
  <c r="AB95" i="1"/>
  <c r="AB93" i="1"/>
  <c r="AC92" i="1"/>
  <c r="AB91" i="1"/>
  <c r="AC91" i="1"/>
  <c r="AB90" i="1"/>
  <c r="AF90" i="1"/>
  <c r="AB88" i="1"/>
  <c r="AF88" i="1"/>
  <c r="AF87" i="1"/>
  <c r="AC87" i="1"/>
  <c r="AB85" i="1"/>
  <c r="AC84" i="1"/>
  <c r="AC83" i="1"/>
  <c r="AF82" i="1"/>
  <c r="AB81" i="1"/>
  <c r="AB80" i="1"/>
  <c r="AF79" i="1"/>
  <c r="AC78" i="1"/>
  <c r="AC77" i="1"/>
  <c r="AF76" i="1"/>
  <c r="AC76" i="1"/>
  <c r="AC74" i="1"/>
  <c r="AF74" i="1"/>
  <c r="AC73" i="1"/>
  <c r="AF73" i="1"/>
  <c r="AF71" i="1"/>
  <c r="AC69" i="1"/>
  <c r="AF69" i="1"/>
  <c r="AF67" i="1"/>
  <c r="AB66" i="1"/>
  <c r="AB65" i="1"/>
  <c r="AC64" i="1"/>
  <c r="AC63" i="1"/>
  <c r="AF62" i="1"/>
  <c r="AB62" i="1"/>
  <c r="AC60" i="1"/>
  <c r="AC58" i="1"/>
  <c r="AB58" i="1"/>
  <c r="AB57" i="1"/>
  <c r="AC55" i="1"/>
  <c r="AB55" i="1"/>
  <c r="AB54" i="1"/>
  <c r="AC54" i="1"/>
  <c r="AF53" i="1"/>
  <c r="AB53" i="1"/>
  <c r="AB52" i="1"/>
  <c r="AC52" i="1"/>
  <c r="AF51" i="1"/>
  <c r="AC51" i="1"/>
  <c r="AF50" i="1"/>
  <c r="AB50" i="1"/>
  <c r="AC49" i="1"/>
  <c r="AB47" i="1"/>
  <c r="AC47" i="1"/>
  <c r="AF46" i="1"/>
  <c r="AB46" i="1"/>
  <c r="AF45" i="1"/>
  <c r="AC45" i="1"/>
  <c r="AC44" i="1"/>
  <c r="AF44" i="1"/>
  <c r="AC43" i="1"/>
  <c r="AF43" i="1"/>
  <c r="AF42" i="1"/>
  <c r="AC40" i="1"/>
  <c r="AB40" i="1"/>
  <c r="AB39" i="1"/>
  <c r="AF39" i="1"/>
  <c r="AC38" i="1"/>
  <c r="AB38" i="1"/>
  <c r="AC37" i="1"/>
  <c r="AF37" i="1"/>
  <c r="AC36" i="1"/>
  <c r="AF36" i="1"/>
  <c r="AC35" i="1"/>
  <c r="AB35" i="1"/>
  <c r="AF34" i="1"/>
  <c r="AC34" i="1"/>
  <c r="AC33" i="1"/>
  <c r="AF31" i="1"/>
  <c r="AC31" i="1"/>
  <c r="AC29" i="1"/>
  <c r="AF28" i="1"/>
  <c r="AF27" i="1"/>
  <c r="AB26" i="1"/>
  <c r="AC25" i="1"/>
  <c r="AC24" i="1"/>
  <c r="AF23" i="1"/>
  <c r="AB23" i="1"/>
  <c r="AF21" i="1"/>
  <c r="AC19" i="1"/>
  <c r="AF19" i="1"/>
  <c r="AC17" i="1"/>
  <c r="AC15" i="1"/>
  <c r="AB15" i="1"/>
  <c r="AB14" i="1"/>
  <c r="AC12" i="1"/>
  <c r="AF12" i="1"/>
  <c r="AC10" i="1"/>
  <c r="AC9" i="1"/>
  <c r="AF9" i="1"/>
  <c r="AC8" i="1"/>
  <c r="AF8" i="1"/>
  <c r="AB6" i="1"/>
  <c r="AF4" i="1"/>
  <c r="AB4" i="1"/>
  <c r="AC3" i="1"/>
  <c r="H2" i="2"/>
  <c r="F2" i="2"/>
  <c r="I2" i="2"/>
  <c r="AB43" i="1"/>
  <c r="AF40" i="1"/>
  <c r="AC39" i="1"/>
  <c r="AB36" i="1"/>
  <c r="AB33" i="1"/>
  <c r="AC28" i="1"/>
  <c r="AB27" i="1"/>
  <c r="AC26" i="1"/>
  <c r="AB24" i="1"/>
  <c r="AC23" i="1"/>
  <c r="AB21" i="1"/>
  <c r="AB19" i="1"/>
  <c r="AB17" i="1"/>
  <c r="AB12" i="1"/>
  <c r="AB10" i="1"/>
  <c r="AB8" i="1"/>
  <c r="AC6" i="1"/>
  <c r="AB3" i="1"/>
  <c r="J2" i="2"/>
  <c r="B2" i="2"/>
  <c r="AF664" i="1"/>
  <c r="AC664" i="1"/>
  <c r="AB663" i="1"/>
  <c r="AF663" i="1"/>
  <c r="AB662" i="1"/>
  <c r="AF662" i="1"/>
  <c r="AC661" i="1"/>
  <c r="AB661" i="1"/>
  <c r="AB660" i="1"/>
  <c r="AF660" i="1"/>
  <c r="AF659" i="1"/>
  <c r="AB659" i="1"/>
  <c r="AF658" i="1"/>
  <c r="AC657" i="1"/>
  <c r="AB655" i="1"/>
  <c r="AF655" i="1"/>
  <c r="AC654" i="1"/>
  <c r="AF654" i="1"/>
  <c r="AB653" i="1"/>
  <c r="AC653" i="1"/>
  <c r="AC652" i="1"/>
  <c r="AF650" i="1"/>
  <c r="AB650" i="1"/>
  <c r="AB648" i="1"/>
  <c r="AF647" i="1"/>
  <c r="AC646" i="1"/>
  <c r="AC645" i="1"/>
  <c r="AC644" i="1"/>
  <c r="AB643" i="1"/>
  <c r="AC642" i="1"/>
  <c r="AB642" i="1"/>
  <c r="AB640" i="1"/>
  <c r="AC638" i="1"/>
  <c r="AB638" i="1"/>
  <c r="AB637" i="1"/>
  <c r="AC637" i="1"/>
  <c r="AC636" i="1"/>
  <c r="AB636" i="1"/>
  <c r="AF635" i="1"/>
  <c r="AC635" i="1"/>
  <c r="AC634" i="1"/>
  <c r="AF634" i="1"/>
  <c r="AB633" i="1"/>
  <c r="AF633" i="1"/>
  <c r="AC632" i="1"/>
  <c r="AB632" i="1"/>
  <c r="AF631" i="1"/>
  <c r="AB629" i="1"/>
  <c r="AC629" i="1"/>
  <c r="AF628" i="1"/>
  <c r="AC628" i="1"/>
  <c r="AB627" i="1"/>
  <c r="AC627" i="1"/>
  <c r="AB626" i="1"/>
  <c r="AF626" i="1"/>
  <c r="AB625" i="1"/>
  <c r="AF625" i="1"/>
  <c r="AF624" i="1"/>
  <c r="AC622" i="1"/>
  <c r="AF622" i="1"/>
  <c r="AB621" i="1"/>
  <c r="AC621" i="1"/>
  <c r="AC620" i="1"/>
  <c r="AC618" i="1"/>
  <c r="AB618" i="1"/>
  <c r="AB617" i="1"/>
  <c r="AF617" i="1"/>
  <c r="AF616" i="1"/>
  <c r="AC616" i="1"/>
  <c r="AF615" i="1"/>
  <c r="AC615" i="1"/>
  <c r="AB614" i="1"/>
  <c r="AF612" i="1"/>
  <c r="AC612" i="1"/>
  <c r="AB610" i="1"/>
  <c r="AF608" i="1"/>
  <c r="AB608" i="1"/>
  <c r="AC607" i="1"/>
  <c r="AB605" i="1"/>
  <c r="AF605" i="1"/>
  <c r="AB603" i="1"/>
  <c r="AC603" i="1"/>
  <c r="AB602" i="1"/>
  <c r="AC602" i="1"/>
  <c r="AC600" i="1"/>
  <c r="AC599" i="1"/>
  <c r="AF599" i="1"/>
  <c r="AF597" i="1"/>
  <c r="AB597" i="1"/>
  <c r="AF596" i="1"/>
  <c r="AC596" i="1"/>
  <c r="AB594" i="1"/>
  <c r="AB592" i="1"/>
  <c r="AC592" i="1"/>
  <c r="AF590" i="1"/>
  <c r="AC589" i="1"/>
  <c r="AC588" i="1"/>
  <c r="AF588" i="1"/>
  <c r="AF586" i="1"/>
  <c r="AC585" i="1"/>
  <c r="AB584" i="1"/>
  <c r="AB583" i="1"/>
  <c r="AF582" i="1"/>
  <c r="AC581" i="1"/>
  <c r="AB580" i="1"/>
  <c r="AB579" i="1"/>
  <c r="AC579" i="1"/>
  <c r="AC578" i="1"/>
  <c r="AF578" i="1"/>
  <c r="AB576" i="1"/>
  <c r="AF576" i="1"/>
  <c r="AC575" i="1"/>
  <c r="AB575" i="1"/>
  <c r="AB573" i="1"/>
  <c r="AB572" i="1"/>
  <c r="AC571" i="1"/>
  <c r="AC570" i="1"/>
  <c r="AB569" i="1"/>
  <c r="AF568" i="1"/>
  <c r="AC567" i="1"/>
  <c r="AB566" i="1"/>
  <c r="AB565" i="1"/>
  <c r="AF565" i="1"/>
  <c r="AB564" i="1"/>
  <c r="AC564" i="1"/>
  <c r="AC562" i="1"/>
  <c r="AB561" i="1"/>
  <c r="AC561" i="1"/>
  <c r="AB559" i="1"/>
  <c r="AC557" i="1"/>
  <c r="AF557" i="1"/>
  <c r="AF555" i="1"/>
  <c r="AB554" i="1"/>
  <c r="AF553" i="1"/>
  <c r="AC552" i="1"/>
  <c r="AC551" i="1"/>
  <c r="AB551" i="1"/>
  <c r="AF549" i="1"/>
  <c r="AB548" i="1"/>
  <c r="AF547" i="1"/>
  <c r="AF546" i="1"/>
  <c r="AB545" i="1"/>
  <c r="AC544" i="1"/>
  <c r="AC543" i="1"/>
  <c r="AF542" i="1"/>
  <c r="AB542" i="1"/>
  <c r="AB540" i="1"/>
  <c r="AC539" i="1"/>
  <c r="AC538" i="1"/>
  <c r="AF537" i="1"/>
  <c r="AF536" i="1"/>
  <c r="AF535" i="1"/>
  <c r="AC534" i="1"/>
  <c r="AB534" i="1"/>
  <c r="AB532" i="1"/>
  <c r="AB531" i="1"/>
  <c r="AB530" i="1"/>
  <c r="AB529" i="1"/>
  <c r="AF529" i="1"/>
  <c r="AB527" i="1"/>
  <c r="AC526" i="1"/>
  <c r="AC525" i="1"/>
  <c r="AF525" i="1"/>
  <c r="AC523" i="1"/>
  <c r="AB521" i="1"/>
  <c r="AC521" i="1"/>
  <c r="AB520" i="1"/>
  <c r="AF520" i="1"/>
  <c r="AF519" i="1"/>
  <c r="AC519" i="1"/>
  <c r="AC518" i="1"/>
  <c r="AF518" i="1"/>
  <c r="AB517" i="1"/>
  <c r="AC517" i="1"/>
  <c r="AF516" i="1"/>
  <c r="AB516" i="1"/>
  <c r="AB515" i="1"/>
  <c r="AC515" i="1"/>
  <c r="AF514" i="1"/>
  <c r="AC514" i="1"/>
  <c r="AC513" i="1"/>
  <c r="AF513" i="1"/>
  <c r="AC512" i="1"/>
  <c r="AF512" i="1"/>
  <c r="AC511" i="1"/>
  <c r="AF511" i="1"/>
  <c r="AC510" i="1"/>
  <c r="AB510" i="1"/>
  <c r="AF509" i="1"/>
  <c r="AB509" i="1"/>
  <c r="AF508" i="1"/>
  <c r="AB508" i="1"/>
  <c r="AC507" i="1"/>
  <c r="AB505" i="1"/>
  <c r="AF505" i="1"/>
  <c r="AC504" i="1"/>
  <c r="AB504" i="1"/>
  <c r="AC503" i="1"/>
  <c r="AF503" i="1"/>
  <c r="AB502" i="1"/>
  <c r="AF502" i="1"/>
  <c r="AB501" i="1"/>
  <c r="AC501" i="1"/>
  <c r="AF500" i="1"/>
  <c r="AC500" i="1"/>
  <c r="AF499" i="1"/>
  <c r="AC499" i="1"/>
  <c r="AF498" i="1"/>
  <c r="AC498" i="1"/>
  <c r="AF497" i="1"/>
  <c r="AB497" i="1"/>
  <c r="AC496" i="1"/>
  <c r="AF496" i="1"/>
  <c r="AB495" i="1"/>
  <c r="AC493" i="1"/>
  <c r="AB493" i="1"/>
  <c r="AF492" i="1"/>
  <c r="AB492" i="1"/>
  <c r="AC491" i="1"/>
  <c r="AF491" i="1"/>
  <c r="AC490" i="1"/>
  <c r="AB490" i="1"/>
  <c r="AF489" i="1"/>
  <c r="AC489" i="1"/>
  <c r="AB488" i="1"/>
  <c r="AC488" i="1"/>
  <c r="AF487" i="1"/>
  <c r="AF485" i="1"/>
  <c r="AC485" i="1"/>
  <c r="AF483" i="1"/>
  <c r="AF481" i="1"/>
  <c r="AC481" i="1"/>
  <c r="AB480" i="1"/>
  <c r="AC480" i="1"/>
  <c r="AF479" i="1"/>
  <c r="AC479" i="1"/>
  <c r="AB478" i="1"/>
  <c r="AF476" i="1"/>
  <c r="AB476" i="1"/>
  <c r="AB474" i="1"/>
  <c r="AC474" i="1"/>
  <c r="AC473" i="1"/>
  <c r="AB473" i="1"/>
  <c r="AB472" i="1"/>
  <c r="AF472" i="1"/>
  <c r="AB471" i="1"/>
  <c r="AF471" i="1"/>
  <c r="AC470" i="1"/>
  <c r="AC468" i="1"/>
  <c r="AF468" i="1"/>
  <c r="AC467" i="1"/>
  <c r="AB467" i="1"/>
  <c r="AB466" i="1"/>
  <c r="AF466" i="1"/>
  <c r="AF465" i="1"/>
  <c r="AB465" i="1"/>
  <c r="AC464" i="1"/>
  <c r="AB464" i="1"/>
  <c r="AC463" i="1"/>
  <c r="AF463" i="1"/>
  <c r="AF462" i="1"/>
  <c r="AB460" i="1"/>
  <c r="AF460" i="1"/>
  <c r="AF459" i="1"/>
  <c r="AC458" i="1"/>
  <c r="AB456" i="1"/>
  <c r="AF456" i="1"/>
  <c r="AB455" i="1"/>
  <c r="AF455" i="1"/>
  <c r="AB454" i="1"/>
  <c r="AF454" i="1"/>
  <c r="AC453" i="1"/>
  <c r="AF453" i="1"/>
  <c r="AB452" i="1"/>
  <c r="AF452" i="1"/>
  <c r="AB451" i="1"/>
  <c r="AC450" i="1"/>
  <c r="AC448" i="1"/>
  <c r="AB448" i="1"/>
  <c r="AC447" i="1"/>
  <c r="AF447" i="1"/>
  <c r="AB446" i="1"/>
  <c r="AC446" i="1"/>
  <c r="AB445" i="1"/>
  <c r="AF445" i="1"/>
  <c r="AB444" i="1"/>
  <c r="AF444" i="1"/>
  <c r="AF443" i="1"/>
  <c r="AB443" i="1"/>
  <c r="AB442" i="1"/>
  <c r="AC442" i="1"/>
  <c r="AB441" i="1"/>
  <c r="AC441" i="1"/>
  <c r="AB440" i="1"/>
  <c r="AF440" i="1"/>
  <c r="AB439" i="1"/>
  <c r="AF438" i="1"/>
  <c r="AC436" i="1"/>
  <c r="AB436" i="1"/>
  <c r="AB435" i="1"/>
  <c r="AF433" i="1"/>
  <c r="AC433" i="1"/>
  <c r="AF431" i="1"/>
  <c r="AC430" i="1"/>
  <c r="AF429" i="1"/>
  <c r="AF428" i="1"/>
  <c r="AC427" i="1"/>
  <c r="AB426" i="1"/>
  <c r="AF425" i="1"/>
  <c r="AB425" i="1"/>
  <c r="AB424" i="1"/>
  <c r="AC424" i="1"/>
  <c r="AF422" i="1"/>
  <c r="AF421" i="1"/>
  <c r="AC420" i="1"/>
  <c r="AB419" i="1"/>
  <c r="AF418" i="1"/>
  <c r="AB417" i="1"/>
  <c r="AC417" i="1"/>
  <c r="AF416" i="1"/>
  <c r="AB416" i="1"/>
  <c r="AB414" i="1"/>
  <c r="AB413" i="1"/>
  <c r="AC412" i="1"/>
  <c r="AB411" i="1"/>
  <c r="AF410" i="1"/>
  <c r="AB410" i="1"/>
  <c r="AB408" i="1"/>
  <c r="AB407" i="1"/>
  <c r="AF406" i="1"/>
  <c r="AB405" i="1"/>
  <c r="AB404" i="1"/>
  <c r="AF403" i="1"/>
  <c r="AC402" i="1"/>
  <c r="AF401" i="1"/>
  <c r="AC400" i="1"/>
  <c r="AB399" i="1"/>
  <c r="AF399" i="1"/>
  <c r="AB397" i="1"/>
  <c r="AB396" i="1"/>
  <c r="AC395" i="1"/>
  <c r="AF394" i="1"/>
  <c r="AF393" i="1"/>
  <c r="AC392" i="1"/>
  <c r="AB391" i="1"/>
  <c r="AC391" i="1"/>
  <c r="AF389" i="1"/>
  <c r="AC388" i="1"/>
  <c r="AF387" i="1"/>
  <c r="AF386" i="1"/>
  <c r="AB385" i="1"/>
  <c r="AC385" i="1"/>
  <c r="AB384" i="1"/>
  <c r="AC384" i="1"/>
  <c r="AF382" i="1"/>
  <c r="AC381" i="1"/>
  <c r="AF381" i="1"/>
  <c r="AC379" i="1"/>
  <c r="AC378" i="1"/>
  <c r="AC377" i="1"/>
  <c r="AF376" i="1"/>
  <c r="AB375" i="1"/>
  <c r="AB374" i="1"/>
  <c r="AC373" i="1"/>
  <c r="AF372" i="1"/>
  <c r="AB371" i="1"/>
  <c r="AC370" i="1"/>
  <c r="AB369" i="1"/>
  <c r="AF368" i="1"/>
  <c r="AB368" i="1"/>
  <c r="AC366" i="1"/>
  <c r="AB365" i="1"/>
  <c r="AF365" i="1"/>
  <c r="AF363" i="1"/>
  <c r="AC361" i="1"/>
  <c r="AB361" i="1"/>
  <c r="AB360" i="1"/>
  <c r="AC360" i="1"/>
  <c r="AF359" i="1"/>
  <c r="AC359" i="1"/>
  <c r="AB358" i="1"/>
  <c r="AC358" i="1"/>
  <c r="AF357" i="1"/>
  <c r="AC357" i="1"/>
  <c r="AF356" i="1"/>
  <c r="AB356" i="1"/>
  <c r="AC355" i="1"/>
  <c r="AF355" i="1"/>
  <c r="AF354" i="1"/>
  <c r="AB354" i="1"/>
  <c r="AB353" i="1"/>
  <c r="AC353" i="1"/>
  <c r="AF352" i="1"/>
  <c r="AB351" i="1"/>
  <c r="AC349" i="1"/>
  <c r="AF349" i="1"/>
  <c r="AC348" i="1"/>
  <c r="AB348" i="1"/>
  <c r="AF347" i="1"/>
  <c r="AB347" i="1"/>
  <c r="AF346" i="1"/>
  <c r="AC346" i="1"/>
  <c r="AB345" i="1"/>
  <c r="AF345" i="1"/>
  <c r="AF344" i="1"/>
  <c r="AB344" i="1"/>
  <c r="AF343" i="1"/>
  <c r="AC343" i="1"/>
  <c r="AB342" i="1"/>
  <c r="AF342" i="1"/>
  <c r="AC341" i="1"/>
  <c r="AB341" i="1"/>
  <c r="AF340" i="1"/>
  <c r="AC339" i="1"/>
  <c r="AC337" i="1"/>
  <c r="AF337" i="1"/>
  <c r="AB336" i="1"/>
  <c r="AF336" i="1"/>
  <c r="AC335" i="1"/>
  <c r="AB335" i="1"/>
  <c r="AB334" i="1"/>
  <c r="AF334" i="1"/>
  <c r="AB333" i="1"/>
  <c r="AC333" i="1"/>
  <c r="AC332" i="1"/>
  <c r="AF332" i="1"/>
  <c r="AF331" i="1"/>
  <c r="AB331" i="1"/>
  <c r="AC330" i="1"/>
  <c r="AB330" i="1"/>
  <c r="AF329" i="1"/>
  <c r="AB328" i="1"/>
  <c r="AF326" i="1"/>
  <c r="AC326" i="1"/>
  <c r="AB325" i="1"/>
  <c r="AC325" i="1"/>
  <c r="AC324" i="1"/>
  <c r="AB324" i="1"/>
  <c r="AC323" i="1"/>
  <c r="AB323" i="1"/>
  <c r="AB322" i="1"/>
  <c r="AF321" i="1"/>
  <c r="AC319" i="1"/>
  <c r="AB319" i="1"/>
  <c r="AB318" i="1"/>
  <c r="AF318" i="1"/>
  <c r="AC317" i="1"/>
  <c r="AB315" i="1"/>
  <c r="AF315" i="1"/>
  <c r="AB314" i="1"/>
  <c r="AC314" i="1"/>
  <c r="AB313" i="1"/>
  <c r="AC313" i="1"/>
  <c r="AB312" i="1"/>
  <c r="AF312" i="1"/>
  <c r="AF311" i="1"/>
  <c r="AC311" i="1"/>
  <c r="AB310" i="1"/>
  <c r="AC310" i="1"/>
  <c r="AB309" i="1"/>
  <c r="AC309" i="1"/>
  <c r="AC308" i="1"/>
  <c r="AB308" i="1"/>
  <c r="AF307" i="1"/>
  <c r="AB307" i="1"/>
  <c r="AC306" i="1"/>
  <c r="AF306" i="1"/>
  <c r="AB305" i="1"/>
  <c r="AC305" i="1"/>
  <c r="AB304" i="1"/>
  <c r="AC304" i="1"/>
  <c r="AF303" i="1"/>
  <c r="AC303" i="1"/>
  <c r="AC302" i="1"/>
  <c r="AB302" i="1"/>
  <c r="AB301" i="1"/>
  <c r="AC300" i="1"/>
  <c r="AC298" i="1"/>
  <c r="AF298" i="1"/>
  <c r="AF296" i="1"/>
  <c r="AB294" i="1"/>
  <c r="AC294" i="1"/>
  <c r="AC292" i="1"/>
  <c r="AB290" i="1"/>
  <c r="AC290" i="1"/>
  <c r="AB288" i="1"/>
  <c r="AF286" i="1"/>
  <c r="AB286" i="1"/>
  <c r="AB285" i="1"/>
  <c r="AC285" i="1"/>
  <c r="AC284" i="1"/>
  <c r="AF284" i="1"/>
  <c r="AB283" i="1"/>
  <c r="AB281" i="1"/>
  <c r="AC281" i="1"/>
  <c r="AF279" i="1"/>
  <c r="AB277" i="1"/>
  <c r="AF277" i="1"/>
  <c r="AB275" i="1"/>
  <c r="AF273" i="1"/>
  <c r="AC273" i="1"/>
  <c r="AB271" i="1"/>
  <c r="AC270" i="1"/>
  <c r="AF269" i="1"/>
  <c r="AC268" i="1"/>
  <c r="AF268" i="1"/>
  <c r="AB266" i="1"/>
  <c r="AF266" i="1"/>
  <c r="AF264" i="1"/>
  <c r="AF263" i="1"/>
  <c r="AF261" i="1"/>
  <c r="AB260" i="1"/>
  <c r="AF260" i="1"/>
  <c r="AC259" i="1"/>
  <c r="AB259" i="1"/>
  <c r="AF257" i="1"/>
  <c r="AB256" i="1"/>
  <c r="AC256" i="1"/>
  <c r="AC254" i="1"/>
  <c r="AC252" i="1"/>
  <c r="AB252" i="1"/>
  <c r="AB250" i="1"/>
  <c r="AF248" i="1"/>
  <c r="AC247" i="1"/>
  <c r="AB246" i="1"/>
  <c r="AC245" i="1"/>
  <c r="AB245" i="1"/>
  <c r="AC244" i="1"/>
  <c r="AB244" i="1"/>
  <c r="AB242" i="1"/>
  <c r="AC240" i="1"/>
  <c r="AF240" i="1"/>
  <c r="AB239" i="1"/>
  <c r="AF239" i="1"/>
  <c r="AB238" i="1"/>
  <c r="AC238" i="1"/>
  <c r="AC237" i="1"/>
  <c r="AF237" i="1"/>
  <c r="AF236" i="1"/>
  <c r="AB236" i="1"/>
  <c r="AF235" i="1"/>
  <c r="AB235" i="1"/>
  <c r="AF234" i="1"/>
  <c r="AC234" i="1"/>
  <c r="AF233" i="1"/>
  <c r="AB233" i="1"/>
  <c r="AF232" i="1"/>
  <c r="AC232" i="1"/>
  <c r="AC231" i="1"/>
  <c r="AC230" i="1"/>
  <c r="AB228" i="1"/>
  <c r="AF228" i="1"/>
  <c r="AF227" i="1"/>
  <c r="AC227" i="1"/>
  <c r="AC226" i="1"/>
  <c r="AF226" i="1"/>
  <c r="AF225" i="1"/>
  <c r="AB225" i="1"/>
  <c r="AC224" i="1"/>
  <c r="AF224" i="1"/>
  <c r="AF223" i="1"/>
  <c r="AB223" i="1"/>
  <c r="AB222" i="1"/>
  <c r="AF222" i="1"/>
  <c r="AB221" i="1"/>
  <c r="AF221" i="1"/>
  <c r="AC220" i="1"/>
  <c r="AB220" i="1"/>
  <c r="AF219" i="1"/>
  <c r="AC218" i="1"/>
  <c r="AB216" i="1"/>
  <c r="AC216" i="1"/>
  <c r="AC215" i="1"/>
  <c r="AB215" i="1"/>
  <c r="AF214" i="1"/>
  <c r="AF212" i="1"/>
  <c r="AB212" i="1"/>
  <c r="AB210" i="1"/>
  <c r="AB208" i="1"/>
  <c r="AF208" i="1"/>
  <c r="AB207" i="1"/>
  <c r="AF207" i="1"/>
  <c r="AB206" i="1"/>
  <c r="AF204" i="1"/>
  <c r="AB204" i="1"/>
  <c r="AC202" i="1"/>
  <c r="AF201" i="1"/>
  <c r="AB200" i="1"/>
  <c r="AC199" i="1"/>
  <c r="AF198" i="1"/>
  <c r="AC197" i="1"/>
  <c r="AF196" i="1"/>
  <c r="AB196" i="1"/>
  <c r="AB194" i="1"/>
  <c r="AF193" i="1"/>
  <c r="AB193" i="1"/>
  <c r="AF191" i="1"/>
  <c r="AF189" i="1"/>
  <c r="AB189" i="1"/>
  <c r="AF187" i="1"/>
  <c r="AF186" i="1"/>
  <c r="AC185" i="1"/>
  <c r="AB184" i="1"/>
  <c r="AC183" i="1"/>
  <c r="AB182" i="1"/>
  <c r="AC181" i="1"/>
  <c r="AC180" i="1"/>
  <c r="AF179" i="1"/>
  <c r="AC178" i="1"/>
  <c r="AB177" i="1"/>
  <c r="AC176" i="1"/>
  <c r="AC175" i="1"/>
  <c r="AC174" i="1"/>
  <c r="AB173" i="1"/>
  <c r="AB172" i="1"/>
  <c r="AF172" i="1"/>
  <c r="AB170" i="1"/>
  <c r="AC169" i="1"/>
  <c r="AF168" i="1"/>
  <c r="AF167" i="1"/>
  <c r="AC166" i="1"/>
  <c r="AB165" i="1"/>
  <c r="AC164" i="1"/>
  <c r="AC163" i="1"/>
  <c r="AF162" i="1"/>
  <c r="AC161" i="1"/>
  <c r="AF160" i="1"/>
  <c r="AC160" i="1"/>
  <c r="AF159" i="1"/>
  <c r="AC159" i="1"/>
  <c r="AB157" i="1"/>
  <c r="AB156" i="1"/>
  <c r="AC155" i="1"/>
  <c r="AB154" i="1"/>
  <c r="AB153" i="1"/>
  <c r="AB152" i="1"/>
  <c r="AC151" i="1"/>
  <c r="AC150" i="1"/>
  <c r="AC149" i="1"/>
  <c r="AF148" i="1"/>
  <c r="AF147" i="1"/>
  <c r="AC146" i="1"/>
  <c r="AB145" i="1"/>
  <c r="AC144" i="1"/>
  <c r="AF143" i="1"/>
  <c r="AC142" i="1"/>
  <c r="AB142" i="1"/>
  <c r="AB140" i="1"/>
  <c r="AF139" i="1"/>
  <c r="AB139" i="1"/>
  <c r="AB138" i="1"/>
  <c r="AF138" i="1"/>
  <c r="AB136" i="1"/>
  <c r="AC134" i="1"/>
  <c r="AF134" i="1"/>
  <c r="AB132" i="1"/>
  <c r="AB131" i="1"/>
  <c r="AC130" i="1"/>
  <c r="AB129" i="1"/>
  <c r="AB128" i="1"/>
  <c r="AF127" i="1"/>
  <c r="AF126" i="1"/>
  <c r="AB125" i="1"/>
  <c r="AC124" i="1"/>
  <c r="AB124" i="1"/>
  <c r="AC122" i="1"/>
  <c r="AF121" i="1"/>
  <c r="AC120" i="1"/>
  <c r="AF119" i="1"/>
  <c r="AB118" i="1"/>
  <c r="AF118" i="1"/>
  <c r="AF116" i="1"/>
  <c r="AB114" i="1"/>
  <c r="AC114" i="1"/>
  <c r="AF113" i="1"/>
  <c r="AC113" i="1"/>
  <c r="AC112" i="1"/>
  <c r="AB112" i="1"/>
  <c r="AC111" i="1"/>
  <c r="AF109" i="1"/>
  <c r="AC109" i="1"/>
  <c r="AF108" i="1"/>
  <c r="AC108" i="1"/>
  <c r="AC107" i="1"/>
  <c r="AB107" i="1"/>
  <c r="AC106" i="1"/>
  <c r="AF106" i="1"/>
  <c r="AC105" i="1"/>
  <c r="AF105" i="1"/>
  <c r="AC104" i="1"/>
  <c r="AF102" i="1"/>
  <c r="AB102" i="1"/>
  <c r="AC101" i="1"/>
  <c r="AB101" i="1"/>
  <c r="AC100" i="1"/>
  <c r="AF100" i="1"/>
  <c r="AC99" i="1"/>
  <c r="AF99" i="1"/>
  <c r="AF98" i="1"/>
  <c r="AB98" i="1"/>
  <c r="AF97" i="1"/>
  <c r="AC97" i="1"/>
  <c r="AB96" i="1"/>
  <c r="AC96" i="1"/>
  <c r="AF95" i="1"/>
  <c r="AF93" i="1"/>
  <c r="AC93" i="1"/>
  <c r="AF92" i="1"/>
  <c r="AB92" i="1"/>
  <c r="AF91" i="1"/>
  <c r="AC90" i="1"/>
  <c r="AC88" i="1"/>
  <c r="AB87" i="1"/>
  <c r="AF85" i="1"/>
  <c r="AC85" i="1"/>
  <c r="AB84" i="1"/>
  <c r="AF84" i="1"/>
  <c r="AB83" i="1"/>
  <c r="AF83" i="1"/>
  <c r="AC82" i="1"/>
  <c r="AB82" i="1"/>
  <c r="AF81" i="1"/>
  <c r="AC81" i="1"/>
  <c r="AC80" i="1"/>
  <c r="AF80" i="1"/>
  <c r="AC79" i="1"/>
  <c r="AB79" i="1"/>
  <c r="AB78" i="1"/>
  <c r="AF78" i="1"/>
  <c r="AB77" i="1"/>
  <c r="AF77" i="1"/>
  <c r="AB76" i="1"/>
  <c r="AB74" i="1"/>
  <c r="AB73" i="1"/>
  <c r="AC71" i="1"/>
  <c r="AB71" i="1"/>
  <c r="AB69" i="1"/>
  <c r="AC67" i="1"/>
  <c r="AB67" i="1"/>
  <c r="AC66" i="1"/>
  <c r="AF66" i="1"/>
  <c r="AC65" i="1"/>
  <c r="AF65" i="1"/>
  <c r="AF64" i="1"/>
  <c r="AB64" i="1"/>
  <c r="AB63" i="1"/>
  <c r="AF63" i="1"/>
  <c r="AC62" i="1"/>
  <c r="AF60" i="1"/>
  <c r="AB60" i="1"/>
  <c r="AF58" i="1"/>
  <c r="AF57" i="1"/>
  <c r="AC57" i="1"/>
  <c r="AF55" i="1"/>
  <c r="AF54" i="1"/>
  <c r="AC53" i="1"/>
  <c r="AF52" i="1"/>
  <c r="AB51" i="1"/>
  <c r="AC50" i="1"/>
  <c r="AF49" i="1"/>
  <c r="AB49" i="1"/>
  <c r="AF47" i="1"/>
  <c r="AC46" i="1"/>
  <c r="AB45" i="1"/>
  <c r="AB44" i="1"/>
  <c r="AB42" i="1"/>
  <c r="AC42" i="1"/>
  <c r="AF38" i="1"/>
  <c r="AB37" i="1"/>
  <c r="AF35" i="1"/>
  <c r="AB34" i="1"/>
  <c r="AF33" i="1"/>
  <c r="AB31" i="1"/>
  <c r="AF29" i="1"/>
  <c r="AB29" i="1"/>
  <c r="AB28" i="1"/>
  <c r="AC27" i="1"/>
  <c r="AF26" i="1"/>
  <c r="AF25" i="1"/>
  <c r="AB25" i="1"/>
  <c r="AF24" i="1"/>
  <c r="AC21" i="1"/>
  <c r="AF17" i="1"/>
  <c r="AF15" i="1"/>
  <c r="AF14" i="1"/>
  <c r="AC14" i="1"/>
  <c r="AF10" i="1"/>
  <c r="AB9" i="1"/>
  <c r="AF6" i="1"/>
  <c r="AC4" i="1"/>
  <c r="AF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 s="1"/>
  <c r="J62" i="2"/>
  <c r="A63" i="2" l="1"/>
  <c r="R62" i="2"/>
  <c r="G62" i="2"/>
  <c r="B666" i="1"/>
  <c r="C666" i="1" s="1"/>
  <c r="R61" i="2"/>
  <c r="G61" i="2"/>
  <c r="G60" i="2"/>
  <c r="R60" i="2"/>
  <c r="G59" i="2"/>
  <c r="R59" i="2"/>
  <c r="G58" i="2"/>
  <c r="R58" i="2"/>
  <c r="R57" i="2"/>
  <c r="G57" i="2"/>
  <c r="G56" i="2"/>
  <c r="R56" i="2"/>
  <c r="R55" i="2"/>
  <c r="G55" i="2"/>
  <c r="G54" i="2"/>
  <c r="R54" i="2"/>
  <c r="G53" i="2"/>
  <c r="R53" i="2"/>
  <c r="R52" i="2"/>
  <c r="G52" i="2"/>
  <c r="R51" i="2"/>
  <c r="G51" i="2"/>
  <c r="G50" i="2"/>
  <c r="R50" i="2"/>
  <c r="R49" i="2"/>
  <c r="G49" i="2"/>
  <c r="R48" i="2"/>
  <c r="G48" i="2"/>
  <c r="R47" i="2"/>
  <c r="G47" i="2"/>
  <c r="R46" i="2"/>
  <c r="G46" i="2"/>
  <c r="G45" i="2"/>
  <c r="R45" i="2"/>
  <c r="R44" i="2"/>
  <c r="G44" i="2"/>
  <c r="R43" i="2"/>
  <c r="G43" i="2"/>
  <c r="G42" i="2"/>
  <c r="R42" i="2"/>
  <c r="R41" i="2"/>
  <c r="G41" i="2"/>
  <c r="R40" i="2"/>
  <c r="G40" i="2"/>
  <c r="G39" i="2"/>
  <c r="R39" i="2"/>
  <c r="R38" i="2"/>
  <c r="G38" i="2"/>
  <c r="R37" i="2"/>
  <c r="G37" i="2"/>
  <c r="G36" i="2"/>
  <c r="R36" i="2"/>
  <c r="R35" i="2"/>
  <c r="G35" i="2"/>
  <c r="R34" i="2"/>
  <c r="G34" i="2"/>
  <c r="R33" i="2"/>
  <c r="G33" i="2"/>
  <c r="G32" i="2"/>
  <c r="R32" i="2"/>
  <c r="R31" i="2"/>
  <c r="G31" i="2"/>
  <c r="R30" i="2"/>
  <c r="G30" i="2"/>
  <c r="G29" i="2"/>
  <c r="R29" i="2"/>
  <c r="R28" i="2"/>
  <c r="G28" i="2"/>
  <c r="R27" i="2"/>
  <c r="G27" i="2"/>
  <c r="G26" i="2"/>
  <c r="R26" i="2"/>
  <c r="R25" i="2"/>
  <c r="G25" i="2"/>
  <c r="R24" i="2"/>
  <c r="G24" i="2"/>
  <c r="G23" i="2"/>
  <c r="R23" i="2"/>
  <c r="R22" i="2"/>
  <c r="G22" i="2"/>
  <c r="R21" i="2"/>
  <c r="G21" i="2"/>
  <c r="G20" i="2"/>
  <c r="R20" i="2"/>
  <c r="R19" i="2"/>
  <c r="G19" i="2"/>
  <c r="R18" i="2"/>
  <c r="G18" i="2"/>
  <c r="G17" i="2"/>
  <c r="R17" i="2"/>
  <c r="R16" i="2"/>
  <c r="G16" i="2"/>
  <c r="R15" i="2"/>
  <c r="G15" i="2"/>
  <c r="G14" i="2"/>
  <c r="R14" i="2"/>
  <c r="R13" i="2"/>
  <c r="G13" i="2"/>
  <c r="R12" i="2"/>
  <c r="G12" i="2"/>
  <c r="G11" i="2"/>
  <c r="R11" i="2"/>
  <c r="R10" i="2"/>
  <c r="G10" i="2"/>
  <c r="G9" i="2"/>
  <c r="R9" i="2"/>
  <c r="R8" i="2"/>
  <c r="G8" i="2"/>
  <c r="R7" i="2"/>
  <c r="G7" i="2"/>
  <c r="G6" i="2"/>
  <c r="R6" i="2"/>
  <c r="R5" i="2"/>
  <c r="G5" i="2"/>
  <c r="G4" i="2"/>
  <c r="R4" i="2"/>
  <c r="G3" i="2"/>
  <c r="R3" i="2"/>
  <c r="G2" i="2"/>
  <c r="B3" i="1"/>
  <c r="B6" i="1"/>
  <c r="C6" i="1" s="1"/>
  <c r="B14" i="1"/>
  <c r="C14" i="1" s="1"/>
  <c r="B17" i="1"/>
  <c r="C17" i="1" s="1"/>
  <c r="B33" i="1"/>
  <c r="C33" i="1" s="1"/>
  <c r="B49" i="1"/>
  <c r="C49" i="1" s="1"/>
  <c r="B57" i="1"/>
  <c r="C57" i="1" s="1"/>
  <c r="B60" i="1"/>
  <c r="C60" i="1" s="1"/>
  <c r="B95" i="1"/>
  <c r="C95" i="1" s="1"/>
  <c r="B116" i="1"/>
  <c r="C116" i="1" s="1"/>
  <c r="B118" i="1"/>
  <c r="C118" i="1" s="1"/>
  <c r="B134" i="1"/>
  <c r="C134" i="1" s="1"/>
  <c r="B138" i="1"/>
  <c r="C138" i="1" s="1"/>
  <c r="B159" i="1"/>
  <c r="C159" i="1" s="1"/>
  <c r="B172" i="1"/>
  <c r="C172" i="1" s="1"/>
  <c r="B189" i="1"/>
  <c r="C189" i="1" s="1"/>
  <c r="B191" i="1"/>
  <c r="C191" i="1" s="1"/>
  <c r="B193" i="1"/>
  <c r="C193" i="1" s="1"/>
  <c r="B196" i="1"/>
  <c r="C196" i="1" s="1"/>
  <c r="B204" i="1"/>
  <c r="C204" i="1" s="1"/>
  <c r="B212" i="1"/>
  <c r="C212" i="1" s="1"/>
  <c r="B214" i="1"/>
  <c r="C214" i="1" s="1"/>
  <c r="B263" i="1"/>
  <c r="C263" i="1" s="1"/>
  <c r="B266" i="1"/>
  <c r="C266" i="1" s="1"/>
  <c r="B268" i="1"/>
  <c r="C268" i="1" s="1"/>
  <c r="B273" i="1"/>
  <c r="C273" i="1" s="1"/>
  <c r="B277" i="1"/>
  <c r="C277" i="1" s="1"/>
  <c r="B279" i="1"/>
  <c r="C279" i="1" s="1"/>
  <c r="B296" i="1"/>
  <c r="C296" i="1" s="1"/>
  <c r="B298" i="1"/>
  <c r="C298" i="1" s="1"/>
  <c r="B321" i="1"/>
  <c r="C321" i="1" s="1"/>
  <c r="B363" i="1"/>
  <c r="C363" i="1" s="1"/>
  <c r="B365" i="1"/>
  <c r="C365" i="1" s="1"/>
  <c r="B368" i="1"/>
  <c r="C368" i="1" s="1"/>
  <c r="B381" i="1"/>
  <c r="C381" i="1" s="1"/>
  <c r="B399" i="1"/>
  <c r="C399" i="1" s="1"/>
  <c r="B410" i="1"/>
  <c r="C410" i="1" s="1"/>
  <c r="B416" i="1"/>
  <c r="C416" i="1" s="1"/>
  <c r="B433" i="1"/>
  <c r="C433" i="1" s="1"/>
  <c r="B438" i="1"/>
  <c r="C438" i="1" s="1"/>
  <c r="B462" i="1"/>
  <c r="C462" i="1" s="1"/>
  <c r="B476" i="1"/>
  <c r="C476" i="1" s="1"/>
  <c r="B483" i="1"/>
  <c r="C483" i="1" s="1"/>
  <c r="B485" i="1"/>
  <c r="C485" i="1" s="1"/>
  <c r="B487" i="1"/>
  <c r="C487" i="1" s="1"/>
  <c r="B525" i="1"/>
  <c r="C525" i="1" s="1"/>
  <c r="B529" i="1"/>
  <c r="C529" i="1" s="1"/>
  <c r="B542" i="1"/>
  <c r="C542" i="1" s="1"/>
  <c r="B557" i="1"/>
  <c r="C557" i="1" s="1"/>
  <c r="B578" i="1"/>
  <c r="C578" i="1" s="1"/>
  <c r="B588" i="1"/>
  <c r="C588" i="1" s="1"/>
  <c r="B596" i="1"/>
  <c r="C596" i="1" s="1"/>
  <c r="B599" i="1"/>
  <c r="C599" i="1" s="1"/>
  <c r="B605" i="1"/>
  <c r="C605" i="1" s="1"/>
  <c r="B612" i="1"/>
  <c r="C612" i="1" s="1"/>
  <c r="B624" i="1"/>
  <c r="C624" i="1" s="1"/>
  <c r="B631" i="1"/>
  <c r="C631" i="1" s="1"/>
  <c r="B650" i="1"/>
  <c r="C650" i="1" s="1"/>
  <c r="E2" i="2"/>
  <c r="L2" i="2"/>
  <c r="K2" i="2"/>
  <c r="B8" i="1"/>
  <c r="C8" i="1" s="1"/>
  <c r="B12" i="1"/>
  <c r="C12" i="1" s="1"/>
  <c r="B19" i="1"/>
  <c r="C19" i="1" s="1"/>
  <c r="B21" i="1"/>
  <c r="C21" i="1" s="1"/>
  <c r="B23" i="1"/>
  <c r="C23" i="1" s="1"/>
  <c r="B31" i="1"/>
  <c r="C31" i="1" s="1"/>
  <c r="B42" i="1"/>
  <c r="C42" i="1" s="1"/>
  <c r="B62" i="1"/>
  <c r="C62" i="1" s="1"/>
  <c r="B69" i="1"/>
  <c r="C69" i="1" s="1"/>
  <c r="B71" i="1"/>
  <c r="C71" i="1" s="1"/>
  <c r="B73" i="1"/>
  <c r="C73" i="1" s="1"/>
  <c r="B76" i="1"/>
  <c r="C76" i="1" s="1"/>
  <c r="B87" i="1"/>
  <c r="C87" i="1" s="1"/>
  <c r="B90" i="1"/>
  <c r="C90" i="1" s="1"/>
  <c r="B104" i="1"/>
  <c r="C104" i="1" s="1"/>
  <c r="B111" i="1"/>
  <c r="C111" i="1" s="1"/>
  <c r="B124" i="1"/>
  <c r="C124" i="1" s="1"/>
  <c r="B136" i="1"/>
  <c r="C136" i="1" s="1"/>
  <c r="B142" i="1"/>
  <c r="C142" i="1" s="1"/>
  <c r="B206" i="1"/>
  <c r="C206" i="1" s="1"/>
  <c r="B210" i="1"/>
  <c r="C210" i="1" s="1"/>
  <c r="B218" i="1"/>
  <c r="C218" i="1" s="1"/>
  <c r="B230" i="1"/>
  <c r="C230" i="1" s="1"/>
  <c r="B242" i="1"/>
  <c r="C242" i="1" s="1"/>
  <c r="B244" i="1"/>
  <c r="C244" i="1" s="1"/>
  <c r="B250" i="1"/>
  <c r="C250" i="1" s="1"/>
  <c r="B252" i="1"/>
  <c r="C252" i="1" s="1"/>
  <c r="B254" i="1"/>
  <c r="C254" i="1" s="1"/>
  <c r="B256" i="1"/>
  <c r="C256" i="1" s="1"/>
  <c r="B259" i="1"/>
  <c r="C259" i="1" s="1"/>
  <c r="B275" i="1"/>
  <c r="C275" i="1" s="1"/>
  <c r="B281" i="1"/>
  <c r="C281" i="1" s="1"/>
  <c r="B283" i="1"/>
  <c r="C283" i="1" s="1"/>
  <c r="B288" i="1"/>
  <c r="C288" i="1" s="1"/>
  <c r="B290" i="1"/>
  <c r="C290" i="1" s="1"/>
  <c r="B292" i="1"/>
  <c r="C292" i="1" s="1"/>
  <c r="B294" i="1"/>
  <c r="C294" i="1" s="1"/>
  <c r="B300" i="1"/>
  <c r="C300" i="1" s="1"/>
  <c r="B317" i="1"/>
  <c r="C317" i="1" s="1"/>
  <c r="B328" i="1"/>
  <c r="C328" i="1" s="1"/>
  <c r="B339" i="1"/>
  <c r="C339" i="1" s="1"/>
  <c r="B351" i="1"/>
  <c r="C351" i="1" s="1"/>
  <c r="B384" i="1"/>
  <c r="C384" i="1" s="1"/>
  <c r="B391" i="1"/>
  <c r="C391" i="1" s="1"/>
  <c r="B424" i="1"/>
  <c r="C424" i="1" s="1"/>
  <c r="B435" i="1"/>
  <c r="C435" i="1" s="1"/>
  <c r="B450" i="1"/>
  <c r="C450" i="1" s="1"/>
  <c r="B458" i="1"/>
  <c r="C458" i="1" s="1"/>
  <c r="B470" i="1"/>
  <c r="C470" i="1" s="1"/>
  <c r="B478" i="1"/>
  <c r="C478" i="1" s="1"/>
  <c r="B495" i="1"/>
  <c r="C495" i="1" s="1"/>
  <c r="B507" i="1"/>
  <c r="C507" i="1" s="1"/>
  <c r="B523" i="1"/>
  <c r="C523" i="1" s="1"/>
  <c r="B534" i="1"/>
  <c r="C534" i="1" s="1"/>
  <c r="B551" i="1"/>
  <c r="C551" i="1" s="1"/>
  <c r="B559" i="1"/>
  <c r="C559" i="1" s="1"/>
  <c r="B561" i="1"/>
  <c r="C561" i="1" s="1"/>
  <c r="B564" i="1"/>
  <c r="C564" i="1" s="1"/>
  <c r="B575" i="1"/>
  <c r="C575" i="1" s="1"/>
  <c r="B592" i="1"/>
  <c r="C592" i="1" s="1"/>
  <c r="B594" i="1"/>
  <c r="C594" i="1" s="1"/>
  <c r="B602" i="1"/>
  <c r="C602" i="1" s="1"/>
  <c r="B607" i="1"/>
  <c r="C607" i="1" s="1"/>
  <c r="B610" i="1"/>
  <c r="C610" i="1" s="1"/>
  <c r="B614" i="1"/>
  <c r="C614" i="1" s="1"/>
  <c r="B620" i="1"/>
  <c r="C620" i="1" s="1"/>
  <c r="B640" i="1"/>
  <c r="C640" i="1" s="1"/>
  <c r="B642" i="1"/>
  <c r="C642" i="1" s="1"/>
  <c r="B652" i="1"/>
  <c r="C652" i="1" s="1"/>
  <c r="B657" i="1"/>
  <c r="C657" i="1" s="1"/>
  <c r="D83" i="2"/>
  <c r="D93" i="2"/>
  <c r="D81" i="2"/>
  <c r="D79" i="2"/>
  <c r="D2" i="2"/>
  <c r="D86" i="2"/>
  <c r="D87" i="2"/>
  <c r="D76" i="2"/>
  <c r="D84" i="2"/>
  <c r="D82" i="2"/>
  <c r="D74" i="2"/>
  <c r="D75" i="2"/>
  <c r="D72" i="2"/>
  <c r="D67" i="2"/>
  <c r="D68" i="2"/>
  <c r="D91" i="2"/>
  <c r="D64" i="2"/>
  <c r="D69" i="2"/>
  <c r="D71" i="2"/>
  <c r="D85" i="2"/>
  <c r="D88" i="2"/>
  <c r="D90" i="2"/>
  <c r="D89" i="2"/>
  <c r="D78" i="2"/>
  <c r="D77" i="2"/>
  <c r="D66" i="2"/>
  <c r="D70" i="2"/>
  <c r="D73" i="2"/>
  <c r="D65" i="2"/>
  <c r="D92" i="2"/>
  <c r="D80" i="2"/>
  <c r="J63" i="2"/>
  <c r="I62" i="2"/>
  <c r="H62" i="2"/>
  <c r="F62" i="2"/>
  <c r="C62" i="2"/>
  <c r="B62" i="2"/>
  <c r="B61" i="2"/>
  <c r="C61" i="2"/>
  <c r="I60" i="2"/>
  <c r="B60" i="2"/>
  <c r="J59" i="2"/>
  <c r="C59" i="2"/>
  <c r="F58" i="2"/>
  <c r="B58" i="2"/>
  <c r="J57" i="2"/>
  <c r="H57" i="2"/>
  <c r="C56" i="2"/>
  <c r="B56" i="2"/>
  <c r="B55" i="2"/>
  <c r="C55" i="2"/>
  <c r="B54" i="2"/>
  <c r="H54" i="2"/>
  <c r="C53" i="2"/>
  <c r="B53" i="2"/>
  <c r="I52" i="2"/>
  <c r="B52" i="2"/>
  <c r="I51" i="2"/>
  <c r="H51" i="2"/>
  <c r="I50" i="2"/>
  <c r="B50" i="2"/>
  <c r="I49" i="2"/>
  <c r="H49" i="2"/>
  <c r="C48" i="2"/>
  <c r="I48" i="2"/>
  <c r="C47" i="2"/>
  <c r="F47" i="2"/>
  <c r="J46" i="2"/>
  <c r="B46" i="2"/>
  <c r="C45" i="2"/>
  <c r="F45" i="2"/>
  <c r="F44" i="2"/>
  <c r="H44" i="2"/>
  <c r="B43" i="2"/>
  <c r="I43" i="2"/>
  <c r="H42" i="2"/>
  <c r="F42" i="2"/>
  <c r="H41" i="2"/>
  <c r="C41" i="2"/>
  <c r="C40" i="2"/>
  <c r="H40" i="2"/>
  <c r="B39" i="2"/>
  <c r="I39" i="2"/>
  <c r="I38" i="2"/>
  <c r="B38" i="2"/>
  <c r="H37" i="2"/>
  <c r="B37" i="2"/>
  <c r="J36" i="2"/>
  <c r="B36" i="2"/>
  <c r="C35" i="2"/>
  <c r="J35" i="2"/>
  <c r="F34" i="2"/>
  <c r="B34" i="2"/>
  <c r="J33" i="2"/>
  <c r="C33" i="2"/>
  <c r="I32" i="2"/>
  <c r="J32" i="2"/>
  <c r="B31" i="2"/>
  <c r="H31" i="2"/>
  <c r="C30" i="2"/>
  <c r="F30" i="2"/>
  <c r="C29" i="2"/>
  <c r="B29" i="2"/>
  <c r="H28" i="2"/>
  <c r="B28" i="2"/>
  <c r="C27" i="2"/>
  <c r="I27" i="2"/>
  <c r="J26" i="2"/>
  <c r="H26" i="2"/>
  <c r="J25" i="2"/>
  <c r="C25" i="2"/>
  <c r="F24" i="2"/>
  <c r="C24" i="2"/>
  <c r="C23" i="2"/>
  <c r="H23" i="2"/>
  <c r="F22" i="2"/>
  <c r="C22" i="2"/>
  <c r="J21" i="2"/>
  <c r="H21" i="2"/>
  <c r="I20" i="2"/>
  <c r="H20" i="2"/>
  <c r="I19" i="2"/>
  <c r="F19" i="2"/>
  <c r="J18" i="2"/>
  <c r="B18" i="2"/>
  <c r="F17" i="2"/>
  <c r="C17" i="2"/>
  <c r="J16" i="2"/>
  <c r="I16" i="2"/>
  <c r="B15" i="2"/>
  <c r="C15" i="2"/>
  <c r="H14" i="2"/>
  <c r="B14" i="2"/>
  <c r="C13" i="2"/>
  <c r="J13" i="2"/>
  <c r="B12" i="2"/>
  <c r="F12" i="2"/>
  <c r="I11" i="2"/>
  <c r="B11" i="2"/>
  <c r="I10" i="2"/>
  <c r="H10" i="2"/>
  <c r="I9" i="2"/>
  <c r="H9" i="2"/>
  <c r="H8" i="2"/>
  <c r="J8" i="2"/>
  <c r="C7" i="2"/>
  <c r="H7" i="2"/>
  <c r="J6" i="2"/>
  <c r="B6" i="2"/>
  <c r="C5" i="2"/>
  <c r="I5" i="2"/>
  <c r="B4" i="2"/>
  <c r="C4" i="2"/>
  <c r="J3" i="2"/>
  <c r="I3" i="2"/>
  <c r="B3" i="4"/>
  <c r="J61" i="2"/>
  <c r="H61" i="2"/>
  <c r="I61" i="2"/>
  <c r="F61" i="2"/>
  <c r="H60" i="2"/>
  <c r="C60" i="2"/>
  <c r="F60" i="2"/>
  <c r="J60" i="2"/>
  <c r="B59" i="2"/>
  <c r="I59" i="2"/>
  <c r="H59" i="2"/>
  <c r="F59" i="2"/>
  <c r="I58" i="2"/>
  <c r="H58" i="2"/>
  <c r="C58" i="2"/>
  <c r="J58" i="2"/>
  <c r="I57" i="2"/>
  <c r="B57" i="2"/>
  <c r="F57" i="2"/>
  <c r="C57" i="2"/>
  <c r="J56" i="2"/>
  <c r="I56" i="2"/>
  <c r="F56" i="2"/>
  <c r="H56" i="2"/>
  <c r="H55" i="2"/>
  <c r="J55" i="2"/>
  <c r="F55" i="2"/>
  <c r="I55" i="2"/>
  <c r="C54" i="2"/>
  <c r="I54" i="2"/>
  <c r="J54" i="2"/>
  <c r="F54" i="2"/>
  <c r="H53" i="2"/>
  <c r="I53" i="2"/>
  <c r="F53" i="2"/>
  <c r="J53" i="2"/>
  <c r="H52" i="2"/>
  <c r="F52" i="2"/>
  <c r="C52" i="2"/>
  <c r="J52" i="2"/>
  <c r="C51" i="2"/>
  <c r="F51" i="2"/>
  <c r="B51" i="2"/>
  <c r="J51" i="2"/>
  <c r="J50" i="2"/>
  <c r="H50" i="2"/>
  <c r="C50" i="2"/>
  <c r="F50" i="2"/>
  <c r="J49" i="2"/>
  <c r="C49" i="2"/>
  <c r="B49" i="2"/>
  <c r="F49" i="2"/>
  <c r="J48" i="2"/>
  <c r="H48" i="2"/>
  <c r="B48" i="2"/>
  <c r="F48" i="2"/>
  <c r="H47" i="2"/>
  <c r="I47" i="2"/>
  <c r="J47" i="2"/>
  <c r="B47" i="2"/>
  <c r="I46" i="2"/>
  <c r="H46" i="2"/>
  <c r="C46" i="2"/>
  <c r="F46" i="2"/>
  <c r="I45" i="2"/>
  <c r="J45" i="2"/>
  <c r="H45" i="2"/>
  <c r="B45" i="2"/>
  <c r="J44" i="2"/>
  <c r="B44" i="2"/>
  <c r="I44" i="2"/>
  <c r="C44" i="2"/>
  <c r="J43" i="2"/>
  <c r="H43" i="2"/>
  <c r="F43" i="2"/>
  <c r="C43" i="2"/>
  <c r="J42" i="2"/>
  <c r="B42" i="2"/>
  <c r="C42" i="2"/>
  <c r="I42" i="2"/>
  <c r="B41" i="2"/>
  <c r="J41" i="2"/>
  <c r="I41" i="2"/>
  <c r="F41" i="2"/>
  <c r="I40" i="2"/>
  <c r="J40" i="2"/>
  <c r="B40" i="2"/>
  <c r="F40" i="2"/>
  <c r="F39" i="2"/>
  <c r="C39" i="2"/>
  <c r="H39" i="2"/>
  <c r="J39" i="2"/>
  <c r="H38" i="2"/>
  <c r="J38" i="2"/>
  <c r="F38" i="2"/>
  <c r="C38" i="2"/>
  <c r="F37" i="2"/>
  <c r="J37" i="2"/>
  <c r="C37" i="2"/>
  <c r="I37" i="2"/>
  <c r="C36" i="2"/>
  <c r="H36" i="2"/>
  <c r="I36" i="2"/>
  <c r="F36" i="2"/>
  <c r="B35" i="2"/>
  <c r="F35" i="2"/>
  <c r="I35" i="2"/>
  <c r="H35" i="2"/>
  <c r="J34" i="2"/>
  <c r="I34" i="2"/>
  <c r="H34" i="2"/>
  <c r="C34" i="2"/>
  <c r="I33" i="2"/>
  <c r="H33" i="2"/>
  <c r="B33" i="2"/>
  <c r="F33" i="2"/>
  <c r="F32" i="2"/>
  <c r="C32" i="2"/>
  <c r="B32" i="2"/>
  <c r="H32" i="2"/>
  <c r="I31" i="2"/>
  <c r="C31" i="2"/>
  <c r="J31" i="2"/>
  <c r="F31" i="2"/>
  <c r="B30" i="2"/>
  <c r="I30" i="2"/>
  <c r="J30" i="2"/>
  <c r="H30" i="2"/>
  <c r="F29" i="2"/>
  <c r="I29" i="2"/>
  <c r="J29" i="2"/>
  <c r="H29" i="2"/>
  <c r="F28" i="2"/>
  <c r="I28" i="2"/>
  <c r="C28" i="2"/>
  <c r="J28" i="2"/>
  <c r="J27" i="2"/>
  <c r="F27" i="2"/>
  <c r="H27" i="2"/>
  <c r="B27" i="2"/>
  <c r="C26" i="2"/>
  <c r="B26" i="2"/>
  <c r="I26" i="2"/>
  <c r="F26" i="2"/>
  <c r="I25" i="2"/>
  <c r="B25" i="2"/>
  <c r="F25" i="2"/>
  <c r="H25" i="2"/>
  <c r="J24" i="2"/>
  <c r="H24" i="2"/>
  <c r="B24" i="2"/>
  <c r="I24" i="2"/>
  <c r="J23" i="2"/>
  <c r="I23" i="2"/>
  <c r="B23" i="2"/>
  <c r="F23" i="2"/>
  <c r="J22" i="2"/>
  <c r="H22" i="2"/>
  <c r="B22" i="2"/>
  <c r="I22" i="2"/>
  <c r="F21" i="2"/>
  <c r="B21" i="2"/>
  <c r="I21" i="2"/>
  <c r="C21" i="2"/>
  <c r="J20" i="2"/>
  <c r="F20" i="2"/>
  <c r="B20" i="2"/>
  <c r="C20" i="2"/>
  <c r="C19" i="2"/>
  <c r="B19" i="2"/>
  <c r="H19" i="2"/>
  <c r="J19" i="2"/>
  <c r="H18" i="2"/>
  <c r="C18" i="2"/>
  <c r="F18" i="2"/>
  <c r="I18" i="2"/>
  <c r="J17" i="2"/>
  <c r="B17" i="2"/>
  <c r="I17" i="2"/>
  <c r="H17" i="2"/>
  <c r="H16" i="2"/>
  <c r="F16" i="2"/>
  <c r="C16" i="2"/>
  <c r="B16" i="2"/>
  <c r="J15" i="2"/>
  <c r="I15" i="2"/>
  <c r="F15" i="2"/>
  <c r="H15" i="2"/>
  <c r="I14" i="2"/>
  <c r="C14" i="2"/>
  <c r="J14" i="2"/>
  <c r="F14" i="2"/>
  <c r="I13" i="2"/>
  <c r="F13" i="2"/>
  <c r="H13" i="2"/>
  <c r="B13" i="2"/>
  <c r="H12" i="2"/>
  <c r="I12" i="2"/>
  <c r="C12" i="2"/>
  <c r="J12" i="2"/>
  <c r="F11" i="2"/>
  <c r="C11" i="2"/>
  <c r="H11" i="2"/>
  <c r="J11" i="2"/>
  <c r="C10" i="2"/>
  <c r="F10" i="2"/>
  <c r="B10" i="2"/>
  <c r="J10" i="2"/>
  <c r="C9" i="2"/>
  <c r="B9" i="2"/>
  <c r="F9" i="2"/>
  <c r="J9" i="2"/>
  <c r="C8" i="2"/>
  <c r="B8" i="2"/>
  <c r="I8" i="2"/>
  <c r="F8" i="2"/>
  <c r="I7" i="2"/>
  <c r="B7" i="2"/>
  <c r="F7" i="2"/>
  <c r="J7" i="2"/>
  <c r="I6" i="2"/>
  <c r="C6" i="2"/>
  <c r="H6" i="2"/>
  <c r="F6" i="2"/>
  <c r="F5" i="2"/>
  <c r="H5" i="2"/>
  <c r="B5" i="2"/>
  <c r="J5" i="2"/>
  <c r="H4" i="2"/>
  <c r="J4" i="2"/>
  <c r="I4" i="2"/>
  <c r="F4" i="2"/>
  <c r="B3" i="2"/>
  <c r="F3" i="2"/>
  <c r="A3" i="10" s="1"/>
  <c r="H3" i="2"/>
  <c r="C3" i="2"/>
  <c r="C2" i="2"/>
  <c r="N2" i="2"/>
  <c r="B4" i="4"/>
  <c r="B3" i="9"/>
  <c r="B3" i="7"/>
  <c r="B3" i="11"/>
  <c r="B3" i="5"/>
  <c r="B5" i="4"/>
  <c r="B4" i="11"/>
  <c r="B4" i="5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30" i="4"/>
  <c r="B31" i="4"/>
  <c r="B32" i="4"/>
  <c r="B33" i="4"/>
  <c r="E62" i="2" l="1"/>
  <c r="L62" i="2"/>
  <c r="K62" i="2"/>
  <c r="D62" i="2"/>
  <c r="R63" i="2"/>
  <c r="C63" i="2"/>
  <c r="H63" i="2"/>
  <c r="G63" i="2"/>
  <c r="I63" i="2"/>
  <c r="B63" i="2"/>
  <c r="F63" i="2"/>
  <c r="K63" i="2"/>
  <c r="L63" i="2"/>
  <c r="N63" i="2"/>
  <c r="M2" i="2"/>
  <c r="O2" i="2" s="1"/>
  <c r="P2" i="2" s="1"/>
  <c r="Q2" i="2" s="1"/>
  <c r="N47" i="4"/>
  <c r="K3" i="2"/>
  <c r="N37" i="4"/>
  <c r="N38" i="4"/>
  <c r="N44" i="4"/>
  <c r="N48" i="4"/>
  <c r="N39" i="4"/>
  <c r="N45" i="4"/>
  <c r="N50" i="4"/>
  <c r="L3" i="2"/>
  <c r="N43" i="4"/>
  <c r="D3" i="2"/>
  <c r="N52" i="4"/>
  <c r="N34" i="4"/>
  <c r="N42" i="4"/>
  <c r="N46" i="4"/>
  <c r="N40" i="4"/>
  <c r="N49" i="4"/>
  <c r="E3" i="2"/>
  <c r="N35" i="4"/>
  <c r="N36" i="4"/>
  <c r="N51" i="4"/>
  <c r="N41" i="4"/>
  <c r="K5" i="2"/>
  <c r="D5" i="2"/>
  <c r="E5" i="2"/>
  <c r="L5" i="2"/>
  <c r="K7" i="2"/>
  <c r="M7" i="2" s="1"/>
  <c r="E7" i="2"/>
  <c r="D7" i="2"/>
  <c r="L7" i="2"/>
  <c r="E8" i="2"/>
  <c r="K8" i="2"/>
  <c r="L8" i="2"/>
  <c r="D8" i="2"/>
  <c r="E9" i="2"/>
  <c r="K9" i="2"/>
  <c r="D9" i="2"/>
  <c r="L9" i="2"/>
  <c r="L10" i="2"/>
  <c r="D10" i="2"/>
  <c r="E10" i="2"/>
  <c r="K10" i="2"/>
  <c r="E13" i="2"/>
  <c r="L13" i="2"/>
  <c r="D13" i="2"/>
  <c r="K13" i="2"/>
  <c r="M13" i="2" s="1"/>
  <c r="E16" i="2"/>
  <c r="K16" i="2"/>
  <c r="D16" i="2"/>
  <c r="L16" i="2"/>
  <c r="K17" i="2"/>
  <c r="E17" i="2"/>
  <c r="L17" i="2"/>
  <c r="D17" i="2"/>
  <c r="K19" i="2"/>
  <c r="E19" i="2"/>
  <c r="L19" i="2"/>
  <c r="D19" i="2"/>
  <c r="E20" i="2"/>
  <c r="L20" i="2"/>
  <c r="D20" i="2"/>
  <c r="K20" i="2"/>
  <c r="E21" i="2"/>
  <c r="K21" i="2"/>
  <c r="D21" i="2"/>
  <c r="L21" i="2"/>
  <c r="E22" i="2"/>
  <c r="D22" i="2"/>
  <c r="K22" i="2"/>
  <c r="L22" i="2"/>
  <c r="K23" i="2"/>
  <c r="E23" i="2"/>
  <c r="D23" i="2"/>
  <c r="L23" i="2"/>
  <c r="L24" i="2"/>
  <c r="D24" i="2"/>
  <c r="K24" i="2"/>
  <c r="M24" i="2" s="1"/>
  <c r="E24" i="2"/>
  <c r="K25" i="2"/>
  <c r="L25" i="2"/>
  <c r="E25" i="2"/>
  <c r="D25" i="2"/>
  <c r="K26" i="2"/>
  <c r="D26" i="2"/>
  <c r="E26" i="2"/>
  <c r="L26" i="2"/>
  <c r="E27" i="2"/>
  <c r="L27" i="2"/>
  <c r="D27" i="2"/>
  <c r="K27" i="2"/>
  <c r="K30" i="2"/>
  <c r="L30" i="2"/>
  <c r="D30" i="2"/>
  <c r="E30" i="2"/>
  <c r="K32" i="2"/>
  <c r="D32" i="2"/>
  <c r="L32" i="2"/>
  <c r="E32" i="2"/>
  <c r="L33" i="2"/>
  <c r="D33" i="2"/>
  <c r="K33" i="2"/>
  <c r="E33" i="2"/>
  <c r="L35" i="2"/>
  <c r="E35" i="2"/>
  <c r="K35" i="2"/>
  <c r="D35" i="2"/>
  <c r="K40" i="2"/>
  <c r="E40" i="2"/>
  <c r="D40" i="2"/>
  <c r="L40" i="2"/>
  <c r="K41" i="2"/>
  <c r="E41" i="2"/>
  <c r="D41" i="2"/>
  <c r="L41" i="2"/>
  <c r="E42" i="2"/>
  <c r="D42" i="2"/>
  <c r="K42" i="2"/>
  <c r="L42" i="2"/>
  <c r="L44" i="2"/>
  <c r="D44" i="2"/>
  <c r="E44" i="2"/>
  <c r="K44" i="2"/>
  <c r="K45" i="2"/>
  <c r="E45" i="2"/>
  <c r="L45" i="2"/>
  <c r="D45" i="2"/>
  <c r="L47" i="2"/>
  <c r="E47" i="2"/>
  <c r="D47" i="2"/>
  <c r="K47" i="2"/>
  <c r="K48" i="2"/>
  <c r="D48" i="2"/>
  <c r="L48" i="2"/>
  <c r="E48" i="2"/>
  <c r="E49" i="2"/>
  <c r="K49" i="2"/>
  <c r="D49" i="2"/>
  <c r="L49" i="2"/>
  <c r="K51" i="2"/>
  <c r="L51" i="2"/>
  <c r="D51" i="2"/>
  <c r="E51" i="2"/>
  <c r="K57" i="2"/>
  <c r="L57" i="2"/>
  <c r="E57" i="2"/>
  <c r="D57" i="2"/>
  <c r="K59" i="2"/>
  <c r="D59" i="2"/>
  <c r="E59" i="2"/>
  <c r="L59" i="2"/>
  <c r="K4" i="2"/>
  <c r="D4" i="2"/>
  <c r="E4" i="2"/>
  <c r="L4" i="2"/>
  <c r="E6" i="2"/>
  <c r="L6" i="2"/>
  <c r="D6" i="2"/>
  <c r="K6" i="2"/>
  <c r="E11" i="2"/>
  <c r="K11" i="2"/>
  <c r="L11" i="2"/>
  <c r="D11" i="2"/>
  <c r="K12" i="2"/>
  <c r="D12" i="2"/>
  <c r="L12" i="2"/>
  <c r="E12" i="2"/>
  <c r="L14" i="2"/>
  <c r="D14" i="2"/>
  <c r="E14" i="2"/>
  <c r="K14" i="2"/>
  <c r="E15" i="2"/>
  <c r="D15" i="2"/>
  <c r="L15" i="2"/>
  <c r="K15" i="2"/>
  <c r="L18" i="2"/>
  <c r="K18" i="2"/>
  <c r="D18" i="2"/>
  <c r="E18" i="2"/>
  <c r="L28" i="2"/>
  <c r="K28" i="2"/>
  <c r="E28" i="2"/>
  <c r="D28" i="2"/>
  <c r="E29" i="2"/>
  <c r="D29" i="2"/>
  <c r="K29" i="2"/>
  <c r="L29" i="2"/>
  <c r="K31" i="2"/>
  <c r="E31" i="2"/>
  <c r="L31" i="2"/>
  <c r="D31" i="2"/>
  <c r="K34" i="2"/>
  <c r="M34" i="2" s="1"/>
  <c r="L34" i="2"/>
  <c r="D34" i="2"/>
  <c r="E34" i="2"/>
  <c r="E36" i="2"/>
  <c r="D36" i="2"/>
  <c r="K36" i="2"/>
  <c r="M36" i="2" s="1"/>
  <c r="I16" i="5" s="1"/>
  <c r="L36" i="2"/>
  <c r="K37" i="2"/>
  <c r="D37" i="2"/>
  <c r="L37" i="2"/>
  <c r="E37" i="2"/>
  <c r="L38" i="2"/>
  <c r="E38" i="2"/>
  <c r="D38" i="2"/>
  <c r="K38" i="2"/>
  <c r="L39" i="2"/>
  <c r="D39" i="2"/>
  <c r="K39" i="2"/>
  <c r="M39" i="2" s="1"/>
  <c r="E39" i="2"/>
  <c r="E43" i="2"/>
  <c r="K43" i="2"/>
  <c r="L43" i="2"/>
  <c r="D43" i="2"/>
  <c r="K46" i="2"/>
  <c r="D46" i="2"/>
  <c r="L46" i="2"/>
  <c r="E46" i="2"/>
  <c r="K50" i="2"/>
  <c r="D50" i="2"/>
  <c r="L50" i="2"/>
  <c r="E50" i="2"/>
  <c r="E52" i="2"/>
  <c r="D52" i="2"/>
  <c r="K52" i="2"/>
  <c r="M52" i="2" s="1"/>
  <c r="L52" i="2"/>
  <c r="E53" i="2"/>
  <c r="K53" i="2"/>
  <c r="D53" i="2"/>
  <c r="L53" i="2"/>
  <c r="K54" i="2"/>
  <c r="D54" i="2"/>
  <c r="L54" i="2"/>
  <c r="E54" i="2"/>
  <c r="E55" i="2"/>
  <c r="K55" i="2"/>
  <c r="L55" i="2"/>
  <c r="D55" i="2"/>
  <c r="L56" i="2"/>
  <c r="D56" i="2"/>
  <c r="K56" i="2"/>
  <c r="E56" i="2"/>
  <c r="E58" i="2"/>
  <c r="L58" i="2"/>
  <c r="D58" i="2"/>
  <c r="K58" i="2"/>
  <c r="L60" i="2"/>
  <c r="K60" i="2"/>
  <c r="D60" i="2"/>
  <c r="E60" i="2"/>
  <c r="K61" i="2"/>
  <c r="D61" i="2"/>
  <c r="L61" i="2"/>
  <c r="M61" i="2" s="1"/>
  <c r="E61" i="2"/>
  <c r="C3" i="1"/>
  <c r="M58" i="2"/>
  <c r="M49" i="2"/>
  <c r="I22" i="5" s="1"/>
  <c r="M5" i="2"/>
  <c r="M30" i="2"/>
  <c r="I14" i="5" s="1"/>
  <c r="M3" i="2"/>
  <c r="M59" i="2"/>
  <c r="M41" i="2"/>
  <c r="I19" i="5" s="1"/>
  <c r="M35" i="2"/>
  <c r="I15" i="5" s="1"/>
  <c r="M23" i="2"/>
  <c r="M20" i="2"/>
  <c r="I8" i="5" s="1"/>
  <c r="M11" i="2"/>
  <c r="M10" i="2"/>
  <c r="M6" i="2"/>
  <c r="M57" i="2"/>
  <c r="M48" i="2"/>
  <c r="M47" i="2"/>
  <c r="M45" i="2"/>
  <c r="M40" i="2"/>
  <c r="M38" i="2"/>
  <c r="M29" i="2"/>
  <c r="I13" i="5" s="1"/>
  <c r="M33" i="2"/>
  <c r="M27" i="2"/>
  <c r="I11" i="5" s="1"/>
  <c r="M44" i="2"/>
  <c r="M37" i="2"/>
  <c r="M9" i="2"/>
  <c r="I5" i="11"/>
  <c r="K5" i="11" s="1"/>
  <c r="L5" i="11" s="1"/>
  <c r="M5" i="11" s="1"/>
  <c r="I18" i="5"/>
  <c r="H3" i="10"/>
  <c r="I3" i="10"/>
  <c r="F3" i="10"/>
  <c r="E3" i="10"/>
  <c r="D3" i="10"/>
  <c r="G3" i="10"/>
  <c r="B3" i="10"/>
  <c r="C3" i="10"/>
  <c r="N62" i="2"/>
  <c r="H33" i="4"/>
  <c r="G33" i="4"/>
  <c r="J33" i="4"/>
  <c r="F33" i="4"/>
  <c r="I32" i="4"/>
  <c r="C32" i="4"/>
  <c r="F32" i="4"/>
  <c r="D32" i="4"/>
  <c r="C31" i="4"/>
  <c r="G31" i="4"/>
  <c r="E31" i="4"/>
  <c r="F31" i="4"/>
  <c r="G30" i="4"/>
  <c r="H30" i="4"/>
  <c r="J30" i="4"/>
  <c r="E30" i="4"/>
  <c r="I29" i="4"/>
  <c r="C29" i="4"/>
  <c r="H29" i="4"/>
  <c r="G29" i="4"/>
  <c r="E27" i="5"/>
  <c r="F27" i="5"/>
  <c r="G27" i="5"/>
  <c r="I28" i="4"/>
  <c r="C28" i="4"/>
  <c r="H28" i="4"/>
  <c r="F28" i="4"/>
  <c r="F26" i="5"/>
  <c r="E26" i="5"/>
  <c r="C26" i="5"/>
  <c r="E27" i="4"/>
  <c r="J27" i="4"/>
  <c r="G27" i="4"/>
  <c r="F27" i="4"/>
  <c r="E25" i="5"/>
  <c r="C25" i="5"/>
  <c r="H25" i="5"/>
  <c r="E26" i="4"/>
  <c r="F26" i="4"/>
  <c r="H26" i="4"/>
  <c r="D26" i="4"/>
  <c r="C24" i="5"/>
  <c r="H24" i="5"/>
  <c r="D24" i="5"/>
  <c r="J25" i="4"/>
  <c r="D25" i="4"/>
  <c r="F25" i="4"/>
  <c r="G25" i="4"/>
  <c r="E23" i="5"/>
  <c r="F23" i="5"/>
  <c r="H23" i="5"/>
  <c r="J24" i="4"/>
  <c r="H24" i="4"/>
  <c r="C24" i="4"/>
  <c r="E24" i="4"/>
  <c r="C22" i="5"/>
  <c r="F22" i="5"/>
  <c r="H22" i="5"/>
  <c r="E23" i="4"/>
  <c r="D23" i="4"/>
  <c r="C23" i="4"/>
  <c r="I23" i="4"/>
  <c r="E21" i="5"/>
  <c r="H21" i="5"/>
  <c r="C21" i="5"/>
  <c r="G22" i="4"/>
  <c r="J22" i="4"/>
  <c r="I22" i="4"/>
  <c r="F22" i="4"/>
  <c r="G20" i="5"/>
  <c r="H20" i="5"/>
  <c r="F20" i="5"/>
  <c r="D21" i="4"/>
  <c r="G21" i="4"/>
  <c r="C21" i="4"/>
  <c r="J21" i="4"/>
  <c r="D19" i="5"/>
  <c r="G19" i="5"/>
  <c r="H19" i="5"/>
  <c r="G20" i="4"/>
  <c r="I20" i="4"/>
  <c r="H20" i="4"/>
  <c r="E20" i="4"/>
  <c r="F18" i="5"/>
  <c r="C18" i="5"/>
  <c r="H18" i="5"/>
  <c r="I19" i="4"/>
  <c r="G19" i="4"/>
  <c r="F19" i="4"/>
  <c r="H19" i="4"/>
  <c r="G17" i="5"/>
  <c r="C17" i="5"/>
  <c r="F17" i="5"/>
  <c r="H18" i="4"/>
  <c r="D18" i="4"/>
  <c r="G18" i="4"/>
  <c r="E18" i="4"/>
  <c r="G16" i="5"/>
  <c r="H16" i="5"/>
  <c r="E16" i="5"/>
  <c r="H17" i="4"/>
  <c r="E17" i="4"/>
  <c r="J17" i="4"/>
  <c r="I17" i="4"/>
  <c r="E15" i="5"/>
  <c r="F15" i="5"/>
  <c r="C15" i="5"/>
  <c r="C16" i="4"/>
  <c r="J16" i="4"/>
  <c r="D16" i="4"/>
  <c r="I16" i="4"/>
  <c r="D14" i="5"/>
  <c r="C14" i="5"/>
  <c r="H14" i="5"/>
  <c r="H15" i="4"/>
  <c r="I15" i="4"/>
  <c r="J15" i="4"/>
  <c r="C15" i="4"/>
  <c r="G13" i="5"/>
  <c r="F13" i="5"/>
  <c r="H13" i="5"/>
  <c r="D14" i="4"/>
  <c r="I14" i="4"/>
  <c r="J14" i="4"/>
  <c r="C14" i="4"/>
  <c r="D12" i="5"/>
  <c r="C12" i="5"/>
  <c r="H12" i="5"/>
  <c r="I13" i="4"/>
  <c r="C13" i="4"/>
  <c r="E13" i="4"/>
  <c r="F13" i="4"/>
  <c r="F11" i="5"/>
  <c r="E11" i="5"/>
  <c r="H11" i="5"/>
  <c r="J12" i="4"/>
  <c r="H12" i="4"/>
  <c r="F12" i="4"/>
  <c r="D12" i="4"/>
  <c r="D10" i="5"/>
  <c r="C10" i="5"/>
  <c r="E10" i="5"/>
  <c r="F11" i="4"/>
  <c r="D11" i="4"/>
  <c r="E11" i="4"/>
  <c r="C11" i="4"/>
  <c r="F9" i="5"/>
  <c r="D9" i="5"/>
  <c r="C9" i="5"/>
  <c r="J10" i="4"/>
  <c r="E10" i="4"/>
  <c r="C10" i="4"/>
  <c r="G10" i="4"/>
  <c r="E8" i="5"/>
  <c r="F8" i="5"/>
  <c r="H8" i="5"/>
  <c r="D9" i="4"/>
  <c r="C9" i="4"/>
  <c r="I9" i="4"/>
  <c r="F9" i="4"/>
  <c r="E7" i="5"/>
  <c r="G7" i="5"/>
  <c r="H7" i="5"/>
  <c r="G8" i="4"/>
  <c r="F8" i="4"/>
  <c r="J8" i="4"/>
  <c r="H8" i="4"/>
  <c r="G6" i="5"/>
  <c r="F6" i="5"/>
  <c r="C6" i="5"/>
  <c r="J7" i="4"/>
  <c r="G7" i="4"/>
  <c r="I7" i="4"/>
  <c r="E7" i="4"/>
  <c r="E5" i="5"/>
  <c r="G5" i="5"/>
  <c r="D5" i="5"/>
  <c r="I6" i="4"/>
  <c r="J6" i="4"/>
  <c r="F6" i="4"/>
  <c r="G6" i="4"/>
  <c r="E4" i="5"/>
  <c r="D4" i="5"/>
  <c r="F4" i="5"/>
  <c r="F4" i="11"/>
  <c r="C4" i="11"/>
  <c r="G4" i="11"/>
  <c r="I5" i="4"/>
  <c r="H5" i="4"/>
  <c r="F5" i="4"/>
  <c r="C5" i="4"/>
  <c r="H3" i="5"/>
  <c r="F3" i="5"/>
  <c r="G3" i="5"/>
  <c r="E3" i="11"/>
  <c r="D3" i="11"/>
  <c r="C3" i="11"/>
  <c r="C3" i="7"/>
  <c r="H3" i="7"/>
  <c r="F3" i="7"/>
  <c r="J3" i="9"/>
  <c r="E3" i="9"/>
  <c r="C3" i="9"/>
  <c r="I3" i="9"/>
  <c r="G4" i="4"/>
  <c r="D4" i="4"/>
  <c r="H4" i="4"/>
  <c r="F4" i="4"/>
  <c r="N5" i="2"/>
  <c r="N8" i="2"/>
  <c r="N9" i="2"/>
  <c r="N10" i="2"/>
  <c r="N13" i="2"/>
  <c r="N16" i="2"/>
  <c r="N20" i="2"/>
  <c r="N21" i="2"/>
  <c r="N22" i="2"/>
  <c r="N25" i="2"/>
  <c r="N26" i="2"/>
  <c r="N27" i="2"/>
  <c r="N42" i="2"/>
  <c r="N44" i="2"/>
  <c r="N49" i="2"/>
  <c r="N57" i="2"/>
  <c r="N59" i="2"/>
  <c r="I3" i="4"/>
  <c r="G3" i="4"/>
  <c r="C3" i="4"/>
  <c r="F3" i="4"/>
  <c r="N4" i="2"/>
  <c r="N6" i="2"/>
  <c r="N11" i="2"/>
  <c r="N14" i="2"/>
  <c r="N15" i="2"/>
  <c r="N28" i="2"/>
  <c r="N29" i="2"/>
  <c r="N36" i="2"/>
  <c r="N43" i="2"/>
  <c r="N55" i="2"/>
  <c r="N58" i="2"/>
  <c r="D33" i="4"/>
  <c r="C33" i="4"/>
  <c r="I33" i="4"/>
  <c r="E33" i="4"/>
  <c r="J32" i="4"/>
  <c r="E32" i="4"/>
  <c r="G32" i="4"/>
  <c r="H32" i="4"/>
  <c r="D31" i="4"/>
  <c r="J31" i="4"/>
  <c r="H31" i="4"/>
  <c r="I31" i="4"/>
  <c r="F30" i="4"/>
  <c r="D30" i="4"/>
  <c r="I30" i="4"/>
  <c r="C30" i="4"/>
  <c r="E29" i="4"/>
  <c r="J29" i="4"/>
  <c r="D29" i="4"/>
  <c r="F29" i="4"/>
  <c r="H27" i="5"/>
  <c r="C27" i="5"/>
  <c r="D27" i="5"/>
  <c r="J28" i="4"/>
  <c r="G28" i="4"/>
  <c r="E28" i="4"/>
  <c r="D28" i="4"/>
  <c r="G26" i="5"/>
  <c r="D26" i="5"/>
  <c r="H26" i="5"/>
  <c r="D27" i="4"/>
  <c r="H27" i="4"/>
  <c r="I27" i="4"/>
  <c r="C27" i="4"/>
  <c r="G25" i="5"/>
  <c r="F25" i="5"/>
  <c r="D25" i="5"/>
  <c r="J26" i="4"/>
  <c r="G26" i="4"/>
  <c r="I26" i="4"/>
  <c r="C26" i="4"/>
  <c r="F24" i="5"/>
  <c r="E24" i="5"/>
  <c r="G24" i="5"/>
  <c r="C25" i="4"/>
  <c r="E25" i="4"/>
  <c r="H25" i="4"/>
  <c r="I25" i="4"/>
  <c r="G23" i="5"/>
  <c r="C23" i="5"/>
  <c r="D23" i="5"/>
  <c r="G24" i="4"/>
  <c r="I24" i="4"/>
  <c r="D24" i="4"/>
  <c r="F24" i="4"/>
  <c r="E22" i="5"/>
  <c r="D22" i="5"/>
  <c r="G22" i="5"/>
  <c r="F23" i="4"/>
  <c r="H23" i="4"/>
  <c r="G23" i="4"/>
  <c r="J23" i="4"/>
  <c r="F21" i="5"/>
  <c r="D21" i="5"/>
  <c r="G21" i="5"/>
  <c r="E22" i="4"/>
  <c r="H22" i="4"/>
  <c r="C22" i="4"/>
  <c r="D22" i="4"/>
  <c r="C20" i="5"/>
  <c r="E20" i="5"/>
  <c r="D20" i="5"/>
  <c r="E21" i="4"/>
  <c r="F21" i="4"/>
  <c r="H21" i="4"/>
  <c r="I21" i="4"/>
  <c r="C19" i="5"/>
  <c r="F19" i="5"/>
  <c r="E19" i="5"/>
  <c r="J20" i="4"/>
  <c r="D20" i="4"/>
  <c r="C20" i="4"/>
  <c r="F20" i="4"/>
  <c r="D18" i="5"/>
  <c r="G18" i="5"/>
  <c r="E18" i="5"/>
  <c r="C19" i="4"/>
  <c r="E19" i="4"/>
  <c r="D19" i="4"/>
  <c r="J19" i="4"/>
  <c r="D17" i="5"/>
  <c r="H17" i="5"/>
  <c r="E17" i="5"/>
  <c r="J18" i="4"/>
  <c r="I18" i="4"/>
  <c r="C18" i="4"/>
  <c r="F18" i="4"/>
  <c r="F16" i="5"/>
  <c r="D16" i="5"/>
  <c r="C16" i="5"/>
  <c r="G17" i="4"/>
  <c r="F17" i="4"/>
  <c r="D17" i="4"/>
  <c r="C17" i="4"/>
  <c r="D15" i="5"/>
  <c r="H15" i="5"/>
  <c r="G15" i="5"/>
  <c r="E16" i="4"/>
  <c r="F16" i="4"/>
  <c r="G16" i="4"/>
  <c r="H16" i="4"/>
  <c r="E14" i="5"/>
  <c r="G14" i="5"/>
  <c r="F14" i="5"/>
  <c r="F15" i="4"/>
  <c r="D15" i="4"/>
  <c r="G15" i="4"/>
  <c r="E15" i="4"/>
  <c r="C13" i="5"/>
  <c r="E13" i="5"/>
  <c r="D13" i="5"/>
  <c r="F14" i="4"/>
  <c r="H14" i="4"/>
  <c r="E14" i="4"/>
  <c r="G14" i="4"/>
  <c r="E12" i="5"/>
  <c r="F12" i="5"/>
  <c r="G12" i="5"/>
  <c r="G13" i="4"/>
  <c r="J13" i="4"/>
  <c r="H13" i="4"/>
  <c r="D13" i="4"/>
  <c r="G11" i="5"/>
  <c r="C11" i="5"/>
  <c r="D11" i="5"/>
  <c r="I12" i="4"/>
  <c r="C12" i="4"/>
  <c r="E12" i="4"/>
  <c r="G12" i="4"/>
  <c r="F10" i="5"/>
  <c r="H10" i="5"/>
  <c r="G10" i="5"/>
  <c r="I11" i="4"/>
  <c r="G11" i="4"/>
  <c r="H11" i="4"/>
  <c r="J11" i="4"/>
  <c r="E9" i="5"/>
  <c r="H9" i="5"/>
  <c r="G9" i="5"/>
  <c r="D10" i="4"/>
  <c r="F10" i="4"/>
  <c r="I10" i="4"/>
  <c r="H10" i="4"/>
  <c r="D8" i="5"/>
  <c r="C8" i="5"/>
  <c r="G8" i="5"/>
  <c r="G9" i="4"/>
  <c r="J9" i="4"/>
  <c r="E9" i="4"/>
  <c r="H9" i="4"/>
  <c r="D7" i="5"/>
  <c r="F7" i="5"/>
  <c r="C7" i="5"/>
  <c r="I8" i="4"/>
  <c r="D8" i="4"/>
  <c r="C8" i="4"/>
  <c r="E8" i="4"/>
  <c r="D6" i="5"/>
  <c r="H6" i="5"/>
  <c r="E6" i="5"/>
  <c r="C7" i="4"/>
  <c r="D7" i="4"/>
  <c r="F7" i="4"/>
  <c r="H7" i="4"/>
  <c r="C5" i="5"/>
  <c r="F5" i="5"/>
  <c r="H5" i="5"/>
  <c r="D6" i="4"/>
  <c r="C6" i="4"/>
  <c r="E6" i="4"/>
  <c r="H6" i="4"/>
  <c r="H4" i="5"/>
  <c r="C4" i="5"/>
  <c r="G4" i="5"/>
  <c r="E4" i="11"/>
  <c r="H4" i="11"/>
  <c r="D4" i="11"/>
  <c r="E5" i="4"/>
  <c r="J5" i="4"/>
  <c r="D5" i="4"/>
  <c r="G5" i="4"/>
  <c r="D3" i="5"/>
  <c r="E3" i="5"/>
  <c r="C3" i="5"/>
  <c r="F3" i="11"/>
  <c r="H3" i="11"/>
  <c r="G3" i="11"/>
  <c r="E3" i="7"/>
  <c r="D3" i="7"/>
  <c r="G3" i="7"/>
  <c r="D3" i="9"/>
  <c r="F3" i="9"/>
  <c r="G3" i="9"/>
  <c r="H3" i="9"/>
  <c r="J4" i="4"/>
  <c r="C4" i="4"/>
  <c r="E4" i="4"/>
  <c r="I4" i="4"/>
  <c r="N3" i="2"/>
  <c r="N7" i="2"/>
  <c r="N17" i="2"/>
  <c r="N19" i="2"/>
  <c r="N23" i="2"/>
  <c r="N24" i="2"/>
  <c r="N30" i="2"/>
  <c r="N32" i="2"/>
  <c r="N33" i="2"/>
  <c r="N35" i="2"/>
  <c r="N40" i="2"/>
  <c r="N41" i="2"/>
  <c r="N45" i="2"/>
  <c r="N47" i="2"/>
  <c r="N48" i="2"/>
  <c r="N51" i="2"/>
  <c r="J3" i="4"/>
  <c r="H3" i="4"/>
  <c r="E3" i="4"/>
  <c r="D3" i="4"/>
  <c r="N12" i="2"/>
  <c r="N18" i="2"/>
  <c r="N31" i="2"/>
  <c r="N34" i="2"/>
  <c r="N37" i="2"/>
  <c r="N38" i="2"/>
  <c r="N39" i="2"/>
  <c r="N46" i="2"/>
  <c r="N50" i="2"/>
  <c r="N54" i="2"/>
  <c r="N56" i="2"/>
  <c r="N60" i="2"/>
  <c r="N61" i="2"/>
  <c r="N52" i="2"/>
  <c r="N53" i="2"/>
  <c r="M56" i="2" l="1"/>
  <c r="J3" i="10"/>
  <c r="K3" i="10" s="1"/>
  <c r="L3" i="10" s="1"/>
  <c r="M50" i="2"/>
  <c r="I23" i="5" s="1"/>
  <c r="M63" i="2"/>
  <c r="O63" i="2" s="1"/>
  <c r="P63" i="2" s="1"/>
  <c r="Q63" i="2" s="1"/>
  <c r="E63" i="2"/>
  <c r="D63" i="2"/>
  <c r="M62" i="2"/>
  <c r="O62" i="2" s="1"/>
  <c r="P62" i="2" s="1"/>
  <c r="Q62" i="2" s="1"/>
  <c r="M43" i="2"/>
  <c r="I3" i="7" s="1"/>
  <c r="K3" i="7" s="1"/>
  <c r="L3" i="7" s="1"/>
  <c r="M3" i="7" s="1"/>
  <c r="M4" i="2"/>
  <c r="M51" i="2"/>
  <c r="I24" i="5" s="1"/>
  <c r="M42" i="2"/>
  <c r="I20" i="5" s="1"/>
  <c r="M54" i="2"/>
  <c r="O54" i="2" s="1"/>
  <c r="P54" i="2" s="1"/>
  <c r="Q54" i="2" s="1"/>
  <c r="M26" i="2"/>
  <c r="I10" i="5" s="1"/>
  <c r="M25" i="2"/>
  <c r="O25" i="2" s="1"/>
  <c r="P25" i="2" s="1"/>
  <c r="Q25" i="2" s="1"/>
  <c r="M22" i="2"/>
  <c r="J4" i="11"/>
  <c r="J3" i="11"/>
  <c r="J27" i="5"/>
  <c r="J26" i="5"/>
  <c r="J25" i="5"/>
  <c r="J23" i="5"/>
  <c r="O39" i="2"/>
  <c r="P39" i="2" s="1"/>
  <c r="Q39" i="2" s="1"/>
  <c r="O38" i="2"/>
  <c r="P38" i="2" s="1"/>
  <c r="Q38" i="2" s="1"/>
  <c r="J18" i="5"/>
  <c r="K18" i="5" s="1"/>
  <c r="L18" i="5" s="1"/>
  <c r="M18" i="5" s="1"/>
  <c r="J17" i="5"/>
  <c r="O34" i="2"/>
  <c r="P34" i="2" s="1"/>
  <c r="Q34" i="2" s="1"/>
  <c r="J24" i="5"/>
  <c r="O51" i="2"/>
  <c r="P51" i="2" s="1"/>
  <c r="Q51" i="2" s="1"/>
  <c r="O48" i="2"/>
  <c r="P48" i="2" s="1"/>
  <c r="Q48" i="2" s="1"/>
  <c r="O45" i="2"/>
  <c r="P45" i="2" s="1"/>
  <c r="Q45" i="2" s="1"/>
  <c r="J19" i="5"/>
  <c r="K19" i="5" s="1"/>
  <c r="L19" i="5" s="1"/>
  <c r="M19" i="5" s="1"/>
  <c r="O41" i="2"/>
  <c r="P41" i="2" s="1"/>
  <c r="Q41" i="2" s="1"/>
  <c r="J15" i="5"/>
  <c r="O35" i="2"/>
  <c r="P35" i="2" s="1"/>
  <c r="Q35" i="2" s="1"/>
  <c r="O33" i="2"/>
  <c r="P33" i="2" s="1"/>
  <c r="Q33" i="2" s="1"/>
  <c r="O30" i="2"/>
  <c r="P30" i="2" s="1"/>
  <c r="Q30" i="2" s="1"/>
  <c r="J14" i="5"/>
  <c r="K14" i="5" s="1"/>
  <c r="L14" i="5" s="1"/>
  <c r="M14" i="5" s="1"/>
  <c r="O24" i="2"/>
  <c r="P24" i="2" s="1"/>
  <c r="Q24" i="2" s="1"/>
  <c r="O23" i="2"/>
  <c r="P23" i="2" s="1"/>
  <c r="Q23" i="2" s="1"/>
  <c r="J7" i="5"/>
  <c r="J6" i="5"/>
  <c r="O7" i="2"/>
  <c r="P7" i="2" s="1"/>
  <c r="Q7" i="2" s="1"/>
  <c r="O3" i="2"/>
  <c r="P3" i="2" s="1"/>
  <c r="Q3" i="2" s="1"/>
  <c r="K4" i="4"/>
  <c r="L4" i="4" s="1"/>
  <c r="M4" i="4" s="1"/>
  <c r="A4" i="4"/>
  <c r="N4" i="4"/>
  <c r="A3" i="5"/>
  <c r="A4" i="5"/>
  <c r="N6" i="4"/>
  <c r="A6" i="4"/>
  <c r="A5" i="5"/>
  <c r="A7" i="4"/>
  <c r="N7" i="4"/>
  <c r="N8" i="4"/>
  <c r="A8" i="4"/>
  <c r="K8" i="4"/>
  <c r="L8" i="4" s="1"/>
  <c r="M8" i="4" s="1"/>
  <c r="A7" i="5"/>
  <c r="A8" i="5"/>
  <c r="K10" i="4"/>
  <c r="L10" i="4" s="1"/>
  <c r="M10" i="4" s="1"/>
  <c r="K11" i="4"/>
  <c r="L11" i="4" s="1"/>
  <c r="M11" i="4" s="1"/>
  <c r="A12" i="4"/>
  <c r="N12" i="4"/>
  <c r="K12" i="4"/>
  <c r="L12" i="4" s="1"/>
  <c r="M12" i="4" s="1"/>
  <c r="A11" i="5"/>
  <c r="A13" i="5"/>
  <c r="N17" i="4"/>
  <c r="A17" i="4"/>
  <c r="A16" i="5"/>
  <c r="N18" i="4"/>
  <c r="A18" i="4"/>
  <c r="K18" i="4"/>
  <c r="L18" i="4" s="1"/>
  <c r="M18" i="4" s="1"/>
  <c r="N19" i="4"/>
  <c r="A19" i="4"/>
  <c r="N20" i="4"/>
  <c r="A20" i="4"/>
  <c r="A19" i="5"/>
  <c r="K21" i="4"/>
  <c r="L21" i="4" s="1"/>
  <c r="M21" i="4" s="1"/>
  <c r="A20" i="5"/>
  <c r="N22" i="4"/>
  <c r="A22" i="4"/>
  <c r="K24" i="4"/>
  <c r="L24" i="4" s="1"/>
  <c r="M24" i="4" s="1"/>
  <c r="A23" i="5"/>
  <c r="K25" i="4"/>
  <c r="L25" i="4" s="1"/>
  <c r="M25" i="4" s="1"/>
  <c r="N25" i="4"/>
  <c r="A25" i="4"/>
  <c r="N26" i="4"/>
  <c r="A26" i="4"/>
  <c r="K26" i="4"/>
  <c r="L26" i="4" s="1"/>
  <c r="M26" i="4" s="1"/>
  <c r="N27" i="4"/>
  <c r="A27" i="4"/>
  <c r="K27" i="4"/>
  <c r="L27" i="4" s="1"/>
  <c r="M27" i="4" s="1"/>
  <c r="A27" i="5"/>
  <c r="N30" i="4"/>
  <c r="A30" i="4"/>
  <c r="K30" i="4"/>
  <c r="L30" i="4" s="1"/>
  <c r="M30" i="4" s="1"/>
  <c r="K31" i="4"/>
  <c r="L31" i="4" s="1"/>
  <c r="M31" i="4" s="1"/>
  <c r="K33" i="4"/>
  <c r="L33" i="4" s="1"/>
  <c r="M33" i="4" s="1"/>
  <c r="N33" i="4"/>
  <c r="A33" i="4"/>
  <c r="O58" i="2"/>
  <c r="P58" i="2" s="1"/>
  <c r="Q58" i="2" s="1"/>
  <c r="J3" i="7"/>
  <c r="O36" i="2"/>
  <c r="P36" i="2" s="1"/>
  <c r="Q36" i="2" s="1"/>
  <c r="J16" i="5"/>
  <c r="K16" i="5" s="1"/>
  <c r="L16" i="5" s="1"/>
  <c r="M16" i="5" s="1"/>
  <c r="J13" i="5"/>
  <c r="K13" i="5" s="1"/>
  <c r="L13" i="5" s="1"/>
  <c r="M13" i="5" s="1"/>
  <c r="J12" i="5"/>
  <c r="J4" i="5"/>
  <c r="J3" i="5"/>
  <c r="O11" i="2"/>
  <c r="P11" i="2" s="1"/>
  <c r="Q11" i="2" s="1"/>
  <c r="O6" i="2"/>
  <c r="P6" i="2" s="1"/>
  <c r="Q6" i="2" s="1"/>
  <c r="O4" i="2"/>
  <c r="P4" i="2" s="1"/>
  <c r="Q4" i="2" s="1"/>
  <c r="A3" i="4"/>
  <c r="N3" i="4"/>
  <c r="K3" i="4"/>
  <c r="L3" i="4" s="1"/>
  <c r="M3" i="4" s="1"/>
  <c r="O59" i="2"/>
  <c r="P59" i="2" s="1"/>
  <c r="Q59" i="2" s="1"/>
  <c r="O57" i="2"/>
  <c r="P57" i="2" s="1"/>
  <c r="Q57" i="2" s="1"/>
  <c r="J22" i="5"/>
  <c r="O49" i="2"/>
  <c r="P49" i="2" s="1"/>
  <c r="Q49" i="2" s="1"/>
  <c r="J21" i="5"/>
  <c r="J20" i="5"/>
  <c r="K20" i="5" s="1"/>
  <c r="L20" i="5" s="1"/>
  <c r="M20" i="5" s="1"/>
  <c r="O42" i="2"/>
  <c r="P42" i="2" s="1"/>
  <c r="Q42" i="2" s="1"/>
  <c r="J11" i="5"/>
  <c r="K11" i="5" s="1"/>
  <c r="L11" i="5" s="1"/>
  <c r="M11" i="5" s="1"/>
  <c r="O27" i="2"/>
  <c r="P27" i="2" s="1"/>
  <c r="Q27" i="2" s="1"/>
  <c r="O26" i="2"/>
  <c r="P26" i="2" s="1"/>
  <c r="Q26" i="2" s="1"/>
  <c r="J10" i="5"/>
  <c r="K10" i="5" s="1"/>
  <c r="L10" i="5" s="1"/>
  <c r="M10" i="5" s="1"/>
  <c r="O22" i="2"/>
  <c r="P22" i="2" s="1"/>
  <c r="Q22" i="2" s="1"/>
  <c r="J9" i="5"/>
  <c r="J8" i="5"/>
  <c r="K8" i="5" s="1"/>
  <c r="L8" i="5" s="1"/>
  <c r="M8" i="5" s="1"/>
  <c r="O20" i="2"/>
  <c r="P20" i="2" s="1"/>
  <c r="Q20" i="2" s="1"/>
  <c r="J5" i="5"/>
  <c r="O13" i="2"/>
  <c r="P13" i="2" s="1"/>
  <c r="Q13" i="2" s="1"/>
  <c r="O5" i="2"/>
  <c r="P5" i="2" s="1"/>
  <c r="Q5" i="2" s="1"/>
  <c r="K3" i="9"/>
  <c r="L3" i="9" s="1"/>
  <c r="M3" i="9" s="1"/>
  <c r="A3" i="9"/>
  <c r="A3" i="7"/>
  <c r="A3" i="11"/>
  <c r="A5" i="4"/>
  <c r="N5" i="4"/>
  <c r="K5" i="4"/>
  <c r="L5" i="4" s="1"/>
  <c r="M5" i="4" s="1"/>
  <c r="A4" i="11"/>
  <c r="K6" i="4"/>
  <c r="L6" i="4" s="1"/>
  <c r="M6" i="4" s="1"/>
  <c r="K7" i="4"/>
  <c r="L7" i="4" s="1"/>
  <c r="M7" i="4" s="1"/>
  <c r="A6" i="5"/>
  <c r="K9" i="4"/>
  <c r="L9" i="4" s="1"/>
  <c r="M9" i="4" s="1"/>
  <c r="N9" i="4"/>
  <c r="A9" i="4"/>
  <c r="A10" i="4"/>
  <c r="N10" i="4"/>
  <c r="A9" i="5"/>
  <c r="N11" i="4"/>
  <c r="A11" i="4"/>
  <c r="A10" i="5"/>
  <c r="A13" i="4"/>
  <c r="N13" i="4"/>
  <c r="K13" i="4"/>
  <c r="L13" i="4" s="1"/>
  <c r="M13" i="4" s="1"/>
  <c r="A12" i="5"/>
  <c r="A14" i="4"/>
  <c r="N14" i="4"/>
  <c r="K14" i="4"/>
  <c r="L14" i="4" s="1"/>
  <c r="M14" i="4" s="1"/>
  <c r="N15" i="4"/>
  <c r="A15" i="4"/>
  <c r="K15" i="4"/>
  <c r="L15" i="4" s="1"/>
  <c r="M15" i="4" s="1"/>
  <c r="A14" i="5"/>
  <c r="K16" i="4"/>
  <c r="L16" i="4" s="1"/>
  <c r="M16" i="4" s="1"/>
  <c r="A16" i="4"/>
  <c r="N16" i="4"/>
  <c r="A15" i="5"/>
  <c r="K17" i="4"/>
  <c r="L17" i="4" s="1"/>
  <c r="M17" i="4" s="1"/>
  <c r="A17" i="5"/>
  <c r="K19" i="4"/>
  <c r="L19" i="4" s="1"/>
  <c r="M19" i="4" s="1"/>
  <c r="A18" i="5"/>
  <c r="K20" i="4"/>
  <c r="L20" i="4" s="1"/>
  <c r="M20" i="4" s="1"/>
  <c r="A21" i="4"/>
  <c r="N21" i="4"/>
  <c r="K22" i="4"/>
  <c r="L22" i="4" s="1"/>
  <c r="M22" i="4" s="1"/>
  <c r="A21" i="5"/>
  <c r="K23" i="4"/>
  <c r="L23" i="4" s="1"/>
  <c r="M23" i="4" s="1"/>
  <c r="N23" i="4"/>
  <c r="A23" i="4"/>
  <c r="A22" i="5"/>
  <c r="N24" i="4"/>
  <c r="A24" i="4"/>
  <c r="A24" i="5"/>
  <c r="A25" i="5"/>
  <c r="A26" i="5"/>
  <c r="A28" i="4"/>
  <c r="N28" i="4"/>
  <c r="K28" i="4"/>
  <c r="L28" i="4" s="1"/>
  <c r="M28" i="4" s="1"/>
  <c r="A29" i="4"/>
  <c r="N29" i="4"/>
  <c r="K29" i="4"/>
  <c r="L29" i="4" s="1"/>
  <c r="M29" i="4" s="1"/>
  <c r="A31" i="4"/>
  <c r="N31" i="4"/>
  <c r="A32" i="4"/>
  <c r="N32" i="4"/>
  <c r="K32" i="4"/>
  <c r="L32" i="4" s="1"/>
  <c r="M32" i="4" s="1"/>
  <c r="O47" i="2"/>
  <c r="P47" i="2" s="1"/>
  <c r="Q47" i="2" s="1"/>
  <c r="O50" i="2"/>
  <c r="P50" i="2" s="1"/>
  <c r="Q50" i="2" s="1"/>
  <c r="I27" i="5"/>
  <c r="O61" i="2"/>
  <c r="P61" i="2" s="1"/>
  <c r="Q61" i="2" s="1"/>
  <c r="I25" i="5"/>
  <c r="K25" i="5" s="1"/>
  <c r="L25" i="5" s="1"/>
  <c r="M25" i="5" s="1"/>
  <c r="O10" i="2"/>
  <c r="P10" i="2" s="1"/>
  <c r="Q10" i="2" s="1"/>
  <c r="K15" i="5"/>
  <c r="L15" i="5" s="1"/>
  <c r="M15" i="5" s="1"/>
  <c r="O56" i="2"/>
  <c r="P56" i="2" s="1"/>
  <c r="Q56" i="2" s="1"/>
  <c r="O43" i="2"/>
  <c r="P43" i="2" s="1"/>
  <c r="Q43" i="2" s="1"/>
  <c r="O40" i="2"/>
  <c r="P40" i="2" s="1"/>
  <c r="Q40" i="2" s="1"/>
  <c r="I3" i="11"/>
  <c r="O52" i="2"/>
  <c r="P52" i="2" s="1"/>
  <c r="Q52" i="2" s="1"/>
  <c r="K22" i="5"/>
  <c r="L22" i="5" s="1"/>
  <c r="M22" i="5" s="1"/>
  <c r="O9" i="2"/>
  <c r="P9" i="2" s="1"/>
  <c r="Q9" i="2" s="1"/>
  <c r="M60" i="2"/>
  <c r="M55" i="2"/>
  <c r="O55" i="2" s="1"/>
  <c r="P55" i="2" s="1"/>
  <c r="Q55" i="2" s="1"/>
  <c r="M53" i="2"/>
  <c r="M28" i="2"/>
  <c r="M18" i="2"/>
  <c r="O18" i="2" s="1"/>
  <c r="P18" i="2" s="1"/>
  <c r="Q18" i="2" s="1"/>
  <c r="M15" i="2"/>
  <c r="M14" i="2"/>
  <c r="M21" i="2"/>
  <c r="M16" i="2"/>
  <c r="M8" i="2"/>
  <c r="O8" i="2" s="1"/>
  <c r="P8" i="2" s="1"/>
  <c r="Q8" i="2" s="1"/>
  <c r="K23" i="5"/>
  <c r="L23" i="5" s="1"/>
  <c r="M23" i="5" s="1"/>
  <c r="M46" i="2"/>
  <c r="O46" i="2" s="1"/>
  <c r="P46" i="2" s="1"/>
  <c r="Q46" i="2" s="1"/>
  <c r="M31" i="2"/>
  <c r="O31" i="2" s="1"/>
  <c r="P31" i="2" s="1"/>
  <c r="Q31" i="2" s="1"/>
  <c r="M12" i="2"/>
  <c r="O12" i="2" s="1"/>
  <c r="P12" i="2" s="1"/>
  <c r="Q12" i="2" s="1"/>
  <c r="M32" i="2"/>
  <c r="O32" i="2" s="1"/>
  <c r="P32" i="2" s="1"/>
  <c r="Q32" i="2" s="1"/>
  <c r="M19" i="2"/>
  <c r="M17" i="2"/>
  <c r="O29" i="2"/>
  <c r="P29" i="2" s="1"/>
  <c r="Q29" i="2" s="1"/>
  <c r="I17" i="5"/>
  <c r="K17" i="5" s="1"/>
  <c r="L17" i="5" s="1"/>
  <c r="M17" i="5" s="1"/>
  <c r="O37" i="2"/>
  <c r="P37" i="2" s="1"/>
  <c r="Q37" i="2" s="1"/>
  <c r="I21" i="5"/>
  <c r="O44" i="2"/>
  <c r="P44" i="2" s="1"/>
  <c r="Q44" i="2" s="1"/>
  <c r="K27" i="5" l="1"/>
  <c r="L27" i="5" s="1"/>
  <c r="M27" i="5" s="1"/>
  <c r="K21" i="5"/>
  <c r="L21" i="5" s="1"/>
  <c r="M21" i="5" s="1"/>
  <c r="K24" i="5"/>
  <c r="L24" i="5" s="1"/>
  <c r="M24" i="5" s="1"/>
  <c r="I7" i="5"/>
  <c r="O19" i="2"/>
  <c r="P19" i="2" s="1"/>
  <c r="Q19" i="2" s="1"/>
  <c r="O16" i="2"/>
  <c r="P16" i="2" s="1"/>
  <c r="Q16" i="2" s="1"/>
  <c r="I5" i="5"/>
  <c r="K5" i="5" s="1"/>
  <c r="L5" i="5" s="1"/>
  <c r="M5" i="5" s="1"/>
  <c r="I3" i="5"/>
  <c r="K3" i="5" s="1"/>
  <c r="L3" i="5" s="1"/>
  <c r="M3" i="5" s="1"/>
  <c r="O14" i="2"/>
  <c r="P14" i="2" s="1"/>
  <c r="Q14" i="2" s="1"/>
  <c r="I4" i="11"/>
  <c r="K4" i="11" s="1"/>
  <c r="L4" i="11" s="1"/>
  <c r="M4" i="11" s="1"/>
  <c r="O53" i="2"/>
  <c r="P53" i="2" s="1"/>
  <c r="Q53" i="2" s="1"/>
  <c r="O60" i="2"/>
  <c r="P60" i="2" s="1"/>
  <c r="Q60" i="2" s="1"/>
  <c r="I26" i="5"/>
  <c r="K26" i="5" s="1"/>
  <c r="L26" i="5" s="1"/>
  <c r="M26" i="5" s="1"/>
  <c r="I6" i="5"/>
  <c r="O17" i="2"/>
  <c r="P17" i="2" s="1"/>
  <c r="Q17" i="2" s="1"/>
  <c r="O21" i="2"/>
  <c r="P21" i="2" s="1"/>
  <c r="Q21" i="2" s="1"/>
  <c r="I9" i="5"/>
  <c r="K9" i="5" s="1"/>
  <c r="L9" i="5" s="1"/>
  <c r="M9" i="5" s="1"/>
  <c r="O15" i="2"/>
  <c r="P15" i="2" s="1"/>
  <c r="Q15" i="2" s="1"/>
  <c r="I4" i="5"/>
  <c r="K4" i="5" s="1"/>
  <c r="L4" i="5" s="1"/>
  <c r="M4" i="5" s="1"/>
  <c r="I12" i="5"/>
  <c r="K12" i="5" s="1"/>
  <c r="L12" i="5" s="1"/>
  <c r="M12" i="5" s="1"/>
  <c r="O28" i="2"/>
  <c r="P28" i="2" s="1"/>
  <c r="Q28" i="2" s="1"/>
  <c r="K6" i="5"/>
  <c r="L6" i="5" s="1"/>
  <c r="M6" i="5" s="1"/>
  <c r="K3" i="11"/>
  <c r="L3" i="11" s="1"/>
  <c r="M3" i="11" s="1"/>
  <c r="K7" i="5"/>
  <c r="L7" i="5" s="1"/>
  <c r="M7" i="5" s="1"/>
</calcChain>
</file>

<file path=xl/sharedStrings.xml><?xml version="1.0" encoding="utf-8"?>
<sst xmlns="http://schemas.openxmlformats.org/spreadsheetml/2006/main" count="2072" uniqueCount="853">
  <si>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</si>
  <si>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</si>
  <si>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</si>
  <si>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</si>
  <si>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</si>
  <si>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</si>
  <si>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</si>
  <si>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</si>
  <si>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</si>
  <si>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</si>
  <si>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</si>
  <si>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</si>
  <si>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</si>
  <si>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</si>
  <si>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</si>
  <si>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</si>
  <si>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</si>
  <si>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</si>
  <si>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</si>
  <si>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</si>
  <si>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</si>
  <si>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</si>
  <si>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</si>
  <si>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</si>
  <si>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</si>
  <si>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</si>
  <si>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</si>
  <si>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</si>
  <si>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</si>
  <si>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</si>
  <si>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</si>
  <si>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</si>
  <si>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</si>
  <si>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</si>
  <si>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</si>
  <si>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</si>
  <si>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</si>
  <si>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</si>
  <si>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</si>
  <si>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</si>
  <si>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</si>
  <si>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</si>
  <si>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</si>
  <si>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</si>
  <si>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</si>
  <si>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</si>
  <si>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</si>
  <si>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</si>
  <si>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</si>
  <si>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</si>
  <si>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</si>
  <si>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</si>
  <si>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</si>
  <si>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</si>
  <si>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</si>
  <si>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</si>
  <si>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</si>
  <si>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</si>
  <si>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</si>
  <si>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</si>
  <si>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</si>
  <si>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</si>
  <si>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</si>
  <si>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</si>
  <si>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</si>
  <si>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</si>
  <si>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</si>
  <si>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</si>
  <si>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</si>
  <si>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</si>
  <si>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</si>
  <si>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</si>
  <si>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</si>
  <si>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</si>
  <si>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</si>
  <si>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</si>
  <si>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</si>
  <si>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</si>
  <si>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</si>
  <si>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</si>
  <si>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</si>
  <si>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</si>
  <si>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</si>
  <si>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</si>
  <si>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</si>
  <si>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</si>
  <si>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</si>
  <si>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</si>
  <si>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</si>
  <si>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</si>
  <si>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</si>
  <si>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</si>
  <si>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</si>
  <si>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</si>
  <si>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</si>
  <si>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</si>
  <si>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</si>
  <si>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</si>
  <si>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</si>
  <si>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</si>
  <si>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</si>
  <si>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</si>
  <si>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</si>
  <si>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</si>
  <si>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</si>
  <si>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</si>
  <si>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</si>
  <si>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</si>
  <si>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</si>
  <si>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</si>
  <si>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</si>
  <si>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</si>
  <si>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</si>
  <si>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</si>
  <si>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</si>
  <si>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</si>
  <si>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</si>
  <si>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</si>
  <si>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</si>
  <si>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</si>
  <si>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</si>
  <si>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</si>
  <si>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</si>
  <si>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</si>
  <si>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</si>
  <si>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</si>
  <si>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</si>
  <si>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</si>
  <si>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</si>
  <si>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</si>
  <si>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</si>
  <si>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</si>
  <si>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</si>
  <si>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</si>
  <si>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</si>
  <si>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</si>
  <si>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</si>
  <si>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</si>
  <si>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</si>
  <si>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</si>
  <si>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</si>
  <si>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</si>
  <si>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</si>
  <si>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</si>
  <si>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</si>
  <si>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</si>
  <si>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</si>
  <si>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</si>
  <si>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</si>
  <si>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</si>
  <si>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</si>
  <si>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</si>
  <si>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</si>
  <si>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</si>
  <si>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</si>
  <si>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</si>
  <si>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</si>
  <si>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</si>
  <si>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</si>
  <si>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</si>
  <si>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</si>
  <si>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</si>
  <si>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</si>
  <si>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</si>
  <si>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</si>
  <si>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</si>
  <si>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</si>
  <si>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</si>
  <si>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</si>
  <si>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</si>
  <si>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</si>
  <si>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</si>
  <si>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</si>
  <si>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</si>
  <si>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</si>
  <si>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</si>
  <si>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</si>
  <si>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</si>
  <si>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</si>
  <si>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</si>
  <si>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</si>
  <si>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</si>
  <si>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</si>
  <si>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</si>
  <si>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</si>
  <si>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</si>
  <si>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</si>
  <si>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</si>
  <si>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</si>
  <si>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</si>
  <si>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</si>
  <si>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</si>
  <si>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</si>
  <si>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</si>
  <si>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</si>
  <si>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</si>
  <si>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</si>
  <si>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</si>
  <si>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</si>
  <si>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</si>
  <si>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</si>
  <si>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</si>
  <si>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</si>
  <si>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</si>
  <si>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</si>
  <si>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</si>
  <si>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</si>
  <si>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</si>
  <si>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</si>
  <si>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</si>
  <si>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</si>
  <si>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</si>
  <si>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</si>
  <si>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</si>
  <si>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</si>
  <si>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</si>
  <si>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</si>
  <si>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</si>
  <si>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</si>
  <si>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</si>
  <si>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</si>
  <si>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</si>
  <si>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</si>
  <si>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</si>
  <si>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</si>
  <si>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</si>
  <si>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</si>
  <si>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</si>
  <si>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</si>
  <si>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</si>
  <si>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</si>
  <si>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</si>
  <si>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</si>
  <si>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</si>
  <si>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</si>
  <si>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</si>
  <si>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</si>
  <si>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</si>
  <si>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</si>
  <si>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</si>
  <si>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</si>
  <si>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</si>
  <si>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</si>
  <si>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</si>
  <si>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</si>
  <si>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</si>
  <si>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</si>
  <si>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</si>
  <si>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</si>
  <si>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</si>
  <si>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</si>
  <si>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</si>
  <si>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</si>
  <si>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</si>
  <si>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</si>
  <si>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</si>
  <si>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</si>
  <si>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</si>
  <si>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</si>
  <si>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</si>
  <si>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</si>
  <si>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</si>
  <si>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</si>
  <si>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</si>
  <si>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</si>
  <si>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</si>
  <si>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</si>
  <si>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</si>
  <si>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</si>
  <si>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</si>
  <si>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</si>
  <si>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</si>
  <si>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</si>
  <si>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</si>
  <si>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</si>
  <si>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</si>
  <si>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</si>
  <si>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</si>
  <si>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</si>
  <si>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</si>
  <si>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</si>
  <si>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</si>
  <si>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</si>
  <si>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</si>
  <si>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</si>
  <si>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</si>
  <si>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</si>
  <si>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</si>
  <si>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</si>
  <si>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</si>
  <si>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</si>
  <si>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</si>
  <si>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</si>
  <si>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</si>
  <si>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</si>
  <si>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</si>
  <si>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</si>
  <si>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</si>
  <si>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</si>
  <si>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</si>
  <si>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</si>
  <si>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</si>
  <si>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</si>
  <si>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</si>
  <si>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</si>
  <si>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</si>
  <si>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</si>
  <si>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</si>
  <si>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</si>
  <si>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</si>
  <si>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</si>
  <si>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</si>
  <si>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</si>
  <si>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</si>
  <si>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</si>
  <si>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</si>
  <si>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</si>
  <si>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</si>
  <si>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</si>
  <si>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</si>
  <si>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</si>
  <si>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</si>
  <si>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</si>
  <si>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</si>
  <si>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</si>
  <si>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</si>
  <si>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</si>
  <si>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</si>
  <si>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</si>
  <si>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</si>
  <si>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</si>
  <si>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</si>
  <si>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</si>
  <si>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</si>
  <si>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</si>
  <si>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</si>
  <si>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</si>
  <si>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</si>
  <si>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</si>
  <si>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</si>
  <si>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</si>
  <si>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</si>
  <si>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</si>
  <si>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</si>
  <si>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</si>
  <si>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</si>
  <si>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</si>
  <si>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</si>
  <si>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</si>
  <si>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</si>
  <si>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</si>
  <si>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</si>
  <si>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</si>
  <si>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</si>
  <si>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</si>
  <si>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</si>
  <si>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</si>
  <si>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</si>
  <si>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</si>
  <si>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</si>
  <si>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</si>
  <si>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</si>
  <si>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</si>
  <si>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</si>
  <si>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</si>
  <si>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</si>
  <si>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</si>
  <si>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</si>
  <si>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</si>
  <si>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</si>
  <si>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</si>
  <si>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</si>
  <si>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</si>
  <si>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</si>
  <si>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</si>
  <si>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</si>
  <si>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</si>
  <si>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</si>
  <si>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</si>
  <si>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</si>
  <si>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</si>
  <si>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</si>
  <si>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</si>
  <si>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</si>
  <si>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</si>
  <si>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</si>
  <si>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</si>
  <si>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</si>
  <si>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</si>
  <si>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</si>
  <si>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</si>
  <si>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</si>
  <si>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</si>
  <si>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</si>
  <si>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</si>
  <si>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</si>
  <si>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</si>
  <si>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</si>
  <si>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</si>
  <si>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</si>
  <si>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</si>
  <si>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</si>
  <si>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</si>
  <si>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</si>
  <si>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</si>
  <si>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</si>
  <si>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</si>
  <si>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</si>
  <si>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</si>
  <si>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</si>
  <si>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</si>
  <si>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</si>
  <si>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</si>
  <si>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</si>
  <si>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</si>
  <si>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</si>
  <si>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</si>
  <si>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</si>
  <si>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</si>
  <si>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</si>
  <si>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</si>
  <si>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</si>
  <si>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</si>
  <si>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</si>
  <si>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</si>
  <si>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</si>
  <si>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</si>
  <si>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</si>
  <si>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</si>
  <si>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</si>
  <si>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</si>
  <si>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</si>
  <si>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</si>
  <si>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</si>
  <si>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</si>
  <si>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</si>
  <si>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</si>
  <si>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</si>
  <si>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</si>
  <si>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</si>
  <si>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</si>
  <si>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</si>
  <si>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</si>
  <si>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</si>
  <si>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</si>
  <si>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</si>
  <si>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</si>
  <si>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</si>
  <si>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</si>
  <si>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</si>
  <si>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</si>
  <si>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</si>
  <si>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</si>
  <si>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</si>
  <si>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</si>
  <si>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</si>
  <si>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</si>
  <si>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</si>
  <si>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</si>
  <si>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</si>
  <si>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</si>
  <si>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</si>
  <si>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</si>
  <si>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</si>
  <si>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</si>
  <si>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</si>
  <si>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</si>
  <si>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</si>
  <si>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</si>
  <si>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</si>
  <si>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</si>
  <si>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</si>
  <si>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</si>
  <si>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</si>
  <si>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</si>
  <si>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</si>
  <si>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</si>
  <si>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</si>
  <si>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</si>
  <si>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</si>
  <si>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</si>
  <si>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</si>
  <si>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</si>
  <si>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</si>
  <si>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</si>
  <si>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</si>
  <si>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</si>
  <si>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</si>
  <si>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</si>
  <si>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</si>
  <si>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</si>
  <si>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</si>
  <si>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</si>
  <si>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</si>
  <si>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</si>
  <si>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</si>
  <si>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</si>
  <si>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</si>
  <si>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</si>
  <si>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</si>
  <si>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</si>
  <si>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</si>
  <si>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</si>
  <si>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</si>
  <si>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</si>
  <si>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</si>
  <si>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</si>
  <si>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</si>
  <si>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</si>
  <si>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</si>
  <si>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</si>
  <si>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</si>
  <si>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</si>
  <si>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</si>
  <si>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</si>
  <si>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</si>
  <si>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</si>
  <si>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</si>
  <si>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</si>
  <si>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</si>
  <si>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</si>
  <si>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</si>
  <si>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</si>
  <si>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</si>
  <si>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</si>
  <si>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</si>
  <si>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</si>
  <si>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</si>
  <si>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</si>
  <si>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</si>
  <si>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</si>
  <si>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</si>
  <si>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</si>
  <si>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</si>
  <si>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</si>
  <si>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</si>
  <si>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</si>
  <si>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</si>
  <si>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</si>
  <si>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</si>
  <si>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</si>
  <si>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</si>
  <si>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</si>
  <si>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</si>
  <si>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</si>
  <si>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</si>
  <si>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</si>
  <si>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</si>
  <si>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</si>
  <si>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</si>
  <si>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</si>
  <si>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</si>
  <si>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</si>
  <si>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</si>
  <si>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</si>
  <si>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</si>
  <si>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</si>
  <si>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</si>
  <si>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</si>
  <si>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</si>
  <si>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</si>
  <si>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</si>
  <si>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</si>
  <si>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</si>
  <si>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</si>
  <si>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</si>
  <si>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</si>
  <si>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</si>
  <si>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</si>
  <si>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</si>
  <si>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</si>
  <si>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</si>
  <si>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</si>
  <si>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</si>
  <si>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</si>
  <si>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</si>
  <si>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</si>
  <si>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</si>
  <si>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</si>
  <si>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</si>
  <si>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</si>
  <si>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</si>
  <si>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</si>
  <si>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</si>
  <si>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</si>
  <si>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</si>
  <si>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</si>
  <si>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</si>
  <si>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</si>
  <si>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</si>
  <si>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</si>
  <si>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</si>
  <si>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</si>
  <si>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</si>
  <si>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</si>
  <si>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</si>
  <si>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</si>
  <si>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</si>
  <si>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</si>
  <si>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</si>
  <si>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</si>
  <si>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</si>
  <si>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</si>
  <si>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</si>
  <si>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</si>
  <si>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</si>
  <si>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</si>
  <si>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</si>
  <si>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</si>
  <si>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</si>
  <si>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</si>
  <si>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</si>
  <si>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</si>
  <si>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</si>
  <si>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</si>
  <si>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</si>
  <si>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</si>
  <si>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</si>
  <si>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</si>
  <si>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</si>
  <si>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</si>
  <si>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</si>
  <si>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</si>
  <si>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</si>
  <si>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</si>
  <si>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</si>
  <si>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</si>
  <si>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</si>
  <si>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</si>
  <si>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</si>
  <si>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</si>
  <si>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</si>
  <si>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</si>
  <si>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</si>
  <si>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</si>
  <si>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</si>
  <si>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</si>
  <si>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</si>
  <si>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</si>
  <si>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</si>
  <si>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</si>
  <si>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</si>
  <si>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</si>
  <si>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</si>
  <si>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</si>
  <si>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</si>
  <si>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</si>
  <si>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</si>
  <si>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</si>
  <si>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</si>
  <si>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</si>
  <si>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</si>
  <si>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</si>
  <si>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</si>
  <si>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</si>
  <si>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</si>
  <si>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</si>
  <si>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</si>
  <si>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</si>
  <si>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</si>
  <si>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</si>
  <si>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</si>
  <si>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</si>
  <si>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</si>
  <si>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</si>
  <si>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</si>
  <si>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</si>
  <si>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</si>
  <si>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</si>
  <si>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</si>
  <si>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</si>
  <si>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</si>
  <si>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</si>
  <si>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</si>
  <si>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</si>
  <si>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</si>
  <si>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</si>
  <si>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</si>
  <si>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</si>
  <si>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</si>
  <si>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</si>
  <si>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</si>
  <si>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</si>
  <si>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</si>
  <si>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</si>
  <si>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</si>
  <si>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</si>
  <si>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</si>
  <si>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</si>
  <si>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</si>
  <si>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</si>
  <si>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</si>
  <si>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</si>
  <si>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</si>
  <si>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</si>
  <si>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</si>
  <si>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</si>
  <si>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</si>
  <si>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</si>
  <si>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</si>
  <si>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</si>
  <si>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</si>
  <si>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</si>
  <si>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</si>
  <si>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</si>
  <si>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</si>
  <si>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</si>
  <si>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</si>
  <si>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</si>
  <si>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</si>
  <si>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</si>
  <si>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</si>
  <si>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</si>
  <si>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</si>
  <si>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</si>
  <si>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</si>
  <si>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</si>
  <si>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</si>
  <si>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</si>
  <si>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</si>
  <si>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</si>
  <si>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</si>
  <si>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</si>
  <si>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</si>
  <si>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</si>
  <si>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</si>
  <si>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</si>
  <si>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</si>
  <si>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</si>
  <si>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</si>
  <si>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</si>
  <si>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</si>
  <si>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</si>
  <si>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</si>
  <si>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</si>
  <si>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</si>
  <si>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</si>
  <si>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</si>
  <si>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</si>
  <si>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</si>
  <si>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</si>
  <si>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</si>
  <si>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</si>
  <si>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</si>
  <si>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</si>
  <si>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</si>
  <si>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</si>
  <si>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</si>
  <si>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</si>
  <si>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</si>
  <si>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</si>
  <si>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</si>
  <si>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</si>
  <si>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</si>
  <si>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</si>
  <si>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</si>
  <si>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</si>
  <si>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</si>
  <si>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</si>
  <si>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</si>
  <si>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</si>
  <si>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</si>
  <si>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</si>
  <si>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</si>
  <si>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</si>
  <si>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</si>
  <si>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</si>
  <si>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</si>
  <si>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</si>
  <si>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</si>
  <si>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</si>
  <si>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</si>
  <si>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</si>
  <si>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</si>
  <si>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</si>
  <si>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</si>
  <si>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</si>
  <si>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</si>
  <si>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</si>
  <si>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</si>
  <si>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</si>
  <si>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</si>
  <si>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</si>
  <si>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</si>
  <si>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</si>
  <si>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</si>
  <si>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</si>
  <si>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</si>
  <si>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</si>
  <si>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</si>
  <si>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</si>
  <si>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</si>
  <si>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</si>
  <si>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</si>
  <si>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</si>
  <si>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</si>
  <si>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</si>
  <si>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</si>
  <si>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</si>
  <si>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</si>
  <si>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</si>
  <si>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</si>
  <si>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</si>
  <si>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SA221220756</t>
  </si>
  <si>
    <t>LABEL LB-3 2 BARIS YELLOW FLOUR JK</t>
  </si>
  <si>
    <t>22122167</t>
  </si>
  <si>
    <t>KENKO BALLPEN NOJI N-9 BLACK</t>
  </si>
  <si>
    <t>6 DOZ</t>
  </si>
  <si>
    <t>SA 39226</t>
  </si>
  <si>
    <t>22122087</t>
  </si>
  <si>
    <t>KENKO COLOR PENCIL CP-12HALF CLASSIC</t>
  </si>
  <si>
    <t>SA 39220</t>
  </si>
  <si>
    <t>22121870</t>
  </si>
  <si>
    <t>TITI 48 COLOR OIL PASTEL TI-P-48S</t>
  </si>
  <si>
    <t>TITI 55 COLOR OIL PASTEL TI-P-55S</t>
  </si>
  <si>
    <t>22121853</t>
  </si>
  <si>
    <t>KENKO PENCIL 2B-6191 HIJAU CAP HITAM</t>
  </si>
  <si>
    <t>KENKO GEL PEN EASY GEL BLACK</t>
  </si>
  <si>
    <t>KENKO GEL PEN EASY GEL BLUE</t>
  </si>
  <si>
    <t>KENKO GEL PEN KE-16 DOT N DOT BLACK</t>
  </si>
  <si>
    <t>KENKO GEL PEN ERASO 16 BLACK</t>
  </si>
  <si>
    <t>KENKO GEL PEN KE-200 BLACK</t>
  </si>
  <si>
    <t>KENKO LOOSE LEAF B5-LL 50-2670</t>
  </si>
  <si>
    <t>160 PCS</t>
  </si>
  <si>
    <t>4 BOX X 6 SET</t>
  </si>
  <si>
    <t>22121982</t>
  </si>
  <si>
    <t>2202894</t>
  </si>
  <si>
    <t>OSS GUNINDO</t>
  </si>
  <si>
    <t>OMM GUNINDO</t>
  </si>
  <si>
    <t>GUNINDO SPM COKLAT</t>
  </si>
  <si>
    <t>GUNINDO FM COKLAT</t>
  </si>
  <si>
    <t>KB SISTER-868 (BT)</t>
  </si>
  <si>
    <t>KC SISTER-888 (BT)</t>
  </si>
  <si>
    <t>CUTTER SC9A PUTIH</t>
  </si>
  <si>
    <t>2202896</t>
  </si>
  <si>
    <t>240 LSN</t>
  </si>
  <si>
    <t>KENKO GEL PEN WINJELLER KE-600 BLACK</t>
  </si>
  <si>
    <t>TITI 12 COLOR TWIST CRAYON TI-CP-12T</t>
  </si>
  <si>
    <t>SA221220865</t>
  </si>
  <si>
    <t>CORRECTION FLUID CF-S221 JK</t>
  </si>
  <si>
    <t>CORRECTION FLUID CF-S224 JK</t>
  </si>
  <si>
    <t>GLUE GL-R50 JK</t>
  </si>
  <si>
    <t>24 BOX X 12 PCS</t>
  </si>
  <si>
    <t>SCISSOR SC-828 JK</t>
  </si>
  <si>
    <t>SA221220866</t>
  </si>
  <si>
    <t>OIL PASTEL OP-36S PP CASE SEA WORLD JK</t>
  </si>
  <si>
    <t>OIL PASTEL OP-48S PP CASE SEA WORLD JK</t>
  </si>
  <si>
    <t>OIL PASTEL OP-55S PP CASE SEA WORLD JK</t>
  </si>
  <si>
    <t>BINDER CLIP 260 JK</t>
  </si>
  <si>
    <t>BONUS OIL PASTEL JK</t>
  </si>
  <si>
    <t>SINV99-230100000430</t>
  </si>
  <si>
    <t>SDI STAPLES 1204 NO 3</t>
  </si>
  <si>
    <t>500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</si>
</sst>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45" headerRowDxfId="235" dataDxfId="234">
  <autoFilter ref="A2:AI1045"/>
  <sortState ref="A3:AI1033">
    <sortCondition ref="AI2:AI1033"/>
  </sortState>
  <tableColumns count="35">
    <tableColumn id="36" name="ID" totalsRowLabel="Total" dataDxfId="233" totalsRowDxfId="23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1" totalsRowDxfId="23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9" totalsRowDxfId="228">
      <calculatedColumnFormula>IF(NOTA[[#This Row],[ID_P]]="","",MATCH(NOTA[[#This Row],[ID_P]],[1]!B_MSK[N_ID],0))</calculatedColumnFormula>
    </tableColumn>
    <tableColumn id="37" name="ID_H" dataDxfId="227" totalsRowDxfId="22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5" totalsRowDxfId="224"/>
    <tableColumn id="3" name="SUPPLIER" dataDxfId="223" totalsRowDxfId="222"/>
    <tableColumn id="4" name="FAKTUR" dataDxfId="221" totalsRowDxfId="220"/>
    <tableColumn id="5" name="NO.NOTA" dataDxfId="219" totalsRowDxfId="218"/>
    <tableColumn id="6" name="NO.SJ" dataDxfId="217" totalsRowDxfId="216"/>
    <tableColumn id="7" name="TGL.NOTA" dataDxfId="215" totalsRowDxfId="214"/>
    <tableColumn id="8" name="SERI" dataDxfId="213" totalsRowDxfId="212"/>
    <tableColumn id="9" name="NAMA BARANG" dataDxfId="211" totalsRowDxfId="210"/>
    <tableColumn id="10" name="C" dataDxfId="209" totalsRowDxfId="208"/>
    <tableColumn id="12" name="QTY" dataDxfId="207" totalsRowDxfId="206"/>
    <tableColumn id="13" name="STN" dataDxfId="205" totalsRowDxfId="204"/>
    <tableColumn id="14" name="HARGA SATUAN" dataDxfId="203" totalsRowDxfId="202"/>
    <tableColumn id="16" name="HARGA/ CTN" dataDxfId="201" totalsRowDxfId="200"/>
    <tableColumn id="17" name="QTY/ CTN" dataDxfId="199" totalsRowDxfId="198"/>
    <tableColumn id="18" name="DISC 1" dataDxfId="197" totalsRowDxfId="196"/>
    <tableColumn id="19" name="DISC 2" dataDxfId="195" totalsRowDxfId="194"/>
    <tableColumn id="11" name="DISC DLL" dataDxfId="193" totalsRowDxfId="192"/>
    <tableColumn id="31" name="KETERANGAN" dataDxfId="191" totalsRowDxfId="190"/>
    <tableColumn id="20" name="JUMLAH" dataDxfId="189" totalsRowDxfId="188">
      <calculatedColumnFormula>IF(NOTA[[#This Row],[HARGA/ CTN]]="",NOTA[[#This Row],[JUMLAH_H]],NOTA[[#This Row],[HARGA/ CTN]]*NOTA[[#This Row],[C]])</calculatedColumnFormula>
    </tableColumn>
    <tableColumn id="21" name="DISC 1-" dataDxfId="187" totalsRowDxfId="186">
      <calculatedColumnFormula>IF(NOTA[[#This Row],[JUMLAH]]="","",NOTA[[#This Row],[JUMLAH]]*NOTA[[#This Row],[DISC 1]])</calculatedColumnFormula>
    </tableColumn>
    <tableColumn id="22" name="DISC 2-" dataDxfId="185" totalsRowDxfId="184">
      <calculatedColumnFormula>IF(NOTA[[#This Row],[JUMLAH]]="","",(NOTA[[#This Row],[JUMLAH]]-NOTA[[#This Row],[DISC 1-]])*NOTA[[#This Row],[DISC 2]])</calculatedColumnFormula>
    </tableColumn>
    <tableColumn id="25" name="DISC" dataDxfId="183" totalsRowDxfId="182">
      <calculatedColumnFormula>IF(NOTA[[#This Row],[JUMLAH]]="","",NOTA[[#This Row],[DISC 1-]]+NOTA[[#This Row],[DISC 2-]])</calculatedColumnFormula>
    </tableColumn>
    <tableColumn id="26" name="TOTAL" dataDxfId="181" totalsRowDxfId="180">
      <calculatedColumnFormula>IF(NOTA[[#This Row],[JUMLAH]]="","",NOTA[[#This Row],[JUMLAH]]-NOTA[[#This Row],[DISC]])</calculatedColumnFormula>
    </tableColumn>
    <tableColumn id="33" name="DISC TOTAL" dataDxfId="179" totalsRowDxfId="17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7" totalsRowDxfId="17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5" totalsRowDxfId="17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3" totalsRowDxfId="172">
      <calculatedColumnFormula>IF(OR(NOTA[[#This Row],[QTY]]="",NOTA[[#This Row],[HARGA SATUAN]]="",),"",NOTA[[#This Row],[QTY]]*NOTA[[#This Row],[HARGA SATUAN]])</calculatedColumnFormula>
    </tableColumn>
    <tableColumn id="27" name="TGL_H" dataDxfId="171" totalsRowDxfId="17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9" totalsRowDxfId="16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7">
      <calculatedColumnFormula>IF(NOTA[[#This Row],[ID]]="","",COUNTIF(NOTA[ID_H],NOTA[[#This Row],[ID_H]]))</calculatedColumnFormula>
    </tableColumn>
    <tableColumn id="29" name="Column1" dataDxfId="166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5">
  <autoFilter ref="A2:M6"/>
  <tableColumns count="13">
    <tableColumn id="1" name="//NOTA" dataDxfId="4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1">
      <calculatedColumnFormula>IF(LIE[[#This Row],[//PAJAK]]="","",INDEX(INDIRECT("PAJAK["&amp;LIE[#Headers]&amp;"]"),LIE[[#This Row],[//PAJAK]]-1))</calculatedColumnFormula>
    </tableColumn>
    <tableColumn id="5" name="TGL.MASUK" dataDxfId="40">
      <calculatedColumnFormula>IF(LIE[[#This Row],[//PAJAK]]="","",INDEX(INDIRECT("PAJAK["&amp;LIE[#Headers]&amp;"]"),LIE[[#This Row],[//PAJAK]]-1))</calculatedColumnFormula>
    </tableColumn>
    <tableColumn id="6" name="TGL.NOTA" dataDxfId="39">
      <calculatedColumnFormula>IF(LIE[[#This Row],[//PAJAK]]="","",INDEX(INDIRECT("PAJAK["&amp;LIE[#Headers]&amp;"]"),LIE[[#This Row],[//PAJAK]]-1))</calculatedColumnFormula>
    </tableColumn>
    <tableColumn id="7" name="NO.NOTA" dataDxfId="38">
      <calculatedColumnFormula>IF(LIE[[#This Row],[//PAJAK]]="","",INDEX(INDIRECT("PAJAK["&amp;LIE[#Headers]&amp;"]"),LIE[[#This Row],[//PAJAK]]-1))</calculatedColumnFormula>
    </tableColumn>
    <tableColumn id="8" name="NO.SJ" dataDxfId="37">
      <calculatedColumnFormula>IF(LIE[[#This Row],[//PAJAK]]="","",INDEX(INDIRECT("PAJAK["&amp;LIE[#Headers]&amp;"]"),LIE[[#This Row],[//PAJAK]]-1))</calculatedColumnFormula>
    </tableColumn>
    <tableColumn id="9" name="SUB TOTAL" dataDxfId="36">
      <calculatedColumnFormula>IF(LIE[[#This Row],[//PAJAK]]="","",INDEX(PAJAK[SUB T-DISC],LIE[[#This Row],[//PAJAK]]-1)*1.11)</calculatedColumnFormula>
    </tableColumn>
    <tableColumn id="10" name="DISKON" dataDxfId="35">
      <calculatedColumnFormula>IF(LIE[[#This Row],[//PAJAK]]="","",INDEX(PAJAK[DISC DLL],LIE[[#This Row],[//PAJAK]]-1))</calculatedColumnFormula>
    </tableColumn>
    <tableColumn id="11" name="DPP" dataDxfId="34">
      <calculatedColumnFormula>(LIE[[#This Row],[SUB TOTAL]]-LIE[[#This Row],[DISKON]])/1.11</calculatedColumnFormula>
    </tableColumn>
    <tableColumn id="12" name="PPN (11%)" dataDxfId="33">
      <calculatedColumnFormula>LIE[[#This Row],[DPP]]*11%</calculatedColumnFormula>
    </tableColumn>
    <tableColumn id="13" name="TOTAL" dataDxfId="3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1">
  <autoFilter ref="A2:M8"/>
  <tableColumns count="13">
    <tableColumn id="1" name="//NOTA" dataDxfId="3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7">
      <calculatedColumnFormula>IF(LMA[[#This Row],[//PAJAK]]="","",INDEX(INDIRECT("PAJAK["&amp;LMA[#Headers]&amp;"]"),LMA[[#This Row],[//PAJAK]]-1))</calculatedColumnFormula>
    </tableColumn>
    <tableColumn id="5" name="TGL.MASUK" dataDxfId="26">
      <calculatedColumnFormula>IF(LMA[[#This Row],[//PAJAK]]="","",INDEX(INDIRECT("PAJAK["&amp;LMA[#Headers]&amp;"]"),LMA[[#This Row],[//PAJAK]]-1))</calculatedColumnFormula>
    </tableColumn>
    <tableColumn id="6" name="TGL.NOTA" dataDxfId="25">
      <calculatedColumnFormula>IF(LMA[[#This Row],[//PAJAK]]="","",INDEX(INDIRECT("PAJAK["&amp;LMA[#Headers]&amp;"]"),LMA[[#This Row],[//PAJAK]]-1))</calculatedColumnFormula>
    </tableColumn>
    <tableColumn id="7" name="NO.NOTA" dataDxfId="24">
      <calculatedColumnFormula>IF(LMA[[#This Row],[//PAJAK]]="","",INDEX(INDIRECT("PAJAK["&amp;LMA[#Headers]&amp;"]"),LMA[[#This Row],[//PAJAK]]-1))</calculatedColumnFormula>
    </tableColumn>
    <tableColumn id="8" name="NO.SJ" dataDxfId="23">
      <calculatedColumnFormula>IF(LMA[[#This Row],[//PAJAK]]="","",INDEX(INDIRECT("PAJAK["&amp;LMA[#Headers]&amp;"]"),LMA[[#This Row],[//PAJAK]]-1))</calculatedColumnFormula>
    </tableColumn>
    <tableColumn id="9" name="SUB TOTAL" dataDxfId="22">
      <calculatedColumnFormula>IF(LMA[[#This Row],[//PAJAK]]="","",INDEX(PAJAK[SUB T-DISC],LMA[[#This Row],[//PAJAK]]-1)-LMA[[#This Row],[DISKON]])*1.11</calculatedColumnFormula>
    </tableColumn>
    <tableColumn id="10" name="DISKON" dataDxfId="21">
      <calculatedColumnFormula>IF(LMA[[#This Row],[//PAJAK]]="","",INDEX(PAJAK[DISC DLL],LMA[[#This Row],[//PAJAK]]-1))</calculatedColumnFormula>
    </tableColumn>
    <tableColumn id="11" name="DPP" dataDxfId="20">
      <calculatedColumnFormula>(LMA[[#This Row],[SUB TOTAL]]/1.11)</calculatedColumnFormula>
    </tableColumn>
    <tableColumn id="12" name="PPN (11%)" dataDxfId="19">
      <calculatedColumnFormula>LMA[[#This Row],[DPP]]*11%</calculatedColumnFormula>
    </tableColumn>
    <tableColumn id="13" name="TOTAL" dataDxfId="1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5" totalsRowShown="0">
  <autoFilter ref="D1:G385"/>
  <tableColumns count="4">
    <tableColumn id="1" name="1"/>
    <tableColumn id="2" name="2"/>
    <tableColumn id="4" name="3"/>
    <tableColumn id="3" name="JML" dataDxfId="1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Row],[ID]],[2]!Table1[ID],0)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4">
  <autoFilter ref="A2:M32"/>
  <tableColumns count="13">
    <tableColumn id="1" name="//NOTA" dataDxfId="11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0">
      <calculatedColumnFormula>IF(KALINDO[[#This Row],[//PAJAK]]="","",INDEX(INDIRECT("PAJAK["&amp;KALINDO[#Headers]&amp;"]"),KALINDO[[#This Row],[//PAJAK]]-1))</calculatedColumnFormula>
    </tableColumn>
    <tableColumn id="5" name="TGL.MASUK" dataDxfId="109">
      <calculatedColumnFormula>IF(KALINDO[[#This Row],[//PAJAK]]="","",INDEX(INDIRECT("PAJAK["&amp;KALINDO[#Headers]&amp;"]"),KALINDO[[#This Row],[//PAJAK]]-1))</calculatedColumnFormula>
    </tableColumn>
    <tableColumn id="6" name="TGL.NOTA" dataDxfId="108">
      <calculatedColumnFormula>IF(KALINDO[[#This Row],[//PAJAK]]="","",INDEX(INDIRECT("PAJAK["&amp;KALINDO[#Headers]&amp;"]"),KALINDO[[#This Row],[//PAJAK]]-1))</calculatedColumnFormula>
    </tableColumn>
    <tableColumn id="7" name="NO.NOTA" dataDxfId="107">
      <calculatedColumnFormula>IF(KALINDO[[#This Row],[//PAJAK]]="","",INDEX(INDIRECT("PAJAK["&amp;KALINDO[#Headers]&amp;"]"),KALINDO[[#This Row],[//PAJAK]]-1))</calculatedColumnFormula>
    </tableColumn>
    <tableColumn id="8" name="NO.SJ" dataDxfId="106">
      <calculatedColumnFormula>IF(KALINDO[[#This Row],[//PAJAK]]="","",INDEX(INDIRECT("PAJAK["&amp;KALINDO[#Headers]&amp;"]"),KALINDO[[#This Row],[//PAJAK]]-1))</calculatedColumnFormula>
    </tableColumn>
    <tableColumn id="9" name="SUB TOTAL" dataDxfId="105">
      <calculatedColumnFormula>IF(KALINDO[[#This Row],[//PAJAK]]="","",INDEX(PAJAK[SUB T-DISC],KALINDO[[#This Row],[//PAJAK]]-1))</calculatedColumnFormula>
    </tableColumn>
    <tableColumn id="10" name="DISKON" dataDxfId="104">
      <calculatedColumnFormula>IF(KALINDO[[#This Row],[//PAJAK]]="","",INDEX(PAJAK[DISC DLL],KALINDO[[#This Row],[//PAJAK]]-1))</calculatedColumnFormula>
    </tableColumn>
    <tableColumn id="11" name="DPP" dataDxfId="103">
      <calculatedColumnFormula>(KALINDO[[#This Row],[SUB TOTAL]]-KALINDO[[#This Row],[DISKON]])/1.11</calculatedColumnFormula>
    </tableColumn>
    <tableColumn id="12" name="PPN (11%)" dataDxfId="102">
      <calculatedColumnFormula>KALINDO[[#This Row],[DPP]]*11%</calculatedColumnFormula>
    </tableColumn>
    <tableColumn id="13" name="TOTAL" dataDxfId="10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6">
  <autoFilter ref="A2:L11"/>
  <tableColumns count="12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Row],[//PAJAK]]="","",INDEX(INDIRECT("PAJAK["&amp;SDI[#Headers]&amp;"]"),SDI[[#This Row],[//PAJAK]]-1))</calculatedColumnFormula>
    </tableColumn>
    <tableColumn id="9" name="DISKON" dataDxfId="77">
      <calculatedColumnFormula>IF(SDI[[#This Row],[//PAJAK]]="","",INDEX(INDIRECT("PAJAK["&amp;SDI[#Headers]&amp;"]"),SDI[[#This Row],[//PAJAK]]-1))</calculatedColumnFormula>
    </tableColumn>
    <tableColumn id="10" name="DPP" dataDxfId="76">
      <calculatedColumnFormula>(SDI[[#This Row],[SUB TOTAL]]-SDI[[#This Row],[DISKON]])/1.11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3">
  <autoFilter ref="A2:M25"/>
  <tableColumns count="13">
    <tableColumn id="1" name="//NOTA``" dataDxfId="7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9">
      <calculatedColumnFormula>IF(SAJ[[#This Row],[//PAJAK]]="","",INDEX(INDIRECT("PAJAK["&amp;SAJ[#Headers]&amp;"]"),SAJ[[#This Row],[//PAJAK]]-1))</calculatedColumnFormula>
    </tableColumn>
    <tableColumn id="5" name="TGL.MASUK" dataDxfId="68">
      <calculatedColumnFormula>IF(SAJ[[#This Row],[//PAJAK]]="","",INDEX(INDIRECT("PAJAK["&amp;SAJ[#Headers]&amp;"]"),SAJ[[#This Row],[//PAJAK]]-1))</calculatedColumnFormula>
    </tableColumn>
    <tableColumn id="6" name="TGL.NOTA" dataDxfId="67">
      <calculatedColumnFormula>IF(SAJ[[#This Row],[//PAJAK]]="","",INDEX(INDIRECT("PAJAK["&amp;SAJ[#Headers]&amp;"]"),SAJ[[#This Row],[//PAJAK]]-1))</calculatedColumnFormula>
    </tableColumn>
    <tableColumn id="7" name="NO.NOTA" dataDxfId="66">
      <calculatedColumnFormula>IF(SAJ[[#This Row],[//PAJAK]]="","",INDEX(INDIRECT("PAJAK["&amp;SAJ[#Headers]&amp;"]"),SAJ[[#This Row],[//PAJAK]]-1))</calculatedColumnFormula>
    </tableColumn>
    <tableColumn id="8" name="NO.SJ" dataDxfId="65">
      <calculatedColumnFormula>IF(SAJ[[#This Row],[//PAJAK]]="","",INDEX(INDIRECT("PAJAK["&amp;SAJ[#Headers]&amp;"]"),SAJ[[#This Row],[//PAJAK]]-1))</calculatedColumnFormula>
    </tableColumn>
    <tableColumn id="9" name="SUB TOTAL" dataDxfId="64">
      <calculatedColumnFormula>IF(SAJ[[#This Row],[//PAJAK]]="","",INDEX(INDIRECT("PAJAK["&amp;SAJ[#Headers]&amp;"]"),SAJ[[#This Row],[//PAJAK]]-1))</calculatedColumnFormula>
    </tableColumn>
    <tableColumn id="10" name="DISKON" dataDxfId="63">
      <calculatedColumnFormula>IF(SAJ[[#This Row],[//PAJAK]]="","",INDEX(INDIRECT("PAJAK["&amp;SAJ[#Headers]&amp;"]"),SAJ[[#This Row],[//PAJAK]]-1))</calculatedColumnFormula>
    </tableColumn>
    <tableColumn id="11" name="DPP" dataDxfId="62">
      <calculatedColumnFormula>(SAJ[[#This Row],[SUB TOTAL]]-SAJ[[#This Row],[DISKON]])/1.11</calculatedColumnFormula>
    </tableColumn>
    <tableColumn id="12" name="PPN (11%)" dataDxfId="61">
      <calculatedColumnFormula>SAJ[[#This Row],[DPP]]*11%</calculatedColumnFormula>
    </tableColumn>
    <tableColumn id="13" name="TOTAL" dataDxfId="6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9">
  <autoFilter ref="A2:M25"/>
  <tableColumns count="13">
    <tableColumn id="1" name="//NOTA``" dataDxfId="5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5">
      <calculatedColumnFormula>IF(MGN[[#This Row],[//PAJAK]]="","",INDEX(INDIRECT("PAJAK["&amp;MGN[#Headers]&amp;"]"),MGN[[#This Row],[//PAJAK]]-1))</calculatedColumnFormula>
    </tableColumn>
    <tableColumn id="5" name="TGL.MASUK" dataDxfId="54">
      <calculatedColumnFormula>IF(MGN[[#This Row],[//PAJAK]]="","",INDEX(INDIRECT("PAJAK["&amp;MGN[#Headers]&amp;"]"),MGN[[#This Row],[//PAJAK]]-1))</calculatedColumnFormula>
    </tableColumn>
    <tableColumn id="6" name="TGL.NOTA" dataDxfId="53">
      <calculatedColumnFormula>IF(MGN[[#This Row],[//PAJAK]]="","",INDEX(INDIRECT("PAJAK["&amp;MGN[#Headers]&amp;"]"),MGN[[#This Row],[//PAJAK]]-1))</calculatedColumnFormula>
    </tableColumn>
    <tableColumn id="7" name="NO.NOTA" dataDxfId="52">
      <calculatedColumnFormula>IF(MGN[[#This Row],[//PAJAK]]="","",INDEX(INDIRECT("PAJAK["&amp;MGN[#Headers]&amp;"]"),MGN[[#This Row],[//PAJAK]]-1))</calculatedColumnFormula>
    </tableColumn>
    <tableColumn id="8" name="NO.SJ" dataDxfId="51">
      <calculatedColumnFormula>IF(MGN[[#This Row],[//PAJAK]]="","",INDEX(INDIRECT("PAJAK["&amp;MGN[#Headers]&amp;"]"),MGN[[#This Row],[//PAJAK]]-1))</calculatedColumnFormula>
    </tableColumn>
    <tableColumn id="9" name="SUB TOTAL" dataDxfId="50">
      <calculatedColumnFormula>IF(MGN[[#This Row],[//PAJAK]]="","",INDEX(INDIRECT("PAJAK["&amp;MGN[#Headers]&amp;"]"),MGN[[#This Row],[//PAJAK]]-1))</calculatedColumnFormula>
    </tableColumn>
    <tableColumn id="10" name="DISKON" dataDxfId="49">
      <calculatedColumnFormula>IF(MGN[[#This Row],[//PAJAK]]="","",INDEX(INDIRECT("PAJAK["&amp;MGN[#Headers]&amp;"]"),MGN[[#This Row],[//PAJAK]]-1))</calculatedColumnFormula>
    </tableColumn>
    <tableColumn id="11" name="DPP" dataDxfId="48">
      <calculatedColumnFormula>(MGN[[#This Row],[SUB TOTAL]]-MGN[[#This Row],[DISKON]])/1.11</calculatedColumnFormula>
    </tableColumn>
    <tableColumn id="12" name="PPN (11%)" dataDxfId="47">
      <calculatedColumnFormula>MGN[[#This Row],[DPP]]*11%</calculatedColumnFormula>
    </tableColumn>
    <tableColumn id="13" name="TOTAL" dataDxfId="4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45"/>
  <sheetViews>
    <sheetView topLeftCell="A653" zoomScale="70" zoomScaleNormal="70" workbookViewId="0">
      <selection activeCell="E666" sqref="E666:V666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272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80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87</v>
      </c>
      <c r="I3" s="26" t="s">
        <v>88</v>
      </c>
      <c r="J3" s="51">
        <v>44896</v>
      </c>
      <c r="K3" s="26"/>
      <c r="L3" s="26" t="s">
        <v>89</v>
      </c>
      <c r="M3" s="39">
        <v>10</v>
      </c>
      <c r="N3" s="26"/>
      <c r="O3" s="26"/>
      <c r="P3" s="49"/>
      <c r="Q3" s="52">
        <v>1954800</v>
      </c>
      <c r="R3" s="39" t="s">
        <v>90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91</v>
      </c>
      <c r="M4" s="39">
        <v>1</v>
      </c>
      <c r="N4" s="26"/>
      <c r="O4" s="26"/>
      <c r="P4" s="49"/>
      <c r="Q4" s="52">
        <v>800000</v>
      </c>
      <c r="R4" s="39" t="s">
        <v>92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93</v>
      </c>
      <c r="I6" s="26" t="s">
        <v>94</v>
      </c>
      <c r="J6" s="51">
        <v>44896</v>
      </c>
      <c r="K6" s="26"/>
      <c r="L6" s="26" t="s">
        <v>95</v>
      </c>
      <c r="M6" s="39">
        <v>3</v>
      </c>
      <c r="N6" s="26"/>
      <c r="O6" s="26"/>
      <c r="P6" s="52"/>
      <c r="Q6" s="52">
        <v>2088000</v>
      </c>
      <c r="R6" s="39" t="s">
        <v>96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97</v>
      </c>
      <c r="I8" s="26" t="s">
        <v>98</v>
      </c>
      <c r="J8" s="51">
        <v>44896</v>
      </c>
      <c r="K8" s="26"/>
      <c r="L8" s="26" t="s">
        <v>89</v>
      </c>
      <c r="M8" s="39">
        <v>5</v>
      </c>
      <c r="N8" s="26"/>
      <c r="O8" s="26"/>
      <c r="P8" s="52"/>
      <c r="Q8" s="52">
        <v>1954800</v>
      </c>
      <c r="R8" s="39" t="s">
        <v>90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99</v>
      </c>
      <c r="M9" s="39">
        <v>5</v>
      </c>
      <c r="N9" s="26"/>
      <c r="O9" s="26"/>
      <c r="P9" s="52"/>
      <c r="Q9" s="52">
        <v>5616000</v>
      </c>
      <c r="R9" s="39" t="s">
        <v>100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101</v>
      </c>
      <c r="M10" s="39">
        <v>2</v>
      </c>
      <c r="N10" s="26"/>
      <c r="O10" s="26"/>
      <c r="P10" s="52"/>
      <c r="Q10" s="52">
        <v>1710000</v>
      </c>
      <c r="R10" s="39" t="s">
        <v>102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120</v>
      </c>
      <c r="G12" s="26" t="s">
        <v>121</v>
      </c>
      <c r="H12" s="31" t="s">
        <v>122</v>
      </c>
      <c r="I12" s="26"/>
      <c r="J12" s="51">
        <v>44896</v>
      </c>
      <c r="K12" s="26"/>
      <c r="L12" s="26" t="s">
        <v>123</v>
      </c>
      <c r="M12" s="39">
        <v>1</v>
      </c>
      <c r="N12" s="26">
        <v>8</v>
      </c>
      <c r="O12" s="26" t="s">
        <v>124</v>
      </c>
      <c r="P12" s="49">
        <v>213000</v>
      </c>
      <c r="Q12" s="52"/>
      <c r="R12" s="39" t="s">
        <v>125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126</v>
      </c>
      <c r="G14" s="26" t="s">
        <v>121</v>
      </c>
      <c r="H14" s="31" t="s">
        <v>127</v>
      </c>
      <c r="I14" s="26"/>
      <c r="J14" s="51">
        <v>44896</v>
      </c>
      <c r="K14" s="26"/>
      <c r="L14" s="26" t="s">
        <v>128</v>
      </c>
      <c r="M14" s="39">
        <v>5</v>
      </c>
      <c r="N14" s="26">
        <v>250</v>
      </c>
      <c r="O14" s="26" t="s">
        <v>129</v>
      </c>
      <c r="P14" s="49">
        <v>26500</v>
      </c>
      <c r="Q14" s="52"/>
      <c r="R14" s="39" t="s">
        <v>130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131</v>
      </c>
      <c r="M15" s="39">
        <v>5</v>
      </c>
      <c r="N15" s="26">
        <v>250</v>
      </c>
      <c r="O15" s="26" t="s">
        <v>129</v>
      </c>
      <c r="P15" s="49">
        <v>22500</v>
      </c>
      <c r="Q15" s="52"/>
      <c r="R15" s="39" t="s">
        <v>130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132</v>
      </c>
      <c r="G17" s="26" t="s">
        <v>121</v>
      </c>
      <c r="H17" s="31" t="s">
        <v>133</v>
      </c>
      <c r="I17" s="26"/>
      <c r="J17" s="51">
        <v>44898</v>
      </c>
      <c r="K17" s="26"/>
      <c r="L17" s="26" t="s">
        <v>134</v>
      </c>
      <c r="M17" s="39"/>
      <c r="N17" s="26">
        <v>7</v>
      </c>
      <c r="O17" s="26" t="s">
        <v>124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120</v>
      </c>
      <c r="G19" s="26" t="s">
        <v>121</v>
      </c>
      <c r="H19" s="31" t="s">
        <v>135</v>
      </c>
      <c r="I19" s="26"/>
      <c r="J19" s="51">
        <v>44898</v>
      </c>
      <c r="K19" s="26"/>
      <c r="L19" s="26" t="s">
        <v>444</v>
      </c>
      <c r="M19" s="39">
        <v>2</v>
      </c>
      <c r="N19" s="26">
        <v>16</v>
      </c>
      <c r="O19" s="26" t="s">
        <v>124</v>
      </c>
      <c r="P19" s="49">
        <v>180000</v>
      </c>
      <c r="Q19" s="52"/>
      <c r="R19" s="39" t="s">
        <v>125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103</v>
      </c>
      <c r="I21" s="26" t="s">
        <v>104</v>
      </c>
      <c r="J21" s="51">
        <v>44896</v>
      </c>
      <c r="K21" s="26"/>
      <c r="L21" s="26" t="s">
        <v>119</v>
      </c>
      <c r="M21" s="39">
        <v>2</v>
      </c>
      <c r="N21" s="26"/>
      <c r="O21" s="26"/>
      <c r="P21" s="52"/>
      <c r="Q21" s="52">
        <v>3888000</v>
      </c>
      <c r="R21" s="39" t="s">
        <v>118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105</v>
      </c>
      <c r="I23" s="26" t="s">
        <v>112</v>
      </c>
      <c r="J23" s="51">
        <v>44896</v>
      </c>
      <c r="K23" s="26"/>
      <c r="L23" s="26" t="s">
        <v>106</v>
      </c>
      <c r="M23" s="39">
        <v>1</v>
      </c>
      <c r="N23" s="26"/>
      <c r="O23" s="26"/>
      <c r="P23" s="49"/>
      <c r="Q23" s="52">
        <v>1944000</v>
      </c>
      <c r="R23" s="39" t="s">
        <v>113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107</v>
      </c>
      <c r="M24" s="39">
        <v>1</v>
      </c>
      <c r="N24" s="26"/>
      <c r="O24" s="26"/>
      <c r="P24" s="49"/>
      <c r="Q24" s="52">
        <v>1632000</v>
      </c>
      <c r="R24" s="39" t="s">
        <v>114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108</v>
      </c>
      <c r="M25" s="39">
        <v>1</v>
      </c>
      <c r="N25" s="26"/>
      <c r="O25" s="26"/>
      <c r="P25" s="49"/>
      <c r="Q25" s="52">
        <v>1710000</v>
      </c>
      <c r="R25" s="39" t="s">
        <v>115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109</v>
      </c>
      <c r="M26" s="39">
        <v>1</v>
      </c>
      <c r="N26" s="26"/>
      <c r="O26" s="26"/>
      <c r="P26" s="49"/>
      <c r="Q26" s="52">
        <v>1497600</v>
      </c>
      <c r="R26" s="39" t="s">
        <v>116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110</v>
      </c>
      <c r="M27" s="39">
        <v>1</v>
      </c>
      <c r="N27" s="26"/>
      <c r="O27" s="26"/>
      <c r="P27" s="49"/>
      <c r="Q27" s="52">
        <v>1566000</v>
      </c>
      <c r="R27" s="39" t="s">
        <v>102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111</v>
      </c>
      <c r="M28" s="39">
        <v>2</v>
      </c>
      <c r="N28" s="26"/>
      <c r="O28" s="26"/>
      <c r="P28" s="49"/>
      <c r="Q28" s="52">
        <v>860000</v>
      </c>
      <c r="R28" s="39" t="s">
        <v>117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89</v>
      </c>
      <c r="M29" s="39">
        <v>10</v>
      </c>
      <c r="N29" s="26"/>
      <c r="O29" s="26"/>
      <c r="P29" s="49"/>
      <c r="Q29" s="52">
        <v>1954800</v>
      </c>
      <c r="R29" s="39" t="s">
        <v>90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136</v>
      </c>
      <c r="G31" s="26" t="s">
        <v>121</v>
      </c>
      <c r="H31" s="31"/>
      <c r="I31" s="26"/>
      <c r="J31" s="51">
        <v>44896</v>
      </c>
      <c r="K31" s="26"/>
      <c r="L31" s="26" t="s">
        <v>140</v>
      </c>
      <c r="M31" s="39">
        <v>3</v>
      </c>
      <c r="N31" s="26">
        <v>300</v>
      </c>
      <c r="O31" s="26" t="s">
        <v>137</v>
      </c>
      <c r="P31" s="49">
        <v>19500</v>
      </c>
      <c r="Q31" s="52"/>
      <c r="R31" s="39" t="s">
        <v>138</v>
      </c>
      <c r="S31" s="53"/>
      <c r="T31" s="53"/>
      <c r="U31" s="54"/>
      <c r="V31" s="37" t="s">
        <v>139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141</v>
      </c>
      <c r="I33" s="26" t="s">
        <v>150</v>
      </c>
      <c r="J33" s="51">
        <v>44898</v>
      </c>
      <c r="K33" s="26"/>
      <c r="L33" s="26" t="s">
        <v>142</v>
      </c>
      <c r="M33" s="39">
        <v>1</v>
      </c>
      <c r="N33" s="26"/>
      <c r="O33" s="26"/>
      <c r="P33" s="49"/>
      <c r="Q33" s="52">
        <v>5702400</v>
      </c>
      <c r="R33" s="39" t="s">
        <v>100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143</v>
      </c>
      <c r="M34" s="39">
        <v>1</v>
      </c>
      <c r="N34" s="26"/>
      <c r="O34" s="26"/>
      <c r="P34" s="49"/>
      <c r="Q34" s="52">
        <v>5702400</v>
      </c>
      <c r="R34" s="39" t="s">
        <v>100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149</v>
      </c>
      <c r="M35" s="39">
        <v>1</v>
      </c>
      <c r="N35" s="26"/>
      <c r="O35" s="26"/>
      <c r="P35" s="49"/>
      <c r="Q35" s="52">
        <v>5875200</v>
      </c>
      <c r="R35" s="39" t="s">
        <v>100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151</v>
      </c>
      <c r="J36" s="51"/>
      <c r="K36" s="26"/>
      <c r="L36" s="26" t="s">
        <v>144</v>
      </c>
      <c r="M36" s="39">
        <v>3</v>
      </c>
      <c r="N36" s="26"/>
      <c r="O36" s="26"/>
      <c r="P36" s="49"/>
      <c r="Q36" s="52">
        <v>2376000</v>
      </c>
      <c r="R36" s="39" t="s">
        <v>152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145</v>
      </c>
      <c r="M37" s="39">
        <v>1</v>
      </c>
      <c r="N37" s="26"/>
      <c r="O37" s="26"/>
      <c r="P37" s="49"/>
      <c r="Q37" s="52">
        <v>2592000</v>
      </c>
      <c r="R37" s="39" t="s">
        <v>153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146</v>
      </c>
      <c r="M38" s="39">
        <v>1</v>
      </c>
      <c r="N38" s="26"/>
      <c r="O38" s="26"/>
      <c r="P38" s="49"/>
      <c r="Q38" s="52">
        <v>2592000</v>
      </c>
      <c r="R38" s="39" t="s">
        <v>154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147</v>
      </c>
      <c r="M39" s="34">
        <v>1</v>
      </c>
      <c r="N39" s="32"/>
      <c r="O39" s="26"/>
      <c r="P39" s="28"/>
      <c r="Q39" s="46">
        <v>2880000</v>
      </c>
      <c r="R39" s="39" t="s">
        <v>154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148</v>
      </c>
      <c r="M40" s="34">
        <v>1</v>
      </c>
      <c r="N40" s="32"/>
      <c r="O40" s="26"/>
      <c r="P40" s="28"/>
      <c r="Q40" s="46">
        <v>2880000</v>
      </c>
      <c r="R40" s="56" t="s">
        <v>154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155</v>
      </c>
      <c r="I42" s="26" t="s">
        <v>156</v>
      </c>
      <c r="J42" s="33">
        <v>44897</v>
      </c>
      <c r="K42" s="32"/>
      <c r="L42" s="26" t="s">
        <v>157</v>
      </c>
      <c r="M42" s="34">
        <v>1</v>
      </c>
      <c r="N42" s="32"/>
      <c r="O42" s="26"/>
      <c r="P42" s="28"/>
      <c r="Q42" s="46">
        <v>801600</v>
      </c>
      <c r="R42" s="39" t="s">
        <v>172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158</v>
      </c>
      <c r="M43" s="34">
        <v>1</v>
      </c>
      <c r="N43" s="32"/>
      <c r="O43" s="26"/>
      <c r="P43" s="28"/>
      <c r="Q43" s="46">
        <v>1040000</v>
      </c>
      <c r="R43" s="39" t="s">
        <v>173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159</v>
      </c>
      <c r="M44" s="34">
        <v>1</v>
      </c>
      <c r="N44" s="32"/>
      <c r="O44" s="26"/>
      <c r="P44" s="28"/>
      <c r="Q44" s="46">
        <v>5702400</v>
      </c>
      <c r="R44" s="39" t="s">
        <v>100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160</v>
      </c>
      <c r="M45" s="34">
        <v>2</v>
      </c>
      <c r="N45" s="32"/>
      <c r="O45" s="26"/>
      <c r="P45" s="28"/>
      <c r="Q45" s="46">
        <v>1375000</v>
      </c>
      <c r="R45" s="39" t="s">
        <v>174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161</v>
      </c>
      <c r="M46" s="34">
        <v>1</v>
      </c>
      <c r="N46" s="32"/>
      <c r="O46" s="26"/>
      <c r="P46" s="28"/>
      <c r="Q46" s="46">
        <v>990000</v>
      </c>
      <c r="R46" s="39" t="s">
        <v>175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162</v>
      </c>
      <c r="M47" s="34">
        <v>2</v>
      </c>
      <c r="N47" s="32"/>
      <c r="O47" s="26"/>
      <c r="P47" s="28"/>
      <c r="Q47" s="46">
        <v>780000</v>
      </c>
      <c r="R47" s="39" t="s">
        <v>175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163</v>
      </c>
      <c r="I49" s="26" t="s">
        <v>164</v>
      </c>
      <c r="J49" s="33">
        <v>44897</v>
      </c>
      <c r="K49" s="32"/>
      <c r="L49" s="26" t="s">
        <v>165</v>
      </c>
      <c r="M49" s="34">
        <v>2</v>
      </c>
      <c r="N49" s="32"/>
      <c r="O49" s="26"/>
      <c r="P49" s="28"/>
      <c r="Q49" s="46">
        <v>5616000</v>
      </c>
      <c r="R49" s="39" t="s">
        <v>100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166</v>
      </c>
      <c r="M50" s="34">
        <v>1</v>
      </c>
      <c r="N50" s="32"/>
      <c r="O50" s="26"/>
      <c r="P50" s="28"/>
      <c r="Q50" s="46">
        <v>5616000</v>
      </c>
      <c r="R50" s="39" t="s">
        <v>100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167</v>
      </c>
      <c r="M51" s="34">
        <v>1</v>
      </c>
      <c r="N51" s="32"/>
      <c r="O51" s="26"/>
      <c r="P51" s="28"/>
      <c r="Q51" s="46">
        <v>5616000</v>
      </c>
      <c r="R51" s="39" t="s">
        <v>100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168</v>
      </c>
      <c r="M52" s="34">
        <v>1</v>
      </c>
      <c r="N52" s="32"/>
      <c r="O52" s="26"/>
      <c r="P52" s="28"/>
      <c r="Q52" s="46">
        <v>6739200</v>
      </c>
      <c r="R52" s="39" t="s">
        <v>176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169</v>
      </c>
      <c r="M53" s="34">
        <v>1</v>
      </c>
      <c r="N53" s="32"/>
      <c r="O53" s="26"/>
      <c r="P53" s="28"/>
      <c r="Q53" s="46">
        <v>2592000</v>
      </c>
      <c r="R53" s="39" t="s">
        <v>154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170</v>
      </c>
      <c r="M54" s="34">
        <v>1</v>
      </c>
      <c r="N54" s="32"/>
      <c r="O54" s="26"/>
      <c r="P54" s="28"/>
      <c r="Q54" s="46">
        <v>2592000</v>
      </c>
      <c r="R54" s="39" t="s">
        <v>154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171</v>
      </c>
      <c r="M55" s="34">
        <v>1</v>
      </c>
      <c r="N55" s="32"/>
      <c r="O55" s="26"/>
      <c r="P55" s="28"/>
      <c r="Q55" s="46">
        <v>2880000</v>
      </c>
      <c r="R55" s="39" t="s">
        <v>154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188</v>
      </c>
      <c r="G57" s="26" t="s">
        <v>121</v>
      </c>
      <c r="H57" s="31" t="s">
        <v>189</v>
      </c>
      <c r="I57" s="32"/>
      <c r="J57" s="33">
        <v>44897</v>
      </c>
      <c r="K57" s="32"/>
      <c r="L57" s="26" t="s">
        <v>190</v>
      </c>
      <c r="M57" s="34">
        <v>2</v>
      </c>
      <c r="N57" s="32">
        <v>100</v>
      </c>
      <c r="O57" s="26" t="s">
        <v>129</v>
      </c>
      <c r="P57" s="28">
        <v>17500</v>
      </c>
      <c r="Q57" s="46"/>
      <c r="R57" s="39" t="s">
        <v>130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190</v>
      </c>
      <c r="M58" s="34">
        <v>1</v>
      </c>
      <c r="N58" s="32">
        <v>50</v>
      </c>
      <c r="O58" s="26" t="s">
        <v>129</v>
      </c>
      <c r="P58" s="28">
        <v>1</v>
      </c>
      <c r="Q58" s="52"/>
      <c r="R58" s="39" t="s">
        <v>130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191</v>
      </c>
      <c r="G60" s="26" t="s">
        <v>121</v>
      </c>
      <c r="H60" s="31" t="s">
        <v>192</v>
      </c>
      <c r="I60" s="32"/>
      <c r="J60" s="33">
        <v>44896</v>
      </c>
      <c r="K60" s="32"/>
      <c r="L60" s="26" t="s">
        <v>193</v>
      </c>
      <c r="M60" s="34">
        <v>15</v>
      </c>
      <c r="N60" s="32">
        <v>2160</v>
      </c>
      <c r="O60" s="26" t="s">
        <v>129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191</v>
      </c>
      <c r="G62" s="26" t="s">
        <v>121</v>
      </c>
      <c r="H62" s="31" t="s">
        <v>194</v>
      </c>
      <c r="I62" s="32"/>
      <c r="J62" s="33">
        <v>44896</v>
      </c>
      <c r="K62" s="32"/>
      <c r="L62" s="26" t="s">
        <v>461</v>
      </c>
      <c r="M62" s="34">
        <v>5</v>
      </c>
      <c r="N62" s="32">
        <v>600</v>
      </c>
      <c r="O62" s="26" t="s">
        <v>137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461</v>
      </c>
      <c r="M63" s="34">
        <v>1</v>
      </c>
      <c r="N63" s="32">
        <v>115</v>
      </c>
      <c r="O63" s="26" t="s">
        <v>137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464</v>
      </c>
      <c r="M64" s="34">
        <v>16</v>
      </c>
      <c r="N64" s="32">
        <v>384</v>
      </c>
      <c r="O64" s="26" t="s">
        <v>137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464</v>
      </c>
      <c r="M65" s="34"/>
      <c r="N65" s="32">
        <v>21</v>
      </c>
      <c r="O65" s="26" t="s">
        <v>137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463</v>
      </c>
      <c r="M66" s="34">
        <v>5</v>
      </c>
      <c r="N66" s="32">
        <v>600</v>
      </c>
      <c r="O66" s="26" t="s">
        <v>137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462</v>
      </c>
      <c r="M67" s="34">
        <v>3</v>
      </c>
      <c r="N67" s="32">
        <v>432</v>
      </c>
      <c r="O67" s="26" t="s">
        <v>129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195</v>
      </c>
      <c r="G69" s="26" t="s">
        <v>121</v>
      </c>
      <c r="H69" s="31" t="s">
        <v>196</v>
      </c>
      <c r="I69" s="32"/>
      <c r="J69" s="33">
        <v>44897</v>
      </c>
      <c r="K69" s="32"/>
      <c r="L69" s="26" t="s">
        <v>197</v>
      </c>
      <c r="M69" s="34">
        <v>1</v>
      </c>
      <c r="N69" s="32">
        <v>96</v>
      </c>
      <c r="O69" s="26" t="s">
        <v>129</v>
      </c>
      <c r="P69" s="28">
        <v>37500</v>
      </c>
      <c r="Q69" s="46"/>
      <c r="R69" s="39" t="s">
        <v>198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200</v>
      </c>
      <c r="G71" s="26" t="s">
        <v>121</v>
      </c>
      <c r="H71" s="31" t="s">
        <v>201</v>
      </c>
      <c r="I71" s="26"/>
      <c r="J71" s="51">
        <v>44896</v>
      </c>
      <c r="K71" s="26"/>
      <c r="L71" s="26" t="s">
        <v>202</v>
      </c>
      <c r="M71" s="39">
        <v>10</v>
      </c>
      <c r="N71" s="26">
        <v>120</v>
      </c>
      <c r="O71" s="26" t="s">
        <v>129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203</v>
      </c>
      <c r="G73" s="26" t="s">
        <v>121</v>
      </c>
      <c r="H73" s="31"/>
      <c r="I73" s="26"/>
      <c r="J73" s="51">
        <v>44897</v>
      </c>
      <c r="K73" s="26"/>
      <c r="L73" s="26" t="s">
        <v>471</v>
      </c>
      <c r="M73" s="39">
        <v>25</v>
      </c>
      <c r="N73" s="26">
        <f>24*25</f>
        <v>600</v>
      </c>
      <c r="O73" s="26" t="s">
        <v>137</v>
      </c>
      <c r="P73" s="49">
        <v>31500</v>
      </c>
      <c r="Q73" s="52"/>
      <c r="R73" s="39" t="s">
        <v>204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205</v>
      </c>
      <c r="M74" s="39">
        <v>25</v>
      </c>
      <c r="N74" s="26">
        <f>144*25</f>
        <v>3600</v>
      </c>
      <c r="O74" s="26" t="s">
        <v>137</v>
      </c>
      <c r="P74" s="49">
        <v>10250</v>
      </c>
      <c r="Q74" s="52"/>
      <c r="R74" s="39" t="s">
        <v>206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208</v>
      </c>
      <c r="G76" s="26" t="s">
        <v>121</v>
      </c>
      <c r="H76" s="31" t="s">
        <v>209</v>
      </c>
      <c r="I76" s="32"/>
      <c r="J76" s="33">
        <v>44896</v>
      </c>
      <c r="K76" s="32"/>
      <c r="L76" s="26" t="s">
        <v>217</v>
      </c>
      <c r="M76" s="34">
        <v>3</v>
      </c>
      <c r="N76" s="32">
        <v>432</v>
      </c>
      <c r="O76" s="26" t="s">
        <v>137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210</v>
      </c>
      <c r="M77" s="34">
        <v>3</v>
      </c>
      <c r="N77" s="32">
        <v>432</v>
      </c>
      <c r="O77" s="26" t="s">
        <v>137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211</v>
      </c>
      <c r="M78" s="34">
        <v>3</v>
      </c>
      <c r="N78" s="32">
        <v>432</v>
      </c>
      <c r="O78" s="26" t="s">
        <v>137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465</v>
      </c>
      <c r="M79" s="34">
        <v>3</v>
      </c>
      <c r="N79" s="32">
        <v>480</v>
      </c>
      <c r="O79" s="26" t="s">
        <v>137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212</v>
      </c>
      <c r="M80" s="34">
        <v>3</v>
      </c>
      <c r="N80" s="32">
        <v>480</v>
      </c>
      <c r="O80" s="26" t="s">
        <v>137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213</v>
      </c>
      <c r="M81" s="34">
        <v>3</v>
      </c>
      <c r="N81" s="32">
        <v>480</v>
      </c>
      <c r="O81" s="26" t="s">
        <v>137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214</v>
      </c>
      <c r="M82" s="34">
        <v>3</v>
      </c>
      <c r="N82" s="32">
        <v>360</v>
      </c>
      <c r="O82" s="26" t="s">
        <v>137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215</v>
      </c>
      <c r="M83" s="39">
        <v>3</v>
      </c>
      <c r="N83" s="26">
        <v>432</v>
      </c>
      <c r="O83" s="26" t="s">
        <v>137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216</v>
      </c>
      <c r="M84" s="39">
        <v>3</v>
      </c>
      <c r="N84" s="26">
        <v>432</v>
      </c>
      <c r="O84" s="26" t="s">
        <v>137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762</v>
      </c>
      <c r="M85" s="39">
        <v>3</v>
      </c>
      <c r="N85" s="26">
        <v>936</v>
      </c>
      <c r="O85" s="26" t="s">
        <v>137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177</v>
      </c>
      <c r="G87" s="26" t="s">
        <v>121</v>
      </c>
      <c r="H87" s="31" t="s">
        <v>178</v>
      </c>
      <c r="I87" s="32"/>
      <c r="J87" s="33">
        <v>44901</v>
      </c>
      <c r="K87" s="32"/>
      <c r="L87" s="26" t="s">
        <v>179</v>
      </c>
      <c r="M87" s="34">
        <v>1</v>
      </c>
      <c r="N87" s="26">
        <v>28</v>
      </c>
      <c r="O87" s="26" t="s">
        <v>180</v>
      </c>
      <c r="P87" s="28">
        <v>92000</v>
      </c>
      <c r="Q87" s="46"/>
      <c r="R87" s="39" t="s">
        <v>181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182</v>
      </c>
      <c r="M88" s="34"/>
      <c r="N88" s="32">
        <v>8</v>
      </c>
      <c r="O88" s="26" t="s">
        <v>180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183</v>
      </c>
      <c r="G90" s="26" t="s">
        <v>121</v>
      </c>
      <c r="H90" s="31"/>
      <c r="I90" s="32"/>
      <c r="J90" s="33">
        <v>44900</v>
      </c>
      <c r="K90" s="32"/>
      <c r="L90" s="26" t="s">
        <v>457</v>
      </c>
      <c r="M90" s="34">
        <v>5</v>
      </c>
      <c r="N90" s="32">
        <v>1200</v>
      </c>
      <c r="O90" s="26" t="s">
        <v>137</v>
      </c>
      <c r="P90" s="28">
        <f>1749600/1200</f>
        <v>1458</v>
      </c>
      <c r="Q90" s="46">
        <v>1749600</v>
      </c>
      <c r="R90" s="39" t="s">
        <v>184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458</v>
      </c>
      <c r="M91" s="34">
        <v>5</v>
      </c>
      <c r="N91" s="32">
        <v>900</v>
      </c>
      <c r="O91" s="26" t="s">
        <v>137</v>
      </c>
      <c r="P91" s="28">
        <f>1957800/900</f>
        <v>2175.3333333333335</v>
      </c>
      <c r="Q91" s="46">
        <v>1657800</v>
      </c>
      <c r="R91" s="39" t="s">
        <v>185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459</v>
      </c>
      <c r="M92" s="34">
        <v>5</v>
      </c>
      <c r="N92" s="32">
        <v>750</v>
      </c>
      <c r="O92" s="26" t="s">
        <v>137</v>
      </c>
      <c r="P92" s="28">
        <f>1640250/750</f>
        <v>2187</v>
      </c>
      <c r="Q92" s="46">
        <v>1640250</v>
      </c>
      <c r="R92" s="39" t="s">
        <v>186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460</v>
      </c>
      <c r="M93" s="34">
        <v>5</v>
      </c>
      <c r="N93" s="32">
        <v>500</v>
      </c>
      <c r="O93" s="26" t="s">
        <v>137</v>
      </c>
      <c r="P93" s="28">
        <f>1559000/500</f>
        <v>3118</v>
      </c>
      <c r="Q93" s="46">
        <v>1559000</v>
      </c>
      <c r="R93" s="39" t="s">
        <v>187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219</v>
      </c>
      <c r="I95" s="26" t="s">
        <v>237</v>
      </c>
      <c r="J95" s="51">
        <v>44901</v>
      </c>
      <c r="K95" s="26"/>
      <c r="L95" s="26" t="s">
        <v>167</v>
      </c>
      <c r="M95" s="39">
        <v>1</v>
      </c>
      <c r="N95" s="26"/>
      <c r="O95" s="26"/>
      <c r="P95" s="49"/>
      <c r="Q95" s="52">
        <v>5616000</v>
      </c>
      <c r="R95" s="39" t="s">
        <v>100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220</v>
      </c>
      <c r="M96" s="39">
        <v>2</v>
      </c>
      <c r="N96" s="26"/>
      <c r="O96" s="26"/>
      <c r="P96" s="49"/>
      <c r="Q96" s="52">
        <v>1050000</v>
      </c>
      <c r="R96" s="39" t="s">
        <v>231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221</v>
      </c>
      <c r="M97" s="39">
        <v>1</v>
      </c>
      <c r="N97" s="26"/>
      <c r="O97" s="26"/>
      <c r="P97" s="49"/>
      <c r="Q97" s="52">
        <v>2250000</v>
      </c>
      <c r="R97" s="39" t="s">
        <v>232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159</v>
      </c>
      <c r="M98" s="39">
        <v>1</v>
      </c>
      <c r="N98" s="26"/>
      <c r="O98" s="26"/>
      <c r="P98" s="49"/>
      <c r="Q98" s="52">
        <v>5702400</v>
      </c>
      <c r="R98" s="39" t="s">
        <v>100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222</v>
      </c>
      <c r="M99" s="39">
        <v>1</v>
      </c>
      <c r="N99" s="26"/>
      <c r="O99" s="26"/>
      <c r="P99" s="49"/>
      <c r="Q99" s="52">
        <v>1440000</v>
      </c>
      <c r="R99" s="39" t="s">
        <v>233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223</v>
      </c>
      <c r="M100" s="39">
        <v>1</v>
      </c>
      <c r="N100" s="26"/>
      <c r="O100" s="26"/>
      <c r="P100" s="49"/>
      <c r="Q100" s="52">
        <v>1224000</v>
      </c>
      <c r="R100" s="39" t="s">
        <v>234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224</v>
      </c>
      <c r="M101" s="39">
        <v>1</v>
      </c>
      <c r="N101" s="26"/>
      <c r="O101" s="26"/>
      <c r="P101" s="49"/>
      <c r="Q101" s="52">
        <v>1069200</v>
      </c>
      <c r="R101" s="39" t="s">
        <v>235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225</v>
      </c>
      <c r="M102" s="39">
        <v>2</v>
      </c>
      <c r="N102" s="26"/>
      <c r="O102" s="26"/>
      <c r="P102" s="49"/>
      <c r="Q102" s="52">
        <v>1860000</v>
      </c>
      <c r="R102" s="39" t="s">
        <v>236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226</v>
      </c>
      <c r="I104" s="26" t="s">
        <v>241</v>
      </c>
      <c r="J104" s="51">
        <v>44901</v>
      </c>
      <c r="K104" s="26"/>
      <c r="L104" s="26" t="s">
        <v>227</v>
      </c>
      <c r="M104" s="39">
        <v>1</v>
      </c>
      <c r="N104" s="26"/>
      <c r="O104" s="26"/>
      <c r="P104" s="49"/>
      <c r="Q104" s="52">
        <v>5702400</v>
      </c>
      <c r="R104" s="39" t="s">
        <v>100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228</v>
      </c>
      <c r="M105" s="39">
        <v>2</v>
      </c>
      <c r="N105" s="26"/>
      <c r="O105" s="26"/>
      <c r="P105" s="49"/>
      <c r="Q105" s="52">
        <v>2764800</v>
      </c>
      <c r="R105" s="39" t="s">
        <v>100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229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239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230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240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238</v>
      </c>
      <c r="J108" s="51"/>
      <c r="K108" s="26"/>
      <c r="L108" s="26" t="s">
        <v>166</v>
      </c>
      <c r="M108" s="39">
        <v>1</v>
      </c>
      <c r="N108" s="26"/>
      <c r="O108" s="26"/>
      <c r="P108" s="49"/>
      <c r="Q108" s="52">
        <v>5616000</v>
      </c>
      <c r="R108" s="39" t="s">
        <v>100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169</v>
      </c>
      <c r="M109" s="39">
        <v>1</v>
      </c>
      <c r="N109" s="26"/>
      <c r="O109" s="26"/>
      <c r="P109" s="49"/>
      <c r="Q109" s="52">
        <v>2592000</v>
      </c>
      <c r="R109" s="39" t="s">
        <v>154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242</v>
      </c>
      <c r="I111" s="26" t="s">
        <v>243</v>
      </c>
      <c r="J111" s="51">
        <v>44900</v>
      </c>
      <c r="K111" s="26"/>
      <c r="L111" s="26" t="s">
        <v>244</v>
      </c>
      <c r="M111" s="39">
        <v>1</v>
      </c>
      <c r="N111" s="26"/>
      <c r="O111" s="26"/>
      <c r="P111" s="49"/>
      <c r="Q111" s="52">
        <v>2592000</v>
      </c>
      <c r="R111" s="39" t="s">
        <v>154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337</v>
      </c>
      <c r="M112" s="39">
        <v>2</v>
      </c>
      <c r="N112" s="26"/>
      <c r="O112" s="26"/>
      <c r="P112" s="49"/>
      <c r="Q112" s="52">
        <v>2640000</v>
      </c>
      <c r="R112" s="39" t="s">
        <v>248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245</v>
      </c>
      <c r="M113" s="39">
        <v>2</v>
      </c>
      <c r="N113" s="26"/>
      <c r="O113" s="26"/>
      <c r="P113" s="49"/>
      <c r="Q113" s="52">
        <v>2448000</v>
      </c>
      <c r="R113" s="39" t="s">
        <v>116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246</v>
      </c>
      <c r="M114" s="39">
        <v>1</v>
      </c>
      <c r="N114" s="26"/>
      <c r="O114" s="26"/>
      <c r="P114" s="49"/>
      <c r="Q114" s="52">
        <v>2016000</v>
      </c>
      <c r="R114" s="39" t="s">
        <v>249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247</v>
      </c>
      <c r="I116" s="26" t="s">
        <v>250</v>
      </c>
      <c r="J116" s="51">
        <v>44900</v>
      </c>
      <c r="K116" s="26"/>
      <c r="L116" s="26" t="s">
        <v>220</v>
      </c>
      <c r="M116" s="39">
        <v>5</v>
      </c>
      <c r="N116" s="26"/>
      <c r="O116" s="26"/>
      <c r="P116" s="49"/>
      <c r="Q116" s="52">
        <v>1050000</v>
      </c>
      <c r="R116" s="39" t="s">
        <v>231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251</v>
      </c>
      <c r="I118" s="26"/>
      <c r="J118" s="51">
        <v>44898</v>
      </c>
      <c r="K118" s="26"/>
      <c r="L118" s="26" t="s">
        <v>342</v>
      </c>
      <c r="M118" s="39">
        <v>3</v>
      </c>
      <c r="N118" s="26">
        <v>432</v>
      </c>
      <c r="O118" s="26" t="s">
        <v>252</v>
      </c>
      <c r="P118" s="49">
        <v>11900</v>
      </c>
      <c r="Q118" s="52"/>
      <c r="R118" s="39" t="s">
        <v>253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343</v>
      </c>
      <c r="M119" s="39">
        <v>3</v>
      </c>
      <c r="N119" s="26">
        <v>216</v>
      </c>
      <c r="O119" s="26" t="s">
        <v>252</v>
      </c>
      <c r="P119" s="49">
        <v>23000</v>
      </c>
      <c r="Q119" s="52"/>
      <c r="R119" s="39" t="s">
        <v>254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255</v>
      </c>
      <c r="M120" s="39">
        <v>27</v>
      </c>
      <c r="N120" s="26">
        <v>1296</v>
      </c>
      <c r="O120" s="26" t="s">
        <v>252</v>
      </c>
      <c r="P120" s="49">
        <v>29600</v>
      </c>
      <c r="Q120" s="52"/>
      <c r="R120" s="39" t="s">
        <v>114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256</v>
      </c>
      <c r="M121" s="39">
        <v>3</v>
      </c>
      <c r="N121" s="26">
        <v>432</v>
      </c>
      <c r="O121" s="26" t="s">
        <v>252</v>
      </c>
      <c r="P121" s="49">
        <v>11000</v>
      </c>
      <c r="Q121" s="52"/>
      <c r="R121" s="39" t="s">
        <v>253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257</v>
      </c>
      <c r="M122" s="39"/>
      <c r="N122" s="26">
        <v>72</v>
      </c>
      <c r="O122" s="26" t="s">
        <v>124</v>
      </c>
      <c r="P122" s="49">
        <v>12600</v>
      </c>
      <c r="Q122" s="52"/>
      <c r="R122" s="39" t="s">
        <v>258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259</v>
      </c>
      <c r="I124" s="26"/>
      <c r="J124" s="51">
        <v>44898</v>
      </c>
      <c r="K124" s="26"/>
      <c r="L124" s="26" t="s">
        <v>260</v>
      </c>
      <c r="M124" s="39">
        <v>9</v>
      </c>
      <c r="N124" s="26">
        <v>7776</v>
      </c>
      <c r="O124" s="26" t="s">
        <v>137</v>
      </c>
      <c r="P124" s="49">
        <v>2450</v>
      </c>
      <c r="Q124" s="52"/>
      <c r="R124" s="39" t="s">
        <v>261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262</v>
      </c>
      <c r="M125" s="39">
        <v>6</v>
      </c>
      <c r="N125" s="26">
        <v>144</v>
      </c>
      <c r="O125" s="26" t="s">
        <v>137</v>
      </c>
      <c r="P125" s="49">
        <v>19000</v>
      </c>
      <c r="Q125" s="52"/>
      <c r="R125" s="39" t="s">
        <v>204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263</v>
      </c>
      <c r="M126" s="39">
        <v>3</v>
      </c>
      <c r="N126" s="26">
        <v>150</v>
      </c>
      <c r="O126" s="26" t="s">
        <v>350</v>
      </c>
      <c r="P126" s="49">
        <v>28300</v>
      </c>
      <c r="Q126" s="52"/>
      <c r="R126" s="39" t="s">
        <v>264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265</v>
      </c>
      <c r="M127" s="39">
        <v>1</v>
      </c>
      <c r="N127" s="26">
        <v>72</v>
      </c>
      <c r="O127" s="26" t="s">
        <v>252</v>
      </c>
      <c r="P127" s="49">
        <v>47800</v>
      </c>
      <c r="Q127" s="52"/>
      <c r="R127" s="39" t="s">
        <v>267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266</v>
      </c>
      <c r="M128" s="39"/>
      <c r="N128" s="26">
        <v>200</v>
      </c>
      <c r="O128" s="26" t="s">
        <v>137</v>
      </c>
      <c r="P128" s="49">
        <v>3700</v>
      </c>
      <c r="Q128" s="52"/>
      <c r="R128" s="39" t="s">
        <v>268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338</v>
      </c>
      <c r="M129" s="39"/>
      <c r="N129" s="26">
        <v>160</v>
      </c>
      <c r="O129" s="26" t="s">
        <v>137</v>
      </c>
      <c r="P129" s="49">
        <v>3700</v>
      </c>
      <c r="Q129" s="52"/>
      <c r="R129" s="39" t="s">
        <v>268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339</v>
      </c>
      <c r="M130" s="39"/>
      <c r="N130" s="26">
        <v>120</v>
      </c>
      <c r="O130" s="26" t="s">
        <v>137</v>
      </c>
      <c r="P130" s="49">
        <v>3700</v>
      </c>
      <c r="Q130" s="52"/>
      <c r="R130" s="39" t="s">
        <v>268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340</v>
      </c>
      <c r="M131" s="39"/>
      <c r="N131" s="26">
        <v>120</v>
      </c>
      <c r="O131" s="26" t="s">
        <v>137</v>
      </c>
      <c r="P131" s="49">
        <v>3700</v>
      </c>
      <c r="Q131" s="52"/>
      <c r="R131" s="39" t="s">
        <v>268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341</v>
      </c>
      <c r="M132" s="39"/>
      <c r="N132" s="26">
        <v>120</v>
      </c>
      <c r="O132" s="26" t="s">
        <v>137</v>
      </c>
      <c r="P132" s="49">
        <v>3700</v>
      </c>
      <c r="Q132" s="52"/>
      <c r="R132" s="39" t="s">
        <v>268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208</v>
      </c>
      <c r="G134" s="26" t="s">
        <v>121</v>
      </c>
      <c r="H134" s="31" t="s">
        <v>269</v>
      </c>
      <c r="I134" s="26"/>
      <c r="J134" s="51">
        <v>44894</v>
      </c>
      <c r="K134" s="26"/>
      <c r="L134" s="26" t="s">
        <v>472</v>
      </c>
      <c r="M134" s="39">
        <v>1</v>
      </c>
      <c r="N134" s="26">
        <v>60</v>
      </c>
      <c r="O134" s="26" t="s">
        <v>129</v>
      </c>
      <c r="P134" s="49">
        <v>72630</v>
      </c>
      <c r="Q134" s="52"/>
      <c r="R134" s="39" t="s">
        <v>270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200</v>
      </c>
      <c r="G136" s="26" t="s">
        <v>121</v>
      </c>
      <c r="H136" s="31" t="s">
        <v>271</v>
      </c>
      <c r="I136" s="26"/>
      <c r="J136" s="51">
        <v>52936</v>
      </c>
      <c r="K136" s="26"/>
      <c r="L136" s="26" t="s">
        <v>202</v>
      </c>
      <c r="M136" s="39">
        <v>15</v>
      </c>
      <c r="N136" s="26">
        <v>180</v>
      </c>
      <c r="O136" s="26" t="s">
        <v>129</v>
      </c>
      <c r="P136" s="49">
        <v>82000</v>
      </c>
      <c r="Q136" s="52"/>
      <c r="R136" s="39" t="s">
        <v>273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435</v>
      </c>
      <c r="G138" s="26" t="s">
        <v>121</v>
      </c>
      <c r="H138" s="31" t="s">
        <v>274</v>
      </c>
      <c r="I138" s="26"/>
      <c r="J138" s="51">
        <v>44900</v>
      </c>
      <c r="K138" s="26"/>
      <c r="L138" s="26" t="s">
        <v>275</v>
      </c>
      <c r="M138" s="39">
        <v>5</v>
      </c>
      <c r="N138" s="26">
        <f>300</f>
        <v>300</v>
      </c>
      <c r="O138" s="26" t="s">
        <v>137</v>
      </c>
      <c r="P138" s="49"/>
      <c r="Q138" s="52">
        <v>855000</v>
      </c>
      <c r="R138" s="39" t="s">
        <v>276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277</v>
      </c>
      <c r="M139" s="39">
        <v>5</v>
      </c>
      <c r="N139" s="26">
        <f>60*5</f>
        <v>300</v>
      </c>
      <c r="O139" s="26" t="s">
        <v>137</v>
      </c>
      <c r="P139" s="49"/>
      <c r="Q139" s="52">
        <v>855000</v>
      </c>
      <c r="R139" s="39" t="s">
        <v>276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278</v>
      </c>
      <c r="M140" s="39">
        <v>1</v>
      </c>
      <c r="N140" s="26">
        <v>60</v>
      </c>
      <c r="O140" s="26" t="s">
        <v>137</v>
      </c>
      <c r="P140" s="49"/>
      <c r="Q140" s="52">
        <v>855000</v>
      </c>
      <c r="R140" s="39" t="s">
        <v>276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195</v>
      </c>
      <c r="G142" s="26" t="s">
        <v>121</v>
      </c>
      <c r="H142" s="31" t="s">
        <v>279</v>
      </c>
      <c r="I142" s="26"/>
      <c r="J142" s="51">
        <v>44900</v>
      </c>
      <c r="K142" s="26"/>
      <c r="L142" s="26" t="s">
        <v>280</v>
      </c>
      <c r="M142" s="39">
        <v>1</v>
      </c>
      <c r="N142" s="26">
        <v>144</v>
      </c>
      <c r="O142" s="26" t="s">
        <v>129</v>
      </c>
      <c r="P142" s="49">
        <v>18250</v>
      </c>
      <c r="Q142" s="52"/>
      <c r="R142" s="39" t="s">
        <v>199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281</v>
      </c>
      <c r="M143" s="39">
        <v>1</v>
      </c>
      <c r="N143" s="26">
        <v>144</v>
      </c>
      <c r="O143" s="26" t="s">
        <v>129</v>
      </c>
      <c r="P143" s="49">
        <v>18250</v>
      </c>
      <c r="Q143" s="52"/>
      <c r="R143" s="39" t="s">
        <v>199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282</v>
      </c>
      <c r="M144" s="39">
        <v>1</v>
      </c>
      <c r="N144" s="26">
        <v>144</v>
      </c>
      <c r="O144" s="26" t="s">
        <v>129</v>
      </c>
      <c r="P144" s="49">
        <v>18250</v>
      </c>
      <c r="Q144" s="52"/>
      <c r="R144" s="39" t="s">
        <v>199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283</v>
      </c>
      <c r="M145" s="39">
        <v>1</v>
      </c>
      <c r="N145" s="26">
        <v>144</v>
      </c>
      <c r="O145" s="26" t="s">
        <v>129</v>
      </c>
      <c r="P145" s="49">
        <v>18250</v>
      </c>
      <c r="Q145" s="52"/>
      <c r="R145" s="39" t="s">
        <v>199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284</v>
      </c>
      <c r="M146" s="39">
        <v>1</v>
      </c>
      <c r="N146" s="26">
        <v>144</v>
      </c>
      <c r="O146" s="26" t="s">
        <v>129</v>
      </c>
      <c r="P146" s="49">
        <v>18250</v>
      </c>
      <c r="Q146" s="52"/>
      <c r="R146" s="39" t="s">
        <v>199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285</v>
      </c>
      <c r="M147" s="39">
        <v>1</v>
      </c>
      <c r="N147" s="26">
        <v>144</v>
      </c>
      <c r="O147" s="26" t="s">
        <v>129</v>
      </c>
      <c r="P147" s="49">
        <v>18250</v>
      </c>
      <c r="Q147" s="52"/>
      <c r="R147" s="39" t="s">
        <v>199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286</v>
      </c>
      <c r="M148" s="39">
        <v>1</v>
      </c>
      <c r="N148" s="26">
        <v>144</v>
      </c>
      <c r="O148" s="26" t="s">
        <v>129</v>
      </c>
      <c r="P148" s="49">
        <v>18250</v>
      </c>
      <c r="Q148" s="52"/>
      <c r="R148" s="39" t="s">
        <v>199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>
        <v>1</v>
      </c>
      <c r="N149" s="26">
        <v>144</v>
      </c>
      <c r="O149" s="26" t="s">
        <v>129</v>
      </c>
      <c r="P149" s="49">
        <v>18250</v>
      </c>
      <c r="Q149" s="52"/>
      <c r="R149" s="39" t="s">
        <v>199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288</v>
      </c>
      <c r="M150" s="39">
        <v>1</v>
      </c>
      <c r="N150" s="26">
        <v>144</v>
      </c>
      <c r="O150" s="26" t="s">
        <v>129</v>
      </c>
      <c r="P150" s="49">
        <v>18250</v>
      </c>
      <c r="Q150" s="52"/>
      <c r="R150" s="39" t="s">
        <v>199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289</v>
      </c>
      <c r="M151" s="39">
        <v>1</v>
      </c>
      <c r="N151" s="26">
        <v>144</v>
      </c>
      <c r="O151" s="26" t="s">
        <v>129</v>
      </c>
      <c r="P151" s="49">
        <v>18250</v>
      </c>
      <c r="Q151" s="52"/>
      <c r="R151" s="39" t="s">
        <v>199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290</v>
      </c>
      <c r="M152" s="39">
        <v>1</v>
      </c>
      <c r="N152" s="26">
        <v>144</v>
      </c>
      <c r="O152" s="26" t="s">
        <v>129</v>
      </c>
      <c r="P152" s="49">
        <v>18250</v>
      </c>
      <c r="Q152" s="52"/>
      <c r="R152" s="39" t="s">
        <v>199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291</v>
      </c>
      <c r="M153" s="39">
        <v>1</v>
      </c>
      <c r="N153" s="26">
        <v>144</v>
      </c>
      <c r="O153" s="26" t="s">
        <v>129</v>
      </c>
      <c r="P153" s="49">
        <v>18250</v>
      </c>
      <c r="Q153" s="52"/>
      <c r="R153" s="39" t="s">
        <v>199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292</v>
      </c>
      <c r="M154" s="39">
        <v>1</v>
      </c>
      <c r="N154" s="26">
        <v>144</v>
      </c>
      <c r="O154" s="26" t="s">
        <v>129</v>
      </c>
      <c r="P154" s="49">
        <v>18250</v>
      </c>
      <c r="Q154" s="52"/>
      <c r="R154" s="39" t="s">
        <v>199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295</v>
      </c>
      <c r="M155" s="39">
        <v>1</v>
      </c>
      <c r="N155" s="26">
        <v>144</v>
      </c>
      <c r="O155" s="26" t="s">
        <v>129</v>
      </c>
      <c r="P155" s="49">
        <v>18250</v>
      </c>
      <c r="Q155" s="52"/>
      <c r="R155" s="39" t="s">
        <v>199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293</v>
      </c>
      <c r="M156" s="39">
        <v>1</v>
      </c>
      <c r="N156" s="26">
        <v>144</v>
      </c>
      <c r="O156" s="26" t="s">
        <v>129</v>
      </c>
      <c r="P156" s="49">
        <v>18250</v>
      </c>
      <c r="Q156" s="52"/>
      <c r="R156" s="39" t="s">
        <v>199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294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296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195</v>
      </c>
      <c r="G159" s="26" t="s">
        <v>121</v>
      </c>
      <c r="H159" s="31" t="s">
        <v>297</v>
      </c>
      <c r="I159" s="26"/>
      <c r="J159" s="51">
        <v>44900</v>
      </c>
      <c r="K159" s="26"/>
      <c r="L159" s="26" t="s">
        <v>300</v>
      </c>
      <c r="M159" s="39">
        <v>1</v>
      </c>
      <c r="N159" s="26">
        <v>120</v>
      </c>
      <c r="O159" s="26" t="s">
        <v>129</v>
      </c>
      <c r="P159" s="49">
        <v>18250</v>
      </c>
      <c r="Q159" s="52"/>
      <c r="R159" s="39" t="s">
        <v>298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299</v>
      </c>
      <c r="M160" s="39">
        <v>1</v>
      </c>
      <c r="N160" s="26">
        <v>120</v>
      </c>
      <c r="O160" s="26" t="s">
        <v>129</v>
      </c>
      <c r="P160" s="49">
        <v>18250</v>
      </c>
      <c r="Q160" s="52"/>
      <c r="R160" s="39" t="s">
        <v>298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301</v>
      </c>
      <c r="M161" s="39">
        <v>1</v>
      </c>
      <c r="N161" s="26">
        <v>120</v>
      </c>
      <c r="O161" s="26" t="s">
        <v>129</v>
      </c>
      <c r="P161" s="49">
        <v>18250</v>
      </c>
      <c r="Q161" s="52"/>
      <c r="R161" s="39" t="s">
        <v>298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302</v>
      </c>
      <c r="M162" s="39">
        <v>1</v>
      </c>
      <c r="N162" s="26">
        <v>120</v>
      </c>
      <c r="O162" s="26" t="s">
        <v>129</v>
      </c>
      <c r="P162" s="49">
        <v>18250</v>
      </c>
      <c r="Q162" s="52"/>
      <c r="R162" s="39" t="s">
        <v>298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303</v>
      </c>
      <c r="M163" s="39">
        <v>1</v>
      </c>
      <c r="N163" s="26">
        <v>120</v>
      </c>
      <c r="O163" s="26" t="s">
        <v>129</v>
      </c>
      <c r="P163" s="49">
        <v>18250</v>
      </c>
      <c r="Q163" s="52"/>
      <c r="R163" s="39" t="s">
        <v>298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304</v>
      </c>
      <c r="M164" s="39">
        <v>1</v>
      </c>
      <c r="N164" s="26">
        <v>120</v>
      </c>
      <c r="O164" s="26" t="s">
        <v>129</v>
      </c>
      <c r="P164" s="49">
        <v>18250</v>
      </c>
      <c r="Q164" s="52"/>
      <c r="R164" s="39" t="s">
        <v>298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305</v>
      </c>
      <c r="M165" s="39">
        <v>1</v>
      </c>
      <c r="N165" s="26">
        <v>120</v>
      </c>
      <c r="O165" s="26" t="s">
        <v>129</v>
      </c>
      <c r="P165" s="49">
        <v>18250</v>
      </c>
      <c r="Q165" s="52"/>
      <c r="R165" s="39" t="s">
        <v>298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306</v>
      </c>
      <c r="M166" s="39">
        <v>1</v>
      </c>
      <c r="N166" s="26">
        <v>120</v>
      </c>
      <c r="O166" s="26" t="s">
        <v>129</v>
      </c>
      <c r="P166" s="49">
        <v>18250</v>
      </c>
      <c r="Q166" s="52"/>
      <c r="R166" s="39" t="s">
        <v>298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307</v>
      </c>
      <c r="M167" s="39">
        <v>1</v>
      </c>
      <c r="N167" s="26">
        <v>120</v>
      </c>
      <c r="O167" s="26" t="s">
        <v>129</v>
      </c>
      <c r="P167" s="49">
        <v>18250</v>
      </c>
      <c r="Q167" s="52"/>
      <c r="R167" s="39" t="s">
        <v>298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308</v>
      </c>
      <c r="M168" s="39">
        <v>1</v>
      </c>
      <c r="N168" s="26">
        <v>120</v>
      </c>
      <c r="O168" s="26" t="s">
        <v>129</v>
      </c>
      <c r="P168" s="49"/>
      <c r="Q168" s="52"/>
      <c r="R168" s="39" t="s">
        <v>298</v>
      </c>
      <c r="S168" s="53"/>
      <c r="T168" s="53"/>
      <c r="U168" s="54"/>
      <c r="V168" s="37" t="s">
        <v>296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309</v>
      </c>
      <c r="M169" s="39">
        <v>1</v>
      </c>
      <c r="N169" s="26">
        <v>144</v>
      </c>
      <c r="O169" s="26" t="s">
        <v>129</v>
      </c>
      <c r="P169" s="49">
        <v>26500</v>
      </c>
      <c r="Q169" s="52"/>
      <c r="R169" s="39" t="s">
        <v>199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310</v>
      </c>
      <c r="M170" s="39">
        <v>1</v>
      </c>
      <c r="N170" s="26">
        <v>120</v>
      </c>
      <c r="O170" s="26" t="s">
        <v>129</v>
      </c>
      <c r="P170" s="49">
        <v>14500</v>
      </c>
      <c r="Q170" s="52"/>
      <c r="R170" s="39" t="s">
        <v>298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195</v>
      </c>
      <c r="G172" s="26" t="s">
        <v>121</v>
      </c>
      <c r="H172" s="31" t="s">
        <v>311</v>
      </c>
      <c r="I172" s="51"/>
      <c r="J172" s="51">
        <v>44900</v>
      </c>
      <c r="K172" s="26"/>
      <c r="L172" s="26" t="s">
        <v>312</v>
      </c>
      <c r="M172" s="39">
        <v>1</v>
      </c>
      <c r="N172" s="26">
        <v>120</v>
      </c>
      <c r="O172" s="26" t="s">
        <v>129</v>
      </c>
      <c r="P172" s="49">
        <v>18250</v>
      </c>
      <c r="Q172" s="52"/>
      <c r="R172" s="39" t="s">
        <v>298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313</v>
      </c>
      <c r="M173" s="39">
        <v>1</v>
      </c>
      <c r="N173" s="26">
        <v>120</v>
      </c>
      <c r="O173" s="26" t="s">
        <v>129</v>
      </c>
      <c r="P173" s="49">
        <v>18250</v>
      </c>
      <c r="Q173" s="52"/>
      <c r="R173" s="39" t="s">
        <v>298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314</v>
      </c>
      <c r="M174" s="39">
        <v>1</v>
      </c>
      <c r="N174" s="26">
        <v>120</v>
      </c>
      <c r="O174" s="26" t="s">
        <v>129</v>
      </c>
      <c r="P174" s="49">
        <v>18250</v>
      </c>
      <c r="Q174" s="52"/>
      <c r="R174" s="39" t="s">
        <v>298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315</v>
      </c>
      <c r="M175" s="39">
        <v>1</v>
      </c>
      <c r="N175" s="26">
        <v>120</v>
      </c>
      <c r="O175" s="26" t="s">
        <v>129</v>
      </c>
      <c r="P175" s="49">
        <v>18250</v>
      </c>
      <c r="Q175" s="52"/>
      <c r="R175" s="39" t="s">
        <v>298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316</v>
      </c>
      <c r="M176" s="39">
        <v>1</v>
      </c>
      <c r="N176" s="26">
        <v>120</v>
      </c>
      <c r="O176" s="26" t="s">
        <v>129</v>
      </c>
      <c r="P176" s="49">
        <v>18250</v>
      </c>
      <c r="Q176" s="52"/>
      <c r="R176" s="39" t="s">
        <v>298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317</v>
      </c>
      <c r="M177" s="39">
        <v>1</v>
      </c>
      <c r="N177" s="26">
        <v>120</v>
      </c>
      <c r="O177" s="26" t="s">
        <v>129</v>
      </c>
      <c r="P177" s="49">
        <v>18250</v>
      </c>
      <c r="Q177" s="52"/>
      <c r="R177" s="39" t="s">
        <v>298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318</v>
      </c>
      <c r="M178" s="39">
        <v>1</v>
      </c>
      <c r="N178" s="26">
        <v>120</v>
      </c>
      <c r="O178" s="26" t="s">
        <v>129</v>
      </c>
      <c r="P178" s="49">
        <v>18250</v>
      </c>
      <c r="Q178" s="52"/>
      <c r="R178" s="39" t="s">
        <v>298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319</v>
      </c>
      <c r="M179" s="39">
        <v>1</v>
      </c>
      <c r="N179" s="26">
        <v>120</v>
      </c>
      <c r="O179" s="26" t="s">
        <v>129</v>
      </c>
      <c r="P179" s="49">
        <v>18250</v>
      </c>
      <c r="Q179" s="52"/>
      <c r="R179" s="39" t="s">
        <v>298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320</v>
      </c>
      <c r="M180" s="39">
        <v>1</v>
      </c>
      <c r="N180" s="26">
        <v>120</v>
      </c>
      <c r="O180" s="26" t="s">
        <v>129</v>
      </c>
      <c r="P180" s="49">
        <v>18250</v>
      </c>
      <c r="Q180" s="52"/>
      <c r="R180" s="39" t="s">
        <v>298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321</v>
      </c>
      <c r="M181" s="39">
        <v>1</v>
      </c>
      <c r="N181" s="26">
        <v>120</v>
      </c>
      <c r="O181" s="26" t="s">
        <v>129</v>
      </c>
      <c r="P181" s="49">
        <v>18250</v>
      </c>
      <c r="Q181" s="52"/>
      <c r="R181" s="39" t="s">
        <v>298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322</v>
      </c>
      <c r="M182" s="39">
        <v>1</v>
      </c>
      <c r="N182" s="26">
        <v>120</v>
      </c>
      <c r="O182" s="26" t="s">
        <v>129</v>
      </c>
      <c r="P182" s="49">
        <v>18250</v>
      </c>
      <c r="Q182" s="52"/>
      <c r="R182" s="39" t="s">
        <v>298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304</v>
      </c>
      <c r="M183" s="39">
        <v>1</v>
      </c>
      <c r="N183" s="26">
        <v>120</v>
      </c>
      <c r="O183" s="26" t="s">
        <v>129</v>
      </c>
      <c r="P183" s="49">
        <v>18250</v>
      </c>
      <c r="Q183" s="52"/>
      <c r="R183" s="39" t="s">
        <v>298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323</v>
      </c>
      <c r="M184" s="39">
        <v>1</v>
      </c>
      <c r="N184" s="26">
        <v>120</v>
      </c>
      <c r="O184" s="26" t="s">
        <v>129</v>
      </c>
      <c r="P184" s="49">
        <v>18250</v>
      </c>
      <c r="Q184" s="52"/>
      <c r="R184" s="39" t="s">
        <v>298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324</v>
      </c>
      <c r="M185" s="39">
        <v>1</v>
      </c>
      <c r="N185" s="26">
        <v>120</v>
      </c>
      <c r="O185" s="26" t="s">
        <v>129</v>
      </c>
      <c r="P185" s="49">
        <v>18250</v>
      </c>
      <c r="Q185" s="52"/>
      <c r="R185" s="39" t="s">
        <v>298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325</v>
      </c>
      <c r="M186" s="39">
        <v>1</v>
      </c>
      <c r="N186" s="26">
        <v>120</v>
      </c>
      <c r="O186" s="26" t="s">
        <v>129</v>
      </c>
      <c r="P186" s="49">
        <v>18250</v>
      </c>
      <c r="Q186" s="52"/>
      <c r="R186" s="39" t="s">
        <v>298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326</v>
      </c>
      <c r="M187" s="39">
        <v>1</v>
      </c>
      <c r="N187" s="26">
        <v>120</v>
      </c>
      <c r="O187" s="26" t="s">
        <v>129</v>
      </c>
      <c r="P187" s="49">
        <v>18250</v>
      </c>
      <c r="Q187" s="52"/>
      <c r="R187" s="39" t="s">
        <v>298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132</v>
      </c>
      <c r="G189" s="26" t="s">
        <v>121</v>
      </c>
      <c r="H189" s="31" t="s">
        <v>327</v>
      </c>
      <c r="I189" s="26"/>
      <c r="J189" s="51">
        <v>44903</v>
      </c>
      <c r="K189" s="26"/>
      <c r="L189" s="26" t="s">
        <v>328</v>
      </c>
      <c r="M189" s="39"/>
      <c r="N189" s="26">
        <v>100</v>
      </c>
      <c r="O189" s="26" t="s">
        <v>137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329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330</v>
      </c>
      <c r="G191" s="26" t="s">
        <v>121</v>
      </c>
      <c r="H191" s="31" t="s">
        <v>331</v>
      </c>
      <c r="I191" s="26"/>
      <c r="J191" s="51">
        <v>44900</v>
      </c>
      <c r="K191" s="26"/>
      <c r="L191" s="26" t="s">
        <v>332</v>
      </c>
      <c r="M191" s="39">
        <v>5</v>
      </c>
      <c r="N191" s="26">
        <v>1000</v>
      </c>
      <c r="O191" s="26" t="s">
        <v>124</v>
      </c>
      <c r="P191" s="49">
        <v>8750</v>
      </c>
      <c r="Q191" s="52"/>
      <c r="R191" s="39" t="s">
        <v>333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132</v>
      </c>
      <c r="G193" s="26" t="s">
        <v>121</v>
      </c>
      <c r="H193" s="31" t="s">
        <v>334</v>
      </c>
      <c r="I193" s="26"/>
      <c r="J193" s="51">
        <v>44904</v>
      </c>
      <c r="K193" s="26"/>
      <c r="L193" s="26" t="s">
        <v>328</v>
      </c>
      <c r="M193" s="39"/>
      <c r="N193" s="26">
        <v>100</v>
      </c>
      <c r="O193" s="26" t="s">
        <v>137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335</v>
      </c>
      <c r="M194" s="39"/>
      <c r="N194" s="26">
        <v>120</v>
      </c>
      <c r="O194" s="26" t="s">
        <v>137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336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344</v>
      </c>
      <c r="I196" s="26"/>
      <c r="J196" s="51">
        <v>44900</v>
      </c>
      <c r="K196" s="26"/>
      <c r="L196" s="26" t="s">
        <v>345</v>
      </c>
      <c r="M196" s="39">
        <v>1</v>
      </c>
      <c r="N196" s="26">
        <v>30</v>
      </c>
      <c r="O196" s="26" t="s">
        <v>346</v>
      </c>
      <c r="P196" s="49">
        <v>104400</v>
      </c>
      <c r="Q196" s="52"/>
      <c r="R196" s="39" t="s">
        <v>347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348</v>
      </c>
      <c r="M197" s="39">
        <v>1</v>
      </c>
      <c r="N197" s="26">
        <v>240</v>
      </c>
      <c r="O197" s="26" t="s">
        <v>252</v>
      </c>
      <c r="P197" s="49">
        <v>7800</v>
      </c>
      <c r="Q197" s="52"/>
      <c r="R197" s="39" t="s">
        <v>349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263</v>
      </c>
      <c r="M198" s="39">
        <v>1</v>
      </c>
      <c r="N198" s="26">
        <v>50</v>
      </c>
      <c r="O198" s="26" t="s">
        <v>350</v>
      </c>
      <c r="P198" s="49">
        <v>28300</v>
      </c>
      <c r="Q198" s="52"/>
      <c r="R198" s="39" t="s">
        <v>264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351</v>
      </c>
      <c r="M199" s="39">
        <v>1</v>
      </c>
      <c r="N199" s="26">
        <v>720</v>
      </c>
      <c r="O199" s="26" t="s">
        <v>137</v>
      </c>
      <c r="P199" s="49">
        <v>4800</v>
      </c>
      <c r="Q199" s="52"/>
      <c r="R199" s="39" t="s">
        <v>352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353</v>
      </c>
      <c r="M200" s="39">
        <v>1</v>
      </c>
      <c r="N200" s="26">
        <v>24</v>
      </c>
      <c r="O200" s="26" t="s">
        <v>137</v>
      </c>
      <c r="P200" s="49">
        <v>11100</v>
      </c>
      <c r="Q200" s="52"/>
      <c r="R200" s="39" t="s">
        <v>204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354</v>
      </c>
      <c r="M201" s="39">
        <v>1</v>
      </c>
      <c r="N201" s="26">
        <v>96</v>
      </c>
      <c r="O201" s="26" t="s">
        <v>252</v>
      </c>
      <c r="P201" s="49">
        <v>26800</v>
      </c>
      <c r="Q201" s="52"/>
      <c r="R201" s="39" t="s">
        <v>355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356</v>
      </c>
      <c r="M202" s="39">
        <v>1</v>
      </c>
      <c r="N202" s="26">
        <v>144</v>
      </c>
      <c r="O202" s="26" t="s">
        <v>252</v>
      </c>
      <c r="P202" s="49">
        <v>23900</v>
      </c>
      <c r="Q202" s="52"/>
      <c r="R202" s="39" t="s">
        <v>253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357</v>
      </c>
      <c r="I204" s="26"/>
      <c r="J204" s="51">
        <v>44900</v>
      </c>
      <c r="K204" s="26"/>
      <c r="L204" s="26" t="s">
        <v>351</v>
      </c>
      <c r="M204" s="39">
        <v>10</v>
      </c>
      <c r="N204" s="26">
        <v>7200</v>
      </c>
      <c r="O204" s="26" t="s">
        <v>137</v>
      </c>
      <c r="P204" s="49">
        <v>4800</v>
      </c>
      <c r="Q204" s="52"/>
      <c r="R204" s="39" t="s">
        <v>352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358</v>
      </c>
      <c r="I206" s="26" t="s">
        <v>362</v>
      </c>
      <c r="J206" s="51">
        <v>44902</v>
      </c>
      <c r="K206" s="26"/>
      <c r="L206" s="26" t="s">
        <v>359</v>
      </c>
      <c r="M206" s="39">
        <v>1</v>
      </c>
      <c r="N206" s="26"/>
      <c r="O206" s="26"/>
      <c r="P206" s="49"/>
      <c r="Q206" s="52">
        <v>2592000</v>
      </c>
      <c r="R206" s="39" t="s">
        <v>154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360</v>
      </c>
      <c r="M207" s="39">
        <v>4</v>
      </c>
      <c r="N207" s="26"/>
      <c r="O207" s="26"/>
      <c r="P207" s="49"/>
      <c r="Q207" s="52">
        <v>2952000</v>
      </c>
      <c r="R207" s="39" t="s">
        <v>236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363</v>
      </c>
      <c r="J208" s="51"/>
      <c r="K208" s="26"/>
      <c r="L208" s="26" t="s">
        <v>361</v>
      </c>
      <c r="M208" s="39">
        <v>1</v>
      </c>
      <c r="N208" s="26"/>
      <c r="O208" s="26"/>
      <c r="P208" s="49"/>
      <c r="Q208" s="52">
        <v>762000</v>
      </c>
      <c r="R208" s="39" t="s">
        <v>364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200</v>
      </c>
      <c r="G210" s="26" t="s">
        <v>121</v>
      </c>
      <c r="H210" s="31" t="s">
        <v>365</v>
      </c>
      <c r="I210" s="26"/>
      <c r="J210" s="51">
        <v>44901</v>
      </c>
      <c r="K210" s="26"/>
      <c r="L210" s="26" t="s">
        <v>366</v>
      </c>
      <c r="M210" s="39"/>
      <c r="N210" s="26">
        <v>2220</v>
      </c>
      <c r="O210" s="26" t="s">
        <v>252</v>
      </c>
      <c r="P210" s="49">
        <v>5083.5</v>
      </c>
      <c r="Q210" s="52"/>
      <c r="R210" s="39" t="s">
        <v>367</v>
      </c>
      <c r="S210" s="53"/>
      <c r="T210" s="53"/>
      <c r="U210" s="54"/>
      <c r="V210" s="37" t="s">
        <v>368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330</v>
      </c>
      <c r="G212" s="26" t="s">
        <v>121</v>
      </c>
      <c r="H212" s="31" t="s">
        <v>369</v>
      </c>
      <c r="I212" s="26"/>
      <c r="J212" s="51">
        <v>44904</v>
      </c>
      <c r="K212" s="26"/>
      <c r="L212" s="26" t="s">
        <v>370</v>
      </c>
      <c r="M212" s="39">
        <v>2</v>
      </c>
      <c r="N212" s="26">
        <v>8000</v>
      </c>
      <c r="O212" s="26" t="s">
        <v>137</v>
      </c>
      <c r="P212" s="49">
        <v>600</v>
      </c>
      <c r="Q212" s="52"/>
      <c r="R212" s="39" t="s">
        <v>371</v>
      </c>
      <c r="S212" s="53"/>
      <c r="T212" s="53"/>
      <c r="U212" s="54"/>
      <c r="V212" s="37" t="s">
        <v>676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372</v>
      </c>
      <c r="I214" s="26"/>
      <c r="J214" s="51">
        <v>44904</v>
      </c>
      <c r="K214" s="26"/>
      <c r="L214" s="26" t="s">
        <v>373</v>
      </c>
      <c r="M214" s="39">
        <v>2</v>
      </c>
      <c r="N214" s="26">
        <v>288</v>
      </c>
      <c r="O214" s="26" t="s">
        <v>252</v>
      </c>
      <c r="P214" s="49">
        <v>10600</v>
      </c>
      <c r="Q214" s="52"/>
      <c r="R214" s="39" t="s">
        <v>253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374</v>
      </c>
      <c r="M215" s="39">
        <v>2</v>
      </c>
      <c r="N215" s="26">
        <v>144</v>
      </c>
      <c r="O215" s="26" t="s">
        <v>252</v>
      </c>
      <c r="P215" s="49">
        <v>21200</v>
      </c>
      <c r="Q215" s="52"/>
      <c r="R215" s="39" t="s">
        <v>267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375</v>
      </c>
      <c r="M216" s="39">
        <v>1</v>
      </c>
      <c r="N216" s="26">
        <v>40</v>
      </c>
      <c r="O216" s="26" t="s">
        <v>124</v>
      </c>
      <c r="P216" s="49">
        <v>49200</v>
      </c>
      <c r="Q216" s="52"/>
      <c r="R216" s="39" t="s">
        <v>376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377</v>
      </c>
      <c r="I218" s="26"/>
      <c r="J218" s="51">
        <v>44904</v>
      </c>
      <c r="K218" s="26"/>
      <c r="L218" s="26" t="s">
        <v>378</v>
      </c>
      <c r="M218" s="39">
        <v>1</v>
      </c>
      <c r="N218" s="26">
        <v>240</v>
      </c>
      <c r="O218" s="26" t="s">
        <v>124</v>
      </c>
      <c r="P218" s="49">
        <v>26400</v>
      </c>
      <c r="Q218" s="52"/>
      <c r="R218" s="39" t="s">
        <v>379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380</v>
      </c>
      <c r="M219" s="39">
        <v>1</v>
      </c>
      <c r="N219" s="26">
        <v>240</v>
      </c>
      <c r="O219" s="26" t="s">
        <v>124</v>
      </c>
      <c r="P219" s="49">
        <v>26400</v>
      </c>
      <c r="Q219" s="52"/>
      <c r="R219" s="39" t="s">
        <v>379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381</v>
      </c>
      <c r="M220" s="39">
        <v>1</v>
      </c>
      <c r="N220" s="26">
        <v>240</v>
      </c>
      <c r="O220" s="26" t="s">
        <v>124</v>
      </c>
      <c r="P220" s="49">
        <v>30000</v>
      </c>
      <c r="Q220" s="52"/>
      <c r="R220" s="39" t="s">
        <v>379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382</v>
      </c>
      <c r="M221" s="39">
        <v>1</v>
      </c>
      <c r="N221" s="26">
        <v>240</v>
      </c>
      <c r="O221" s="26" t="s">
        <v>124</v>
      </c>
      <c r="P221" s="49">
        <v>31200</v>
      </c>
      <c r="Q221" s="52"/>
      <c r="R221" s="39" t="s">
        <v>379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383</v>
      </c>
      <c r="M222" s="39">
        <v>1</v>
      </c>
      <c r="N222" s="26">
        <v>240</v>
      </c>
      <c r="O222" s="26" t="s">
        <v>124</v>
      </c>
      <c r="P222" s="173">
        <v>37800</v>
      </c>
      <c r="Q222" s="52"/>
      <c r="R222" s="39" t="s">
        <v>379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384</v>
      </c>
      <c r="M223" s="39">
        <v>1</v>
      </c>
      <c r="N223" s="26">
        <v>240</v>
      </c>
      <c r="O223" s="26" t="s">
        <v>124</v>
      </c>
      <c r="P223" s="173">
        <v>41400</v>
      </c>
      <c r="Q223" s="52"/>
      <c r="R223" s="39" t="s">
        <v>379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385</v>
      </c>
      <c r="M224" s="39">
        <v>1</v>
      </c>
      <c r="N224" s="26">
        <v>240</v>
      </c>
      <c r="O224" s="26" t="s">
        <v>124</v>
      </c>
      <c r="P224" s="173">
        <v>45600</v>
      </c>
      <c r="Q224" s="52"/>
      <c r="R224" s="39" t="s">
        <v>379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386</v>
      </c>
      <c r="M225" s="39">
        <v>1</v>
      </c>
      <c r="N225" s="26">
        <v>108</v>
      </c>
      <c r="O225" s="26" t="s">
        <v>124</v>
      </c>
      <c r="P225" s="173">
        <v>51000</v>
      </c>
      <c r="Q225" s="52"/>
      <c r="R225" s="39" t="s">
        <v>442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387</v>
      </c>
      <c r="M226" s="39">
        <v>1</v>
      </c>
      <c r="N226" s="26">
        <v>108</v>
      </c>
      <c r="O226" s="26" t="s">
        <v>124</v>
      </c>
      <c r="P226" s="173">
        <v>55200</v>
      </c>
      <c r="Q226" s="52"/>
      <c r="R226" s="39" t="s">
        <v>442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388</v>
      </c>
      <c r="M227" s="39">
        <v>1</v>
      </c>
      <c r="N227" s="26">
        <v>108</v>
      </c>
      <c r="O227" s="26" t="s">
        <v>124</v>
      </c>
      <c r="P227" s="173">
        <v>60300</v>
      </c>
      <c r="Q227" s="52"/>
      <c r="R227" s="39" t="s">
        <v>442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389</v>
      </c>
      <c r="M228" s="39">
        <v>1</v>
      </c>
      <c r="N228" s="26">
        <v>108</v>
      </c>
      <c r="O228" s="26" t="s">
        <v>124</v>
      </c>
      <c r="P228" s="49">
        <v>65400</v>
      </c>
      <c r="Q228" s="52"/>
      <c r="R228" s="39" t="s">
        <v>442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390</v>
      </c>
      <c r="I230" s="26"/>
      <c r="J230" s="51">
        <v>44904</v>
      </c>
      <c r="K230" s="26"/>
      <c r="L230" s="26" t="s">
        <v>391</v>
      </c>
      <c r="M230" s="39">
        <v>3</v>
      </c>
      <c r="N230" s="26">
        <v>108</v>
      </c>
      <c r="O230" s="26" t="s">
        <v>124</v>
      </c>
      <c r="P230" s="49">
        <v>41400</v>
      </c>
      <c r="Q230" s="52"/>
      <c r="R230" s="39" t="s">
        <v>392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393</v>
      </c>
      <c r="M231" s="39">
        <v>3</v>
      </c>
      <c r="N231" s="26">
        <v>108</v>
      </c>
      <c r="O231" s="26" t="s">
        <v>124</v>
      </c>
      <c r="P231" s="49">
        <v>41400</v>
      </c>
      <c r="Q231" s="52"/>
      <c r="R231" s="39" t="s">
        <v>392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394</v>
      </c>
      <c r="M232" s="39">
        <v>1</v>
      </c>
      <c r="N232" s="26">
        <v>1000</v>
      </c>
      <c r="O232" s="26" t="s">
        <v>395</v>
      </c>
      <c r="P232" s="49">
        <v>2050</v>
      </c>
      <c r="Q232" s="52"/>
      <c r="R232" s="39" t="s">
        <v>396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397</v>
      </c>
      <c r="M233" s="39">
        <v>1</v>
      </c>
      <c r="N233" s="26">
        <v>1000</v>
      </c>
      <c r="O233" s="26" t="s">
        <v>395</v>
      </c>
      <c r="P233" s="49">
        <v>3000</v>
      </c>
      <c r="Q233" s="52"/>
      <c r="R233" s="39" t="s">
        <v>396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398</v>
      </c>
      <c r="M234" s="39">
        <v>2</v>
      </c>
      <c r="N234" s="26">
        <v>100</v>
      </c>
      <c r="O234" s="26" t="s">
        <v>350</v>
      </c>
      <c r="P234" s="49">
        <v>34100</v>
      </c>
      <c r="Q234" s="52"/>
      <c r="R234" s="39" t="s">
        <v>399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400</v>
      </c>
      <c r="M235" s="39">
        <v>2</v>
      </c>
      <c r="N235" s="26">
        <v>100</v>
      </c>
      <c r="O235" s="26" t="s">
        <v>350</v>
      </c>
      <c r="P235" s="49">
        <v>34100</v>
      </c>
      <c r="Q235" s="52"/>
      <c r="R235" s="39" t="s">
        <v>399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401</v>
      </c>
      <c r="M236" s="39">
        <v>2</v>
      </c>
      <c r="N236" s="26">
        <v>100</v>
      </c>
      <c r="O236" s="26" t="s">
        <v>350</v>
      </c>
      <c r="P236" s="49">
        <v>32000</v>
      </c>
      <c r="Q236" s="52"/>
      <c r="R236" s="39" t="s">
        <v>402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403</v>
      </c>
      <c r="M237" s="39">
        <v>1</v>
      </c>
      <c r="N237" s="26">
        <v>50</v>
      </c>
      <c r="O237" s="26" t="s">
        <v>350</v>
      </c>
      <c r="P237" s="49">
        <v>32300</v>
      </c>
      <c r="Q237" s="52"/>
      <c r="R237" s="39" t="s">
        <v>402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404</v>
      </c>
      <c r="M238" s="39">
        <v>1</v>
      </c>
      <c r="N238" s="26">
        <v>288</v>
      </c>
      <c r="O238" s="26" t="s">
        <v>405</v>
      </c>
      <c r="P238" s="49">
        <v>9300</v>
      </c>
      <c r="Q238" s="52"/>
      <c r="R238" s="39" t="s">
        <v>406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407</v>
      </c>
      <c r="M239" s="39">
        <v>1</v>
      </c>
      <c r="N239" s="26">
        <v>240</v>
      </c>
      <c r="O239" s="26" t="s">
        <v>252</v>
      </c>
      <c r="P239" s="49">
        <v>8800</v>
      </c>
      <c r="Q239" s="52"/>
      <c r="R239" s="39" t="s">
        <v>408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409</v>
      </c>
      <c r="M240" s="39">
        <v>1</v>
      </c>
      <c r="N240" s="26">
        <v>20</v>
      </c>
      <c r="O240" s="26" t="s">
        <v>124</v>
      </c>
      <c r="P240" s="49">
        <v>85200</v>
      </c>
      <c r="Q240" s="52"/>
      <c r="R240" s="39" t="s">
        <v>410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411</v>
      </c>
      <c r="I242" s="26"/>
      <c r="J242" s="51">
        <v>44905</v>
      </c>
      <c r="K242" s="26"/>
      <c r="L242" s="26" t="s">
        <v>412</v>
      </c>
      <c r="M242" s="39">
        <v>20</v>
      </c>
      <c r="N242" s="26">
        <v>2000</v>
      </c>
      <c r="O242" s="26" t="s">
        <v>413</v>
      </c>
      <c r="P242" s="49">
        <v>14000</v>
      </c>
      <c r="Q242" s="52"/>
      <c r="R242" s="39" t="s">
        <v>414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415</v>
      </c>
      <c r="I244" s="26" t="s">
        <v>423</v>
      </c>
      <c r="J244" s="51">
        <v>44905</v>
      </c>
      <c r="K244" s="26"/>
      <c r="L244" s="26" t="s">
        <v>227</v>
      </c>
      <c r="M244" s="39">
        <v>2</v>
      </c>
      <c r="N244" s="26"/>
      <c r="O244" s="26"/>
      <c r="P244" s="49"/>
      <c r="Q244" s="52">
        <v>5702400</v>
      </c>
      <c r="R244" s="39" t="s">
        <v>100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416</v>
      </c>
      <c r="M245" s="39">
        <v>2</v>
      </c>
      <c r="N245" s="26"/>
      <c r="O245" s="26"/>
      <c r="P245" s="49"/>
      <c r="Q245" s="52">
        <v>2980800</v>
      </c>
      <c r="R245" s="39" t="s">
        <v>116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417</v>
      </c>
      <c r="M246" s="39">
        <v>2</v>
      </c>
      <c r="N246" s="26"/>
      <c r="O246" s="26"/>
      <c r="P246" s="49"/>
      <c r="Q246" s="52">
        <v>2052000</v>
      </c>
      <c r="R246" s="39" t="s">
        <v>90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418</v>
      </c>
      <c r="M247" s="39">
        <v>2</v>
      </c>
      <c r="N247" s="26"/>
      <c r="O247" s="26"/>
      <c r="P247" s="49"/>
      <c r="Q247" s="52">
        <v>3888000</v>
      </c>
      <c r="R247" s="39" t="s">
        <v>422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101</v>
      </c>
      <c r="M248" s="39">
        <v>1</v>
      </c>
      <c r="N248" s="26"/>
      <c r="O248" s="26"/>
      <c r="P248" s="49"/>
      <c r="Q248" s="52">
        <v>1710000</v>
      </c>
      <c r="R248" s="39" t="s">
        <v>102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424</v>
      </c>
      <c r="I250" s="26" t="s">
        <v>419</v>
      </c>
      <c r="J250" s="51"/>
      <c r="K250" s="26"/>
      <c r="L250" s="26" t="s">
        <v>420</v>
      </c>
      <c r="M250" s="39"/>
      <c r="N250" s="26">
        <v>50</v>
      </c>
      <c r="O250" s="26" t="s">
        <v>137</v>
      </c>
      <c r="P250" s="49"/>
      <c r="Q250" s="52"/>
      <c r="R250" s="39" t="s">
        <v>421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207</v>
      </c>
      <c r="G252" s="26" t="s">
        <v>121</v>
      </c>
      <c r="H252" s="31" t="s">
        <v>425</v>
      </c>
      <c r="I252" s="26"/>
      <c r="J252" s="51">
        <v>44904</v>
      </c>
      <c r="K252" s="26"/>
      <c r="L252" s="26" t="s">
        <v>426</v>
      </c>
      <c r="M252" s="39">
        <v>12</v>
      </c>
      <c r="N252" s="26">
        <f>200*12</f>
        <v>2400</v>
      </c>
      <c r="O252" s="26" t="s">
        <v>137</v>
      </c>
      <c r="P252" s="49">
        <v>3250</v>
      </c>
      <c r="Q252" s="52">
        <v>650000</v>
      </c>
      <c r="R252" s="39" t="s">
        <v>427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428</v>
      </c>
      <c r="G254" s="26" t="s">
        <v>121</v>
      </c>
      <c r="H254" s="31" t="s">
        <v>429</v>
      </c>
      <c r="I254" s="26"/>
      <c r="J254" s="51">
        <v>44903</v>
      </c>
      <c r="K254" s="26"/>
      <c r="L254" s="26" t="s">
        <v>430</v>
      </c>
      <c r="M254" s="39">
        <v>3</v>
      </c>
      <c r="N254" s="26">
        <v>1800</v>
      </c>
      <c r="O254" s="26" t="s">
        <v>137</v>
      </c>
      <c r="P254" s="49">
        <v>1700</v>
      </c>
      <c r="Q254" s="52"/>
      <c r="R254" s="39" t="s">
        <v>431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207</v>
      </c>
      <c r="G256" s="26" t="s">
        <v>121</v>
      </c>
      <c r="H256" s="31" t="s">
        <v>432</v>
      </c>
      <c r="I256" s="26"/>
      <c r="J256" s="51">
        <v>44903</v>
      </c>
      <c r="K256" s="26"/>
      <c r="L256" s="26" t="s">
        <v>433</v>
      </c>
      <c r="M256" s="39">
        <v>20</v>
      </c>
      <c r="N256" s="26">
        <f>144*20</f>
        <v>2880</v>
      </c>
      <c r="O256" s="26" t="s">
        <v>137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206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433</v>
      </c>
      <c r="M257" s="39">
        <v>1</v>
      </c>
      <c r="N257" s="26">
        <f>144</f>
        <v>144</v>
      </c>
      <c r="O257" s="26" t="s">
        <v>434</v>
      </c>
      <c r="P257" s="49"/>
      <c r="Q257" s="52">
        <v>444000</v>
      </c>
      <c r="R257" s="39" t="s">
        <v>206</v>
      </c>
      <c r="S257" s="53"/>
      <c r="T257" s="53"/>
      <c r="U257" s="54"/>
      <c r="V257" s="37" t="s">
        <v>296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435</v>
      </c>
      <c r="G259" s="26" t="s">
        <v>121</v>
      </c>
      <c r="H259" s="31" t="s">
        <v>436</v>
      </c>
      <c r="I259" s="26"/>
      <c r="J259" s="51">
        <v>44914</v>
      </c>
      <c r="K259" s="26"/>
      <c r="L259" s="26" t="s">
        <v>443</v>
      </c>
      <c r="M259" s="39">
        <v>5</v>
      </c>
      <c r="N259" s="26"/>
      <c r="O259" s="26"/>
      <c r="P259" s="49"/>
      <c r="Q259" s="52">
        <v>855000</v>
      </c>
      <c r="R259" s="39" t="s">
        <v>470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277</v>
      </c>
      <c r="M260" s="39">
        <v>5</v>
      </c>
      <c r="N260" s="26"/>
      <c r="O260" s="26"/>
      <c r="P260" s="49"/>
      <c r="Q260" s="52">
        <v>855000</v>
      </c>
      <c r="R260" s="39" t="s">
        <v>470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278</v>
      </c>
      <c r="M261" s="39">
        <v>9</v>
      </c>
      <c r="N261" s="26"/>
      <c r="O261" s="26"/>
      <c r="P261" s="49"/>
      <c r="Q261" s="52">
        <v>855000</v>
      </c>
      <c r="R261" s="39" t="s">
        <v>470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437</v>
      </c>
      <c r="G263" s="26" t="s">
        <v>121</v>
      </c>
      <c r="H263" s="31"/>
      <c r="I263" s="26"/>
      <c r="J263" s="51"/>
      <c r="K263" s="26"/>
      <c r="L263" s="26" t="s">
        <v>441</v>
      </c>
      <c r="M263" s="39">
        <v>13</v>
      </c>
      <c r="N263" s="26">
        <f>120*13</f>
        <v>1560</v>
      </c>
      <c r="O263" s="26" t="s">
        <v>129</v>
      </c>
      <c r="P263" s="49">
        <v>23000</v>
      </c>
      <c r="Q263" s="52"/>
      <c r="R263" s="39" t="s">
        <v>298</v>
      </c>
      <c r="S263" s="53">
        <v>0.12</v>
      </c>
      <c r="T263" s="53">
        <v>0.12</v>
      </c>
      <c r="U263" s="54"/>
      <c r="V263" s="37" t="s">
        <v>438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440</v>
      </c>
      <c r="M264" s="39">
        <v>13</v>
      </c>
      <c r="N264" s="26">
        <f>60*13</f>
        <v>780</v>
      </c>
      <c r="O264" s="26" t="s">
        <v>129</v>
      </c>
      <c r="P264" s="49">
        <v>33000</v>
      </c>
      <c r="Q264" s="52"/>
      <c r="R264" s="39" t="s">
        <v>270</v>
      </c>
      <c r="S264" s="53">
        <v>0.12</v>
      </c>
      <c r="T264" s="53">
        <v>0.12</v>
      </c>
      <c r="U264" s="54"/>
      <c r="V264" s="37" t="s">
        <v>438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437</v>
      </c>
      <c r="G266" s="26" t="s">
        <v>121</v>
      </c>
      <c r="H266" s="31"/>
      <c r="I266" s="26"/>
      <c r="J266" s="51"/>
      <c r="K266" s="26"/>
      <c r="L266" s="26" t="s">
        <v>467</v>
      </c>
      <c r="M266" s="39">
        <v>5</v>
      </c>
      <c r="N266" s="26">
        <f>24*5</f>
        <v>120</v>
      </c>
      <c r="O266" s="26" t="s">
        <v>129</v>
      </c>
      <c r="P266" s="49">
        <v>46000</v>
      </c>
      <c r="Q266" s="52"/>
      <c r="R266" s="39" t="s">
        <v>439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437</v>
      </c>
      <c r="G268" s="26" t="s">
        <v>121</v>
      </c>
      <c r="H268" s="31" t="s">
        <v>445</v>
      </c>
      <c r="I268" s="26"/>
      <c r="J268" s="51">
        <v>44908</v>
      </c>
      <c r="K268" s="26"/>
      <c r="L268" s="26" t="s">
        <v>466</v>
      </c>
      <c r="M268" s="39">
        <v>3</v>
      </c>
      <c r="N268" s="26">
        <f>24*3</f>
        <v>72</v>
      </c>
      <c r="O268" s="26" t="s">
        <v>129</v>
      </c>
      <c r="P268" s="49">
        <v>52000</v>
      </c>
      <c r="Q268" s="52"/>
      <c r="R268" s="39" t="s">
        <v>439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467</v>
      </c>
      <c r="M269" s="39">
        <v>3</v>
      </c>
      <c r="N269" s="26">
        <v>120</v>
      </c>
      <c r="O269" s="26" t="s">
        <v>129</v>
      </c>
      <c r="P269" s="49">
        <v>46000</v>
      </c>
      <c r="Q269" s="52"/>
      <c r="R269" s="39" t="s">
        <v>439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468</v>
      </c>
      <c r="M270" s="39">
        <v>3</v>
      </c>
      <c r="N270" s="26">
        <f>48*3</f>
        <v>144</v>
      </c>
      <c r="O270" s="26" t="s">
        <v>129</v>
      </c>
      <c r="P270" s="49">
        <v>38000</v>
      </c>
      <c r="Q270" s="52"/>
      <c r="R270" s="39" t="s">
        <v>446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469</v>
      </c>
      <c r="M271" s="39">
        <v>3</v>
      </c>
      <c r="N271" s="26">
        <v>60</v>
      </c>
      <c r="O271" s="26" t="s">
        <v>129</v>
      </c>
      <c r="P271" s="49">
        <v>71000</v>
      </c>
      <c r="Q271" s="52"/>
      <c r="R271" s="39" t="s">
        <v>447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448</v>
      </c>
      <c r="G273" s="26" t="s">
        <v>121</v>
      </c>
      <c r="H273" s="31" t="s">
        <v>449</v>
      </c>
      <c r="I273" s="26"/>
      <c r="J273" s="51">
        <v>44910</v>
      </c>
      <c r="K273" s="26"/>
      <c r="L273" s="26" t="s">
        <v>450</v>
      </c>
      <c r="M273" s="39">
        <v>1</v>
      </c>
      <c r="N273" s="26">
        <v>480</v>
      </c>
      <c r="O273" s="26" t="s">
        <v>137</v>
      </c>
      <c r="P273" s="49">
        <v>1450</v>
      </c>
      <c r="Q273" s="52"/>
      <c r="R273" s="39" t="s">
        <v>451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448</v>
      </c>
      <c r="G275" s="174" t="s">
        <v>121</v>
      </c>
      <c r="H275" s="26" t="s">
        <v>452</v>
      </c>
      <c r="I275" s="31"/>
      <c r="J275" s="51">
        <v>44910</v>
      </c>
      <c r="K275" s="26"/>
      <c r="L275" s="26" t="s">
        <v>453</v>
      </c>
      <c r="M275" s="39"/>
      <c r="N275" s="26">
        <v>8</v>
      </c>
      <c r="O275" s="26" t="s">
        <v>129</v>
      </c>
      <c r="P275" s="49">
        <v>13000</v>
      </c>
      <c r="Q275" s="52"/>
      <c r="R275" s="39"/>
      <c r="S275" s="53"/>
      <c r="T275" s="53"/>
      <c r="U275" s="54"/>
      <c r="V275" s="37" t="s">
        <v>454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132</v>
      </c>
      <c r="G277" s="26" t="s">
        <v>121</v>
      </c>
      <c r="H277" s="31" t="s">
        <v>455</v>
      </c>
      <c r="I277" s="26"/>
      <c r="J277" s="51">
        <v>44910</v>
      </c>
      <c r="K277" s="26"/>
      <c r="L277" s="26" t="s">
        <v>456</v>
      </c>
      <c r="M277" s="39"/>
      <c r="N277" s="26">
        <v>7</v>
      </c>
      <c r="O277" s="26" t="s">
        <v>129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207</v>
      </c>
      <c r="G279" s="26" t="s">
        <v>121</v>
      </c>
      <c r="H279" s="31" t="s">
        <v>473</v>
      </c>
      <c r="I279" s="26" t="s">
        <v>501</v>
      </c>
      <c r="J279" s="51">
        <v>44907</v>
      </c>
      <c r="K279" s="26"/>
      <c r="L279" s="26" t="s">
        <v>474</v>
      </c>
      <c r="M279" s="39">
        <v>14</v>
      </c>
      <c r="N279" s="26">
        <f>192*14</f>
        <v>2688</v>
      </c>
      <c r="O279" s="26" t="s">
        <v>137</v>
      </c>
      <c r="P279" s="49">
        <v>10000</v>
      </c>
      <c r="Q279" s="52"/>
      <c r="R279" s="39" t="s">
        <v>475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208</v>
      </c>
      <c r="G281" s="26" t="s">
        <v>121</v>
      </c>
      <c r="H281" s="31" t="s">
        <v>476</v>
      </c>
      <c r="I281" s="26"/>
      <c r="J281" s="51">
        <v>44903</v>
      </c>
      <c r="K281" s="26"/>
      <c r="L281" s="26" t="s">
        <v>477</v>
      </c>
      <c r="M281" s="39">
        <v>3</v>
      </c>
      <c r="N281" s="26">
        <v>72</v>
      </c>
      <c r="O281" s="26" t="s">
        <v>137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208</v>
      </c>
      <c r="G283" s="26" t="s">
        <v>121</v>
      </c>
      <c r="H283" s="31" t="s">
        <v>478</v>
      </c>
      <c r="I283" s="26"/>
      <c r="J283" s="51">
        <v>44895</v>
      </c>
      <c r="K283" s="26"/>
      <c r="L283" s="26" t="s">
        <v>582</v>
      </c>
      <c r="M283" s="39">
        <v>5</v>
      </c>
      <c r="N283" s="26">
        <v>300</v>
      </c>
      <c r="O283" s="26" t="s">
        <v>129</v>
      </c>
      <c r="P283" s="49">
        <v>9300</v>
      </c>
      <c r="Q283" s="52"/>
      <c r="R283" s="39" t="s">
        <v>270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479</v>
      </c>
      <c r="M284" s="39">
        <v>5</v>
      </c>
      <c r="N284" s="26">
        <v>300</v>
      </c>
      <c r="O284" s="26" t="s">
        <v>129</v>
      </c>
      <c r="P284" s="49">
        <v>9300</v>
      </c>
      <c r="Q284" s="52"/>
      <c r="R284" s="39" t="s">
        <v>270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583</v>
      </c>
      <c r="M285" s="39">
        <v>1</v>
      </c>
      <c r="N285" s="26">
        <v>60</v>
      </c>
      <c r="O285" s="26" t="s">
        <v>129</v>
      </c>
      <c r="P285" s="49">
        <v>0</v>
      </c>
      <c r="Q285" s="52"/>
      <c r="R285" s="39" t="s">
        <v>270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480</v>
      </c>
      <c r="M286" s="39">
        <v>1</v>
      </c>
      <c r="N286" s="26">
        <v>60</v>
      </c>
      <c r="O286" s="26" t="s">
        <v>129</v>
      </c>
      <c r="P286" s="49">
        <v>0</v>
      </c>
      <c r="Q286" s="52"/>
      <c r="R286" s="39" t="s">
        <v>270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188</v>
      </c>
      <c r="G288" s="26" t="s">
        <v>121</v>
      </c>
      <c r="H288" s="31" t="s">
        <v>481</v>
      </c>
      <c r="I288" s="26"/>
      <c r="J288" s="51">
        <v>44905</v>
      </c>
      <c r="K288" s="26"/>
      <c r="L288" s="26" t="s">
        <v>482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431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483</v>
      </c>
      <c r="G290" s="26" t="s">
        <v>121</v>
      </c>
      <c r="H290" s="31" t="s">
        <v>484</v>
      </c>
      <c r="I290" s="26"/>
      <c r="J290" s="51">
        <v>44907</v>
      </c>
      <c r="K290" s="26"/>
      <c r="L290" s="26" t="s">
        <v>485</v>
      </c>
      <c r="M290" s="39">
        <v>5</v>
      </c>
      <c r="N290" s="26">
        <v>500</v>
      </c>
      <c r="O290" s="26" t="s">
        <v>124</v>
      </c>
      <c r="P290" s="49">
        <v>26780</v>
      </c>
      <c r="Q290" s="52"/>
      <c r="R290" s="39" t="s">
        <v>486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483</v>
      </c>
      <c r="G292" s="26" t="s">
        <v>121</v>
      </c>
      <c r="H292" s="31" t="s">
        <v>487</v>
      </c>
      <c r="I292" s="26"/>
      <c r="J292" s="51">
        <v>44903</v>
      </c>
      <c r="K292" s="26"/>
      <c r="L292" s="26" t="s">
        <v>488</v>
      </c>
      <c r="M292" s="39"/>
      <c r="N292" s="26">
        <v>75</v>
      </c>
      <c r="O292" s="26" t="s">
        <v>124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126</v>
      </c>
      <c r="G294" s="26" t="s">
        <v>121</v>
      </c>
      <c r="H294" s="31" t="s">
        <v>489</v>
      </c>
      <c r="I294" s="26"/>
      <c r="J294" s="51">
        <v>44907</v>
      </c>
      <c r="K294" s="26"/>
      <c r="L294" s="26" t="s">
        <v>490</v>
      </c>
      <c r="M294" s="39">
        <v>4</v>
      </c>
      <c r="N294" s="26">
        <v>200</v>
      </c>
      <c r="O294" s="26" t="s">
        <v>129</v>
      </c>
      <c r="P294" s="49">
        <v>26500</v>
      </c>
      <c r="Q294" s="52"/>
      <c r="R294" s="39" t="s">
        <v>130</v>
      </c>
      <c r="S294" s="53"/>
      <c r="T294" s="53"/>
      <c r="U294" s="54"/>
      <c r="V294" s="37" t="s">
        <v>491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492</v>
      </c>
      <c r="G296" s="26" t="s">
        <v>121</v>
      </c>
      <c r="H296" s="31" t="s">
        <v>493</v>
      </c>
      <c r="I296" s="26"/>
      <c r="J296" s="51">
        <v>44904</v>
      </c>
      <c r="K296" s="26"/>
      <c r="L296" s="26" t="s">
        <v>502</v>
      </c>
      <c r="M296" s="39">
        <v>10</v>
      </c>
      <c r="N296" s="26">
        <v>840</v>
      </c>
      <c r="O296" s="26" t="s">
        <v>129</v>
      </c>
      <c r="P296" s="49">
        <v>7000</v>
      </c>
      <c r="Q296" s="52"/>
      <c r="R296" s="39" t="s">
        <v>494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495</v>
      </c>
      <c r="G298" s="26" t="s">
        <v>121</v>
      </c>
      <c r="H298" s="31" t="s">
        <v>496</v>
      </c>
      <c r="I298" s="26"/>
      <c r="J298" s="51">
        <v>44907</v>
      </c>
      <c r="K298" s="26"/>
      <c r="L298" s="26" t="s">
        <v>497</v>
      </c>
      <c r="M298" s="39">
        <v>2</v>
      </c>
      <c r="N298" s="26">
        <v>60</v>
      </c>
      <c r="O298" s="26" t="s">
        <v>129</v>
      </c>
      <c r="P298" s="49">
        <v>60000</v>
      </c>
      <c r="Q298" s="52"/>
      <c r="R298" s="39" t="s">
        <v>498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195</v>
      </c>
      <c r="G300" s="26" t="s">
        <v>121</v>
      </c>
      <c r="H300" s="31" t="s">
        <v>503</v>
      </c>
      <c r="I300" s="26"/>
      <c r="J300" s="51">
        <v>44908</v>
      </c>
      <c r="K300" s="26"/>
      <c r="L300" s="26" t="s">
        <v>281</v>
      </c>
      <c r="M300" s="39">
        <v>1</v>
      </c>
      <c r="N300" s="26">
        <v>144</v>
      </c>
      <c r="O300" s="26" t="s">
        <v>129</v>
      </c>
      <c r="P300" s="49">
        <v>18250</v>
      </c>
      <c r="Q300" s="52"/>
      <c r="R300" s="39" t="s">
        <v>199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280</v>
      </c>
      <c r="M301" s="39">
        <v>1</v>
      </c>
      <c r="N301" s="26">
        <v>144</v>
      </c>
      <c r="O301" s="26" t="s">
        <v>129</v>
      </c>
      <c r="P301" s="49">
        <v>18250</v>
      </c>
      <c r="Q301" s="52"/>
      <c r="R301" s="39" t="s">
        <v>199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284</v>
      </c>
      <c r="M302" s="39">
        <v>1</v>
      </c>
      <c r="N302" s="26">
        <v>144</v>
      </c>
      <c r="O302" s="26" t="s">
        <v>129</v>
      </c>
      <c r="P302" s="49">
        <v>18250</v>
      </c>
      <c r="Q302" s="52"/>
      <c r="R302" s="39" t="s">
        <v>199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285</v>
      </c>
      <c r="M303" s="39">
        <v>1</v>
      </c>
      <c r="N303" s="26">
        <v>144</v>
      </c>
      <c r="O303" s="26" t="s">
        <v>129</v>
      </c>
      <c r="P303" s="49">
        <v>18250</v>
      </c>
      <c r="Q303" s="52"/>
      <c r="R303" s="39" t="s">
        <v>199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572</v>
      </c>
      <c r="M304" s="39">
        <v>1</v>
      </c>
      <c r="N304" s="26">
        <v>144</v>
      </c>
      <c r="O304" s="26" t="s">
        <v>129</v>
      </c>
      <c r="P304" s="49">
        <v>18250</v>
      </c>
      <c r="Q304" s="52"/>
      <c r="R304" s="39" t="s">
        <v>199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288</v>
      </c>
      <c r="M305" s="39">
        <v>1</v>
      </c>
      <c r="N305" s="26">
        <v>144</v>
      </c>
      <c r="O305" s="26" t="s">
        <v>129</v>
      </c>
      <c r="P305" s="49">
        <v>18250</v>
      </c>
      <c r="Q305" s="52"/>
      <c r="R305" s="39" t="s">
        <v>199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573</v>
      </c>
      <c r="M306" s="39">
        <v>1</v>
      </c>
      <c r="N306" s="26">
        <v>144</v>
      </c>
      <c r="O306" s="26" t="s">
        <v>129</v>
      </c>
      <c r="P306" s="49">
        <v>18250</v>
      </c>
      <c r="Q306" s="52"/>
      <c r="R306" s="39" t="s">
        <v>199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286</v>
      </c>
      <c r="M307" s="39">
        <v>1</v>
      </c>
      <c r="N307" s="26">
        <v>144</v>
      </c>
      <c r="O307" s="26" t="s">
        <v>129</v>
      </c>
      <c r="P307" s="49">
        <v>18250</v>
      </c>
      <c r="Q307" s="52"/>
      <c r="R307" s="39" t="s">
        <v>199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292</v>
      </c>
      <c r="M308" s="39">
        <v>1</v>
      </c>
      <c r="N308" s="26">
        <v>144</v>
      </c>
      <c r="O308" s="26" t="s">
        <v>129</v>
      </c>
      <c r="P308" s="49">
        <v>18250</v>
      </c>
      <c r="Q308" s="52"/>
      <c r="R308" s="39" t="s">
        <v>199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574</v>
      </c>
      <c r="M309" s="39">
        <v>1</v>
      </c>
      <c r="N309" s="26">
        <v>144</v>
      </c>
      <c r="O309" s="26" t="s">
        <v>129</v>
      </c>
      <c r="P309" s="49">
        <v>18250</v>
      </c>
      <c r="Q309" s="52"/>
      <c r="R309" s="39" t="s">
        <v>199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290</v>
      </c>
      <c r="M310" s="39">
        <v>1</v>
      </c>
      <c r="N310" s="26">
        <v>144</v>
      </c>
      <c r="O310" s="26" t="s">
        <v>129</v>
      </c>
      <c r="P310" s="49">
        <v>18250</v>
      </c>
      <c r="Q310" s="52"/>
      <c r="R310" s="39" t="s">
        <v>199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575</v>
      </c>
      <c r="M311" s="39">
        <v>1</v>
      </c>
      <c r="N311" s="26">
        <v>144</v>
      </c>
      <c r="O311" s="26" t="s">
        <v>129</v>
      </c>
      <c r="P311" s="49">
        <v>18250</v>
      </c>
      <c r="Q311" s="52"/>
      <c r="R311" s="39" t="s">
        <v>199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675</v>
      </c>
      <c r="M312" s="39">
        <v>1</v>
      </c>
      <c r="N312" s="26">
        <v>144</v>
      </c>
      <c r="O312" s="26" t="s">
        <v>129</v>
      </c>
      <c r="P312" s="49">
        <v>18250</v>
      </c>
      <c r="Q312" s="52"/>
      <c r="R312" s="39" t="s">
        <v>199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287</v>
      </c>
      <c r="M313" s="39">
        <v>1</v>
      </c>
      <c r="N313" s="26">
        <v>144</v>
      </c>
      <c r="O313" s="26" t="s">
        <v>129</v>
      </c>
      <c r="P313" s="49">
        <v>18250</v>
      </c>
      <c r="Q313" s="52"/>
      <c r="R313" s="39" t="s">
        <v>199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289</v>
      </c>
      <c r="M314" s="39">
        <v>1</v>
      </c>
      <c r="N314" s="26">
        <v>144</v>
      </c>
      <c r="O314" s="26" t="s">
        <v>129</v>
      </c>
      <c r="P314" s="49">
        <v>18250</v>
      </c>
      <c r="Q314" s="52"/>
      <c r="R314" s="39" t="s">
        <v>199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294</v>
      </c>
      <c r="M315" s="39">
        <v>1</v>
      </c>
      <c r="N315" s="26">
        <v>144</v>
      </c>
      <c r="O315" s="26" t="s">
        <v>129</v>
      </c>
      <c r="P315" s="49">
        <v>0</v>
      </c>
      <c r="Q315" s="52"/>
      <c r="R315" s="39" t="s">
        <v>199</v>
      </c>
      <c r="S315" s="53"/>
      <c r="T315" s="53"/>
      <c r="U315" s="54"/>
      <c r="V315" s="37" t="s">
        <v>296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195</v>
      </c>
      <c r="G317" s="26" t="s">
        <v>121</v>
      </c>
      <c r="H317" s="31" t="s">
        <v>504</v>
      </c>
      <c r="I317" s="26"/>
      <c r="J317" s="51">
        <v>44908</v>
      </c>
      <c r="K317" s="26"/>
      <c r="L317" s="26" t="s">
        <v>505</v>
      </c>
      <c r="M317" s="39"/>
      <c r="N317" s="26">
        <v>80</v>
      </c>
      <c r="O317" s="26" t="s">
        <v>137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506</v>
      </c>
      <c r="M318" s="39"/>
      <c r="N318" s="26">
        <v>80</v>
      </c>
      <c r="O318" s="26" t="s">
        <v>137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507</v>
      </c>
      <c r="M319" s="39">
        <v>3</v>
      </c>
      <c r="N319" s="26">
        <v>432</v>
      </c>
      <c r="O319" s="26" t="s">
        <v>129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508</v>
      </c>
      <c r="I321" s="26" t="s">
        <v>514</v>
      </c>
      <c r="J321" s="51">
        <v>44908</v>
      </c>
      <c r="K321" s="26"/>
      <c r="L321" s="26" t="s">
        <v>109</v>
      </c>
      <c r="M321" s="39">
        <v>1</v>
      </c>
      <c r="N321" s="26"/>
      <c r="O321" s="26"/>
      <c r="P321" s="49"/>
      <c r="Q321" s="52">
        <v>1497600</v>
      </c>
      <c r="R321" s="39" t="s">
        <v>116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509</v>
      </c>
      <c r="M322" s="39">
        <v>1</v>
      </c>
      <c r="N322" s="26"/>
      <c r="O322" s="26"/>
      <c r="P322" s="49"/>
      <c r="Q322" s="52">
        <v>2280000</v>
      </c>
      <c r="R322" s="39" t="s">
        <v>512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99</v>
      </c>
      <c r="M323" s="39">
        <v>5</v>
      </c>
      <c r="N323" s="26"/>
      <c r="O323" s="26"/>
      <c r="P323" s="49"/>
      <c r="Q323" s="52">
        <v>5616000</v>
      </c>
      <c r="R323" s="39" t="s">
        <v>100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510</v>
      </c>
      <c r="M324" s="39">
        <v>2</v>
      </c>
      <c r="N324" s="26"/>
      <c r="O324" s="26"/>
      <c r="P324" s="49"/>
      <c r="Q324" s="52">
        <v>900000</v>
      </c>
      <c r="R324" s="39" t="s">
        <v>513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511</v>
      </c>
      <c r="M325" s="39">
        <v>2</v>
      </c>
      <c r="N325" s="26"/>
      <c r="O325" s="26"/>
      <c r="P325" s="49"/>
      <c r="Q325" s="52">
        <v>462000</v>
      </c>
      <c r="R325" s="39" t="s">
        <v>204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416</v>
      </c>
      <c r="M326" s="39">
        <v>3</v>
      </c>
      <c r="N326" s="26"/>
      <c r="O326" s="26"/>
      <c r="P326" s="49"/>
      <c r="Q326" s="52">
        <v>2980800</v>
      </c>
      <c r="R326" s="39" t="s">
        <v>116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515</v>
      </c>
      <c r="I328" s="26"/>
      <c r="J328" s="51">
        <v>44907</v>
      </c>
      <c r="K328" s="26"/>
      <c r="L328" s="26" t="s">
        <v>394</v>
      </c>
      <c r="M328" s="39">
        <v>6</v>
      </c>
      <c r="N328" s="26">
        <v>6000</v>
      </c>
      <c r="O328" s="26" t="s">
        <v>395</v>
      </c>
      <c r="P328" s="49">
        <v>2050</v>
      </c>
      <c r="Q328" s="52"/>
      <c r="R328" s="39" t="s">
        <v>396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516</v>
      </c>
      <c r="M329" s="39">
        <v>1</v>
      </c>
      <c r="N329" s="26">
        <v>500</v>
      </c>
      <c r="O329" s="26" t="s">
        <v>395</v>
      </c>
      <c r="P329" s="49">
        <v>4200</v>
      </c>
      <c r="Q329" s="52"/>
      <c r="R329" s="39" t="s">
        <v>517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518</v>
      </c>
      <c r="M330" s="39">
        <v>1</v>
      </c>
      <c r="N330" s="26">
        <v>500</v>
      </c>
      <c r="O330" s="26" t="s">
        <v>395</v>
      </c>
      <c r="P330" s="49">
        <v>3050</v>
      </c>
      <c r="Q330" s="52"/>
      <c r="R330" s="39" t="s">
        <v>517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519</v>
      </c>
      <c r="M331" s="39">
        <v>3</v>
      </c>
      <c r="N331" s="26">
        <v>2592</v>
      </c>
      <c r="O331" s="26" t="s">
        <v>137</v>
      </c>
      <c r="P331" s="49">
        <v>2100</v>
      </c>
      <c r="Q331" s="52"/>
      <c r="R331" s="39" t="s">
        <v>261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409</v>
      </c>
      <c r="M332" s="39">
        <v>1</v>
      </c>
      <c r="N332" s="26">
        <v>20</v>
      </c>
      <c r="O332" s="26" t="s">
        <v>124</v>
      </c>
      <c r="P332" s="49">
        <v>85200</v>
      </c>
      <c r="Q332" s="52"/>
      <c r="R332" s="39" t="s">
        <v>410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520</v>
      </c>
      <c r="M333" s="39">
        <v>1</v>
      </c>
      <c r="N333" s="26">
        <v>50</v>
      </c>
      <c r="O333" s="26" t="s">
        <v>346</v>
      </c>
      <c r="P333" s="49">
        <v>31200</v>
      </c>
      <c r="Q333" s="52"/>
      <c r="R333" s="39" t="s">
        <v>233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559</v>
      </c>
      <c r="M334" s="39">
        <v>1</v>
      </c>
      <c r="N334" s="26">
        <v>30</v>
      </c>
      <c r="O334" s="26" t="s">
        <v>346</v>
      </c>
      <c r="P334" s="49">
        <v>48600</v>
      </c>
      <c r="Q334" s="52"/>
      <c r="R334" s="39" t="s">
        <v>347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521</v>
      </c>
      <c r="M335" s="39">
        <v>2</v>
      </c>
      <c r="N335" s="26">
        <v>40</v>
      </c>
      <c r="O335" s="26" t="s">
        <v>346</v>
      </c>
      <c r="P335" s="49">
        <v>67800</v>
      </c>
      <c r="Q335" s="52"/>
      <c r="R335" s="39" t="s">
        <v>522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523</v>
      </c>
      <c r="M336" s="39">
        <v>1</v>
      </c>
      <c r="N336" s="26">
        <v>10</v>
      </c>
      <c r="O336" s="26" t="s">
        <v>346</v>
      </c>
      <c r="P336" s="49">
        <v>115800</v>
      </c>
      <c r="Q336" s="52"/>
      <c r="R336" s="39" t="s">
        <v>524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525</v>
      </c>
      <c r="M337" s="39"/>
      <c r="N337" s="26">
        <v>120</v>
      </c>
      <c r="O337" s="26" t="s">
        <v>137</v>
      </c>
      <c r="P337" s="49">
        <v>2350</v>
      </c>
      <c r="Q337" s="52"/>
      <c r="R337" s="39" t="s">
        <v>526</v>
      </c>
      <c r="S337" s="53">
        <v>0.1</v>
      </c>
      <c r="T337" s="53">
        <v>0.05</v>
      </c>
      <c r="U337" s="54">
        <v>241110</v>
      </c>
      <c r="V337" s="37" t="s">
        <v>527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528</v>
      </c>
      <c r="I339" s="26"/>
      <c r="J339" s="82">
        <v>44907</v>
      </c>
      <c r="K339" s="83"/>
      <c r="L339" s="26" t="s">
        <v>529</v>
      </c>
      <c r="M339" s="84">
        <v>1</v>
      </c>
      <c r="N339" s="83">
        <v>576</v>
      </c>
      <c r="O339" s="26" t="s">
        <v>137</v>
      </c>
      <c r="P339" s="85">
        <v>4700</v>
      </c>
      <c r="Q339" s="86"/>
      <c r="R339" s="39" t="s">
        <v>530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531</v>
      </c>
      <c r="M340" s="84">
        <v>1</v>
      </c>
      <c r="N340" s="83">
        <v>216</v>
      </c>
      <c r="O340" s="26" t="s">
        <v>137</v>
      </c>
      <c r="P340" s="85">
        <v>4900</v>
      </c>
      <c r="Q340" s="86"/>
      <c r="R340" s="39" t="s">
        <v>532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533</v>
      </c>
      <c r="M341" s="84">
        <v>1</v>
      </c>
      <c r="N341" s="83">
        <v>216</v>
      </c>
      <c r="O341" s="26" t="s">
        <v>137</v>
      </c>
      <c r="P341" s="85">
        <v>5800</v>
      </c>
      <c r="Q341" s="86"/>
      <c r="R341" s="39" t="s">
        <v>532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534</v>
      </c>
      <c r="M342" s="84">
        <v>1</v>
      </c>
      <c r="N342" s="83">
        <v>240</v>
      </c>
      <c r="O342" s="26" t="s">
        <v>137</v>
      </c>
      <c r="P342" s="85">
        <v>9750</v>
      </c>
      <c r="Q342" s="86"/>
      <c r="R342" s="39" t="s">
        <v>535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409</v>
      </c>
      <c r="M343" s="84">
        <v>2</v>
      </c>
      <c r="N343" s="83">
        <v>40</v>
      </c>
      <c r="O343" s="26" t="s">
        <v>124</v>
      </c>
      <c r="P343" s="85">
        <v>85200</v>
      </c>
      <c r="Q343" s="86"/>
      <c r="R343" s="39" t="s">
        <v>410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558</v>
      </c>
      <c r="M344" s="84">
        <v>1</v>
      </c>
      <c r="N344" s="83">
        <v>36</v>
      </c>
      <c r="O344" s="26" t="s">
        <v>124</v>
      </c>
      <c r="P344" s="85">
        <v>41400</v>
      </c>
      <c r="Q344" s="86"/>
      <c r="R344" s="39" t="s">
        <v>536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537</v>
      </c>
      <c r="M345" s="84">
        <v>2</v>
      </c>
      <c r="N345" s="83">
        <v>96</v>
      </c>
      <c r="O345" s="26" t="s">
        <v>124</v>
      </c>
      <c r="P345" s="85">
        <v>55800</v>
      </c>
      <c r="Q345" s="86"/>
      <c r="R345" s="39" t="s">
        <v>538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539</v>
      </c>
      <c r="M346" s="39">
        <v>1</v>
      </c>
      <c r="N346" s="26">
        <v>30</v>
      </c>
      <c r="O346" s="26" t="s">
        <v>346</v>
      </c>
      <c r="P346" s="49">
        <v>109000</v>
      </c>
      <c r="Q346" s="52"/>
      <c r="R346" s="39" t="s">
        <v>347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540</v>
      </c>
      <c r="M347" s="39">
        <v>3</v>
      </c>
      <c r="N347" s="26">
        <v>36</v>
      </c>
      <c r="O347" s="26" t="s">
        <v>346</v>
      </c>
      <c r="P347" s="49">
        <v>176400</v>
      </c>
      <c r="Q347" s="52"/>
      <c r="R347" s="39" t="s">
        <v>100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541</v>
      </c>
      <c r="M348" s="39">
        <v>2</v>
      </c>
      <c r="N348" s="26">
        <v>24</v>
      </c>
      <c r="O348" s="26" t="s">
        <v>346</v>
      </c>
      <c r="P348" s="49">
        <v>198000</v>
      </c>
      <c r="Q348" s="52"/>
      <c r="R348" s="39" t="s">
        <v>100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262</v>
      </c>
      <c r="M349" s="39">
        <v>4</v>
      </c>
      <c r="N349" s="26">
        <v>96</v>
      </c>
      <c r="O349" s="26" t="s">
        <v>137</v>
      </c>
      <c r="P349" s="49">
        <v>19000</v>
      </c>
      <c r="Q349" s="52"/>
      <c r="R349" s="39" t="s">
        <v>204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542</v>
      </c>
      <c r="I351" s="26"/>
      <c r="J351" s="51">
        <v>44907</v>
      </c>
      <c r="K351" s="26"/>
      <c r="L351" s="26" t="s">
        <v>373</v>
      </c>
      <c r="M351" s="39">
        <v>5</v>
      </c>
      <c r="N351" s="26">
        <v>720</v>
      </c>
      <c r="O351" s="26" t="s">
        <v>252</v>
      </c>
      <c r="P351" s="49">
        <v>10600</v>
      </c>
      <c r="Q351" s="52"/>
      <c r="R351" s="39" t="s">
        <v>253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543</v>
      </c>
      <c r="M352" s="39">
        <v>2</v>
      </c>
      <c r="N352" s="26">
        <v>144</v>
      </c>
      <c r="O352" s="26" t="s">
        <v>252</v>
      </c>
      <c r="P352" s="49">
        <v>21200</v>
      </c>
      <c r="Q352" s="52"/>
      <c r="R352" s="39" t="s">
        <v>267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544</v>
      </c>
      <c r="M353" s="39">
        <v>6</v>
      </c>
      <c r="N353" s="26">
        <v>1728</v>
      </c>
      <c r="O353" s="26" t="s">
        <v>252</v>
      </c>
      <c r="P353" s="49">
        <v>6700</v>
      </c>
      <c r="Q353" s="52"/>
      <c r="R353" s="39" t="s">
        <v>545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546</v>
      </c>
      <c r="M354" s="39">
        <v>1</v>
      </c>
      <c r="N354" s="26">
        <v>40</v>
      </c>
      <c r="O354" s="26" t="s">
        <v>124</v>
      </c>
      <c r="P354" s="49">
        <v>49200</v>
      </c>
      <c r="Q354" s="52"/>
      <c r="R354" s="39" t="s">
        <v>376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547</v>
      </c>
      <c r="M355" s="39">
        <v>1</v>
      </c>
      <c r="N355" s="26">
        <v>24</v>
      </c>
      <c r="O355" s="26" t="s">
        <v>137</v>
      </c>
      <c r="P355" s="49">
        <v>45500</v>
      </c>
      <c r="Q355" s="52"/>
      <c r="R355" s="39" t="s">
        <v>204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548</v>
      </c>
      <c r="M356" s="39">
        <v>1</v>
      </c>
      <c r="N356" s="26">
        <v>60</v>
      </c>
      <c r="O356" s="26" t="s">
        <v>137</v>
      </c>
      <c r="P356" s="49">
        <v>29500</v>
      </c>
      <c r="Q356" s="52"/>
      <c r="R356" s="39" t="s">
        <v>549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550</v>
      </c>
      <c r="M357" s="39">
        <v>3</v>
      </c>
      <c r="N357" s="26">
        <v>432</v>
      </c>
      <c r="O357" s="26" t="s">
        <v>137</v>
      </c>
      <c r="P357" s="49">
        <v>6500</v>
      </c>
      <c r="Q357" s="52"/>
      <c r="R357" s="39" t="s">
        <v>551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552</v>
      </c>
      <c r="M358" s="39">
        <v>2</v>
      </c>
      <c r="N358" s="26">
        <v>288</v>
      </c>
      <c r="O358" s="26" t="s">
        <v>137</v>
      </c>
      <c r="P358" s="49">
        <v>9750</v>
      </c>
      <c r="Q358" s="52"/>
      <c r="R358" s="39" t="s">
        <v>551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553</v>
      </c>
      <c r="M359" s="39">
        <v>1</v>
      </c>
      <c r="N359" s="26">
        <v>500</v>
      </c>
      <c r="O359" s="26" t="s">
        <v>350</v>
      </c>
      <c r="P359" s="49">
        <v>1850</v>
      </c>
      <c r="Q359" s="52"/>
      <c r="R359" s="39" t="s">
        <v>554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555</v>
      </c>
      <c r="M360" s="39">
        <v>1</v>
      </c>
      <c r="N360" s="26">
        <v>500</v>
      </c>
      <c r="O360" s="26" t="s">
        <v>350</v>
      </c>
      <c r="P360" s="49">
        <v>1625</v>
      </c>
      <c r="Q360" s="52"/>
      <c r="R360" s="39" t="s">
        <v>554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556</v>
      </c>
      <c r="M361" s="39">
        <v>1</v>
      </c>
      <c r="N361" s="26">
        <v>200</v>
      </c>
      <c r="O361" s="26" t="s">
        <v>350</v>
      </c>
      <c r="P361" s="49">
        <v>4400</v>
      </c>
      <c r="Q361" s="52"/>
      <c r="R361" s="39" t="s">
        <v>557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448</v>
      </c>
      <c r="G363" s="38" t="s">
        <v>121</v>
      </c>
      <c r="H363" s="26" t="s">
        <v>499</v>
      </c>
      <c r="I363" s="26"/>
      <c r="J363" s="51">
        <v>44911</v>
      </c>
      <c r="K363" s="26"/>
      <c r="L363" s="26" t="s">
        <v>453</v>
      </c>
      <c r="M363" s="39"/>
      <c r="N363" s="26">
        <v>6</v>
      </c>
      <c r="O363" s="26" t="s">
        <v>129</v>
      </c>
      <c r="P363" s="49">
        <v>13000</v>
      </c>
      <c r="Q363" s="52"/>
      <c r="R363" s="39"/>
      <c r="S363" s="53"/>
      <c r="T363" s="53"/>
      <c r="U363" s="54"/>
      <c r="V363" s="37" t="s">
        <v>500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561</v>
      </c>
      <c r="G365" s="26" t="s">
        <v>121</v>
      </c>
      <c r="H365" s="31"/>
      <c r="I365" s="26"/>
      <c r="J365" s="51"/>
      <c r="K365" s="26"/>
      <c r="L365" s="26" t="s">
        <v>560</v>
      </c>
      <c r="M365" s="39">
        <v>25</v>
      </c>
      <c r="N365" s="26">
        <f>12*25</f>
        <v>300</v>
      </c>
      <c r="O365" s="26" t="s">
        <v>129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560</v>
      </c>
      <c r="M366" s="39">
        <v>1</v>
      </c>
      <c r="N366" s="26">
        <v>12</v>
      </c>
      <c r="O366" s="26" t="s">
        <v>129</v>
      </c>
      <c r="P366" s="49">
        <v>60000</v>
      </c>
      <c r="Q366" s="52"/>
      <c r="R366" s="39"/>
      <c r="S366" s="53"/>
      <c r="T366" s="53"/>
      <c r="U366" s="54"/>
      <c r="V366" s="37" t="s">
        <v>296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562</v>
      </c>
      <c r="G368" s="26" t="s">
        <v>121</v>
      </c>
      <c r="H368" s="31" t="s">
        <v>563</v>
      </c>
      <c r="I368" s="26"/>
      <c r="J368" s="51">
        <v>44907</v>
      </c>
      <c r="K368" s="26"/>
      <c r="L368" s="26" t="s">
        <v>564</v>
      </c>
      <c r="M368" s="39"/>
      <c r="N368" s="26">
        <v>320</v>
      </c>
      <c r="O368" s="26" t="s">
        <v>137</v>
      </c>
      <c r="P368" s="49">
        <v>4250</v>
      </c>
      <c r="Q368" s="52"/>
      <c r="R368" s="39" t="s">
        <v>475</v>
      </c>
      <c r="S368" s="53"/>
      <c r="T368" s="53"/>
      <c r="U368" s="54"/>
      <c r="V368" s="37" t="s">
        <v>565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566</v>
      </c>
      <c r="M369" s="39"/>
      <c r="N369" s="26">
        <v>320</v>
      </c>
      <c r="O369" s="26" t="s">
        <v>137</v>
      </c>
      <c r="P369" s="49">
        <v>4250</v>
      </c>
      <c r="Q369" s="52"/>
      <c r="R369" s="39" t="s">
        <v>475</v>
      </c>
      <c r="S369" s="53"/>
      <c r="T369" s="53"/>
      <c r="U369" s="54"/>
      <c r="V369" s="37" t="s">
        <v>567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568</v>
      </c>
      <c r="M370" s="39"/>
      <c r="N370" s="26">
        <v>320</v>
      </c>
      <c r="O370" s="26" t="s">
        <v>137</v>
      </c>
      <c r="P370" s="49">
        <v>4250</v>
      </c>
      <c r="Q370" s="52"/>
      <c r="R370" s="39" t="s">
        <v>475</v>
      </c>
      <c r="S370" s="53"/>
      <c r="T370" s="53"/>
      <c r="U370" s="54"/>
      <c r="V370" s="37" t="s">
        <v>567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569</v>
      </c>
      <c r="M371" s="39"/>
      <c r="N371" s="26">
        <v>320</v>
      </c>
      <c r="O371" s="26" t="s">
        <v>137</v>
      </c>
      <c r="P371" s="49">
        <v>4250</v>
      </c>
      <c r="Q371" s="52"/>
      <c r="R371" s="39" t="s">
        <v>475</v>
      </c>
      <c r="S371" s="53"/>
      <c r="T371" s="53"/>
      <c r="U371" s="54"/>
      <c r="V371" s="37" t="s">
        <v>567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570</v>
      </c>
      <c r="M372" s="39"/>
      <c r="N372" s="26">
        <v>320</v>
      </c>
      <c r="O372" s="26" t="s">
        <v>137</v>
      </c>
      <c r="P372" s="49">
        <v>4250</v>
      </c>
      <c r="Q372" s="52"/>
      <c r="R372" s="39" t="s">
        <v>475</v>
      </c>
      <c r="S372" s="53"/>
      <c r="T372" s="53"/>
      <c r="U372" s="54"/>
      <c r="V372" s="37" t="s">
        <v>567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576</v>
      </c>
      <c r="M373" s="39"/>
      <c r="N373" s="26">
        <v>320</v>
      </c>
      <c r="O373" s="26" t="s">
        <v>137</v>
      </c>
      <c r="P373" s="49">
        <v>4250</v>
      </c>
      <c r="Q373" s="52"/>
      <c r="R373" s="39" t="s">
        <v>475</v>
      </c>
      <c r="S373" s="53"/>
      <c r="T373" s="53"/>
      <c r="U373" s="54"/>
      <c r="V373" s="37" t="s">
        <v>567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564</v>
      </c>
      <c r="M374" s="39"/>
      <c r="N374" s="26">
        <v>16</v>
      </c>
      <c r="O374" s="26" t="s">
        <v>137</v>
      </c>
      <c r="P374" s="49"/>
      <c r="Q374" s="52"/>
      <c r="R374" s="39" t="s">
        <v>172</v>
      </c>
      <c r="S374" s="53"/>
      <c r="T374" s="53"/>
      <c r="U374" s="54"/>
      <c r="V374" s="37" t="s">
        <v>571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566</v>
      </c>
      <c r="M375" s="39"/>
      <c r="N375" s="26">
        <v>16</v>
      </c>
      <c r="O375" s="26" t="s">
        <v>137</v>
      </c>
      <c r="P375" s="49"/>
      <c r="Q375" s="52"/>
      <c r="R375" s="39" t="s">
        <v>172</v>
      </c>
      <c r="S375" s="53"/>
      <c r="T375" s="53"/>
      <c r="U375" s="54"/>
      <c r="V375" s="37" t="s">
        <v>567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568</v>
      </c>
      <c r="M376" s="39"/>
      <c r="N376" s="26">
        <v>16</v>
      </c>
      <c r="O376" s="26" t="s">
        <v>137</v>
      </c>
      <c r="P376" s="49"/>
      <c r="Q376" s="52"/>
      <c r="R376" s="39" t="s">
        <v>172</v>
      </c>
      <c r="S376" s="53"/>
      <c r="T376" s="53"/>
      <c r="U376" s="54"/>
      <c r="V376" s="37" t="s">
        <v>567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569</v>
      </c>
      <c r="M377" s="39"/>
      <c r="N377" s="26">
        <v>16</v>
      </c>
      <c r="O377" s="26" t="s">
        <v>137</v>
      </c>
      <c r="P377" s="49"/>
      <c r="Q377" s="52"/>
      <c r="R377" s="39" t="s">
        <v>172</v>
      </c>
      <c r="S377" s="53"/>
      <c r="T377" s="53"/>
      <c r="U377" s="54"/>
      <c r="V377" s="37" t="s">
        <v>567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570</v>
      </c>
      <c r="M378" s="39"/>
      <c r="N378" s="26">
        <v>16</v>
      </c>
      <c r="O378" s="26" t="s">
        <v>137</v>
      </c>
      <c r="P378" s="49"/>
      <c r="Q378" s="52"/>
      <c r="R378" s="39" t="s">
        <v>172</v>
      </c>
      <c r="S378" s="53"/>
      <c r="T378" s="53"/>
      <c r="U378" s="54"/>
      <c r="V378" s="37" t="s">
        <v>567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576</v>
      </c>
      <c r="M379" s="39"/>
      <c r="N379" s="26">
        <v>16</v>
      </c>
      <c r="O379" s="26" t="s">
        <v>137</v>
      </c>
      <c r="P379" s="49"/>
      <c r="Q379" s="52"/>
      <c r="R379" s="39" t="s">
        <v>172</v>
      </c>
      <c r="S379" s="53"/>
      <c r="T379" s="53"/>
      <c r="U379" s="54"/>
      <c r="V379" s="37" t="s">
        <v>567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200</v>
      </c>
      <c r="G381" s="26" t="s">
        <v>121</v>
      </c>
      <c r="H381" s="31" t="s">
        <v>577</v>
      </c>
      <c r="I381" s="26"/>
      <c r="J381" s="51">
        <v>44909</v>
      </c>
      <c r="K381" s="26"/>
      <c r="L381" s="26" t="s">
        <v>578</v>
      </c>
      <c r="M381" s="39">
        <v>1</v>
      </c>
      <c r="N381" s="26">
        <v>200</v>
      </c>
      <c r="O381" s="26" t="s">
        <v>413</v>
      </c>
      <c r="P381" s="49">
        <v>3800</v>
      </c>
      <c r="Q381" s="52"/>
      <c r="R381" s="39" t="s">
        <v>579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580</v>
      </c>
      <c r="M382" s="39">
        <v>1</v>
      </c>
      <c r="N382" s="26">
        <v>16</v>
      </c>
      <c r="O382" s="26" t="s">
        <v>129</v>
      </c>
      <c r="P382" s="49">
        <v>250000</v>
      </c>
      <c r="Q382" s="52"/>
      <c r="R382" s="39" t="s">
        <v>581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584</v>
      </c>
      <c r="I384" s="26"/>
      <c r="J384" s="51">
        <v>44908</v>
      </c>
      <c r="K384" s="26"/>
      <c r="L384" s="26" t="s">
        <v>585</v>
      </c>
      <c r="M384" s="39">
        <v>2</v>
      </c>
      <c r="N384" s="26">
        <v>144</v>
      </c>
      <c r="O384" s="26" t="s">
        <v>137</v>
      </c>
      <c r="P384" s="49">
        <v>15800</v>
      </c>
      <c r="Q384" s="52"/>
      <c r="R384" s="39" t="s">
        <v>234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586</v>
      </c>
      <c r="M385" s="39">
        <v>2</v>
      </c>
      <c r="N385" s="26">
        <v>48</v>
      </c>
      <c r="O385" s="26" t="s">
        <v>137</v>
      </c>
      <c r="P385" s="49">
        <v>40000</v>
      </c>
      <c r="Q385" s="52"/>
      <c r="R385" s="39" t="s">
        <v>204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587</v>
      </c>
      <c r="M386" s="39">
        <v>2</v>
      </c>
      <c r="N386" s="26">
        <v>2000</v>
      </c>
      <c r="O386" s="26" t="s">
        <v>395</v>
      </c>
      <c r="P386" s="49">
        <v>2050</v>
      </c>
      <c r="Q386" s="52"/>
      <c r="R386" s="39" t="s">
        <v>396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588</v>
      </c>
      <c r="M387" s="39">
        <v>2</v>
      </c>
      <c r="N387" s="26">
        <v>960</v>
      </c>
      <c r="O387" s="26" t="s">
        <v>137</v>
      </c>
      <c r="P387" s="49">
        <v>8500</v>
      </c>
      <c r="Q387" s="52"/>
      <c r="R387" s="39" t="s">
        <v>589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590</v>
      </c>
      <c r="M388" s="39">
        <v>3</v>
      </c>
      <c r="N388" s="26">
        <v>144</v>
      </c>
      <c r="O388" s="26" t="s">
        <v>124</v>
      </c>
      <c r="P388" s="49">
        <v>36000</v>
      </c>
      <c r="Q388" s="52"/>
      <c r="R388" s="39" t="s">
        <v>538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598</v>
      </c>
      <c r="M389" s="39"/>
      <c r="N389" s="26">
        <v>6</v>
      </c>
      <c r="O389" s="26" t="s">
        <v>124</v>
      </c>
      <c r="P389" s="49">
        <v>12600</v>
      </c>
      <c r="Q389" s="52"/>
      <c r="R389" s="39" t="s">
        <v>258</v>
      </c>
      <c r="S389" s="53">
        <v>0.1</v>
      </c>
      <c r="T389" s="53">
        <v>0.05</v>
      </c>
      <c r="U389" s="54">
        <v>64638</v>
      </c>
      <c r="V389" s="37" t="s">
        <v>591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592</v>
      </c>
      <c r="I391" s="26"/>
      <c r="J391" s="51">
        <v>44909</v>
      </c>
      <c r="K391" s="26"/>
      <c r="L391" s="26" t="s">
        <v>593</v>
      </c>
      <c r="M391" s="39">
        <v>1</v>
      </c>
      <c r="N391" s="26">
        <v>100</v>
      </c>
      <c r="O391" s="26" t="s">
        <v>413</v>
      </c>
      <c r="P391" s="49">
        <v>8400</v>
      </c>
      <c r="Q391" s="52"/>
      <c r="R391" s="39" t="s">
        <v>594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595</v>
      </c>
      <c r="M392" s="39">
        <v>1</v>
      </c>
      <c r="N392" s="26">
        <v>100</v>
      </c>
      <c r="O392" s="26" t="s">
        <v>413</v>
      </c>
      <c r="P392" s="49">
        <v>8400</v>
      </c>
      <c r="Q392" s="52"/>
      <c r="R392" s="39" t="s">
        <v>414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516</v>
      </c>
      <c r="M393" s="39">
        <v>1</v>
      </c>
      <c r="N393" s="26">
        <v>500</v>
      </c>
      <c r="O393" s="26" t="s">
        <v>395</v>
      </c>
      <c r="P393" s="49">
        <v>4200</v>
      </c>
      <c r="Q393" s="52"/>
      <c r="R393" s="39" t="s">
        <v>517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596</v>
      </c>
      <c r="M394" s="39">
        <v>1</v>
      </c>
      <c r="N394" s="26">
        <v>3</v>
      </c>
      <c r="O394" s="26" t="s">
        <v>346</v>
      </c>
      <c r="P394" s="49">
        <v>507600</v>
      </c>
      <c r="Q394" s="52"/>
      <c r="R394" s="39" t="s">
        <v>597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525</v>
      </c>
      <c r="M395" s="39"/>
      <c r="N395" s="26">
        <v>24</v>
      </c>
      <c r="O395" s="26" t="s">
        <v>137</v>
      </c>
      <c r="P395" s="49">
        <v>2350</v>
      </c>
      <c r="Q395" s="52"/>
      <c r="R395" s="39" t="s">
        <v>526</v>
      </c>
      <c r="S395" s="53">
        <v>0.1</v>
      </c>
      <c r="T395" s="53">
        <v>0.05</v>
      </c>
      <c r="U395" s="54"/>
      <c r="V395" s="37" t="s">
        <v>599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627</v>
      </c>
      <c r="M396" s="39">
        <v>5</v>
      </c>
      <c r="N396" s="26">
        <v>360</v>
      </c>
      <c r="O396" s="26" t="s">
        <v>252</v>
      </c>
      <c r="P396" s="49">
        <v>23000</v>
      </c>
      <c r="Q396" s="52"/>
      <c r="R396" s="39" t="s">
        <v>254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598</v>
      </c>
      <c r="M397" s="39"/>
      <c r="N397" s="26">
        <v>10</v>
      </c>
      <c r="O397" s="26" t="s">
        <v>124</v>
      </c>
      <c r="P397" s="49">
        <v>12600</v>
      </c>
      <c r="Q397" s="52"/>
      <c r="R397" s="39" t="s">
        <v>258</v>
      </c>
      <c r="S397" s="53">
        <v>0.1</v>
      </c>
      <c r="T397" s="53">
        <v>0.05</v>
      </c>
      <c r="U397" s="54">
        <v>155952</v>
      </c>
      <c r="V397" s="37" t="s">
        <v>600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601</v>
      </c>
      <c r="I399" s="26" t="s">
        <v>607</v>
      </c>
      <c r="J399" s="51">
        <v>44909</v>
      </c>
      <c r="K399" s="26"/>
      <c r="L399" s="26" t="s">
        <v>109</v>
      </c>
      <c r="M399" s="39">
        <v>3</v>
      </c>
      <c r="N399" s="26"/>
      <c r="O399" s="26"/>
      <c r="P399" s="49"/>
      <c r="Q399" s="52">
        <v>1497600</v>
      </c>
      <c r="R399" s="39" t="s">
        <v>116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509</v>
      </c>
      <c r="M400" s="39">
        <v>1</v>
      </c>
      <c r="N400" s="26"/>
      <c r="O400" s="26"/>
      <c r="P400" s="49"/>
      <c r="Q400" s="52">
        <v>2280000</v>
      </c>
      <c r="R400" s="39" t="s">
        <v>512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608</v>
      </c>
      <c r="J401" s="51"/>
      <c r="K401" s="26"/>
      <c r="L401" s="26" t="s">
        <v>602</v>
      </c>
      <c r="M401" s="39">
        <v>1</v>
      </c>
      <c r="N401" s="26"/>
      <c r="O401" s="26"/>
      <c r="P401" s="49"/>
      <c r="Q401" s="52">
        <v>1152000</v>
      </c>
      <c r="R401" s="39" t="s">
        <v>633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604</v>
      </c>
      <c r="M402" s="39">
        <v>1</v>
      </c>
      <c r="N402" s="26"/>
      <c r="O402" s="26"/>
      <c r="P402" s="49"/>
      <c r="Q402" s="52">
        <v>1908000</v>
      </c>
      <c r="R402" s="39" t="s">
        <v>634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603</v>
      </c>
      <c r="M403" s="39">
        <v>1</v>
      </c>
      <c r="N403" s="26"/>
      <c r="O403" s="26"/>
      <c r="P403" s="49"/>
      <c r="Q403" s="52">
        <v>1728000</v>
      </c>
      <c r="R403" s="39" t="s">
        <v>633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225</v>
      </c>
      <c r="M404" s="39">
        <v>2</v>
      </c>
      <c r="N404" s="26"/>
      <c r="O404" s="26"/>
      <c r="P404" s="49"/>
      <c r="Q404" s="52">
        <v>1860000</v>
      </c>
      <c r="R404" s="39" t="s">
        <v>236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509</v>
      </c>
      <c r="M405" s="39">
        <v>2</v>
      </c>
      <c r="N405" s="26"/>
      <c r="O405" s="26"/>
      <c r="P405" s="49"/>
      <c r="Q405" s="52">
        <v>2280000</v>
      </c>
      <c r="R405" s="39" t="s">
        <v>512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99</v>
      </c>
      <c r="M406" s="39">
        <v>10</v>
      </c>
      <c r="N406" s="26"/>
      <c r="O406" s="26"/>
      <c r="P406" s="49"/>
      <c r="Q406" s="52">
        <v>5616000</v>
      </c>
      <c r="R406" s="39" t="s">
        <v>100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605</v>
      </c>
      <c r="M407" s="39">
        <v>2</v>
      </c>
      <c r="N407" s="26"/>
      <c r="O407" s="26"/>
      <c r="P407" s="49"/>
      <c r="Q407" s="52">
        <v>3916800</v>
      </c>
      <c r="R407" s="39" t="s">
        <v>154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606</v>
      </c>
      <c r="M408" s="39">
        <v>2</v>
      </c>
      <c r="N408" s="26"/>
      <c r="O408" s="26"/>
      <c r="P408" s="49"/>
      <c r="Q408" s="52">
        <v>504000</v>
      </c>
      <c r="R408" s="39" t="s">
        <v>635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609</v>
      </c>
      <c r="I410" s="26" t="s">
        <v>613</v>
      </c>
      <c r="J410" s="51">
        <v>44911</v>
      </c>
      <c r="K410" s="26"/>
      <c r="L410" s="26" t="s">
        <v>89</v>
      </c>
      <c r="M410" s="39">
        <v>8</v>
      </c>
      <c r="N410" s="26"/>
      <c r="O410" s="26"/>
      <c r="P410" s="49"/>
      <c r="Q410" s="52">
        <v>1954800</v>
      </c>
      <c r="R410" s="39" t="s">
        <v>90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157</v>
      </c>
      <c r="M411" s="39">
        <v>1</v>
      </c>
      <c r="N411" s="26"/>
      <c r="O411" s="26"/>
      <c r="P411" s="49"/>
      <c r="Q411" s="52">
        <v>801600</v>
      </c>
      <c r="R411" s="39" t="s">
        <v>172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610</v>
      </c>
      <c r="M412" s="39">
        <v>3</v>
      </c>
      <c r="N412" s="26"/>
      <c r="O412" s="26"/>
      <c r="P412" s="49"/>
      <c r="Q412" s="52">
        <v>2376000</v>
      </c>
      <c r="R412" s="39" t="s">
        <v>152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611</v>
      </c>
      <c r="M413" s="39">
        <v>3</v>
      </c>
      <c r="N413" s="26"/>
      <c r="O413" s="26"/>
      <c r="P413" s="49"/>
      <c r="Q413" s="52">
        <v>2592000</v>
      </c>
      <c r="R413" s="39" t="s">
        <v>153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612</v>
      </c>
      <c r="M414" s="39">
        <v>3</v>
      </c>
      <c r="N414" s="26"/>
      <c r="O414" s="26"/>
      <c r="P414" s="49"/>
      <c r="Q414" s="52">
        <v>2160000</v>
      </c>
      <c r="R414" s="39" t="s">
        <v>636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614</v>
      </c>
      <c r="I416" s="26" t="s">
        <v>669</v>
      </c>
      <c r="J416" s="51">
        <v>44910</v>
      </c>
      <c r="K416" s="26"/>
      <c r="L416" s="26" t="s">
        <v>615</v>
      </c>
      <c r="M416" s="39">
        <v>2</v>
      </c>
      <c r="N416" s="26"/>
      <c r="O416" s="26"/>
      <c r="P416" s="49"/>
      <c r="Q416" s="52">
        <v>1566000</v>
      </c>
      <c r="R416" s="39" t="s">
        <v>102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616</v>
      </c>
      <c r="M417" s="39">
        <v>1</v>
      </c>
      <c r="N417" s="26"/>
      <c r="O417" s="26"/>
      <c r="P417" s="49"/>
      <c r="Q417" s="52">
        <v>2980800</v>
      </c>
      <c r="R417" s="39" t="s">
        <v>637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612</v>
      </c>
      <c r="M418" s="39">
        <v>3</v>
      </c>
      <c r="N418" s="26"/>
      <c r="O418" s="26"/>
      <c r="P418" s="91"/>
      <c r="Q418" s="52">
        <v>2160000</v>
      </c>
      <c r="R418" s="39" t="s">
        <v>636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617</v>
      </c>
      <c r="M419" s="39">
        <v>2</v>
      </c>
      <c r="N419" s="26"/>
      <c r="O419" s="26"/>
      <c r="P419" s="91"/>
      <c r="Q419" s="52">
        <v>1224000</v>
      </c>
      <c r="R419" s="39" t="s">
        <v>234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618</v>
      </c>
      <c r="M420" s="39">
        <v>2</v>
      </c>
      <c r="N420" s="26"/>
      <c r="O420" s="26"/>
      <c r="P420" s="91"/>
      <c r="Q420" s="52">
        <v>1310400</v>
      </c>
      <c r="R420" s="39" t="s">
        <v>234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619</v>
      </c>
      <c r="M421" s="39">
        <v>2</v>
      </c>
      <c r="N421" s="26"/>
      <c r="O421" s="26"/>
      <c r="P421" s="91"/>
      <c r="Q421" s="52">
        <v>1310400</v>
      </c>
      <c r="R421" s="39" t="s">
        <v>234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620</v>
      </c>
      <c r="J422" s="51"/>
      <c r="K422" s="26"/>
      <c r="L422" s="26" t="s">
        <v>91</v>
      </c>
      <c r="M422" s="39">
        <v>1</v>
      </c>
      <c r="N422" s="26"/>
      <c r="O422" s="26"/>
      <c r="P422" s="91"/>
      <c r="Q422" s="52">
        <v>800000</v>
      </c>
      <c r="R422" s="39" t="s">
        <v>92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621</v>
      </c>
      <c r="I424" s="26" t="s">
        <v>626</v>
      </c>
      <c r="J424" s="51">
        <v>44910</v>
      </c>
      <c r="K424" s="26"/>
      <c r="L424" s="26" t="s">
        <v>225</v>
      </c>
      <c r="M424" s="39">
        <v>3</v>
      </c>
      <c r="N424" s="26"/>
      <c r="O424" s="26"/>
      <c r="P424" s="49"/>
      <c r="Q424" s="52">
        <v>1860000</v>
      </c>
      <c r="R424" s="39" t="s">
        <v>236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228</v>
      </c>
      <c r="M425" s="39">
        <v>1</v>
      </c>
      <c r="N425" s="26"/>
      <c r="O425" s="26"/>
      <c r="P425" s="49"/>
      <c r="Q425" s="52">
        <v>2764800</v>
      </c>
      <c r="R425" s="39" t="s">
        <v>100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622</v>
      </c>
      <c r="M426" s="39">
        <v>5</v>
      </c>
      <c r="N426" s="26"/>
      <c r="O426" s="26"/>
      <c r="P426" s="49"/>
      <c r="Q426" s="52">
        <v>3888000</v>
      </c>
      <c r="R426" s="39" t="s">
        <v>638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625</v>
      </c>
      <c r="M427" s="39">
        <v>2</v>
      </c>
      <c r="N427" s="26"/>
      <c r="O427" s="26"/>
      <c r="P427" s="49"/>
      <c r="Q427" s="52">
        <v>2170800</v>
      </c>
      <c r="R427" s="39" t="s">
        <v>90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89</v>
      </c>
      <c r="M428" s="39">
        <v>2</v>
      </c>
      <c r="N428" s="26"/>
      <c r="O428" s="26"/>
      <c r="P428" s="49"/>
      <c r="Q428" s="52">
        <v>1954800</v>
      </c>
      <c r="R428" s="39" t="s">
        <v>90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623</v>
      </c>
      <c r="M429" s="39">
        <v>2</v>
      </c>
      <c r="N429" s="26"/>
      <c r="O429" s="26"/>
      <c r="P429" s="49"/>
      <c r="Q429" s="52">
        <v>1695600</v>
      </c>
      <c r="R429" s="39" t="s">
        <v>90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91</v>
      </c>
      <c r="M430" s="39">
        <v>1</v>
      </c>
      <c r="N430" s="26"/>
      <c r="O430" s="26"/>
      <c r="P430" s="49"/>
      <c r="Q430" s="52">
        <v>800000</v>
      </c>
      <c r="R430" s="39" t="s">
        <v>92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624</v>
      </c>
      <c r="M431" s="39">
        <v>1</v>
      </c>
      <c r="N431" s="26"/>
      <c r="O431" s="26"/>
      <c r="P431" s="49"/>
      <c r="Q431" s="52">
        <v>1560000</v>
      </c>
      <c r="R431" s="39" t="s">
        <v>512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208</v>
      </c>
      <c r="G433" s="26" t="s">
        <v>121</v>
      </c>
      <c r="H433" s="31" t="s">
        <v>628</v>
      </c>
      <c r="I433" s="26"/>
      <c r="J433" s="51">
        <v>44910</v>
      </c>
      <c r="K433" s="26"/>
      <c r="L433" s="26" t="s">
        <v>629</v>
      </c>
      <c r="M433" s="39">
        <v>5</v>
      </c>
      <c r="N433" s="26">
        <v>480</v>
      </c>
      <c r="O433" s="26" t="s">
        <v>137</v>
      </c>
      <c r="P433" s="49">
        <v>20000</v>
      </c>
      <c r="Q433" s="52"/>
      <c r="R433" s="39" t="s">
        <v>172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435</v>
      </c>
      <c r="G435" s="26" t="s">
        <v>121</v>
      </c>
      <c r="H435" s="31" t="s">
        <v>630</v>
      </c>
      <c r="I435" s="26"/>
      <c r="J435" s="51">
        <v>44911</v>
      </c>
      <c r="K435" s="26"/>
      <c r="L435" s="26" t="s">
        <v>631</v>
      </c>
      <c r="M435" s="39">
        <v>2</v>
      </c>
      <c r="N435" s="26"/>
      <c r="O435" s="26"/>
      <c r="P435" s="49"/>
      <c r="Q435" s="52">
        <v>458100</v>
      </c>
      <c r="R435" s="39" t="s">
        <v>632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670</v>
      </c>
      <c r="M436" s="39">
        <v>2</v>
      </c>
      <c r="N436" s="26"/>
      <c r="O436" s="26"/>
      <c r="P436" s="49"/>
      <c r="Q436" s="52">
        <v>537000</v>
      </c>
      <c r="R436" s="39" t="s">
        <v>632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639</v>
      </c>
      <c r="I438" s="26"/>
      <c r="J438" s="51">
        <v>44910</v>
      </c>
      <c r="K438" s="26"/>
      <c r="L438" s="26" t="s">
        <v>640</v>
      </c>
      <c r="M438" s="39">
        <v>1</v>
      </c>
      <c r="N438" s="26">
        <v>72</v>
      </c>
      <c r="O438" s="26" t="s">
        <v>137</v>
      </c>
      <c r="P438" s="49">
        <v>15800</v>
      </c>
      <c r="Q438" s="52"/>
      <c r="R438" s="39" t="s">
        <v>234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642</v>
      </c>
      <c r="M439" s="39"/>
      <c r="N439" s="26">
        <v>36</v>
      </c>
      <c r="O439" s="26" t="s">
        <v>137</v>
      </c>
      <c r="P439" s="49">
        <v>15800</v>
      </c>
      <c r="Q439" s="52"/>
      <c r="R439" s="39" t="s">
        <v>234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641</v>
      </c>
      <c r="M440" s="39"/>
      <c r="N440" s="26">
        <v>36</v>
      </c>
      <c r="O440" s="26" t="s">
        <v>137</v>
      </c>
      <c r="P440" s="49">
        <v>15800</v>
      </c>
      <c r="Q440" s="52"/>
      <c r="R440" s="39" t="s">
        <v>234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643</v>
      </c>
      <c r="M441" s="39">
        <v>3</v>
      </c>
      <c r="N441" s="26">
        <v>144</v>
      </c>
      <c r="O441" s="26" t="s">
        <v>124</v>
      </c>
      <c r="P441" s="49">
        <v>54600</v>
      </c>
      <c r="Q441" s="52"/>
      <c r="R441" s="39" t="s">
        <v>538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644</v>
      </c>
      <c r="M442" s="39">
        <v>3</v>
      </c>
      <c r="N442" s="26">
        <v>144</v>
      </c>
      <c r="O442" s="26" t="s">
        <v>124</v>
      </c>
      <c r="P442" s="49">
        <v>48000</v>
      </c>
      <c r="Q442" s="52"/>
      <c r="R442" s="39" t="s">
        <v>538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645</v>
      </c>
      <c r="M443" s="39">
        <v>3</v>
      </c>
      <c r="N443" s="26">
        <v>144</v>
      </c>
      <c r="O443" s="26" t="s">
        <v>124</v>
      </c>
      <c r="P443" s="49">
        <v>32400</v>
      </c>
      <c r="Q443" s="52"/>
      <c r="R443" s="39" t="s">
        <v>538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391</v>
      </c>
      <c r="M444" s="39">
        <v>3</v>
      </c>
      <c r="N444" s="26">
        <v>108</v>
      </c>
      <c r="O444" s="26" t="s">
        <v>124</v>
      </c>
      <c r="P444" s="49">
        <v>41400</v>
      </c>
      <c r="Q444" s="52"/>
      <c r="R444" s="39" t="s">
        <v>536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646</v>
      </c>
      <c r="M445" s="39">
        <v>10</v>
      </c>
      <c r="N445" s="26">
        <v>2400</v>
      </c>
      <c r="O445" s="26" t="s">
        <v>137</v>
      </c>
      <c r="P445" s="49">
        <v>6800</v>
      </c>
      <c r="Q445" s="52"/>
      <c r="R445" s="39" t="s">
        <v>647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650</v>
      </c>
      <c r="M446" s="39">
        <v>10</v>
      </c>
      <c r="N446" s="26">
        <v>1200</v>
      </c>
      <c r="O446" s="26" t="s">
        <v>137</v>
      </c>
      <c r="P446" s="49">
        <v>18000</v>
      </c>
      <c r="Q446" s="52"/>
      <c r="R446" s="39" t="s">
        <v>648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649</v>
      </c>
      <c r="M447" s="39">
        <v>2</v>
      </c>
      <c r="N447" s="26">
        <v>24</v>
      </c>
      <c r="O447" s="26" t="s">
        <v>346</v>
      </c>
      <c r="P447" s="49">
        <v>255600</v>
      </c>
      <c r="Q447" s="52"/>
      <c r="R447" s="39" t="s">
        <v>100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668</v>
      </c>
      <c r="M448" s="39">
        <v>2</v>
      </c>
      <c r="N448" s="26">
        <v>24</v>
      </c>
      <c r="O448" s="26" t="s">
        <v>346</v>
      </c>
      <c r="P448" s="49">
        <v>255600</v>
      </c>
      <c r="Q448" s="52"/>
      <c r="R448" s="39" t="s">
        <v>100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651</v>
      </c>
      <c r="I450" s="26"/>
      <c r="J450" s="51">
        <v>44910</v>
      </c>
      <c r="K450" s="26"/>
      <c r="L450" s="26" t="s">
        <v>266</v>
      </c>
      <c r="M450" s="39">
        <v>3</v>
      </c>
      <c r="N450" s="26">
        <v>2160</v>
      </c>
      <c r="O450" s="26" t="s">
        <v>137</v>
      </c>
      <c r="P450" s="49">
        <v>3700</v>
      </c>
      <c r="Q450" s="52"/>
      <c r="R450" s="39" t="s">
        <v>268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338</v>
      </c>
      <c r="M451" s="39">
        <v>3</v>
      </c>
      <c r="N451" s="26">
        <v>2160</v>
      </c>
      <c r="O451" s="26" t="s">
        <v>137</v>
      </c>
      <c r="P451" s="49">
        <v>3700</v>
      </c>
      <c r="Q451" s="52"/>
      <c r="R451" s="39" t="s">
        <v>268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339</v>
      </c>
      <c r="M452" s="39">
        <v>2</v>
      </c>
      <c r="N452" s="26">
        <v>1440</v>
      </c>
      <c r="O452" s="26" t="s">
        <v>137</v>
      </c>
      <c r="P452" s="49">
        <v>3700</v>
      </c>
      <c r="Q452" s="52"/>
      <c r="R452" s="39" t="s">
        <v>268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340</v>
      </c>
      <c r="M453" s="39">
        <v>2</v>
      </c>
      <c r="N453" s="26">
        <v>1440</v>
      </c>
      <c r="O453" s="26" t="s">
        <v>137</v>
      </c>
      <c r="P453" s="49">
        <v>3700</v>
      </c>
      <c r="Q453" s="52"/>
      <c r="R453" s="39" t="s">
        <v>268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341</v>
      </c>
      <c r="M454" s="39">
        <v>2</v>
      </c>
      <c r="N454" s="26">
        <v>1440</v>
      </c>
      <c r="O454" s="26" t="s">
        <v>137</v>
      </c>
      <c r="P454" s="49">
        <v>3700</v>
      </c>
      <c r="Q454" s="52"/>
      <c r="R454" s="39" t="s">
        <v>268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590</v>
      </c>
      <c r="M455" s="39">
        <v>10</v>
      </c>
      <c r="N455" s="26">
        <v>480</v>
      </c>
      <c r="O455" s="26" t="s">
        <v>124</v>
      </c>
      <c r="P455" s="49">
        <v>36000</v>
      </c>
      <c r="Q455" s="52"/>
      <c r="R455" s="39" t="s">
        <v>538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598</v>
      </c>
      <c r="M456" s="39"/>
      <c r="N456" s="26">
        <v>20</v>
      </c>
      <c r="O456" s="26" t="s">
        <v>124</v>
      </c>
      <c r="P456" s="49">
        <v>12600</v>
      </c>
      <c r="Q456" s="52"/>
      <c r="R456" s="39" t="s">
        <v>258</v>
      </c>
      <c r="S456" s="53">
        <v>0.125</v>
      </c>
      <c r="T456" s="53">
        <v>0.05</v>
      </c>
      <c r="U456" s="54">
        <v>209475</v>
      </c>
      <c r="V456" s="37" t="s">
        <v>652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653</v>
      </c>
      <c r="I458" s="26"/>
      <c r="J458" s="51">
        <v>44910</v>
      </c>
      <c r="K458" s="26"/>
      <c r="L458" s="26" t="s">
        <v>654</v>
      </c>
      <c r="M458" s="39">
        <v>25</v>
      </c>
      <c r="N458" s="26">
        <v>3600</v>
      </c>
      <c r="O458" s="26" t="s">
        <v>252</v>
      </c>
      <c r="P458" s="49">
        <v>11900</v>
      </c>
      <c r="Q458" s="52"/>
      <c r="R458" s="39" t="s">
        <v>253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655</v>
      </c>
      <c r="M459" s="39">
        <v>10</v>
      </c>
      <c r="N459" s="26">
        <v>480</v>
      </c>
      <c r="O459" s="26" t="s">
        <v>252</v>
      </c>
      <c r="P459" s="49">
        <v>29600</v>
      </c>
      <c r="Q459" s="52"/>
      <c r="R459" s="39" t="s">
        <v>114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598</v>
      </c>
      <c r="M460" s="39"/>
      <c r="N460" s="26">
        <v>70</v>
      </c>
      <c r="O460" s="26" t="s">
        <v>124</v>
      </c>
      <c r="P460" s="49">
        <v>12600</v>
      </c>
      <c r="Q460" s="52"/>
      <c r="R460" s="39" t="s">
        <v>258</v>
      </c>
      <c r="S460" s="53">
        <v>0.125</v>
      </c>
      <c r="T460" s="53">
        <v>0.05</v>
      </c>
      <c r="U460" s="54">
        <v>733162.5</v>
      </c>
      <c r="V460" s="37" t="s">
        <v>656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657</v>
      </c>
      <c r="I462" s="26"/>
      <c r="J462" s="51">
        <v>44911</v>
      </c>
      <c r="K462" s="26"/>
      <c r="L462" s="26" t="s">
        <v>373</v>
      </c>
      <c r="M462" s="39">
        <v>25</v>
      </c>
      <c r="N462" s="26">
        <v>3600</v>
      </c>
      <c r="O462" s="26" t="s">
        <v>252</v>
      </c>
      <c r="P462" s="49">
        <v>10600</v>
      </c>
      <c r="Q462" s="175"/>
      <c r="R462" s="176" t="s">
        <v>253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543</v>
      </c>
      <c r="M463" s="39">
        <v>5</v>
      </c>
      <c r="N463" s="26">
        <v>360</v>
      </c>
      <c r="O463" s="26" t="s">
        <v>252</v>
      </c>
      <c r="P463" s="49">
        <v>21200</v>
      </c>
      <c r="Q463" s="52"/>
      <c r="R463" s="39" t="s">
        <v>658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546</v>
      </c>
      <c r="M464" s="39">
        <v>10</v>
      </c>
      <c r="N464" s="26">
        <v>400</v>
      </c>
      <c r="O464" s="26" t="s">
        <v>124</v>
      </c>
      <c r="P464" s="49">
        <v>49200</v>
      </c>
      <c r="Q464" s="52"/>
      <c r="R464" s="39" t="s">
        <v>376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345</v>
      </c>
      <c r="M465" s="39">
        <v>1</v>
      </c>
      <c r="N465" s="26">
        <v>30</v>
      </c>
      <c r="O465" s="26" t="s">
        <v>346</v>
      </c>
      <c r="P465" s="49">
        <v>104400</v>
      </c>
      <c r="Q465" s="52"/>
      <c r="R465" s="39" t="s">
        <v>347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659</v>
      </c>
      <c r="M466" s="39">
        <v>1</v>
      </c>
      <c r="N466" s="26">
        <v>6</v>
      </c>
      <c r="O466" s="26" t="s">
        <v>137</v>
      </c>
      <c r="P466" s="49">
        <v>500000</v>
      </c>
      <c r="Q466" s="52"/>
      <c r="R466" s="39" t="s">
        <v>635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660</v>
      </c>
      <c r="M467" s="39">
        <v>1</v>
      </c>
      <c r="N467" s="26">
        <v>24</v>
      </c>
      <c r="O467" s="26" t="s">
        <v>137</v>
      </c>
      <c r="P467" s="49">
        <v>12300</v>
      </c>
      <c r="Q467" s="52"/>
      <c r="R467" s="39" t="s">
        <v>204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398</v>
      </c>
      <c r="M468" s="39">
        <v>1</v>
      </c>
      <c r="N468" s="26">
        <v>50</v>
      </c>
      <c r="O468" s="26" t="s">
        <v>350</v>
      </c>
      <c r="P468" s="49">
        <v>34100</v>
      </c>
      <c r="Q468" s="52"/>
      <c r="R468" s="39" t="s">
        <v>399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661</v>
      </c>
      <c r="I470" s="26" t="s">
        <v>664</v>
      </c>
      <c r="J470" s="51">
        <v>44912</v>
      </c>
      <c r="K470" s="26"/>
      <c r="L470" s="26" t="s">
        <v>227</v>
      </c>
      <c r="M470" s="39">
        <v>2</v>
      </c>
      <c r="N470" s="26"/>
      <c r="O470" s="26"/>
      <c r="P470" s="49"/>
      <c r="Q470" s="52">
        <v>5702400</v>
      </c>
      <c r="R470" s="39" t="s">
        <v>100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605</v>
      </c>
      <c r="M471" s="39">
        <v>2</v>
      </c>
      <c r="N471" s="26"/>
      <c r="O471" s="26"/>
      <c r="P471" s="49"/>
      <c r="Q471" s="52">
        <v>3916800</v>
      </c>
      <c r="R471" s="39" t="s">
        <v>154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662</v>
      </c>
      <c r="M472" s="39">
        <v>2</v>
      </c>
      <c r="N472" s="26"/>
      <c r="O472" s="26"/>
      <c r="P472" s="49"/>
      <c r="Q472" s="52">
        <v>4032000</v>
      </c>
      <c r="R472" s="39" t="s">
        <v>154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663</v>
      </c>
      <c r="M473" s="39">
        <v>1</v>
      </c>
      <c r="N473" s="26"/>
      <c r="O473" s="26"/>
      <c r="P473" s="49"/>
      <c r="Q473" s="52">
        <v>2361600</v>
      </c>
      <c r="R473" s="39" t="s">
        <v>666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665</v>
      </c>
      <c r="J474" s="51"/>
      <c r="K474" s="26"/>
      <c r="L474" s="26" t="s">
        <v>610</v>
      </c>
      <c r="M474" s="39">
        <v>3</v>
      </c>
      <c r="N474" s="26"/>
      <c r="O474" s="26"/>
      <c r="P474" s="49"/>
      <c r="Q474" s="52">
        <v>2376000</v>
      </c>
      <c r="R474" s="39" t="s">
        <v>152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667</v>
      </c>
      <c r="J476" s="51"/>
      <c r="K476" s="26"/>
      <c r="L476" s="26" t="s">
        <v>420</v>
      </c>
      <c r="M476" s="39"/>
      <c r="N476" s="26">
        <v>50</v>
      </c>
      <c r="O476" s="26" t="s">
        <v>137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183</v>
      </c>
      <c r="G478" s="26" t="s">
        <v>121</v>
      </c>
      <c r="H478" s="31"/>
      <c r="I478" s="26"/>
      <c r="J478" s="51">
        <v>44915</v>
      </c>
      <c r="K478" s="26"/>
      <c r="L478" s="26" t="s">
        <v>671</v>
      </c>
      <c r="M478" s="39">
        <v>5</v>
      </c>
      <c r="N478" s="26">
        <v>3000</v>
      </c>
      <c r="O478" s="26" t="s">
        <v>137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672</v>
      </c>
      <c r="M479" s="39">
        <v>9</v>
      </c>
      <c r="N479" s="26">
        <f>600*9</f>
        <v>5400</v>
      </c>
      <c r="O479" s="26" t="s">
        <v>137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673</v>
      </c>
      <c r="M480" s="39">
        <v>13</v>
      </c>
      <c r="N480" s="26">
        <f>288*13</f>
        <v>3744</v>
      </c>
      <c r="O480" s="26" t="s">
        <v>137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674</v>
      </c>
      <c r="M481" s="39">
        <v>4</v>
      </c>
      <c r="N481" s="26">
        <f>225*4</f>
        <v>900</v>
      </c>
      <c r="O481" s="26" t="s">
        <v>129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330</v>
      </c>
      <c r="G483" s="26" t="s">
        <v>121</v>
      </c>
      <c r="H483" s="31" t="s">
        <v>677</v>
      </c>
      <c r="I483" s="26"/>
      <c r="J483" s="51">
        <v>44914</v>
      </c>
      <c r="K483" s="26"/>
      <c r="L483" s="26" t="s">
        <v>793</v>
      </c>
      <c r="M483" s="39">
        <v>2</v>
      </c>
      <c r="N483" s="26">
        <v>8000</v>
      </c>
      <c r="O483" s="26" t="s">
        <v>137</v>
      </c>
      <c r="P483" s="49">
        <v>600</v>
      </c>
      <c r="Q483" s="52"/>
      <c r="R483" s="39" t="s">
        <v>371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200</v>
      </c>
      <c r="G485" s="26" t="s">
        <v>121</v>
      </c>
      <c r="H485" s="31" t="s">
        <v>678</v>
      </c>
      <c r="I485" s="26"/>
      <c r="J485" s="51">
        <v>44914</v>
      </c>
      <c r="K485" s="26"/>
      <c r="L485" s="26" t="s">
        <v>794</v>
      </c>
      <c r="M485" s="39">
        <v>3</v>
      </c>
      <c r="N485" s="26">
        <v>810</v>
      </c>
      <c r="O485" s="26" t="s">
        <v>413</v>
      </c>
      <c r="P485" s="49">
        <v>6500</v>
      </c>
      <c r="Q485" s="52"/>
      <c r="R485" s="39" t="s">
        <v>679</v>
      </c>
      <c r="S485" s="53"/>
      <c r="T485" s="53"/>
      <c r="U485" s="54"/>
      <c r="V485" s="37" t="s">
        <v>792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795</v>
      </c>
      <c r="G487" s="26" t="s">
        <v>121</v>
      </c>
      <c r="H487" s="31" t="s">
        <v>680</v>
      </c>
      <c r="I487" s="26"/>
      <c r="J487" s="51">
        <v>44914</v>
      </c>
      <c r="K487" s="26"/>
      <c r="L487" s="26" t="s">
        <v>683</v>
      </c>
      <c r="M487" s="39">
        <v>1</v>
      </c>
      <c r="N487" s="26">
        <v>10</v>
      </c>
      <c r="O487" s="26" t="s">
        <v>129</v>
      </c>
      <c r="P487" s="49">
        <v>130500</v>
      </c>
      <c r="Q487" s="52"/>
      <c r="R487" s="39" t="s">
        <v>681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682</v>
      </c>
      <c r="M488" s="39">
        <v>1</v>
      </c>
      <c r="N488" s="26">
        <v>10</v>
      </c>
      <c r="O488" s="26" t="s">
        <v>129</v>
      </c>
      <c r="P488" s="49">
        <v>147500</v>
      </c>
      <c r="Q488" s="52"/>
      <c r="R488" s="39" t="s">
        <v>681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684</v>
      </c>
      <c r="M489" s="39">
        <v>1</v>
      </c>
      <c r="N489" s="26">
        <v>10</v>
      </c>
      <c r="O489" s="26" t="s">
        <v>129</v>
      </c>
      <c r="P489" s="49">
        <v>173500</v>
      </c>
      <c r="Q489" s="52"/>
      <c r="R489" s="39" t="s">
        <v>681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685</v>
      </c>
      <c r="M490" s="39">
        <v>1</v>
      </c>
      <c r="N490" s="26">
        <v>10</v>
      </c>
      <c r="O490" s="26" t="s">
        <v>129</v>
      </c>
      <c r="P490" s="49">
        <v>242000</v>
      </c>
      <c r="Q490" s="52"/>
      <c r="R490" s="39" t="s">
        <v>681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686</v>
      </c>
      <c r="M491" s="39">
        <v>1</v>
      </c>
      <c r="N491" s="26">
        <v>10</v>
      </c>
      <c r="O491" s="26" t="s">
        <v>129</v>
      </c>
      <c r="P491" s="49">
        <v>261000</v>
      </c>
      <c r="Q491" s="52"/>
      <c r="R491" s="39" t="s">
        <v>681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687</v>
      </c>
      <c r="M492" s="39">
        <v>1</v>
      </c>
      <c r="N492" s="26">
        <v>10</v>
      </c>
      <c r="O492" s="26" t="s">
        <v>129</v>
      </c>
      <c r="P492" s="49">
        <v>205000</v>
      </c>
      <c r="Q492" s="52"/>
      <c r="R492" s="39" t="s">
        <v>681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791</v>
      </c>
      <c r="M493" s="39">
        <v>1</v>
      </c>
      <c r="N493" s="26">
        <v>10</v>
      </c>
      <c r="O493" s="26" t="s">
        <v>129</v>
      </c>
      <c r="P493" s="49">
        <v>176000</v>
      </c>
      <c r="Q493" s="52"/>
      <c r="R493" s="39" t="s">
        <v>681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195</v>
      </c>
      <c r="G495" s="26" t="s">
        <v>121</v>
      </c>
      <c r="H495" s="23" t="s">
        <v>688</v>
      </c>
      <c r="I495" s="26"/>
      <c r="J495" s="51">
        <v>44914</v>
      </c>
      <c r="K495" s="26" t="s">
        <v>689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129</v>
      </c>
      <c r="P495" s="49">
        <v>18250</v>
      </c>
      <c r="Q495" s="52"/>
      <c r="R495" s="39" t="s">
        <v>298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690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129</v>
      </c>
      <c r="P496" s="49">
        <v>18250</v>
      </c>
      <c r="Q496" s="52"/>
      <c r="R496" s="39" t="s">
        <v>298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691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129</v>
      </c>
      <c r="P497" s="49">
        <v>18250</v>
      </c>
      <c r="Q497" s="86"/>
      <c r="R497" s="39" t="s">
        <v>298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692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129</v>
      </c>
      <c r="P498" s="49">
        <v>18250</v>
      </c>
      <c r="Q498" s="86"/>
      <c r="R498" s="39" t="s">
        <v>298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693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129</v>
      </c>
      <c r="P499" s="49">
        <v>18250</v>
      </c>
      <c r="Q499" s="86"/>
      <c r="R499" s="39" t="s">
        <v>298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694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129</v>
      </c>
      <c r="P500" s="49">
        <v>18250</v>
      </c>
      <c r="Q500" s="86"/>
      <c r="R500" s="39" t="s">
        <v>298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695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129</v>
      </c>
      <c r="P501" s="49">
        <v>18250</v>
      </c>
      <c r="Q501" s="86"/>
      <c r="R501" s="39" t="s">
        <v>298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696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129</v>
      </c>
      <c r="P502" s="49">
        <v>18250</v>
      </c>
      <c r="Q502" s="86"/>
      <c r="R502" s="39" t="s">
        <v>298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697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129</v>
      </c>
      <c r="P503" s="49">
        <v>18250</v>
      </c>
      <c r="Q503" s="86"/>
      <c r="R503" s="39" t="s">
        <v>298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698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129</v>
      </c>
      <c r="P504" s="49">
        <v>18250</v>
      </c>
      <c r="Q504" s="86"/>
      <c r="R504" s="39" t="s">
        <v>298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699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129</v>
      </c>
      <c r="P505" s="49"/>
      <c r="Q505" s="86"/>
      <c r="R505" s="39" t="s">
        <v>298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195</v>
      </c>
      <c r="G507" s="26" t="s">
        <v>121</v>
      </c>
      <c r="H507" s="31" t="s">
        <v>700</v>
      </c>
      <c r="I507" s="83"/>
      <c r="J507" s="82">
        <v>44914</v>
      </c>
      <c r="K507" s="26" t="s">
        <v>701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129</v>
      </c>
      <c r="P507" s="85">
        <v>18250</v>
      </c>
      <c r="Q507" s="86"/>
      <c r="R507" s="39" t="s">
        <v>298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702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129</v>
      </c>
      <c r="P508" s="85">
        <v>18250</v>
      </c>
      <c r="Q508" s="86"/>
      <c r="R508" s="39" t="s">
        <v>298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703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129</v>
      </c>
      <c r="P509" s="85">
        <v>18250</v>
      </c>
      <c r="Q509" s="86"/>
      <c r="R509" s="39" t="s">
        <v>298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704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129</v>
      </c>
      <c r="P510" s="85">
        <v>18250</v>
      </c>
      <c r="Q510" s="86"/>
      <c r="R510" s="39" t="s">
        <v>298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705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129</v>
      </c>
      <c r="P511" s="85">
        <v>18250</v>
      </c>
      <c r="Q511" s="86"/>
      <c r="R511" s="39" t="s">
        <v>298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706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129</v>
      </c>
      <c r="P512" s="85">
        <v>18250</v>
      </c>
      <c r="Q512" s="86"/>
      <c r="R512" s="39" t="s">
        <v>298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707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129</v>
      </c>
      <c r="P513" s="85">
        <v>18250</v>
      </c>
      <c r="Q513" s="86"/>
      <c r="R513" s="39" t="s">
        <v>298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708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129</v>
      </c>
      <c r="P514" s="85">
        <v>18250</v>
      </c>
      <c r="Q514" s="86"/>
      <c r="R514" s="39" t="s">
        <v>298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709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129</v>
      </c>
      <c r="P515" s="85">
        <v>18250</v>
      </c>
      <c r="Q515" s="86"/>
      <c r="R515" s="39" t="s">
        <v>298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710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129</v>
      </c>
      <c r="P516" s="85">
        <v>18250</v>
      </c>
      <c r="Q516" s="86"/>
      <c r="R516" s="39" t="s">
        <v>298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711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129</v>
      </c>
      <c r="P517" s="85">
        <v>18250</v>
      </c>
      <c r="Q517" s="86"/>
      <c r="R517" s="39" t="s">
        <v>298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712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129</v>
      </c>
      <c r="P518" s="85">
        <v>18250</v>
      </c>
      <c r="Q518" s="52"/>
      <c r="R518" s="39" t="s">
        <v>298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713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129</v>
      </c>
      <c r="P519" s="85">
        <v>18250</v>
      </c>
      <c r="Q519" s="52"/>
      <c r="R519" s="39" t="s">
        <v>298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714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129</v>
      </c>
      <c r="P520" s="85">
        <v>18250</v>
      </c>
      <c r="Q520" s="52"/>
      <c r="R520" s="39" t="s">
        <v>298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715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129</v>
      </c>
      <c r="P521" s="85">
        <v>18250</v>
      </c>
      <c r="Q521" s="52"/>
      <c r="R521" s="39" t="s">
        <v>298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208</v>
      </c>
      <c r="G523" s="26" t="s">
        <v>121</v>
      </c>
      <c r="H523" s="31" t="s">
        <v>716</v>
      </c>
      <c r="I523" s="26"/>
      <c r="J523" s="51">
        <v>44910</v>
      </c>
      <c r="K523" s="26"/>
      <c r="L523" s="26" t="s">
        <v>717</v>
      </c>
      <c r="M523" s="39">
        <v>5</v>
      </c>
      <c r="N523" s="26">
        <v>480</v>
      </c>
      <c r="O523" s="26" t="s">
        <v>137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208</v>
      </c>
      <c r="G525" s="26" t="s">
        <v>121</v>
      </c>
      <c r="H525" s="31" t="s">
        <v>718</v>
      </c>
      <c r="I525" s="26"/>
      <c r="J525" s="51">
        <v>44910</v>
      </c>
      <c r="K525" s="26"/>
      <c r="L525" s="26" t="s">
        <v>719</v>
      </c>
      <c r="M525" s="39">
        <v>2</v>
      </c>
      <c r="N525" s="26">
        <v>480</v>
      </c>
      <c r="O525" s="26" t="s">
        <v>137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720</v>
      </c>
      <c r="M526" s="39">
        <v>2</v>
      </c>
      <c r="N526" s="26">
        <v>480</v>
      </c>
      <c r="O526" s="26" t="s">
        <v>137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790</v>
      </c>
      <c r="M527" s="39">
        <v>2</v>
      </c>
      <c r="N527" s="26">
        <v>480</v>
      </c>
      <c r="O527" s="26" t="s">
        <v>137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208</v>
      </c>
      <c r="G529" s="26" t="s">
        <v>121</v>
      </c>
      <c r="H529" s="31" t="s">
        <v>721</v>
      </c>
      <c r="I529" s="26"/>
      <c r="J529" s="51">
        <v>44913</v>
      </c>
      <c r="K529" s="26"/>
      <c r="L529" s="26" t="s">
        <v>582</v>
      </c>
      <c r="M529" s="39">
        <v>10</v>
      </c>
      <c r="N529" s="26">
        <v>600</v>
      </c>
      <c r="O529" s="26" t="s">
        <v>129</v>
      </c>
      <c r="P529" s="49">
        <v>9300</v>
      </c>
      <c r="Q529" s="52"/>
      <c r="R529" s="39" t="s">
        <v>270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582</v>
      </c>
      <c r="M530" s="39">
        <v>1</v>
      </c>
      <c r="N530" s="26">
        <v>60</v>
      </c>
      <c r="O530" s="26" t="s">
        <v>129</v>
      </c>
      <c r="P530" s="49"/>
      <c r="Q530" s="52"/>
      <c r="R530" s="39" t="s">
        <v>270</v>
      </c>
      <c r="S530" s="53"/>
      <c r="T530" s="53"/>
      <c r="U530" s="54"/>
      <c r="V530" s="37" t="s">
        <v>296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480</v>
      </c>
      <c r="M531" s="39">
        <v>10</v>
      </c>
      <c r="N531" s="26">
        <v>600</v>
      </c>
      <c r="O531" s="26" t="s">
        <v>129</v>
      </c>
      <c r="P531" s="49">
        <v>9300</v>
      </c>
      <c r="Q531" s="52"/>
      <c r="R531" s="39" t="s">
        <v>270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480</v>
      </c>
      <c r="M532" s="39">
        <v>1</v>
      </c>
      <c r="N532" s="26">
        <v>60</v>
      </c>
      <c r="O532" s="26" t="s">
        <v>129</v>
      </c>
      <c r="P532" s="49"/>
      <c r="Q532" s="52"/>
      <c r="R532" s="39" t="s">
        <v>270</v>
      </c>
      <c r="S532" s="53"/>
      <c r="T532" s="53"/>
      <c r="U532" s="54"/>
      <c r="V532" s="37" t="s">
        <v>296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208</v>
      </c>
      <c r="G534" s="26" t="s">
        <v>121</v>
      </c>
      <c r="H534" s="31" t="s">
        <v>722</v>
      </c>
      <c r="I534" s="26"/>
      <c r="J534" s="51">
        <v>44914</v>
      </c>
      <c r="K534" s="26"/>
      <c r="L534" s="26" t="s">
        <v>723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789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724</v>
      </c>
      <c r="M536" s="84">
        <v>2</v>
      </c>
      <c r="N536" s="83"/>
      <c r="O536" s="26"/>
      <c r="P536" s="85"/>
      <c r="Q536" s="86"/>
      <c r="R536" s="39" t="s">
        <v>727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725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726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582</v>
      </c>
      <c r="M539" s="84">
        <v>6</v>
      </c>
      <c r="N539" s="83"/>
      <c r="O539" s="26"/>
      <c r="P539" s="85"/>
      <c r="Q539" s="86"/>
      <c r="R539" s="39" t="s">
        <v>270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480</v>
      </c>
      <c r="M540" s="84">
        <v>6</v>
      </c>
      <c r="N540" s="83"/>
      <c r="O540" s="26"/>
      <c r="P540" s="85"/>
      <c r="Q540" s="86"/>
      <c r="R540" s="39" t="s">
        <v>270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728</v>
      </c>
      <c r="I542" s="38"/>
      <c r="J542" s="82">
        <v>44912</v>
      </c>
      <c r="K542" s="83"/>
      <c r="L542" s="26" t="s">
        <v>345</v>
      </c>
      <c r="M542" s="84">
        <v>1</v>
      </c>
      <c r="N542" s="83">
        <v>30</v>
      </c>
      <c r="O542" s="26" t="s">
        <v>346</v>
      </c>
      <c r="P542" s="85">
        <v>104400</v>
      </c>
      <c r="Q542" s="86"/>
      <c r="R542" s="39" t="s">
        <v>347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729</v>
      </c>
      <c r="M543" s="98">
        <v>1</v>
      </c>
      <c r="N543" s="97">
        <v>120</v>
      </c>
      <c r="O543" s="38" t="s">
        <v>137</v>
      </c>
      <c r="P543" s="99">
        <v>18700</v>
      </c>
      <c r="Q543" s="100"/>
      <c r="R543" s="56" t="s">
        <v>648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730</v>
      </c>
      <c r="M544" s="98">
        <v>1</v>
      </c>
      <c r="N544" s="97">
        <v>768</v>
      </c>
      <c r="O544" s="38" t="s">
        <v>137</v>
      </c>
      <c r="P544" s="99">
        <v>2100</v>
      </c>
      <c r="Q544" s="100"/>
      <c r="R544" s="56" t="s">
        <v>731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263</v>
      </c>
      <c r="M545" s="98">
        <v>2</v>
      </c>
      <c r="N545" s="97">
        <v>100</v>
      </c>
      <c r="O545" s="38" t="s">
        <v>350</v>
      </c>
      <c r="P545" s="99">
        <v>28300</v>
      </c>
      <c r="Q545" s="100"/>
      <c r="R545" s="56" t="s">
        <v>732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733</v>
      </c>
      <c r="M546" s="98">
        <v>1</v>
      </c>
      <c r="N546" s="97">
        <v>50</v>
      </c>
      <c r="O546" s="38" t="s">
        <v>350</v>
      </c>
      <c r="P546" s="99">
        <v>28300</v>
      </c>
      <c r="Q546" s="100"/>
      <c r="R546" s="56" t="s">
        <v>732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398</v>
      </c>
      <c r="M547" s="98">
        <v>1</v>
      </c>
      <c r="N547" s="97">
        <v>50</v>
      </c>
      <c r="O547" s="38" t="s">
        <v>350</v>
      </c>
      <c r="P547" s="91">
        <v>34100</v>
      </c>
      <c r="Q547" s="106"/>
      <c r="R547" s="178" t="s">
        <v>399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734</v>
      </c>
      <c r="M548" s="98">
        <v>1</v>
      </c>
      <c r="N548" s="97">
        <v>72</v>
      </c>
      <c r="O548" s="38" t="s">
        <v>124</v>
      </c>
      <c r="P548" s="99">
        <v>37200</v>
      </c>
      <c r="Q548" s="100"/>
      <c r="R548" s="56" t="s">
        <v>735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736</v>
      </c>
      <c r="M549" s="98">
        <v>1</v>
      </c>
      <c r="N549" s="97">
        <v>144</v>
      </c>
      <c r="O549" s="38" t="s">
        <v>252</v>
      </c>
      <c r="P549" s="99">
        <v>10600</v>
      </c>
      <c r="Q549" s="100"/>
      <c r="R549" s="56" t="s">
        <v>253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737</v>
      </c>
      <c r="I551" s="97"/>
      <c r="J551" s="96">
        <v>44914</v>
      </c>
      <c r="K551" s="97"/>
      <c r="L551" s="38" t="s">
        <v>738</v>
      </c>
      <c r="M551" s="98">
        <v>1</v>
      </c>
      <c r="N551" s="97">
        <v>20</v>
      </c>
      <c r="O551" s="38" t="s">
        <v>137</v>
      </c>
      <c r="P551" s="99">
        <v>94500</v>
      </c>
      <c r="Q551" s="100"/>
      <c r="R551" s="56" t="s">
        <v>739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740</v>
      </c>
      <c r="M552" s="98">
        <v>1</v>
      </c>
      <c r="N552" s="97">
        <v>720</v>
      </c>
      <c r="O552" s="38" t="s">
        <v>137</v>
      </c>
      <c r="P552" s="99">
        <v>4000</v>
      </c>
      <c r="Q552" s="100"/>
      <c r="R552" s="56" t="s">
        <v>352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741</v>
      </c>
      <c r="M553" s="98">
        <v>1</v>
      </c>
      <c r="N553" s="97">
        <v>720</v>
      </c>
      <c r="O553" s="38" t="s">
        <v>137</v>
      </c>
      <c r="P553" s="99">
        <v>5700</v>
      </c>
      <c r="Q553" s="100"/>
      <c r="R553" s="56" t="s">
        <v>352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742</v>
      </c>
      <c r="M554" s="98">
        <v>1</v>
      </c>
      <c r="N554" s="97">
        <v>720</v>
      </c>
      <c r="O554" s="38" t="s">
        <v>137</v>
      </c>
      <c r="P554" s="99">
        <v>5800</v>
      </c>
      <c r="Q554" s="100"/>
      <c r="R554" s="56" t="s">
        <v>352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743</v>
      </c>
      <c r="M555" s="98">
        <v>1</v>
      </c>
      <c r="N555" s="97">
        <v>360</v>
      </c>
      <c r="O555" s="38" t="s">
        <v>137</v>
      </c>
      <c r="P555" s="99">
        <v>10800</v>
      </c>
      <c r="Q555" s="100"/>
      <c r="R555" s="56" t="s">
        <v>744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745</v>
      </c>
      <c r="I557" s="97"/>
      <c r="J557" s="96">
        <v>44914</v>
      </c>
      <c r="K557" s="97"/>
      <c r="L557" s="38" t="s">
        <v>746</v>
      </c>
      <c r="M557" s="98">
        <v>1</v>
      </c>
      <c r="N557" s="97">
        <v>160</v>
      </c>
      <c r="O557" s="38" t="s">
        <v>137</v>
      </c>
      <c r="P557" s="99">
        <v>27000</v>
      </c>
      <c r="Q557" s="100"/>
      <c r="R557" s="56" t="s">
        <v>747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748</v>
      </c>
      <c r="I559" s="97"/>
      <c r="J559" s="96">
        <v>44911</v>
      </c>
      <c r="K559" s="97"/>
      <c r="L559" s="38" t="s">
        <v>351</v>
      </c>
      <c r="M559" s="98">
        <v>25</v>
      </c>
      <c r="N559" s="97">
        <v>18000</v>
      </c>
      <c r="O559" s="38" t="s">
        <v>137</v>
      </c>
      <c r="P559" s="99">
        <v>4800</v>
      </c>
      <c r="Q559" s="100"/>
      <c r="R559" s="56" t="s">
        <v>352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749</v>
      </c>
      <c r="I561" s="38" t="s">
        <v>750</v>
      </c>
      <c r="J561" s="79">
        <v>44915</v>
      </c>
      <c r="K561" s="79"/>
      <c r="L561" s="38" t="s">
        <v>605</v>
      </c>
      <c r="M561" s="98">
        <v>1</v>
      </c>
      <c r="N561" s="97"/>
      <c r="O561" s="38"/>
      <c r="P561" s="99"/>
      <c r="Q561" s="100">
        <v>3916800</v>
      </c>
      <c r="R561" s="56" t="s">
        <v>154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611</v>
      </c>
      <c r="M562" s="98">
        <v>2</v>
      </c>
      <c r="N562" s="97"/>
      <c r="O562" s="38"/>
      <c r="P562" s="99"/>
      <c r="Q562" s="100">
        <v>2592000</v>
      </c>
      <c r="R562" s="56" t="s">
        <v>153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751</v>
      </c>
      <c r="I564" s="38" t="s">
        <v>752</v>
      </c>
      <c r="J564" s="79">
        <v>44914</v>
      </c>
      <c r="K564" s="96"/>
      <c r="L564" s="38" t="s">
        <v>753</v>
      </c>
      <c r="M564" s="98">
        <v>1</v>
      </c>
      <c r="N564" s="97"/>
      <c r="O564" s="97"/>
      <c r="P564" s="99"/>
      <c r="Q564" s="100">
        <v>2980800</v>
      </c>
      <c r="R564" s="56" t="s">
        <v>637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>
        <f>IF(NOTA[[#This Row],[TGL.NOTA]]="",IF(NOTA[[#This Row],[SUPPLIER_H]]="","",AI563),MONTH(NOTA[[#This Row],[TGL.NOTA]]))</f>
        <v>12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788</v>
      </c>
      <c r="M565" s="98">
        <v>1</v>
      </c>
      <c r="N565" s="97"/>
      <c r="O565" s="38"/>
      <c r="P565" s="99"/>
      <c r="Q565" s="100">
        <v>2112000</v>
      </c>
      <c r="R565" s="56" t="s">
        <v>759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12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755</v>
      </c>
      <c r="M566" s="98">
        <v>1</v>
      </c>
      <c r="N566" s="97"/>
      <c r="O566" s="38"/>
      <c r="P566" s="99"/>
      <c r="Q566" s="100">
        <v>444000</v>
      </c>
      <c r="R566" s="56" t="s">
        <v>204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>
        <f ca="1">IF(NOTA[[#This Row],[TGL.NOTA]]="",IF(NOTA[[#This Row],[SUPPLIER_H]]="","",AI565),MONTH(NOTA[[#This Row],[TGL.NOTA]]))</f>
        <v>12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511</v>
      </c>
      <c r="M567" s="98">
        <v>1</v>
      </c>
      <c r="N567" s="97"/>
      <c r="O567" s="38"/>
      <c r="P567" s="99"/>
      <c r="Q567" s="100">
        <v>462000</v>
      </c>
      <c r="R567" s="56" t="s">
        <v>204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>
        <f ca="1">IF(NOTA[[#This Row],[TGL.NOTA]]="",IF(NOTA[[#This Row],[SUPPLIER_H]]="","",AI566),MONTH(NOTA[[#This Row],[TGL.NOTA]]))</f>
        <v>12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754</v>
      </c>
      <c r="M568" s="98">
        <v>1</v>
      </c>
      <c r="N568" s="97"/>
      <c r="O568" s="38"/>
      <c r="P568" s="99"/>
      <c r="Q568" s="100">
        <v>420000</v>
      </c>
      <c r="R568" s="56" t="s">
        <v>204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>
        <f ca="1">IF(NOTA[[#This Row],[TGL.NOTA]]="",IF(NOTA[[#This Row],[SUPPLIER_H]]="","",AI567),MONTH(NOTA[[#This Row],[TGL.NOTA]]))</f>
        <v>12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756</v>
      </c>
      <c r="M569" s="98">
        <v>1</v>
      </c>
      <c r="N569" s="97"/>
      <c r="O569" s="38"/>
      <c r="P569" s="99"/>
      <c r="Q569" s="100">
        <v>3801600</v>
      </c>
      <c r="R569" s="56" t="s">
        <v>760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>
        <f ca="1">IF(NOTA[[#This Row],[TGL.NOTA]]="",IF(NOTA[[#This Row],[SUPPLIER_H]]="","",AI568),MONTH(NOTA[[#This Row],[TGL.NOTA]]))</f>
        <v>12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227</v>
      </c>
      <c r="M570" s="98">
        <v>2</v>
      </c>
      <c r="N570" s="97"/>
      <c r="O570" s="38"/>
      <c r="P570" s="99"/>
      <c r="Q570" s="100">
        <v>5702400</v>
      </c>
      <c r="R570" s="56" t="s">
        <v>100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12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757</v>
      </c>
      <c r="M571" s="98">
        <v>1</v>
      </c>
      <c r="N571" s="97"/>
      <c r="O571" s="38"/>
      <c r="P571" s="99"/>
      <c r="Q571" s="100">
        <v>850000</v>
      </c>
      <c r="R571" s="56" t="s">
        <v>92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>
        <f ca="1">IF(NOTA[[#This Row],[TGL.NOTA]]="",IF(NOTA[[#This Row],[SUPPLIER_H]]="","",AI570),MONTH(NOTA[[#This Row],[TGL.NOTA]]))</f>
        <v>12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623</v>
      </c>
      <c r="M572" s="98">
        <v>2</v>
      </c>
      <c r="N572" s="97"/>
      <c r="O572" s="38"/>
      <c r="P572" s="99"/>
      <c r="Q572" s="100">
        <v>1695600</v>
      </c>
      <c r="R572" s="56" t="s">
        <v>90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>
        <f ca="1">IF(NOTA[[#This Row],[TGL.NOTA]]="",IF(NOTA[[#This Row],[SUPPLIER_H]]="","",AI571),MONTH(NOTA[[#This Row],[TGL.NOTA]]))</f>
        <v>12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86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758</v>
      </c>
      <c r="M573" s="98">
        <v>1</v>
      </c>
      <c r="N573" s="97"/>
      <c r="O573" s="38"/>
      <c r="P573" s="99"/>
      <c r="Q573" s="100">
        <v>2520000</v>
      </c>
      <c r="R573" s="56" t="s">
        <v>761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>
        <f ca="1">IF(NOTA[[#This Row],[TGL.NOTA]]="",IF(NOTA[[#This Row],[SUPPLIER_H]]="","",AI572),MONTH(NOTA[[#This Row],[TGL.NOTA]]))</f>
        <v>12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763</v>
      </c>
      <c r="I575" s="38" t="s">
        <v>764</v>
      </c>
      <c r="J575" s="79">
        <v>44917</v>
      </c>
      <c r="K575" s="96"/>
      <c r="L575" s="38" t="s">
        <v>757</v>
      </c>
      <c r="M575" s="98">
        <v>2</v>
      </c>
      <c r="N575" s="97"/>
      <c r="O575" s="38"/>
      <c r="P575" s="99"/>
      <c r="Q575" s="100">
        <v>850000</v>
      </c>
      <c r="R575" s="56" t="s">
        <v>92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111</v>
      </c>
      <c r="M576" s="98">
        <v>2</v>
      </c>
      <c r="N576" s="97"/>
      <c r="O576" s="97"/>
      <c r="P576" s="99"/>
      <c r="Q576" s="100">
        <v>860000</v>
      </c>
      <c r="R576" s="56" t="s">
        <v>771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765</v>
      </c>
      <c r="I578" s="26" t="s">
        <v>766</v>
      </c>
      <c r="J578" s="82">
        <v>44917</v>
      </c>
      <c r="K578" s="82"/>
      <c r="L578" s="38" t="s">
        <v>89</v>
      </c>
      <c r="M578" s="98">
        <v>20</v>
      </c>
      <c r="N578" s="97"/>
      <c r="O578" s="38"/>
      <c r="P578" s="99"/>
      <c r="Q578" s="100">
        <v>1954800</v>
      </c>
      <c r="R578" s="56" t="s">
        <v>90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360</v>
      </c>
      <c r="M579" s="98">
        <v>4</v>
      </c>
      <c r="N579" s="97"/>
      <c r="O579" s="38"/>
      <c r="P579" s="99"/>
      <c r="Q579" s="100">
        <v>2952000</v>
      </c>
      <c r="R579" s="56" t="s">
        <v>236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610</v>
      </c>
      <c r="M580" s="84">
        <v>2</v>
      </c>
      <c r="N580" s="83"/>
      <c r="O580" s="26"/>
      <c r="P580" s="85"/>
      <c r="Q580" s="86">
        <v>2376000</v>
      </c>
      <c r="R580" s="39" t="s">
        <v>152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145</v>
      </c>
      <c r="M581" s="84">
        <v>1</v>
      </c>
      <c r="N581" s="83"/>
      <c r="O581" s="26"/>
      <c r="P581" s="85"/>
      <c r="Q581" s="86">
        <v>2592000</v>
      </c>
      <c r="R581" s="39" t="s">
        <v>153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612</v>
      </c>
      <c r="M582" s="84">
        <v>2</v>
      </c>
      <c r="N582" s="83"/>
      <c r="O582" s="26"/>
      <c r="P582" s="85"/>
      <c r="Q582" s="86">
        <v>2160000</v>
      </c>
      <c r="R582" s="39" t="s">
        <v>636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767</v>
      </c>
      <c r="M583" s="84">
        <v>2</v>
      </c>
      <c r="N583" s="83"/>
      <c r="O583" s="26"/>
      <c r="P583" s="85"/>
      <c r="Q583" s="86">
        <v>2160000</v>
      </c>
      <c r="R583" s="39" t="s">
        <v>638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768</v>
      </c>
      <c r="M584" s="84">
        <v>2</v>
      </c>
      <c r="N584" s="83"/>
      <c r="O584" s="26"/>
      <c r="P584" s="85"/>
      <c r="Q584" s="86">
        <v>2268000</v>
      </c>
      <c r="R584" s="39" t="s">
        <v>638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770</v>
      </c>
      <c r="J585" s="82"/>
      <c r="K585" s="83"/>
      <c r="L585" s="26" t="s">
        <v>147</v>
      </c>
      <c r="M585" s="84">
        <v>2</v>
      </c>
      <c r="N585" s="83"/>
      <c r="O585" s="26"/>
      <c r="P585" s="85"/>
      <c r="Q585" s="86">
        <v>2880000</v>
      </c>
      <c r="R585" s="39" t="s">
        <v>154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769</v>
      </c>
      <c r="M586" s="84">
        <v>1</v>
      </c>
      <c r="N586" s="83"/>
      <c r="O586" s="26"/>
      <c r="P586" s="85"/>
      <c r="Q586" s="86">
        <v>2995200</v>
      </c>
      <c r="R586" s="39" t="s">
        <v>154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772</v>
      </c>
      <c r="I588" s="83"/>
      <c r="J588" s="82">
        <v>44915</v>
      </c>
      <c r="K588" s="83"/>
      <c r="L588" s="26" t="s">
        <v>773</v>
      </c>
      <c r="M588" s="84">
        <v>1</v>
      </c>
      <c r="N588" s="83">
        <v>24</v>
      </c>
      <c r="O588" s="26" t="s">
        <v>124</v>
      </c>
      <c r="P588" s="85">
        <v>88200</v>
      </c>
      <c r="Q588" s="86"/>
      <c r="R588" s="39" t="s">
        <v>774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775</v>
      </c>
      <c r="M589" s="84">
        <v>12</v>
      </c>
      <c r="N589" s="83">
        <v>288</v>
      </c>
      <c r="O589" s="26" t="s">
        <v>124</v>
      </c>
      <c r="P589" s="85">
        <v>88200</v>
      </c>
      <c r="Q589" s="86"/>
      <c r="R589" s="39" t="s">
        <v>774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787</v>
      </c>
      <c r="M590" s="84">
        <v>16</v>
      </c>
      <c r="N590" s="83">
        <v>144</v>
      </c>
      <c r="O590" s="26" t="s">
        <v>124</v>
      </c>
      <c r="P590" s="85">
        <v>89400</v>
      </c>
      <c r="Q590" s="86"/>
      <c r="R590" s="39" t="s">
        <v>774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188</v>
      </c>
      <c r="G592" s="26" t="s">
        <v>121</v>
      </c>
      <c r="H592" s="31" t="s">
        <v>776</v>
      </c>
      <c r="I592" s="83"/>
      <c r="J592" s="51">
        <v>44916</v>
      </c>
      <c r="K592" s="83"/>
      <c r="L592" s="26" t="s">
        <v>128</v>
      </c>
      <c r="M592" s="84">
        <v>10</v>
      </c>
      <c r="N592" s="83">
        <v>500</v>
      </c>
      <c r="O592" s="26" t="s">
        <v>129</v>
      </c>
      <c r="P592" s="85">
        <v>26500</v>
      </c>
      <c r="Q592" s="86"/>
      <c r="R592" s="39" t="s">
        <v>130</v>
      </c>
      <c r="S592" s="87"/>
      <c r="T592" s="87"/>
      <c r="U592" s="88"/>
      <c r="V592" s="37" t="s">
        <v>777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191</v>
      </c>
      <c r="G594" s="26" t="s">
        <v>121</v>
      </c>
      <c r="H594" s="31" t="s">
        <v>778</v>
      </c>
      <c r="I594" s="26"/>
      <c r="J594" s="82">
        <v>44914</v>
      </c>
      <c r="K594" s="83"/>
      <c r="L594" s="26" t="s">
        <v>779</v>
      </c>
      <c r="M594" s="84">
        <v>10</v>
      </c>
      <c r="N594" s="83">
        <v>1200</v>
      </c>
      <c r="O594" s="26" t="s">
        <v>137</v>
      </c>
      <c r="P594" s="85">
        <v>15750</v>
      </c>
      <c r="Q594" s="86"/>
      <c r="R594" s="39" t="s">
        <v>780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207</v>
      </c>
      <c r="G596" s="26" t="s">
        <v>121</v>
      </c>
      <c r="H596" s="31" t="s">
        <v>781</v>
      </c>
      <c r="I596" s="26" t="s">
        <v>783</v>
      </c>
      <c r="J596" s="82">
        <v>44916</v>
      </c>
      <c r="K596" s="83"/>
      <c r="L596" s="26" t="s">
        <v>782</v>
      </c>
      <c r="M596" s="84">
        <v>40</v>
      </c>
      <c r="N596" s="83">
        <f>144*40</f>
        <v>5760</v>
      </c>
      <c r="O596" s="26" t="s">
        <v>137</v>
      </c>
      <c r="P596" s="85">
        <v>4750</v>
      </c>
      <c r="Q596" s="86">
        <v>684000</v>
      </c>
      <c r="R596" s="39" t="s">
        <v>206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782</v>
      </c>
      <c r="M597" s="39">
        <v>6</v>
      </c>
      <c r="N597" s="26">
        <f>144*6</f>
        <v>864</v>
      </c>
      <c r="O597" s="26" t="s">
        <v>137</v>
      </c>
      <c r="P597" s="49">
        <v>4750</v>
      </c>
      <c r="Q597" s="52">
        <v>684000</v>
      </c>
      <c r="R597" s="39" t="s">
        <v>206</v>
      </c>
      <c r="S597" s="53"/>
      <c r="T597" s="53"/>
      <c r="U597" s="54">
        <v>4104000</v>
      </c>
      <c r="V597" s="37" t="s">
        <v>296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207</v>
      </c>
      <c r="G599" s="26" t="s">
        <v>121</v>
      </c>
      <c r="H599" s="31" t="s">
        <v>784</v>
      </c>
      <c r="I599" s="26"/>
      <c r="J599" s="51">
        <v>44916</v>
      </c>
      <c r="K599" s="26"/>
      <c r="L599" s="49" t="s">
        <v>782</v>
      </c>
      <c r="M599" s="39">
        <v>20</v>
      </c>
      <c r="N599" s="26">
        <f>20*144</f>
        <v>2880</v>
      </c>
      <c r="O599" s="26" t="s">
        <v>137</v>
      </c>
      <c r="P599" s="49">
        <v>4750</v>
      </c>
      <c r="Q599" s="52">
        <v>684000</v>
      </c>
      <c r="R599" s="39" t="s">
        <v>206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782</v>
      </c>
      <c r="M600" s="39">
        <v>3</v>
      </c>
      <c r="N600" s="26">
        <f>144*3</f>
        <v>432</v>
      </c>
      <c r="O600" s="26" t="s">
        <v>137</v>
      </c>
      <c r="P600" s="49">
        <v>4750</v>
      </c>
      <c r="Q600" s="52">
        <v>684000</v>
      </c>
      <c r="R600" s="39" t="s">
        <v>206</v>
      </c>
      <c r="S600" s="53"/>
      <c r="T600" s="53"/>
      <c r="U600" s="54">
        <v>2052000</v>
      </c>
      <c r="V600" s="37" t="s">
        <v>296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785</v>
      </c>
      <c r="I602" s="26"/>
      <c r="J602" s="51">
        <v>44917</v>
      </c>
      <c r="K602" s="26"/>
      <c r="L602" s="26" t="s">
        <v>734</v>
      </c>
      <c r="M602" s="39">
        <v>1</v>
      </c>
      <c r="N602" s="26">
        <v>72</v>
      </c>
      <c r="O602" s="26" t="s">
        <v>124</v>
      </c>
      <c r="P602" s="49">
        <v>37200</v>
      </c>
      <c r="Q602" s="52"/>
      <c r="R602" s="39" t="s">
        <v>735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541</v>
      </c>
      <c r="M603" s="39">
        <v>1</v>
      </c>
      <c r="N603" s="26">
        <v>12</v>
      </c>
      <c r="O603" s="26" t="s">
        <v>346</v>
      </c>
      <c r="P603" s="49">
        <v>198000</v>
      </c>
      <c r="Q603" s="52"/>
      <c r="R603" s="39" t="s">
        <v>100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786</v>
      </c>
      <c r="I605" s="26"/>
      <c r="J605" s="51">
        <v>44917</v>
      </c>
      <c r="K605" s="26"/>
      <c r="L605" s="26" t="s">
        <v>351</v>
      </c>
      <c r="M605" s="39">
        <v>25</v>
      </c>
      <c r="N605" s="26">
        <v>18000</v>
      </c>
      <c r="O605" s="26" t="s">
        <v>137</v>
      </c>
      <c r="P605" s="49">
        <v>4800</v>
      </c>
      <c r="Q605" s="52"/>
      <c r="R605" s="39" t="s">
        <v>352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83</v>
      </c>
      <c r="G607" s="26" t="s">
        <v>24</v>
      </c>
      <c r="H607" s="31" t="s">
        <v>796</v>
      </c>
      <c r="I607" s="26"/>
      <c r="J607" s="51">
        <v>44921</v>
      </c>
      <c r="K607" s="26"/>
      <c r="L607" s="26" t="s">
        <v>797</v>
      </c>
      <c r="M607" s="39">
        <v>4</v>
      </c>
      <c r="N607" s="26">
        <f>20*4</f>
        <v>80</v>
      </c>
      <c r="O607" s="26" t="s">
        <v>413</v>
      </c>
      <c r="P607" s="49">
        <v>14900</v>
      </c>
      <c r="Q607" s="52"/>
      <c r="R607" s="39" t="s">
        <v>117</v>
      </c>
      <c r="S607" s="53"/>
      <c r="T607" s="53"/>
      <c r="U607" s="54"/>
      <c r="V607" s="37" t="s">
        <v>800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798</v>
      </c>
      <c r="M608" s="39">
        <v>4</v>
      </c>
      <c r="N608" s="26">
        <v>40</v>
      </c>
      <c r="O608" s="26" t="s">
        <v>413</v>
      </c>
      <c r="P608" s="49">
        <v>29900</v>
      </c>
      <c r="Q608" s="52"/>
      <c r="R608" s="39" t="s">
        <v>799</v>
      </c>
      <c r="S608" s="53"/>
      <c r="T608" s="53"/>
      <c r="U608" s="54"/>
      <c r="V608" s="37" t="s">
        <v>800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83</v>
      </c>
      <c r="G610" s="26" t="s">
        <v>24</v>
      </c>
      <c r="H610" s="31" t="s">
        <v>801</v>
      </c>
      <c r="I610" s="26"/>
      <c r="J610" s="51">
        <v>44921</v>
      </c>
      <c r="K610" s="26"/>
      <c r="L610" s="26" t="s">
        <v>802</v>
      </c>
      <c r="M610" s="39">
        <v>6</v>
      </c>
      <c r="N610" s="26">
        <v>600</v>
      </c>
      <c r="O610" s="26" t="s">
        <v>137</v>
      </c>
      <c r="P610" s="49">
        <v>6610</v>
      </c>
      <c r="Q610" s="52"/>
      <c r="R610" s="39" t="s">
        <v>138</v>
      </c>
      <c r="S610" s="53"/>
      <c r="T610" s="53"/>
      <c r="U610" s="54"/>
      <c r="V610" s="37" t="s">
        <v>800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ATA_0301_756-1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>
        <v>44929</v>
      </c>
      <c r="F612" s="26" t="s">
        <v>25</v>
      </c>
      <c r="G612" s="26" t="s">
        <v>24</v>
      </c>
      <c r="H612" s="31" t="s">
        <v>803</v>
      </c>
      <c r="I612" s="26"/>
      <c r="J612" s="51">
        <v>44918</v>
      </c>
      <c r="K612" s="26"/>
      <c r="L612" s="26" t="s">
        <v>804</v>
      </c>
      <c r="M612" s="39">
        <v>2</v>
      </c>
      <c r="N612" s="26">
        <v>1000</v>
      </c>
      <c r="O612" s="26" t="s">
        <v>395</v>
      </c>
      <c r="P612" s="49">
        <v>4300</v>
      </c>
      <c r="Q612" s="52"/>
      <c r="R612" s="39" t="s">
        <v>517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4300000</v>
      </c>
      <c r="X612" s="54">
        <f>IF(NOTA[[#This Row],[JUMLAH]]="","",NOTA[[#This Row],[JUMLAH]]*NOTA[[#This Row],[DISC 1]])</f>
        <v>537500</v>
      </c>
      <c r="Y612" s="54">
        <f>IF(NOTA[[#This Row],[JUMLAH]]="","",(NOTA[[#This Row],[JUMLAH]]-NOTA[[#This Row],[DISC 1-]])*NOTA[[#This Row],[DISC 2]])</f>
        <v>188125</v>
      </c>
      <c r="Z612" s="54">
        <f>IF(NOTA[[#This Row],[JUMLAH]]="","",NOTA[[#This Row],[DISC 1-]]+NOTA[[#This Row],[DISC 2-]])</f>
        <v>725625</v>
      </c>
      <c r="AA612" s="54">
        <f>IF(NOTA[[#This Row],[JUMLAH]]="","",NOTA[[#This Row],[JUMLAH]]-NOTA[[#This Row],[DISC]])</f>
        <v>3574375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725625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3574375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612" s="54">
        <f>IF(OR(NOTA[[#This Row],[QTY]]="",NOTA[[#This Row],[HARGA SATUAN]]="",),"",NOTA[[#This Row],[QTY]]*NOTA[[#This Row],[HARGA SATUAN]])</f>
        <v>4300000</v>
      </c>
      <c r="AF612" s="51">
        <f ca="1">IF(NOTA[ID_H]="","",INDEX(NOTA[TANGGAL],MATCH(,INDIRECT(ADDRESS(ROW(NOTA[TANGGAL]),COLUMN(NOTA[TANGGAL]))&amp;":"&amp;ADDRESS(ROW(),COLUMN(NOTA[TANGGAL]))),-1)))</f>
        <v>44929</v>
      </c>
      <c r="AG612" s="49" t="str">
        <f ca="1">IF(NOTA[[#This Row],[NAMA BARANG]]="","",INDEX(NOTA[SUPPLIER],MATCH(,INDIRECT(ADDRESS(ROW(NOTA[ID]),COLUMN(NOTA[ID]))&amp;":"&amp;ADDRESS(ROW(),COLUMN(NOTA[ID]))),-1)))</f>
        <v>ATALI MAKMUR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Row],[SUPPLIER_H]]="","",#REF!),MONTH(NOTA[[#This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KEN_0301_167-5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120</v>
      </c>
      <c r="E614" s="23"/>
      <c r="F614" s="26" t="s">
        <v>23</v>
      </c>
      <c r="G614" s="26" t="s">
        <v>24</v>
      </c>
      <c r="H614" s="31" t="s">
        <v>805</v>
      </c>
      <c r="I614" s="26" t="s">
        <v>808</v>
      </c>
      <c r="J614" s="51">
        <v>44923</v>
      </c>
      <c r="K614" s="26"/>
      <c r="L614" s="26" t="s">
        <v>806</v>
      </c>
      <c r="M614" s="39"/>
      <c r="N614" s="26">
        <v>9</v>
      </c>
      <c r="O614" s="26" t="s">
        <v>346</v>
      </c>
      <c r="P614" s="49">
        <v>172800</v>
      </c>
      <c r="Q614" s="52"/>
      <c r="R614" s="39" t="s">
        <v>100</v>
      </c>
      <c r="S614" s="53">
        <v>0.17</v>
      </c>
      <c r="T614" s="53"/>
      <c r="U614" s="54"/>
      <c r="V614" s="37"/>
      <c r="W614" s="54">
        <f>IF(NOTA[[#This Row],[HARGA/ CTN]]="",NOTA[[#This Row],[JUMLAH_H]],NOTA[[#This Row],[HARGA/ CTN]]*NOTA[[#This Row],[C]])</f>
        <v>1555200</v>
      </c>
      <c r="X614" s="54">
        <f>IF(NOTA[[#This Row],[JUMLAH]]="","",NOTA[[#This Row],[JUMLAH]]*NOTA[[#This Row],[DISC 1]])</f>
        <v>264384</v>
      </c>
      <c r="Y614" s="54">
        <f>IF(NOTA[[#This Row],[JUMLAH]]="","",(NOTA[[#This Row],[JUMLAH]]-NOTA[[#This Row],[DISC 1-]])*NOTA[[#This Row],[DISC 2]])</f>
        <v>0</v>
      </c>
      <c r="Z614" s="54">
        <f>IF(NOTA[[#This Row],[JUMLAH]]="","",NOTA[[#This Row],[DISC 1-]]+NOTA[[#This Row],[DISC 2-]])</f>
        <v>264384</v>
      </c>
      <c r="AA614" s="54">
        <f>IF(NOTA[[#This Row],[JUMLAH]]="","",NOTA[[#This Row],[JUMLAH]]-NOTA[[#This Row],[DISC]])</f>
        <v>1290816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614" s="54">
        <f>IF(OR(NOTA[[#This Row],[QTY]]="",NOTA[[#This Row],[HARGA SATUAN]]="",),"",NOTA[[#This Row],[QTY]]*NOTA[[#This Row],[HARGA SATUAN]])</f>
        <v>1555200</v>
      </c>
      <c r="AF614" s="51">
        <f ca="1">IF(NOTA[ID_H]="","",INDEX(NOTA[TANGGAL],MATCH(,INDIRECT(ADDRESS(ROW(NOTA[TANGGAL]),COLUMN(NOTA[TANGGAL]))&amp;":"&amp;ADDRESS(ROW(),COLUMN(NOTA[TANGGAL]))),-1)))</f>
        <v>44929</v>
      </c>
      <c r="AG614" s="49" t="str">
        <f ca="1">IF(NOTA[[#This Row],[NAMA BARANG]]="","",INDEX(NOTA[SUPPLIER],MATCH(,INDIRECT(ADDRESS(ROW(NOTA[ID]),COLUMN(NOTA[ID]))&amp;":"&amp;ADDRESS(ROW(),COLUMN(NOTA[ID]))),-1)))</f>
        <v>KENKO SINAR INDONESIA</v>
      </c>
      <c r="AH614" s="38">
        <f ca="1">IF(NOTA[[#This Row],[ID]]="","",COUNTIF(NOTA[ID_H],NOTA[[#This Row],[ID_H]]))</f>
        <v>5</v>
      </c>
      <c r="AI614" s="38">
        <f>IF(NOTA[[#This Row],[TGL.NOTA]]="",IF(NOTA[[#This Row],[SUPPLIER_H]]="","",AI613),MONTH(NOTA[[#This Row],[TGL.NOTA]]))</f>
        <v>12</v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120</v>
      </c>
      <c r="E615" s="23"/>
      <c r="F615" s="26"/>
      <c r="G615" s="26"/>
      <c r="H615" s="31"/>
      <c r="I615" s="26"/>
      <c r="J615" s="51"/>
      <c r="K615" s="26"/>
      <c r="L615" s="26" t="s">
        <v>106</v>
      </c>
      <c r="M615" s="39">
        <v>2</v>
      </c>
      <c r="N615" s="26"/>
      <c r="O615" s="26"/>
      <c r="P615" s="49"/>
      <c r="Q615" s="52">
        <v>1944000</v>
      </c>
      <c r="R615" s="39" t="s">
        <v>807</v>
      </c>
      <c r="S615" s="53">
        <v>0.17</v>
      </c>
      <c r="T615" s="53"/>
      <c r="U615" s="54"/>
      <c r="V615" s="37"/>
      <c r="W615" s="54">
        <f>IF(NOTA[[#This Row],[HARGA/ CTN]]="",NOTA[[#This Row],[JUMLAH_H]],NOTA[[#This Row],[HARGA/ CTN]]*NOTA[[#This Row],[C]])</f>
        <v>3888000</v>
      </c>
      <c r="X615" s="54">
        <f>IF(NOTA[[#This Row],[JUMLAH]]="","",NOTA[[#This Row],[JUMLAH]]*NOTA[[#This Row],[DISC 1]])</f>
        <v>660960</v>
      </c>
      <c r="Y615" s="54">
        <f>IF(NOTA[[#This Row],[JUMLAH]]="","",(NOTA[[#This Row],[JUMLAH]]-NOTA[[#This Row],[DISC 1-]])*NOTA[[#This Row],[DISC 2]])</f>
        <v>0</v>
      </c>
      <c r="Z615" s="54">
        <f>IF(NOTA[[#This Row],[JUMLAH]]="","",NOTA[[#This Row],[DISC 1-]]+NOTA[[#This Row],[DISC 2-]])</f>
        <v>660960</v>
      </c>
      <c r="AA615" s="54">
        <f>IF(NOTA[[#This Row],[JUMLAH]]="","",NOTA[[#This Row],[JUMLAH]]-NOTA[[#This Row],[DISC]])</f>
        <v>3227040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15" s="54" t="str">
        <f>IF(OR(NOTA[[#This Row],[QTY]]="",NOTA[[#This Row],[HARGA SATUAN]]="",),"",NOTA[[#This Row],[QTY]]*NOTA[[#This Row],[HARGA SATUAN]])</f>
        <v/>
      </c>
      <c r="AF615" s="51">
        <f ca="1">IF(NOTA[ID_H]="","",INDEX(NOTA[TANGGAL],MATCH(,INDIRECT(ADDRESS(ROW(NOTA[TANGGAL]),COLUMN(NOTA[TANGGAL]))&amp;":"&amp;ADDRESS(ROW(),COLUMN(NOTA[TANGGAL]))),-1)))</f>
        <v>44929</v>
      </c>
      <c r="AG615" s="49" t="str">
        <f ca="1">IF(NOTA[[#This Row],[NAMA BARANG]]="","",INDEX(NOTA[SUPPLIER],MATCH(,INDIRECT(ADDRESS(ROW(NOTA[ID]),COLUMN(NOTA[ID]))&amp;":"&amp;ADDRESS(ROW(),COLUMN(NOTA[ID]))),-1)))</f>
        <v>KENKO SINAR INDONESIA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12</v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120</v>
      </c>
      <c r="E616" s="23"/>
      <c r="F616" s="26"/>
      <c r="G616" s="26"/>
      <c r="H616" s="31"/>
      <c r="I616" s="26"/>
      <c r="J616" s="51"/>
      <c r="K616" s="26"/>
      <c r="L616" s="26" t="s">
        <v>107</v>
      </c>
      <c r="M616" s="39">
        <v>1</v>
      </c>
      <c r="N616" s="26"/>
      <c r="O616" s="26"/>
      <c r="P616" s="49"/>
      <c r="Q616" s="52">
        <v>1632000</v>
      </c>
      <c r="R616" s="39" t="s">
        <v>114</v>
      </c>
      <c r="S616" s="53">
        <v>0.17</v>
      </c>
      <c r="T616" s="53"/>
      <c r="U616" s="54"/>
      <c r="V616" s="37"/>
      <c r="W616" s="54">
        <f>IF(NOTA[[#This Row],[HARGA/ CTN]]="",NOTA[[#This Row],[JUMLAH_H]],NOTA[[#This Row],[HARGA/ CTN]]*NOTA[[#This Row],[C]])</f>
        <v>1632000</v>
      </c>
      <c r="X616" s="54">
        <f>IF(NOTA[[#This Row],[JUMLAH]]="","",NOTA[[#This Row],[JUMLAH]]*NOTA[[#This Row],[DISC 1]])</f>
        <v>277440</v>
      </c>
      <c r="Y616" s="54">
        <f>IF(NOTA[[#This Row],[JUMLAH]]="","",(NOTA[[#This Row],[JUMLAH]]-NOTA[[#This Row],[DISC 1-]])*NOTA[[#This Row],[DISC 2]])</f>
        <v>0</v>
      </c>
      <c r="Z616" s="54">
        <f>IF(NOTA[[#This Row],[JUMLAH]]="","",NOTA[[#This Row],[DISC 1-]]+NOTA[[#This Row],[DISC 2-]])</f>
        <v>277440</v>
      </c>
      <c r="AA616" s="54">
        <f>IF(NOTA[[#This Row],[JUMLAH]]="","",NOTA[[#This Row],[JUMLAH]]-NOTA[[#This Row],[DISC]])</f>
        <v>1354560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16" s="54" t="str">
        <f>IF(OR(NOTA[[#This Row],[QTY]]="",NOTA[[#This Row],[HARGA SATUAN]]="",),"",NOTA[[#This Row],[QTY]]*NOTA[[#This Row],[HARGA SATUAN]])</f>
        <v/>
      </c>
      <c r="AF616" s="51">
        <f ca="1">IF(NOTA[ID_H]="","",INDEX(NOTA[TANGGAL],MATCH(,INDIRECT(ADDRESS(ROW(NOTA[TANGGAL]),COLUMN(NOTA[TANGGAL]))&amp;":"&amp;ADDRESS(ROW(),COLUMN(NOTA[TANGGAL]))),-1)))</f>
        <v>44929</v>
      </c>
      <c r="AG616" s="49" t="str">
        <f ca="1">IF(NOTA[[#This Row],[NAMA BARANG]]="","",INDEX(NOTA[SUPPLIER],MATCH(,INDIRECT(ADDRESS(ROW(NOTA[ID]),COLUMN(NOTA[ID]))&amp;":"&amp;ADDRESS(ROW(),COLUMN(NOTA[ID]))),-1)))</f>
        <v>KENKO SINAR INDONESIA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12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120</v>
      </c>
      <c r="E617" s="23"/>
      <c r="F617" s="26"/>
      <c r="G617" s="26"/>
      <c r="H617" s="31"/>
      <c r="I617" s="26"/>
      <c r="J617" s="51"/>
      <c r="K617" s="26"/>
      <c r="L617" s="26" t="s">
        <v>108</v>
      </c>
      <c r="M617" s="39">
        <v>1</v>
      </c>
      <c r="N617" s="26"/>
      <c r="O617" s="26"/>
      <c r="P617" s="49"/>
      <c r="Q617" s="52">
        <v>1710000</v>
      </c>
      <c r="R617" s="39" t="s">
        <v>115</v>
      </c>
      <c r="S617" s="53">
        <v>0.17</v>
      </c>
      <c r="T617" s="53"/>
      <c r="U617" s="54"/>
      <c r="V617" s="37"/>
      <c r="W617" s="54">
        <f>IF(NOTA[[#This Row],[HARGA/ CTN]]="",NOTA[[#This Row],[JUMLAH_H]],NOTA[[#This Row],[HARGA/ CTN]]*NOTA[[#This Row],[C]])</f>
        <v>1710000</v>
      </c>
      <c r="X617" s="54">
        <f>IF(NOTA[[#This Row],[JUMLAH]]="","",NOTA[[#This Row],[JUMLAH]]*NOTA[[#This Row],[DISC 1]])</f>
        <v>290700</v>
      </c>
      <c r="Y617" s="54">
        <f>IF(NOTA[[#This Row],[JUMLAH]]="","",(NOTA[[#This Row],[JUMLAH]]-NOTA[[#This Row],[DISC 1-]])*NOTA[[#This Row],[DISC 2]])</f>
        <v>0</v>
      </c>
      <c r="Z617" s="54">
        <f>IF(NOTA[[#This Row],[JUMLAH]]="","",NOTA[[#This Row],[DISC 1-]]+NOTA[[#This Row],[DISC 2-]])</f>
        <v>290700</v>
      </c>
      <c r="AA617" s="54">
        <f>IF(NOTA[[#This Row],[JUMLAH]]="","",NOTA[[#This Row],[JUMLAH]]-NOTA[[#This Row],[DISC]])</f>
        <v>1419300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17" s="54" t="str">
        <f>IF(OR(NOTA[[#This Row],[QTY]]="",NOTA[[#This Row],[HARGA SATUAN]]="",),"",NOTA[[#This Row],[QTY]]*NOTA[[#This Row],[HARGA SATUAN]])</f>
        <v/>
      </c>
      <c r="AF617" s="51">
        <f ca="1">IF(NOTA[ID_H]="","",INDEX(NOTA[TANGGAL],MATCH(,INDIRECT(ADDRESS(ROW(NOTA[TANGGAL]),COLUMN(NOTA[TANGGAL]))&amp;":"&amp;ADDRESS(ROW(),COLUMN(NOTA[TANGGAL]))),-1)))</f>
        <v>44929</v>
      </c>
      <c r="AG617" s="49" t="str">
        <f ca="1">IF(NOTA[[#This Row],[NAMA BARANG]]="","",INDEX(NOTA[SUPPLIER],MATCH(,INDIRECT(ADDRESS(ROW(NOTA[ID]),COLUMN(NOTA[ID]))&amp;":"&amp;ADDRESS(ROW(),COLUMN(NOTA[ID]))),-1)))</f>
        <v>KENKO SINAR INDONESIA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12</v>
      </c>
      <c r="AJ617" s="14"/>
    </row>
    <row r="618" spans="1:36" s="48" customFormat="1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120</v>
      </c>
      <c r="E618" s="23"/>
      <c r="F618" s="26"/>
      <c r="G618" s="26"/>
      <c r="H618" s="31"/>
      <c r="I618" s="26"/>
      <c r="J618" s="51"/>
      <c r="K618" s="26"/>
      <c r="L618" s="26" t="s">
        <v>360</v>
      </c>
      <c r="M618" s="39">
        <v>5</v>
      </c>
      <c r="N618" s="26"/>
      <c r="O618" s="26"/>
      <c r="P618" s="49"/>
      <c r="Q618" s="52">
        <v>2952000</v>
      </c>
      <c r="R618" s="39" t="s">
        <v>236</v>
      </c>
      <c r="S618" s="53">
        <v>0.17</v>
      </c>
      <c r="T618" s="53"/>
      <c r="U618" s="54"/>
      <c r="V618" s="37"/>
      <c r="W618" s="54">
        <f>IF(NOTA[[#This Row],[HARGA/ CTN]]="",NOTA[[#This Row],[JUMLAH_H]],NOTA[[#This Row],[HARGA/ CTN]]*NOTA[[#This Row],[C]])</f>
        <v>14760000</v>
      </c>
      <c r="X618" s="54">
        <f>IF(NOTA[[#This Row],[JUMLAH]]="","",NOTA[[#This Row],[JUMLAH]]*NOTA[[#This Row],[DISC 1]])</f>
        <v>2509200</v>
      </c>
      <c r="Y618" s="54">
        <f>IF(NOTA[[#This Row],[JUMLAH]]="","",(NOTA[[#This Row],[JUMLAH]]-NOTA[[#This Row],[DISC 1-]])*NOTA[[#This Row],[DISC 2]])</f>
        <v>0</v>
      </c>
      <c r="Z618" s="54">
        <f>IF(NOTA[[#This Row],[JUMLAH]]="","",NOTA[[#This Row],[DISC 1-]]+NOTA[[#This Row],[DISC 2-]])</f>
        <v>2509200</v>
      </c>
      <c r="AA618" s="54">
        <f>IF(NOTA[[#This Row],[JUMLAH]]="","",NOTA[[#This Row],[JUMLAH]]-NOTA[[#This Row],[DISC]])</f>
        <v>12250800</v>
      </c>
      <c r="AB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4002684</v>
      </c>
      <c r="AC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19542516</v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18" s="54" t="str">
        <f>IF(OR(NOTA[[#This Row],[QTY]]="",NOTA[[#This Row],[HARGA SATUAN]]="",),"",NOTA[[#This Row],[QTY]]*NOTA[[#This Row],[HARGA SATUAN]])</f>
        <v/>
      </c>
      <c r="AF618" s="51">
        <f ca="1">IF(NOTA[ID_H]="","",INDEX(NOTA[TANGGAL],MATCH(,INDIRECT(ADDRESS(ROW(NOTA[TANGGAL]),COLUMN(NOTA[TANGGAL]))&amp;":"&amp;ADDRESS(ROW(),COLUMN(NOTA[TANGGAL]))),-1)))</f>
        <v>44929</v>
      </c>
      <c r="AG618" s="49" t="str">
        <f ca="1">IF(NOTA[[#This Row],[NAMA BARANG]]="","",INDEX(NOTA[SUPPLIER],MATCH(,INDIRECT(ADDRESS(ROW(NOTA[ID]),COLUMN(NOTA[ID]))&amp;":"&amp;ADDRESS(ROW(),COLUMN(NOTA[ID]))),-1)))</f>
        <v>KENKO SINAR INDONESIA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12</v>
      </c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KEN_0301_087-3</v>
      </c>
      <c r="C620" s="50" t="e">
        <f ca="1">IF(NOTA[[#This Row],[ID_P]]="","",MATCH(NOTA[[#This Row],[ID_P]],[1]!B_MSK[N_ID],0))</f>
        <v>#REF!</v>
      </c>
      <c r="D620" s="50">
        <f ca="1">IF(NOTA[[#This Row],[NAMA BARANG]]="","",INDEX(NOTA[ID],MATCH(,INDIRECT(ADDRESS(ROW(NOTA[ID]),COLUMN(NOTA[ID]))&amp;":"&amp;ADDRESS(ROW(),COLUMN(NOTA[ID]))),-1)))</f>
        <v>121</v>
      </c>
      <c r="E620" s="23"/>
      <c r="F620" s="26" t="s">
        <v>23</v>
      </c>
      <c r="G620" s="26" t="s">
        <v>24</v>
      </c>
      <c r="H620" s="31" t="s">
        <v>809</v>
      </c>
      <c r="I620" s="26" t="s">
        <v>811</v>
      </c>
      <c r="J620" s="51">
        <v>44922</v>
      </c>
      <c r="K620" s="26"/>
      <c r="L620" s="26" t="s">
        <v>147</v>
      </c>
      <c r="M620" s="39">
        <v>1</v>
      </c>
      <c r="N620" s="26"/>
      <c r="O620" s="26"/>
      <c r="P620" s="49"/>
      <c r="Q620" s="52">
        <v>2880000</v>
      </c>
      <c r="R620" s="39" t="s">
        <v>154</v>
      </c>
      <c r="S620" s="53">
        <v>0.17</v>
      </c>
      <c r="T620" s="53"/>
      <c r="U620" s="54"/>
      <c r="V620" s="37"/>
      <c r="W620" s="54">
        <f>IF(NOTA[[#This Row],[HARGA/ CTN]]="",NOTA[[#This Row],[JUMLAH_H]],NOTA[[#This Row],[HARGA/ CTN]]*NOTA[[#This Row],[C]])</f>
        <v>2880000</v>
      </c>
      <c r="X620" s="54">
        <f>IF(NOTA[[#This Row],[JUMLAH]]="","",NOTA[[#This Row],[JUMLAH]]*NOTA[[#This Row],[DISC 1]])</f>
        <v>489600.00000000006</v>
      </c>
      <c r="Y620" s="54">
        <f>IF(NOTA[[#This Row],[JUMLAH]]="","",(NOTA[[#This Row],[JUMLAH]]-NOTA[[#This Row],[DISC 1-]])*NOTA[[#This Row],[DISC 2]])</f>
        <v>0</v>
      </c>
      <c r="Z620" s="54">
        <f>IF(NOTA[[#This Row],[JUMLAH]]="","",NOTA[[#This Row],[DISC 1-]]+NOTA[[#This Row],[DISC 2-]])</f>
        <v>489600.00000000006</v>
      </c>
      <c r="AA620" s="54">
        <f>IF(NOTA[[#This Row],[JUMLAH]]="","",NOTA[[#This Row],[JUMLAH]]-NOTA[[#This Row],[DISC]])</f>
        <v>2390400</v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20" s="54" t="str">
        <f>IF(OR(NOTA[[#This Row],[QTY]]="",NOTA[[#This Row],[HARGA SATUAN]]="",),"",NOTA[[#This Row],[QTY]]*NOTA[[#This Row],[HARGA SATUAN]])</f>
        <v/>
      </c>
      <c r="AF620" s="51">
        <f ca="1">IF(NOTA[ID_H]="","",INDEX(NOTA[TANGGAL],MATCH(,INDIRECT(ADDRESS(ROW(NOTA[TANGGAL]),COLUMN(NOTA[TANGGAL]))&amp;":"&amp;ADDRESS(ROW(),COLUMN(NOTA[TANGGAL]))),-1)))</f>
        <v>44929</v>
      </c>
      <c r="AG620" s="49" t="str">
        <f ca="1">IF(NOTA[[#This Row],[NAMA BARANG]]="","",INDEX(NOTA[SUPPLIER],MATCH(,INDIRECT(ADDRESS(ROW(NOTA[ID]),COLUMN(NOTA[ID]))&amp;":"&amp;ADDRESS(ROW(),COLUMN(NOTA[ID]))),-1)))</f>
        <v>KENKO SINAR INDONESIA</v>
      </c>
      <c r="AH620" s="38">
        <f ca="1">IF(NOTA[[#This Row],[ID]]="","",COUNTIF(NOTA[ID_H],NOTA[[#This Row],[ID_H]]))</f>
        <v>3</v>
      </c>
      <c r="AI620" s="38">
        <f>IF(NOTA[[#This Row],[TGL.NOTA]]="",IF(NOTA[[#This Row],[SUPPLIER_H]]="","",AI619),MONTH(NOTA[[#This Row],[TGL.NOTA]]))</f>
        <v>12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>
        <f ca="1">IF(NOTA[[#This Row],[NAMA BARANG]]="","",INDEX(NOTA[ID],MATCH(,INDIRECT(ADDRESS(ROW(NOTA[ID]),COLUMN(NOTA[ID]))&amp;":"&amp;ADDRESS(ROW(),COLUMN(NOTA[ID]))),-1)))</f>
        <v>121</v>
      </c>
      <c r="E621" s="23"/>
      <c r="F621" s="26"/>
      <c r="G621" s="26"/>
      <c r="H621" s="31"/>
      <c r="I621" s="26"/>
      <c r="J621" s="51"/>
      <c r="K621" s="26"/>
      <c r="L621" s="26" t="s">
        <v>810</v>
      </c>
      <c r="M621" s="39">
        <v>1</v>
      </c>
      <c r="N621" s="26"/>
      <c r="O621" s="26"/>
      <c r="P621" s="49"/>
      <c r="Q621" s="52">
        <v>3801600</v>
      </c>
      <c r="R621" s="39" t="s">
        <v>760</v>
      </c>
      <c r="S621" s="53">
        <v>0.17</v>
      </c>
      <c r="T621" s="53"/>
      <c r="U621" s="54"/>
      <c r="V621" s="37"/>
      <c r="W621" s="54">
        <f>IF(NOTA[[#This Row],[HARGA/ CTN]]="",NOTA[[#This Row],[JUMLAH_H]],NOTA[[#This Row],[HARGA/ CTN]]*NOTA[[#This Row],[C]])</f>
        <v>3801600</v>
      </c>
      <c r="X621" s="54">
        <f>IF(NOTA[[#This Row],[JUMLAH]]="","",NOTA[[#This Row],[JUMLAH]]*NOTA[[#This Row],[DISC 1]])</f>
        <v>646272</v>
      </c>
      <c r="Y621" s="54">
        <f>IF(NOTA[[#This Row],[JUMLAH]]="","",(NOTA[[#This Row],[JUMLAH]]-NOTA[[#This Row],[DISC 1-]])*NOTA[[#This Row],[DISC 2]])</f>
        <v>0</v>
      </c>
      <c r="Z621" s="54">
        <f>IF(NOTA[[#This Row],[JUMLAH]]="","",NOTA[[#This Row],[DISC 1-]]+NOTA[[#This Row],[DISC 2-]])</f>
        <v>646272</v>
      </c>
      <c r="AA621" s="54">
        <f>IF(NOTA[[#This Row],[JUMLAH]]="","",NOTA[[#This Row],[JUMLAH]]-NOTA[[#This Row],[DISC]])</f>
        <v>3155328</v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621" s="54" t="str">
        <f>IF(OR(NOTA[[#This Row],[QTY]]="",NOTA[[#This Row],[HARGA SATUAN]]="",),"",NOTA[[#This Row],[QTY]]*NOTA[[#This Row],[HARGA SATUAN]])</f>
        <v/>
      </c>
      <c r="AF621" s="51">
        <f ca="1">IF(NOTA[ID_H]="","",INDEX(NOTA[TANGGAL],MATCH(,INDIRECT(ADDRESS(ROW(NOTA[TANGGAL]),COLUMN(NOTA[TANGGAL]))&amp;":"&amp;ADDRESS(ROW(),COLUMN(NOTA[TANGGAL]))),-1)))</f>
        <v>44929</v>
      </c>
      <c r="AG621" s="49" t="str">
        <f ca="1">IF(NOTA[[#This Row],[NAMA BARANG]]="","",INDEX(NOTA[SUPPLIER],MATCH(,INDIRECT(ADDRESS(ROW(NOTA[ID]),COLUMN(NOTA[ID]))&amp;":"&amp;ADDRESS(ROW(),COLUMN(NOTA[ID]))),-1)))</f>
        <v>KENKO SINAR INDONESIA</v>
      </c>
      <c r="AH621" s="38" t="str">
        <f ca="1">IF(NOTA[[#This Row],[ID]]="","",COUNTIF(NOTA[ID_H],NOTA[[#This Row],[ID_H]]))</f>
        <v/>
      </c>
      <c r="AI621" s="38">
        <f ca="1">IF(NOTA[[#This Row],[TGL.NOTA]]="",IF(NOTA[[#This Row],[SUPPLIER_H]]="","",AI620),MONTH(NOTA[[#This Row],[TGL.NOTA]]))</f>
        <v>12</v>
      </c>
      <c r="AJ621" s="14"/>
    </row>
    <row r="622" spans="1:36" s="48" customFormat="1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>
        <f ca="1">IF(NOTA[[#This Row],[NAMA BARANG]]="","",INDEX(NOTA[ID],MATCH(,INDIRECT(ADDRESS(ROW(NOTA[ID]),COLUMN(NOTA[ID]))&amp;":"&amp;ADDRESS(ROW(),COLUMN(NOTA[ID]))),-1)))</f>
        <v>121</v>
      </c>
      <c r="E622" s="23"/>
      <c r="F622" s="26"/>
      <c r="G622" s="26"/>
      <c r="H622" s="31"/>
      <c r="I622" s="26"/>
      <c r="J622" s="51"/>
      <c r="K622" s="26"/>
      <c r="L622" s="26" t="s">
        <v>416</v>
      </c>
      <c r="M622" s="39">
        <v>2</v>
      </c>
      <c r="N622" s="26"/>
      <c r="O622" s="26"/>
      <c r="P622" s="49"/>
      <c r="Q622" s="52">
        <v>2980800</v>
      </c>
      <c r="R622" s="39" t="s">
        <v>116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5961600</v>
      </c>
      <c r="X622" s="54">
        <f>IF(NOTA[[#This Row],[JUMLAH]]="","",NOTA[[#This Row],[JUMLAH]]*NOTA[[#This Row],[DISC 1]])</f>
        <v>1013472.0000000001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1013472.0000000001</v>
      </c>
      <c r="AA622" s="54">
        <f>IF(NOTA[[#This Row],[JUMLAH]]="","",NOTA[[#This Row],[JUMLAH]]-NOTA[[#This Row],[DISC]])</f>
        <v>4948128</v>
      </c>
      <c r="AB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2149344</v>
      </c>
      <c r="AC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10493856</v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44929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 t="str">
        <f ca="1">IF(NOTA[[#This Row],[ID]]="","",COUNTIF(NOTA[ID_H],NOTA[[#This Row],[ID_H]]))</f>
        <v/>
      </c>
      <c r="AI622" s="38">
        <f ca="1">IF(NOTA[[#This Row],[TGL.NOTA]]="",IF(NOTA[[#This Row],[SUPPLIER_H]]="","",AI621),MONTH(NOTA[[#This Row],[TGL.NOTA]]))</f>
        <v>12</v>
      </c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>
        <f ca="1">IF(INDIRECT(ADDRESS(ROW()-1,COLUMN(NOTA[[#Headers],[ID]])))="ID",1,IF(NOTA[[#This Row],[FAKTUR]]="","",COUNT(INDIRECT(ADDRESS(ROW(NOTA[ID]),COLUMN(NOTA[ID]))&amp;":"&amp;ADDRESS(ROW()-1,COLUMN(NOTA[ID]))))+1))</f>
        <v>122</v>
      </c>
      <c r="B6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KEN_0301_870-6</v>
      </c>
      <c r="C624" s="50" t="e">
        <f ca="1">IF(NOTA[[#This Row],[ID_P]]="","",MATCH(NOTA[[#This Row],[ID_P]],[1]!B_MSK[N_ID],0))</f>
        <v>#REF!</v>
      </c>
      <c r="D624" s="50">
        <f ca="1">IF(NOTA[[#This Row],[NAMA BARANG]]="","",INDEX(NOTA[ID],MATCH(,INDIRECT(ADDRESS(ROW(NOTA[ID]),COLUMN(NOTA[ID]))&amp;":"&amp;ADDRESS(ROW(),COLUMN(NOTA[ID]))),-1)))</f>
        <v>122</v>
      </c>
      <c r="E624" s="23"/>
      <c r="F624" s="26" t="s">
        <v>23</v>
      </c>
      <c r="G624" s="26" t="s">
        <v>24</v>
      </c>
      <c r="H624" s="31" t="s">
        <v>812</v>
      </c>
      <c r="I624" s="26"/>
      <c r="J624" s="51">
        <v>44918</v>
      </c>
      <c r="K624" s="26"/>
      <c r="L624" s="26" t="s">
        <v>106</v>
      </c>
      <c r="M624" s="39">
        <v>2</v>
      </c>
      <c r="N624" s="26"/>
      <c r="O624" s="26"/>
      <c r="P624" s="49"/>
      <c r="Q624" s="52">
        <v>1944000</v>
      </c>
      <c r="R624" s="39" t="s">
        <v>807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3888000</v>
      </c>
      <c r="X624" s="54">
        <f>IF(NOTA[[#This Row],[JUMLAH]]="","",NOTA[[#This Row],[JUMLAH]]*NOTA[[#This Row],[DISC 1]])</f>
        <v>660960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660960</v>
      </c>
      <c r="AA624" s="54">
        <f>IF(NOTA[[#This Row],[JUMLAH]]="","",NOTA[[#This Row],[JUMLAH]]-NOTA[[#This Row],[DISC]])</f>
        <v>3227040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44929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>
        <f ca="1">IF(NOTA[[#This Row],[ID]]="","",COUNTIF(NOTA[ID_H],NOTA[[#This Row],[ID_H]]))</f>
        <v>6</v>
      </c>
      <c r="AI624" s="38">
        <f>IF(NOTA[[#This Row],[TGL.NOTA]]="",IF(NOTA[[#This Row],[SUPPLIER_H]]="","",AI623),MONTH(NOTA[[#This Row],[TGL.NOTA]]))</f>
        <v>12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122</v>
      </c>
      <c r="E625" s="23"/>
      <c r="F625" s="26"/>
      <c r="G625" s="26"/>
      <c r="H625" s="31"/>
      <c r="I625" s="26"/>
      <c r="J625" s="51"/>
      <c r="K625" s="26"/>
      <c r="L625" s="26" t="s">
        <v>107</v>
      </c>
      <c r="M625" s="39">
        <v>2</v>
      </c>
      <c r="N625" s="26"/>
      <c r="O625" s="26"/>
      <c r="P625" s="49"/>
      <c r="Q625" s="52">
        <v>1632000</v>
      </c>
      <c r="R625" s="39" t="s">
        <v>114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3264000</v>
      </c>
      <c r="X625" s="54">
        <f>IF(NOTA[[#This Row],[JUMLAH]]="","",NOTA[[#This Row],[JUMLAH]]*NOTA[[#This Row],[DISC 1]])</f>
        <v>554880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554880</v>
      </c>
      <c r="AA625" s="54">
        <f>IF(NOTA[[#This Row],[JUMLAH]]="","",NOTA[[#This Row],[JUMLAH]]-NOTA[[#This Row],[DISC]])</f>
        <v>2709120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44929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12</v>
      </c>
      <c r="AJ625" s="14"/>
    </row>
    <row r="626" spans="1:36" s="48" customFormat="1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122</v>
      </c>
      <c r="E626" s="23"/>
      <c r="F626" s="26"/>
      <c r="G626" s="26"/>
      <c r="H626" s="31"/>
      <c r="I626" s="26"/>
      <c r="J626" s="51"/>
      <c r="K626" s="26"/>
      <c r="L626" s="26" t="s">
        <v>108</v>
      </c>
      <c r="M626" s="39">
        <v>2</v>
      </c>
      <c r="N626" s="26"/>
      <c r="O626" s="26"/>
      <c r="P626" s="49"/>
      <c r="Q626" s="52">
        <v>1710000</v>
      </c>
      <c r="R626" s="39" t="s">
        <v>115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3420000</v>
      </c>
      <c r="X626" s="54">
        <f>IF(NOTA[[#This Row],[JUMLAH]]="","",NOTA[[#This Row],[JUMLAH]]*NOTA[[#This Row],[DISC 1]])</f>
        <v>581400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581400</v>
      </c>
      <c r="AA626" s="54">
        <f>IF(NOTA[[#This Row],[JUMLAH]]="","",NOTA[[#This Row],[JUMLAH]]-NOTA[[#This Row],[DISC]])</f>
        <v>2838600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44929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12</v>
      </c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122</v>
      </c>
      <c r="E627" s="23"/>
      <c r="F627" s="26"/>
      <c r="G627" s="26"/>
      <c r="H627" s="31"/>
      <c r="I627" s="26"/>
      <c r="J627" s="51"/>
      <c r="K627" s="26"/>
      <c r="L627" s="26" t="s">
        <v>813</v>
      </c>
      <c r="M627" s="39">
        <v>1</v>
      </c>
      <c r="N627" s="26"/>
      <c r="O627" s="26"/>
      <c r="P627" s="49"/>
      <c r="Q627" s="52">
        <v>1656000</v>
      </c>
      <c r="R627" s="39" t="s">
        <v>824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1656000</v>
      </c>
      <c r="X627" s="54">
        <f>IF(NOTA[[#This Row],[JUMLAH]]="","",NOTA[[#This Row],[JUMLAH]]*NOTA[[#This Row],[DISC 1]])</f>
        <v>281520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281520</v>
      </c>
      <c r="AA627" s="54">
        <f>IF(NOTA[[#This Row],[JUMLAH]]="","",NOTA[[#This Row],[JUMLAH]]-NOTA[[#This Row],[DISC]])</f>
        <v>1374480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44929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12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122</v>
      </c>
      <c r="E628" s="23"/>
      <c r="F628" s="26"/>
      <c r="G628" s="26"/>
      <c r="H628" s="31"/>
      <c r="I628" s="26"/>
      <c r="J628" s="51"/>
      <c r="K628" s="26"/>
      <c r="L628" s="26" t="s">
        <v>814</v>
      </c>
      <c r="M628" s="39">
        <v>1</v>
      </c>
      <c r="N628" s="26"/>
      <c r="O628" s="26"/>
      <c r="P628" s="49"/>
      <c r="Q628" s="52">
        <v>1824000</v>
      </c>
      <c r="R628" s="39" t="s">
        <v>824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1824000</v>
      </c>
      <c r="X628" s="54">
        <f>IF(NOTA[[#This Row],[JUMLAH]]="","",NOTA[[#This Row],[JUMLAH]]*NOTA[[#This Row],[DISC 1]])</f>
        <v>310080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310080</v>
      </c>
      <c r="AA628" s="54">
        <f>IF(NOTA[[#This Row],[JUMLAH]]="","",NOTA[[#This Row],[JUMLAH]]-NOTA[[#This Row],[DISC]])</f>
        <v>1513920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44929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12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122</v>
      </c>
      <c r="E629" s="23"/>
      <c r="F629" s="26"/>
      <c r="G629" s="26"/>
      <c r="H629" s="31"/>
      <c r="I629" s="26"/>
      <c r="J629" s="51"/>
      <c r="K629" s="26"/>
      <c r="L629" s="26" t="s">
        <v>837</v>
      </c>
      <c r="M629" s="39">
        <v>2</v>
      </c>
      <c r="N629" s="26"/>
      <c r="O629" s="26"/>
      <c r="P629" s="49"/>
      <c r="Q629" s="52">
        <v>3888000</v>
      </c>
      <c r="R629" s="39" t="s">
        <v>118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7776000</v>
      </c>
      <c r="X629" s="54">
        <f>IF(NOTA[[#This Row],[JUMLAH]]="","",NOTA[[#This Row],[JUMLAH]]*NOTA[[#This Row],[DISC 1]])</f>
        <v>1321920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1321920</v>
      </c>
      <c r="AA629" s="54">
        <f>IF(NOTA[[#This Row],[JUMLAH]]="","",NOTA[[#This Row],[JUMLAH]]-NOTA[[#This Row],[DISC]])</f>
        <v>6454080</v>
      </c>
      <c r="AB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</v>
      </c>
      <c r="AC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44929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12</v>
      </c>
      <c r="AJ629" s="14"/>
    </row>
    <row r="630" spans="1:36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30"/>
      <c r="F630" s="26"/>
      <c r="G630" s="26"/>
      <c r="H630" s="31"/>
      <c r="I630" s="32"/>
      <c r="J630" s="33"/>
      <c r="K630" s="26"/>
      <c r="L630" s="26"/>
      <c r="M630" s="34"/>
      <c r="N630" s="26"/>
      <c r="O630" s="26"/>
      <c r="P630" s="28"/>
      <c r="Q630" s="46"/>
      <c r="R630" s="39"/>
      <c r="S630" s="53"/>
      <c r="T630" s="35"/>
      <c r="U630" s="36"/>
      <c r="V630" s="37"/>
      <c r="W630" s="36" t="str">
        <f>IF(NOTA[[#This Row],[HARGA/ CTN]]="",NOTA[[#This Row],[JUMLAH_H]],NOTA[[#This Row],[HARGA/ CTN]]*NOTA[[#This Row],[C]])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KEN_0301_853-8</v>
      </c>
      <c r="C631" s="29" t="e">
        <f ca="1">IF(NOTA[[#This Row],[ID_P]]="","",MATCH(NOTA[[#This Row],[ID_P]],[1]!B_MSK[N_ID],0))</f>
        <v>#REF!</v>
      </c>
      <c r="D631" s="29">
        <f ca="1">IF(NOTA[[#This Row],[NAMA BARANG]]="","",INDEX(NOTA[ID],MATCH(,INDIRECT(ADDRESS(ROW(NOTA[ID]),COLUMN(NOTA[ID]))&amp;":"&amp;ADDRESS(ROW(),COLUMN(NOTA[ID]))),-1)))</f>
        <v>123</v>
      </c>
      <c r="E631" s="30"/>
      <c r="F631" s="26" t="s">
        <v>23</v>
      </c>
      <c r="G631" s="26" t="s">
        <v>24</v>
      </c>
      <c r="H631" s="31" t="s">
        <v>815</v>
      </c>
      <c r="I631" s="32"/>
      <c r="J631" s="33">
        <v>44918</v>
      </c>
      <c r="K631" s="32"/>
      <c r="L631" s="26" t="s">
        <v>816</v>
      </c>
      <c r="M631" s="34">
        <v>2</v>
      </c>
      <c r="N631" s="32"/>
      <c r="O631" s="26"/>
      <c r="P631" s="28"/>
      <c r="Q631" s="46">
        <v>2208000</v>
      </c>
      <c r="R631" s="39" t="s">
        <v>522</v>
      </c>
      <c r="S631" s="35">
        <v>0.17</v>
      </c>
      <c r="T631" s="35"/>
      <c r="U631" s="36"/>
      <c r="V631" s="37"/>
      <c r="W631" s="36">
        <f>IF(NOTA[[#This Row],[HARGA/ CTN]]="",NOTA[[#This Row],[JUMLAH_H]],NOTA[[#This Row],[HARGA/ CTN]]*NOTA[[#This Row],[C]])</f>
        <v>4416000</v>
      </c>
      <c r="X631" s="36">
        <f>IF(NOTA[[#This Row],[JUMLAH]]="","",NOTA[[#This Row],[JUMLAH]]*NOTA[[#This Row],[DISC 1]])</f>
        <v>750720</v>
      </c>
      <c r="Y631" s="36">
        <f>IF(NOTA[[#This Row],[JUMLAH]]="","",(NOTA[[#This Row],[JUMLAH]]-NOTA[[#This Row],[DISC 1-]])*NOTA[[#This Row],[DISC 2]])</f>
        <v>0</v>
      </c>
      <c r="Z631" s="36">
        <f>IF(NOTA[[#This Row],[JUMLAH]]="","",NOTA[[#This Row],[DISC 1-]]+NOTA[[#This Row],[DISC 2-]])</f>
        <v>750720</v>
      </c>
      <c r="AA631" s="36">
        <f>IF(NOTA[[#This Row],[JUMLAH]]="","",NOTA[[#This Row],[JUMLAH]]-NOTA[[#This Row],[DISC]])</f>
        <v>3665280</v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31" s="36" t="str">
        <f>IF(OR(NOTA[[#This Row],[QTY]]="",NOTA[[#This Row],[HARGA SATUAN]]="",),"",NOTA[[#This Row],[QTY]]*NOTA[[#This Row],[HARGA SATUAN]])</f>
        <v/>
      </c>
      <c r="AF631" s="33">
        <f ca="1">IF(NOTA[ID_H]="","",INDEX(NOTA[TANGGAL],MATCH(,INDIRECT(ADDRESS(ROW(NOTA[TANGGAL]),COLUMN(NOTA[TANGGAL]))&amp;":"&amp;ADDRESS(ROW(),COLUMN(NOTA[TANGGAL]))),-1)))</f>
        <v>44929</v>
      </c>
      <c r="AG631" s="28" t="str">
        <f ca="1">IF(NOTA[[#This Row],[NAMA BARANG]]="","",INDEX(NOTA[SUPPLIER],MATCH(,INDIRECT(ADDRESS(ROW(NOTA[ID]),COLUMN(NOTA[ID]))&amp;":"&amp;ADDRESS(ROW(),COLUMN(NOTA[ID]))),-1)))</f>
        <v>KENKO SINAR INDONESIA</v>
      </c>
      <c r="AH631" s="38">
        <f ca="1">IF(NOTA[[#This Row],[ID]]="","",COUNTIF(NOTA[ID_H],NOTA[[#This Row],[ID_H]]))</f>
        <v>8</v>
      </c>
      <c r="AI631" s="38">
        <f>IF(NOTA[[#This Row],[TGL.NOTA]]="",IF(NOTA[[#This Row],[SUPPLIER_H]]="","",AI630),MONTH(NOTA[[#This Row],[TGL.NOTA]]))</f>
        <v>12</v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>
        <f ca="1">IF(NOTA[[#This Row],[NAMA BARANG]]="","",INDEX(NOTA[ID],MATCH(,INDIRECT(ADDRESS(ROW(NOTA[ID]),COLUMN(NOTA[ID]))&amp;":"&amp;ADDRESS(ROW(),COLUMN(NOTA[ID]))),-1)))</f>
        <v>123</v>
      </c>
      <c r="E632" s="30"/>
      <c r="F632" s="26"/>
      <c r="G632" s="26"/>
      <c r="H632" s="31"/>
      <c r="I632" s="32"/>
      <c r="J632" s="33"/>
      <c r="K632" s="32"/>
      <c r="L632" s="26" t="s">
        <v>817</v>
      </c>
      <c r="M632" s="34">
        <v>3</v>
      </c>
      <c r="N632" s="32"/>
      <c r="O632" s="26"/>
      <c r="P632" s="28"/>
      <c r="Q632" s="46">
        <v>3758400</v>
      </c>
      <c r="R632" s="39" t="s">
        <v>100</v>
      </c>
      <c r="S632" s="35">
        <v>0.17</v>
      </c>
      <c r="T632" s="35"/>
      <c r="U632" s="36"/>
      <c r="V632" s="37"/>
      <c r="W632" s="36">
        <f>IF(NOTA[[#This Row],[HARGA/ CTN]]="",NOTA[[#This Row],[JUMLAH_H]],NOTA[[#This Row],[HARGA/ CTN]]*NOTA[[#This Row],[C]])</f>
        <v>11275200</v>
      </c>
      <c r="X632" s="36">
        <f>IF(NOTA[[#This Row],[JUMLAH]]="","",NOTA[[#This Row],[JUMLAH]]*NOTA[[#This Row],[DISC 1]])</f>
        <v>1916784.0000000002</v>
      </c>
      <c r="Y632" s="36">
        <f>IF(NOTA[[#This Row],[JUMLAH]]="","",(NOTA[[#This Row],[JUMLAH]]-NOTA[[#This Row],[DISC 1-]])*NOTA[[#This Row],[DISC 2]])</f>
        <v>0</v>
      </c>
      <c r="Z632" s="36">
        <f>IF(NOTA[[#This Row],[JUMLAH]]="","",NOTA[[#This Row],[DISC 1-]]+NOTA[[#This Row],[DISC 2-]])</f>
        <v>1916784.0000000002</v>
      </c>
      <c r="AA632" s="36">
        <f>IF(NOTA[[#This Row],[JUMLAH]]="","",NOTA[[#This Row],[JUMLAH]]-NOTA[[#This Row],[DISC]])</f>
        <v>9358416</v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2" s="36" t="str">
        <f>IF(OR(NOTA[[#This Row],[QTY]]="",NOTA[[#This Row],[HARGA SATUAN]]="",),"",NOTA[[#This Row],[QTY]]*NOTA[[#This Row],[HARGA SATUAN]])</f>
        <v/>
      </c>
      <c r="AF632" s="33">
        <f ca="1">IF(NOTA[ID_H]="","",INDEX(NOTA[TANGGAL],MATCH(,INDIRECT(ADDRESS(ROW(NOTA[TANGGAL]),COLUMN(NOTA[TANGGAL]))&amp;":"&amp;ADDRESS(ROW(),COLUMN(NOTA[TANGGAL]))),-1)))</f>
        <v>44929</v>
      </c>
      <c r="AG632" s="28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12</v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>
        <f ca="1">IF(NOTA[[#This Row],[NAMA BARANG]]="","",INDEX(NOTA[ID],MATCH(,INDIRECT(ADDRESS(ROW(NOTA[ID]),COLUMN(NOTA[ID]))&amp;":"&amp;ADDRESS(ROW(),COLUMN(NOTA[ID]))),-1)))</f>
        <v>123</v>
      </c>
      <c r="E633" s="30"/>
      <c r="F633" s="32"/>
      <c r="G633" s="32"/>
      <c r="H633" s="55"/>
      <c r="I633" s="32"/>
      <c r="J633" s="33"/>
      <c r="K633" s="32"/>
      <c r="L633" s="26" t="s">
        <v>818</v>
      </c>
      <c r="M633" s="34">
        <v>1</v>
      </c>
      <c r="N633" s="32"/>
      <c r="O633" s="26"/>
      <c r="P633" s="28"/>
      <c r="Q633" s="46">
        <v>3758400</v>
      </c>
      <c r="R633" s="39" t="s">
        <v>100</v>
      </c>
      <c r="S633" s="35">
        <v>0.17</v>
      </c>
      <c r="T633" s="35"/>
      <c r="U633" s="36"/>
      <c r="V633" s="37"/>
      <c r="W633" s="36">
        <f>IF(NOTA[[#This Row],[HARGA/ CTN]]="",NOTA[[#This Row],[JUMLAH_H]],NOTA[[#This Row],[HARGA/ CTN]]*NOTA[[#This Row],[C]])</f>
        <v>3758400</v>
      </c>
      <c r="X633" s="36">
        <f>IF(NOTA[[#This Row],[JUMLAH]]="","",NOTA[[#This Row],[JUMLAH]]*NOTA[[#This Row],[DISC 1]])</f>
        <v>638928</v>
      </c>
      <c r="Y633" s="36">
        <f>IF(NOTA[[#This Row],[JUMLAH]]="","",(NOTA[[#This Row],[JUMLAH]]-NOTA[[#This Row],[DISC 1-]])*NOTA[[#This Row],[DISC 2]])</f>
        <v>0</v>
      </c>
      <c r="Z633" s="36">
        <f>IF(NOTA[[#This Row],[JUMLAH]]="","",NOTA[[#This Row],[DISC 1-]]+NOTA[[#This Row],[DISC 2-]])</f>
        <v>638928</v>
      </c>
      <c r="AA633" s="36">
        <f>IF(NOTA[[#This Row],[JUMLAH]]="","",NOTA[[#This Row],[JUMLAH]]-NOTA[[#This Row],[DISC]])</f>
        <v>3119472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3" s="36" t="str">
        <f>IF(OR(NOTA[[#This Row],[QTY]]="",NOTA[[#This Row],[HARGA SATUAN]]="",),"",NOTA[[#This Row],[QTY]]*NOTA[[#This Row],[HARGA SATUAN]])</f>
        <v/>
      </c>
      <c r="AF633" s="33">
        <f ca="1">IF(NOTA[ID_H]="","",INDEX(NOTA[TANGGAL],MATCH(,INDIRECT(ADDRESS(ROW(NOTA[TANGGAL]),COLUMN(NOTA[TANGGAL]))&amp;":"&amp;ADDRESS(ROW(),COLUMN(NOTA[TANGGAL]))),-1)))</f>
        <v>44929</v>
      </c>
      <c r="AG633" s="28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12</v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123</v>
      </c>
      <c r="E634" s="30"/>
      <c r="F634" s="26"/>
      <c r="G634" s="26"/>
      <c r="H634" s="31"/>
      <c r="I634" s="32"/>
      <c r="J634" s="33"/>
      <c r="K634" s="32"/>
      <c r="L634" s="26" t="s">
        <v>819</v>
      </c>
      <c r="M634" s="34">
        <v>2</v>
      </c>
      <c r="N634" s="32"/>
      <c r="O634" s="26"/>
      <c r="P634" s="28"/>
      <c r="Q634" s="46">
        <v>3758400</v>
      </c>
      <c r="R634" s="39" t="s">
        <v>100</v>
      </c>
      <c r="S634" s="35">
        <v>0.17</v>
      </c>
      <c r="T634" s="35"/>
      <c r="U634" s="36"/>
      <c r="V634" s="37"/>
      <c r="W634" s="36">
        <f>IF(NOTA[[#This Row],[HARGA/ CTN]]="",NOTA[[#This Row],[JUMLAH_H]],NOTA[[#This Row],[HARGA/ CTN]]*NOTA[[#This Row],[C]])</f>
        <v>7516800</v>
      </c>
      <c r="X634" s="36">
        <f>IF(NOTA[[#This Row],[JUMLAH]]="","",NOTA[[#This Row],[JUMLAH]]*NOTA[[#This Row],[DISC 1]])</f>
        <v>1277856</v>
      </c>
      <c r="Y634" s="36">
        <f>IF(NOTA[[#This Row],[JUMLAH]]="","",(NOTA[[#This Row],[JUMLAH]]-NOTA[[#This Row],[DISC 1-]])*NOTA[[#This Row],[DISC 2]])</f>
        <v>0</v>
      </c>
      <c r="Z634" s="36">
        <f>IF(NOTA[[#This Row],[JUMLAH]]="","",NOTA[[#This Row],[DISC 1-]]+NOTA[[#This Row],[DISC 2-]])</f>
        <v>1277856</v>
      </c>
      <c r="AA634" s="36">
        <f>IF(NOTA[[#This Row],[JUMLAH]]="","",NOTA[[#This Row],[JUMLAH]]-NOTA[[#This Row],[DISC]])</f>
        <v>6238944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4" s="36" t="str">
        <f>IF(OR(NOTA[[#This Row],[QTY]]="",NOTA[[#This Row],[HARGA SATUAN]]="",),"",NOTA[[#This Row],[QTY]]*NOTA[[#This Row],[HARGA SATUAN]])</f>
        <v/>
      </c>
      <c r="AF634" s="33">
        <f ca="1">IF(NOTA[ID_H]="","",INDEX(NOTA[TANGGAL],MATCH(,INDIRECT(ADDRESS(ROW(NOTA[TANGGAL]),COLUMN(NOTA[TANGGAL]))&amp;":"&amp;ADDRESS(ROW(),COLUMN(NOTA[TANGGAL]))),-1)))</f>
        <v>44929</v>
      </c>
      <c r="AG634" s="28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12</v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123</v>
      </c>
      <c r="E635" s="30"/>
      <c r="F635" s="26"/>
      <c r="G635" s="26"/>
      <c r="H635" s="31"/>
      <c r="I635" s="32"/>
      <c r="J635" s="33"/>
      <c r="K635" s="32"/>
      <c r="L635" s="26" t="s">
        <v>820</v>
      </c>
      <c r="M635" s="34">
        <v>2</v>
      </c>
      <c r="N635" s="32"/>
      <c r="O635" s="26"/>
      <c r="P635" s="28"/>
      <c r="Q635" s="46">
        <v>3628800</v>
      </c>
      <c r="R635" s="39" t="s">
        <v>100</v>
      </c>
      <c r="S635" s="35">
        <v>0.17</v>
      </c>
      <c r="T635" s="35"/>
      <c r="U635" s="36"/>
      <c r="V635" s="37"/>
      <c r="W635" s="36">
        <f>IF(NOTA[[#This Row],[HARGA/ CTN]]="",NOTA[[#This Row],[JUMLAH_H]],NOTA[[#This Row],[HARGA/ CTN]]*NOTA[[#This Row],[C]])</f>
        <v>7257600</v>
      </c>
      <c r="X635" s="36">
        <f>IF(NOTA[[#This Row],[JUMLAH]]="","",NOTA[[#This Row],[JUMLAH]]*NOTA[[#This Row],[DISC 1]])</f>
        <v>1233792</v>
      </c>
      <c r="Y635" s="36">
        <f>IF(NOTA[[#This Row],[JUMLAH]]="","",(NOTA[[#This Row],[JUMLAH]]-NOTA[[#This Row],[DISC 1-]])*NOTA[[#This Row],[DISC 2]])</f>
        <v>0</v>
      </c>
      <c r="Z635" s="36">
        <f>IF(NOTA[[#This Row],[JUMLAH]]="","",NOTA[[#This Row],[DISC 1-]]+NOTA[[#This Row],[DISC 2-]])</f>
        <v>1233792</v>
      </c>
      <c r="AA635" s="36">
        <f>IF(NOTA[[#This Row],[JUMLAH]]="","",NOTA[[#This Row],[JUMLAH]]-NOTA[[#This Row],[DISC]])</f>
        <v>6023808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635" s="36" t="str">
        <f>IF(OR(NOTA[[#This Row],[QTY]]="",NOTA[[#This Row],[HARGA SATUAN]]="",),"",NOTA[[#This Row],[QTY]]*NOTA[[#This Row],[HARGA SATUAN]])</f>
        <v/>
      </c>
      <c r="AF635" s="33">
        <f ca="1">IF(NOTA[ID_H]="","",INDEX(NOTA[TANGGAL],MATCH(,INDIRECT(ADDRESS(ROW(NOTA[TANGGAL]),COLUMN(NOTA[TANGGAL]))&amp;":"&amp;ADDRESS(ROW(),COLUMN(NOTA[TANGGAL]))),-1)))</f>
        <v>44929</v>
      </c>
      <c r="AG635" s="28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12</v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123</v>
      </c>
      <c r="E636" s="30"/>
      <c r="F636" s="26"/>
      <c r="G636" s="26"/>
      <c r="H636" s="31"/>
      <c r="I636" s="32"/>
      <c r="J636" s="33"/>
      <c r="K636" s="32"/>
      <c r="L636" s="26" t="s">
        <v>836</v>
      </c>
      <c r="M636" s="34">
        <v>2</v>
      </c>
      <c r="N636" s="32"/>
      <c r="O636" s="26"/>
      <c r="P636" s="28"/>
      <c r="Q636" s="46">
        <v>3758400</v>
      </c>
      <c r="R636" s="39" t="s">
        <v>100</v>
      </c>
      <c r="S636" s="35">
        <v>0.17</v>
      </c>
      <c r="T636" s="35"/>
      <c r="U636" s="36"/>
      <c r="V636" s="37"/>
      <c r="W636" s="36">
        <f>IF(NOTA[[#This Row],[HARGA/ CTN]]="",NOTA[[#This Row],[JUMLAH_H]],NOTA[[#This Row],[HARGA/ CTN]]*NOTA[[#This Row],[C]])</f>
        <v>7516800</v>
      </c>
      <c r="X636" s="36">
        <f>IF(NOTA[[#This Row],[JUMLAH]]="","",NOTA[[#This Row],[JUMLAH]]*NOTA[[#This Row],[DISC 1]])</f>
        <v>1277856</v>
      </c>
      <c r="Y636" s="36">
        <f>IF(NOTA[[#This Row],[JUMLAH]]="","",(NOTA[[#This Row],[JUMLAH]]-NOTA[[#This Row],[DISC 1-]])*NOTA[[#This Row],[DISC 2]])</f>
        <v>0</v>
      </c>
      <c r="Z636" s="36">
        <f>IF(NOTA[[#This Row],[JUMLAH]]="","",NOTA[[#This Row],[DISC 1-]]+NOTA[[#This Row],[DISC 2-]])</f>
        <v>1277856</v>
      </c>
      <c r="AA636" s="36">
        <f>IF(NOTA[[#This Row],[JUMLAH]]="","",NOTA[[#This Row],[JUMLAH]]-NOTA[[#This Row],[DISC]])</f>
        <v>6238944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6" s="36" t="str">
        <f>IF(OR(NOTA[[#This Row],[QTY]]="",NOTA[[#This Row],[HARGA SATUAN]]="",),"",NOTA[[#This Row],[QTY]]*NOTA[[#This Row],[HARGA SATUAN]])</f>
        <v/>
      </c>
      <c r="AF636" s="33">
        <f ca="1">IF(NOTA[ID_H]="","",INDEX(NOTA[TANGGAL],MATCH(,INDIRECT(ADDRESS(ROW(NOTA[TANGGAL]),COLUMN(NOTA[TANGGAL]))&amp;":"&amp;ADDRESS(ROW(),COLUMN(NOTA[TANGGAL]))),-1)))</f>
        <v>44929</v>
      </c>
      <c r="AG636" s="28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12</v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123</v>
      </c>
      <c r="E637" s="30"/>
      <c r="F637" s="32"/>
      <c r="G637" s="32"/>
      <c r="H637" s="55"/>
      <c r="I637" s="32"/>
      <c r="J637" s="33"/>
      <c r="K637" s="32"/>
      <c r="L637" s="26" t="s">
        <v>821</v>
      </c>
      <c r="M637" s="34">
        <v>1</v>
      </c>
      <c r="N637" s="32"/>
      <c r="O637" s="26"/>
      <c r="P637" s="28"/>
      <c r="Q637" s="46">
        <v>3542400</v>
      </c>
      <c r="R637" s="39" t="s">
        <v>100</v>
      </c>
      <c r="S637" s="35">
        <v>0.17</v>
      </c>
      <c r="T637" s="35"/>
      <c r="U637" s="36"/>
      <c r="V637" s="37"/>
      <c r="W637" s="36">
        <f>IF(NOTA[[#This Row],[HARGA/ CTN]]="",NOTA[[#This Row],[JUMLAH_H]],NOTA[[#This Row],[HARGA/ CTN]]*NOTA[[#This Row],[C]])</f>
        <v>3542400</v>
      </c>
      <c r="X637" s="36">
        <f>IF(NOTA[[#This Row],[JUMLAH]]="","",NOTA[[#This Row],[JUMLAH]]*NOTA[[#This Row],[DISC 1]])</f>
        <v>602208</v>
      </c>
      <c r="Y637" s="36">
        <f>IF(NOTA[[#This Row],[JUMLAH]]="","",(NOTA[[#This Row],[JUMLAH]]-NOTA[[#This Row],[DISC 1-]])*NOTA[[#This Row],[DISC 2]])</f>
        <v>0</v>
      </c>
      <c r="Z637" s="36">
        <f>IF(NOTA[[#This Row],[JUMLAH]]="","",NOTA[[#This Row],[DISC 1-]]+NOTA[[#This Row],[DISC 2-]])</f>
        <v>602208</v>
      </c>
      <c r="AA637" s="36">
        <f>IF(NOTA[[#This Row],[JUMLAH]]="","",NOTA[[#This Row],[JUMLAH]]-NOTA[[#This Row],[DISC]])</f>
        <v>2940192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37" s="36" t="str">
        <f>IF(OR(NOTA[[#This Row],[QTY]]="",NOTA[[#This Row],[HARGA SATUAN]]="",),"",NOTA[[#This Row],[QTY]]*NOTA[[#This Row],[HARGA SATUAN]])</f>
        <v/>
      </c>
      <c r="AF637" s="33">
        <f ca="1">IF(NOTA[ID_H]="","",INDEX(NOTA[TANGGAL],MATCH(,INDIRECT(ADDRESS(ROW(NOTA[TANGGAL]),COLUMN(NOTA[TANGGAL]))&amp;":"&amp;ADDRESS(ROW(),COLUMN(NOTA[TANGGAL]))),-1)))</f>
        <v>44929</v>
      </c>
      <c r="AG637" s="28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12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123</v>
      </c>
      <c r="E638" s="23"/>
      <c r="F638" s="26"/>
      <c r="G638" s="26"/>
      <c r="H638" s="31"/>
      <c r="I638" s="26"/>
      <c r="J638" s="51"/>
      <c r="K638" s="26"/>
      <c r="L638" s="26" t="s">
        <v>822</v>
      </c>
      <c r="M638" s="39">
        <v>1</v>
      </c>
      <c r="N638" s="26"/>
      <c r="O638" s="26"/>
      <c r="P638" s="52"/>
      <c r="Q638" s="52">
        <v>1104000</v>
      </c>
      <c r="R638" s="39" t="s">
        <v>823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1104000</v>
      </c>
      <c r="X638" s="54">
        <f>IF(NOTA[[#This Row],[JUMLAH]]="","",NOTA[[#This Row],[JUMLAH]]*NOTA[[#This Row],[DISC 1]])</f>
        <v>187680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187680</v>
      </c>
      <c r="AA638" s="54">
        <f>IF(NOTA[[#This Row],[JUMLAH]]="","",NOTA[[#This Row],[JUMLAH]]-NOTA[[#This Row],[DISC]])</f>
        <v>916320</v>
      </c>
      <c r="AB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7885824</v>
      </c>
      <c r="AC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38501376</v>
      </c>
      <c r="AD638" s="5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44929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12</v>
      </c>
      <c r="AJ638" s="14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23"/>
      <c r="F639" s="26"/>
      <c r="G639" s="26"/>
      <c r="H639" s="31"/>
      <c r="I639" s="26"/>
      <c r="J639" s="51"/>
      <c r="K639" s="26"/>
      <c r="L639" s="26"/>
      <c r="M639" s="39"/>
      <c r="N639" s="26"/>
      <c r="O639" s="26"/>
      <c r="P639" s="49"/>
      <c r="Q639" s="52"/>
      <c r="R639" s="39"/>
      <c r="S639" s="53"/>
      <c r="T639" s="53"/>
      <c r="U639" s="54"/>
      <c r="V639" s="37"/>
      <c r="W639" s="54" t="str">
        <f>IF(NOTA[[#This Row],[HARGA/ CTN]]="",NOTA[[#This Row],[JUMLAH_H]],NOTA[[#This Row],[HARGA/ CTN]]*NOTA[[#This Row],[C]])</f>
        <v/>
      </c>
      <c r="X639" s="54" t="str">
        <f>IF(NOTA[[#This Row],[JUMLAH]]="","",NOTA[[#This Row],[JUMLAH]]*NOTA[[#This Row],[DISC 1]])</f>
        <v/>
      </c>
      <c r="Y639" s="54" t="str">
        <f>IF(NOTA[[#This Row],[JUMLAH]]="","",(NOTA[[#This Row],[JUMLAH]]-NOTA[[#This Row],[DISC 1-]])*NOTA[[#This Row],[DISC 2]])</f>
        <v/>
      </c>
      <c r="Z639" s="54" t="str">
        <f>IF(NOTA[[#This Row],[JUMLAH]]="","",NOTA[[#This Row],[DISC 1-]]+NOTA[[#This Row],[DISC 2-]])</f>
        <v/>
      </c>
      <c r="AA639" s="54" t="str">
        <f>IF(NOTA[[#This Row],[JUMLAH]]="","",NOTA[[#This Row],[JUMLAH]]-NOTA[[#This Row],[DISC]])</f>
        <v/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4" t="str">
        <f>IF(OR(NOTA[[#This Row],[QTY]]="",NOTA[[#This Row],[HARGA SATUAN]]="",),"",NOTA[[#This Row],[QTY]]*NOTA[[#This Row],[HARGA SATUAN]])</f>
        <v/>
      </c>
      <c r="AF639" s="51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124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KEN_0301_982-1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124</v>
      </c>
      <c r="E640" s="23"/>
      <c r="F640" s="26" t="s">
        <v>23</v>
      </c>
      <c r="G640" s="26" t="s">
        <v>24</v>
      </c>
      <c r="H640" s="31" t="s">
        <v>825</v>
      </c>
      <c r="I640" s="26"/>
      <c r="J640" s="51">
        <v>44921</v>
      </c>
      <c r="K640" s="26"/>
      <c r="L640" s="26" t="s">
        <v>225</v>
      </c>
      <c r="M640" s="39">
        <v>5</v>
      </c>
      <c r="N640" s="26"/>
      <c r="O640" s="26"/>
      <c r="P640" s="49"/>
      <c r="Q640" s="52">
        <v>1860000</v>
      </c>
      <c r="R640" s="39" t="s">
        <v>236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9300000</v>
      </c>
      <c r="X640" s="54">
        <f>IF(NOTA[[#This Row],[JUMLAH]]="","",NOTA[[#This Row],[JUMLAH]]*NOTA[[#This Row],[DISC 1]])</f>
        <v>1581000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1581000</v>
      </c>
      <c r="AA640" s="54">
        <f>IF(NOTA[[#This Row],[JUMLAH]]="","",NOTA[[#This Row],[JUMLAH]]-NOTA[[#This Row],[DISC]])</f>
        <v>7719000</v>
      </c>
      <c r="AB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44929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>
        <f ca="1">IF(NOTA[[#This Row],[ID]]="","",COUNTIF(NOTA[ID_H],NOTA[[#This Row],[ID_H]]))</f>
        <v>1</v>
      </c>
      <c r="AI640" s="38">
        <f>IF(NOTA[[#This Row],[TGL.NOTA]]="",IF(NOTA[[#This Row],[SUPPLIER_H]]="","",AI639),MONTH(NOTA[[#This Row],[TGL.NOTA]]))</f>
        <v>12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Row],[SUPPLIER_H]]="","",#REF!),MONTH(NOTA[[#This Row],[TGL.NOTA]]))</f>
        <v/>
      </c>
      <c r="AJ641" s="14"/>
    </row>
    <row r="642" spans="1:36" ht="20.100000000000001" customHeight="1" x14ac:dyDescent="0.25">
      <c r="A642" s="49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GUN_0401_894-7</v>
      </c>
      <c r="C642" s="50" t="e">
        <f ca="1">IF(NOTA[[#This Row],[ID_P]]="","",MATCH(NOTA[[#This Row],[ID_P]],[1]!B_MSK[N_ID],0))</f>
        <v>#REF!</v>
      </c>
      <c r="D642" s="50">
        <f ca="1">IF(NOTA[[#This Row],[NAMA BARANG]]="","",INDEX(NOTA[ID],MATCH(,INDIRECT(ADDRESS(ROW(NOTA[ID]),COLUMN(NOTA[ID]))&amp;":"&amp;ADDRESS(ROW(),COLUMN(NOTA[ID]))),-1)))</f>
        <v>125</v>
      </c>
      <c r="E642" s="23">
        <v>44930</v>
      </c>
      <c r="F642" s="26" t="s">
        <v>495</v>
      </c>
      <c r="G642" s="26" t="s">
        <v>121</v>
      </c>
      <c r="H642" s="31" t="s">
        <v>826</v>
      </c>
      <c r="I642" s="26"/>
      <c r="J642" s="51">
        <v>44921</v>
      </c>
      <c r="K642" s="26"/>
      <c r="L642" s="26" t="s">
        <v>827</v>
      </c>
      <c r="M642" s="39">
        <v>8</v>
      </c>
      <c r="N642" s="26">
        <v>480</v>
      </c>
      <c r="O642" s="26" t="s">
        <v>129</v>
      </c>
      <c r="P642" s="49">
        <v>49200</v>
      </c>
      <c r="Q642" s="52"/>
      <c r="R642" s="39" t="s">
        <v>270</v>
      </c>
      <c r="S642" s="53">
        <v>0.05</v>
      </c>
      <c r="T642" s="53">
        <v>0.1</v>
      </c>
      <c r="U642" s="54"/>
      <c r="V642" s="37"/>
      <c r="W642" s="54">
        <f>IF(NOTA[[#This Row],[HARGA/ CTN]]="",NOTA[[#This Row],[JUMLAH_H]],NOTA[[#This Row],[HARGA/ CTN]]*NOTA[[#This Row],[C]])</f>
        <v>23616000</v>
      </c>
      <c r="X642" s="54">
        <f>IF(NOTA[[#This Row],[JUMLAH]]="","",NOTA[[#This Row],[JUMLAH]]*NOTA[[#This Row],[DISC 1]])</f>
        <v>1180800</v>
      </c>
      <c r="Y642" s="54">
        <f>IF(NOTA[[#This Row],[JUMLAH]]="","",(NOTA[[#This Row],[JUMLAH]]-NOTA[[#This Row],[DISC 1-]])*NOTA[[#This Row],[DISC 2]])</f>
        <v>2243520</v>
      </c>
      <c r="Z642" s="54">
        <f>IF(NOTA[[#This Row],[JUMLAH]]="","",NOTA[[#This Row],[DISC 1-]]+NOTA[[#This Row],[DISC 2-]])</f>
        <v>3424320</v>
      </c>
      <c r="AA642" s="54">
        <f>IF(NOTA[[#This Row],[JUMLAH]]="","",NOTA[[#This Row],[JUMLAH]]-NOTA[[#This Row],[DISC]])</f>
        <v>20191680</v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2" s="54">
        <f>IF(OR(NOTA[[#This Row],[QTY]]="",NOTA[[#This Row],[HARGA SATUAN]]="",),"",NOTA[[#This Row],[QTY]]*NOTA[[#This Row],[HARGA SATUAN]])</f>
        <v>23616000</v>
      </c>
      <c r="AF642" s="51">
        <f ca="1">IF(NOTA[ID_H]="","",INDEX(NOTA[TANGGAL],MATCH(,INDIRECT(ADDRESS(ROW(NOTA[TANGGAL]),COLUMN(NOTA[TANGGAL]))&amp;":"&amp;ADDRESS(ROW(),COLUMN(NOTA[TANGGAL]))),-1)))</f>
        <v>44930</v>
      </c>
      <c r="AG642" s="49" t="str">
        <f ca="1">IF(NOTA[[#This Row],[NAMA BARANG]]="","",INDEX(NOTA[SUPPLIER],MATCH(,INDIRECT(ADDRESS(ROW(NOTA[ID]),COLUMN(NOTA[ID]))&amp;":"&amp;ADDRESS(ROW(),COLUMN(NOTA[ID]))),-1)))</f>
        <v>GUNINDO</v>
      </c>
      <c r="AH642" s="38">
        <f ca="1">IF(NOTA[[#This Row],[ID]]="","",COUNTIF(NOTA[ID_H],NOTA[[#This Row],[ID_H]]))</f>
        <v>7</v>
      </c>
      <c r="AI642" s="38">
        <f>IF(NOTA[[#This Row],[TGL.NOTA]]="",IF(NOTA[[#This Row],[SUPPLIER_H]]="","",AI641),MONTH(NOTA[[#This Row],[TGL.NOTA]]))</f>
        <v>12</v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125</v>
      </c>
      <c r="E643" s="23"/>
      <c r="F643" s="26"/>
      <c r="G643" s="26"/>
      <c r="H643" s="31"/>
      <c r="I643" s="26"/>
      <c r="J643" s="51"/>
      <c r="K643" s="26"/>
      <c r="L643" s="26" t="s">
        <v>828</v>
      </c>
      <c r="M643" s="39">
        <v>5</v>
      </c>
      <c r="N643" s="26">
        <v>300</v>
      </c>
      <c r="O643" s="26" t="s">
        <v>129</v>
      </c>
      <c r="P643" s="49">
        <v>57000</v>
      </c>
      <c r="Q643" s="52"/>
      <c r="R643" s="39" t="s">
        <v>270</v>
      </c>
      <c r="S643" s="53">
        <v>0.05</v>
      </c>
      <c r="T643" s="53">
        <v>0.1</v>
      </c>
      <c r="U643" s="54"/>
      <c r="V643" s="37"/>
      <c r="W643" s="54">
        <f>IF(NOTA[[#This Row],[HARGA/ CTN]]="",NOTA[[#This Row],[JUMLAH_H]],NOTA[[#This Row],[HARGA/ CTN]]*NOTA[[#This Row],[C]])</f>
        <v>17100000</v>
      </c>
      <c r="X643" s="54">
        <f>IF(NOTA[[#This Row],[JUMLAH]]="","",NOTA[[#This Row],[JUMLAH]]*NOTA[[#This Row],[DISC 1]])</f>
        <v>855000</v>
      </c>
      <c r="Y643" s="54">
        <f>IF(NOTA[[#This Row],[JUMLAH]]="","",(NOTA[[#This Row],[JUMLAH]]-NOTA[[#This Row],[DISC 1-]])*NOTA[[#This Row],[DISC 2]])</f>
        <v>1624500</v>
      </c>
      <c r="Z643" s="54">
        <f>IF(NOTA[[#This Row],[JUMLAH]]="","",NOTA[[#This Row],[DISC 1-]]+NOTA[[#This Row],[DISC 2-]])</f>
        <v>2479500</v>
      </c>
      <c r="AA643" s="54">
        <f>IF(NOTA[[#This Row],[JUMLAH]]="","",NOTA[[#This Row],[JUMLAH]]-NOTA[[#This Row],[DISC]])</f>
        <v>14620500</v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643" s="54">
        <f>IF(OR(NOTA[[#This Row],[QTY]]="",NOTA[[#This Row],[HARGA SATUAN]]="",),"",NOTA[[#This Row],[QTY]]*NOTA[[#This Row],[HARGA SATUAN]])</f>
        <v>17100000</v>
      </c>
      <c r="AF643" s="51">
        <f ca="1">IF(NOTA[ID_H]="","",INDEX(NOTA[TANGGAL],MATCH(,INDIRECT(ADDRESS(ROW(NOTA[TANGGAL]),COLUMN(NOTA[TANGGAL]))&amp;":"&amp;ADDRESS(ROW(),COLUMN(NOTA[TANGGAL]))),-1)))</f>
        <v>44930</v>
      </c>
      <c r="AG643" s="49" t="str">
        <f ca="1">IF(NOTA[[#This Row],[NAMA BARANG]]="","",INDEX(NOTA[SUPPLIER],MATCH(,INDIRECT(ADDRESS(ROW(NOTA[ID]),COLUMN(NOTA[ID]))&amp;":"&amp;ADDRESS(ROW(),COLUMN(NOTA[ID]))),-1)))</f>
        <v>GUNINDO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12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125</v>
      </c>
      <c r="E644" s="30"/>
      <c r="F644" s="26"/>
      <c r="G644" s="26"/>
      <c r="H644" s="31"/>
      <c r="I644" s="32"/>
      <c r="J644" s="33"/>
      <c r="K644" s="32"/>
      <c r="L644" s="26" t="s">
        <v>829</v>
      </c>
      <c r="M644" s="34">
        <v>2</v>
      </c>
      <c r="N644" s="32">
        <v>120</v>
      </c>
      <c r="O644" s="26" t="s">
        <v>129</v>
      </c>
      <c r="P644" s="28">
        <v>51500</v>
      </c>
      <c r="Q644" s="46"/>
      <c r="R644" s="39" t="s">
        <v>270</v>
      </c>
      <c r="S644" s="35">
        <v>0.05</v>
      </c>
      <c r="T644" s="35">
        <v>0.1</v>
      </c>
      <c r="U644" s="36"/>
      <c r="V644" s="37"/>
      <c r="W644" s="36">
        <f>IF(NOTA[[#This Row],[HARGA/ CTN]]="",NOTA[[#This Row],[JUMLAH_H]],NOTA[[#This Row],[HARGA/ CTN]]*NOTA[[#This Row],[C]])</f>
        <v>6180000</v>
      </c>
      <c r="X644" s="36">
        <f>IF(NOTA[[#This Row],[JUMLAH]]="","",NOTA[[#This Row],[JUMLAH]]*NOTA[[#This Row],[DISC 1]])</f>
        <v>309000</v>
      </c>
      <c r="Y644" s="36">
        <f>IF(NOTA[[#This Row],[JUMLAH]]="","",(NOTA[[#This Row],[JUMLAH]]-NOTA[[#This Row],[DISC 1-]])*NOTA[[#This Row],[DISC 2]])</f>
        <v>587100</v>
      </c>
      <c r="Z644" s="36">
        <f>IF(NOTA[[#This Row],[JUMLAH]]="","",NOTA[[#This Row],[DISC 1-]]+NOTA[[#This Row],[DISC 2-]])</f>
        <v>896100</v>
      </c>
      <c r="AA644" s="36">
        <f>IF(NOTA[[#This Row],[JUMLAH]]="","",NOTA[[#This Row],[JUMLAH]]-NOTA[[#This Row],[DISC]])</f>
        <v>5283900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E644" s="36">
        <f>IF(OR(NOTA[[#This Row],[QTY]]="",NOTA[[#This Row],[HARGA SATUAN]]="",),"",NOTA[[#This Row],[QTY]]*NOTA[[#This Row],[HARGA SATUAN]])</f>
        <v>6180000</v>
      </c>
      <c r="AF644" s="33">
        <f ca="1">IF(NOTA[ID_H]="","",INDEX(NOTA[TANGGAL],MATCH(,INDIRECT(ADDRESS(ROW(NOTA[TANGGAL]),COLUMN(NOTA[TANGGAL]))&amp;":"&amp;ADDRESS(ROW(),COLUMN(NOTA[TANGGAL]))),-1)))</f>
        <v>44930</v>
      </c>
      <c r="AG644" s="28" t="str">
        <f ca="1">IF(NOTA[[#This Row],[NAMA BARANG]]="","",INDEX(NOTA[SUPPLIER],MATCH(,INDIRECT(ADDRESS(ROW(NOTA[ID]),COLUMN(NOTA[ID]))&amp;":"&amp;ADDRESS(ROW(),COLUMN(NOTA[ID]))),-1)))</f>
        <v>GUNINDO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12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125</v>
      </c>
      <c r="E645" s="30"/>
      <c r="F645" s="32"/>
      <c r="G645" s="32"/>
      <c r="H645" s="55"/>
      <c r="I645" s="32"/>
      <c r="J645" s="33"/>
      <c r="K645" s="32"/>
      <c r="L645" s="26" t="s">
        <v>830</v>
      </c>
      <c r="M645" s="34">
        <v>1</v>
      </c>
      <c r="N645" s="32">
        <v>30</v>
      </c>
      <c r="O645" s="26" t="s">
        <v>129</v>
      </c>
      <c r="P645" s="28">
        <v>90000</v>
      </c>
      <c r="Q645" s="46"/>
      <c r="R645" s="39" t="s">
        <v>498</v>
      </c>
      <c r="S645" s="35">
        <v>0.05</v>
      </c>
      <c r="T645" s="35">
        <v>0.1</v>
      </c>
      <c r="U645" s="36"/>
      <c r="V645" s="37"/>
      <c r="W645" s="36">
        <f>IF(NOTA[[#This Row],[HARGA/ CTN]]="",NOTA[[#This Row],[JUMLAH_H]],NOTA[[#This Row],[HARGA/ CTN]]*NOTA[[#This Row],[C]])</f>
        <v>2700000</v>
      </c>
      <c r="X645" s="36">
        <f>IF(NOTA[[#This Row],[JUMLAH]]="","",NOTA[[#This Row],[JUMLAH]]*NOTA[[#This Row],[DISC 1]])</f>
        <v>135000</v>
      </c>
      <c r="Y645" s="36">
        <f>IF(NOTA[[#This Row],[JUMLAH]]="","",(NOTA[[#This Row],[JUMLAH]]-NOTA[[#This Row],[DISC 1-]])*NOTA[[#This Row],[DISC 2]])</f>
        <v>256500</v>
      </c>
      <c r="Z645" s="36">
        <f>IF(NOTA[[#This Row],[JUMLAH]]="","",NOTA[[#This Row],[DISC 1-]]+NOTA[[#This Row],[DISC 2-]])</f>
        <v>391500</v>
      </c>
      <c r="AA645" s="36">
        <f>IF(NOTA[[#This Row],[JUMLAH]]="","",NOTA[[#This Row],[JUMLAH]]-NOTA[[#This Row],[DISC]])</f>
        <v>2308500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645" s="36">
        <f>IF(OR(NOTA[[#This Row],[QTY]]="",NOTA[[#This Row],[HARGA SATUAN]]="",),"",NOTA[[#This Row],[QTY]]*NOTA[[#This Row],[HARGA SATUAN]])</f>
        <v>2700000</v>
      </c>
      <c r="AF645" s="33">
        <f ca="1">IF(NOTA[ID_H]="","",INDEX(NOTA[TANGGAL],MATCH(,INDIRECT(ADDRESS(ROW(NOTA[TANGGAL]),COLUMN(NOTA[TANGGAL]))&amp;":"&amp;ADDRESS(ROW(),COLUMN(NOTA[TANGGAL]))),-1)))</f>
        <v>44930</v>
      </c>
      <c r="AG645" s="28" t="str">
        <f ca="1">IF(NOTA[[#This Row],[NAMA BARANG]]="","",INDEX(NOTA[SUPPLIER],MATCH(,INDIRECT(ADDRESS(ROW(NOTA[ID]),COLUMN(NOTA[ID]))&amp;":"&amp;ADDRESS(ROW(),COLUMN(NOTA[ID]))),-1)))</f>
        <v>GUNINDO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12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125</v>
      </c>
      <c r="E646" s="30"/>
      <c r="F646" s="26"/>
      <c r="G646" s="26"/>
      <c r="H646" s="31"/>
      <c r="I646" s="32"/>
      <c r="J646" s="33"/>
      <c r="K646" s="32"/>
      <c r="L646" s="26" t="s">
        <v>831</v>
      </c>
      <c r="M646" s="34">
        <v>1</v>
      </c>
      <c r="N646" s="32">
        <v>30</v>
      </c>
      <c r="O646" s="26" t="s">
        <v>129</v>
      </c>
      <c r="P646" s="28">
        <v>95000</v>
      </c>
      <c r="Q646" s="46"/>
      <c r="R646" s="39" t="s">
        <v>498</v>
      </c>
      <c r="S646" s="35">
        <v>0.05</v>
      </c>
      <c r="T646" s="35">
        <v>0.1</v>
      </c>
      <c r="U646" s="36"/>
      <c r="V646" s="37"/>
      <c r="W646" s="36">
        <f>IF(NOTA[[#This Row],[HARGA/ CTN]]="",NOTA[[#This Row],[JUMLAH_H]],NOTA[[#This Row],[HARGA/ CTN]]*NOTA[[#This Row],[C]])</f>
        <v>2850000</v>
      </c>
      <c r="X646" s="36">
        <f>IF(NOTA[[#This Row],[JUMLAH]]="","",NOTA[[#This Row],[JUMLAH]]*NOTA[[#This Row],[DISC 1]])</f>
        <v>142500</v>
      </c>
      <c r="Y646" s="36">
        <f>IF(NOTA[[#This Row],[JUMLAH]]="","",(NOTA[[#This Row],[JUMLAH]]-NOTA[[#This Row],[DISC 1-]])*NOTA[[#This Row],[DISC 2]])</f>
        <v>270750</v>
      </c>
      <c r="Z646" s="36">
        <f>IF(NOTA[[#This Row],[JUMLAH]]="","",NOTA[[#This Row],[DISC 1-]]+NOTA[[#This Row],[DISC 2-]])</f>
        <v>413250</v>
      </c>
      <c r="AA646" s="36">
        <f>IF(NOTA[[#This Row],[JUMLAH]]="","",NOTA[[#This Row],[JUMLAH]]-NOTA[[#This Row],[DISC]])</f>
        <v>2436750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646" s="36">
        <f>IF(OR(NOTA[[#This Row],[QTY]]="",NOTA[[#This Row],[HARGA SATUAN]]="",),"",NOTA[[#This Row],[QTY]]*NOTA[[#This Row],[HARGA SATUAN]])</f>
        <v>2850000</v>
      </c>
      <c r="AF646" s="33">
        <f ca="1">IF(NOTA[ID_H]="","",INDEX(NOTA[TANGGAL],MATCH(,INDIRECT(ADDRESS(ROW(NOTA[TANGGAL]),COLUMN(NOTA[TANGGAL]))&amp;":"&amp;ADDRESS(ROW(),COLUMN(NOTA[TANGGAL]))),-1)))</f>
        <v>44930</v>
      </c>
      <c r="AG646" s="28" t="str">
        <f ca="1">IF(NOTA[[#This Row],[NAMA BARANG]]="","",INDEX(NOTA[SUPPLIER],MATCH(,INDIRECT(ADDRESS(ROW(NOTA[ID]),COLUMN(NOTA[ID]))&amp;":"&amp;ADDRESS(ROW(),COLUMN(NOTA[ID]))),-1)))</f>
        <v>GUNINDO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12</v>
      </c>
      <c r="AJ646" s="14"/>
    </row>
    <row r="647" spans="1:36" s="48" customFormat="1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>
        <f ca="1">IF(NOTA[[#This Row],[NAMA BARANG]]="","",INDEX(NOTA[ID],MATCH(,INDIRECT(ADDRESS(ROW(NOTA[ID]),COLUMN(NOTA[ID]))&amp;":"&amp;ADDRESS(ROW(),COLUMN(NOTA[ID]))),-1)))</f>
        <v>125</v>
      </c>
      <c r="E647" s="30"/>
      <c r="F647" s="26"/>
      <c r="G647" s="26"/>
      <c r="H647" s="31"/>
      <c r="I647" s="32"/>
      <c r="J647" s="33"/>
      <c r="K647" s="32"/>
      <c r="L647" s="26" t="s">
        <v>832</v>
      </c>
      <c r="M647" s="34">
        <v>1</v>
      </c>
      <c r="N647" s="26">
        <v>20</v>
      </c>
      <c r="O647" s="26" t="s">
        <v>129</v>
      </c>
      <c r="P647" s="28">
        <v>150000</v>
      </c>
      <c r="Q647" s="46"/>
      <c r="R647" s="39" t="s">
        <v>447</v>
      </c>
      <c r="S647" s="35">
        <v>0.05</v>
      </c>
      <c r="T647" s="35">
        <v>0.1</v>
      </c>
      <c r="U647" s="36"/>
      <c r="V647" s="37"/>
      <c r="W647" s="36">
        <f>IF(NOTA[[#This Row],[HARGA/ CTN]]="",NOTA[[#This Row],[JUMLAH_H]],NOTA[[#This Row],[HARGA/ CTN]]*NOTA[[#This Row],[C]])</f>
        <v>3000000</v>
      </c>
      <c r="X647" s="36">
        <f>IF(NOTA[[#This Row],[JUMLAH]]="","",NOTA[[#This Row],[JUMLAH]]*NOTA[[#This Row],[DISC 1]])</f>
        <v>150000</v>
      </c>
      <c r="Y647" s="36">
        <f>IF(NOTA[[#This Row],[JUMLAH]]="","",(NOTA[[#This Row],[JUMLAH]]-NOTA[[#This Row],[DISC 1-]])*NOTA[[#This Row],[DISC 2]])</f>
        <v>285000</v>
      </c>
      <c r="Z647" s="36">
        <f>IF(NOTA[[#This Row],[JUMLAH]]="","",NOTA[[#This Row],[DISC 1-]]+NOTA[[#This Row],[DISC 2-]])</f>
        <v>435000</v>
      </c>
      <c r="AA647" s="36">
        <f>IF(NOTA[[#This Row],[JUMLAH]]="","",NOTA[[#This Row],[JUMLAH]]-NOTA[[#This Row],[DISC]])</f>
        <v>2565000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647" s="36">
        <f>IF(OR(NOTA[[#This Row],[QTY]]="",NOTA[[#This Row],[HARGA SATUAN]]="",),"",NOTA[[#This Row],[QTY]]*NOTA[[#This Row],[HARGA SATUAN]])</f>
        <v>3000000</v>
      </c>
      <c r="AF647" s="33">
        <f ca="1">IF(NOTA[ID_H]="","",INDEX(NOTA[TANGGAL],MATCH(,INDIRECT(ADDRESS(ROW(NOTA[TANGGAL]),COLUMN(NOTA[TANGGAL]))&amp;":"&amp;ADDRESS(ROW(),COLUMN(NOTA[TANGGAL]))),-1)))</f>
        <v>44930</v>
      </c>
      <c r="AG647" s="28" t="str">
        <f ca="1">IF(NOTA[[#This Row],[NAMA BARANG]]="","",INDEX(NOTA[SUPPLIER],MATCH(,INDIRECT(ADDRESS(ROW(NOTA[ID]),COLUMN(NOTA[ID]))&amp;":"&amp;ADDRESS(ROW(),COLUMN(NOTA[ID]))),-1)))</f>
        <v>GUNINDO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12</v>
      </c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125</v>
      </c>
      <c r="E648" s="30"/>
      <c r="F648" s="26"/>
      <c r="G648" s="26"/>
      <c r="H648" s="31"/>
      <c r="I648" s="32"/>
      <c r="J648" s="33"/>
      <c r="K648" s="32"/>
      <c r="L648" s="26" t="s">
        <v>833</v>
      </c>
      <c r="M648" s="34">
        <v>1</v>
      </c>
      <c r="N648" s="26">
        <v>60</v>
      </c>
      <c r="O648" s="26" t="s">
        <v>129</v>
      </c>
      <c r="P648" s="28">
        <v>33000</v>
      </c>
      <c r="Q648" s="46"/>
      <c r="R648" s="39" t="s">
        <v>270</v>
      </c>
      <c r="S648" s="35">
        <v>0.05</v>
      </c>
      <c r="T648" s="35">
        <v>0.1</v>
      </c>
      <c r="U648" s="36"/>
      <c r="V648" s="37"/>
      <c r="W648" s="36">
        <f>IF(NOTA[[#This Row],[HARGA/ CTN]]="",NOTA[[#This Row],[JUMLAH_H]],NOTA[[#This Row],[HARGA/ CTN]]*NOTA[[#This Row],[C]])</f>
        <v>1980000</v>
      </c>
      <c r="X648" s="36">
        <f>IF(NOTA[[#This Row],[JUMLAH]]="","",NOTA[[#This Row],[JUMLAH]]*NOTA[[#This Row],[DISC 1]])</f>
        <v>99000</v>
      </c>
      <c r="Y648" s="36">
        <f>IF(NOTA[[#This Row],[JUMLAH]]="","",(NOTA[[#This Row],[JUMLAH]]-NOTA[[#This Row],[DISC 1-]])*NOTA[[#This Row],[DISC 2]])</f>
        <v>188100</v>
      </c>
      <c r="Z648" s="36">
        <f>IF(NOTA[[#This Row],[JUMLAH]]="","",NOTA[[#This Row],[DISC 1-]]+NOTA[[#This Row],[DISC 2-]])</f>
        <v>287100</v>
      </c>
      <c r="AA648" s="36">
        <f>IF(NOTA[[#This Row],[JUMLAH]]="","",NOTA[[#This Row],[JUMLAH]]-NOTA[[#This Row],[DISC]])</f>
        <v>1692900</v>
      </c>
      <c r="AB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8326770</v>
      </c>
      <c r="AC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49099230</v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48" s="36">
        <f>IF(OR(NOTA[[#This Row],[QTY]]="",NOTA[[#This Row],[HARGA SATUAN]]="",),"",NOTA[[#This Row],[QTY]]*NOTA[[#This Row],[HARGA SATUAN]])</f>
        <v>1980000</v>
      </c>
      <c r="AF648" s="33">
        <f ca="1">IF(NOTA[ID_H]="","",INDEX(NOTA[TANGGAL],MATCH(,INDIRECT(ADDRESS(ROW(NOTA[TANGGAL]),COLUMN(NOTA[TANGGAL]))&amp;":"&amp;ADDRESS(ROW(),COLUMN(NOTA[TANGGAL]))),-1)))</f>
        <v>44930</v>
      </c>
      <c r="AG648" s="28" t="str">
        <f ca="1">IF(NOTA[[#This Row],[NAMA BARANG]]="","",INDEX(NOTA[SUPPLIER],MATCH(,INDIRECT(ADDRESS(ROW(NOTA[ID]),COLUMN(NOTA[ID]))&amp;":"&amp;ADDRESS(ROW(),COLUMN(NOTA[ID]))),-1)))</f>
        <v>GUNINDO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12</v>
      </c>
      <c r="AJ648" s="14"/>
    </row>
    <row r="649" spans="1:36" s="48" customFormat="1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</row>
    <row r="650" spans="1:36" ht="20.100000000000001" customHeight="1" x14ac:dyDescent="0.25">
      <c r="A650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GUN_0401_896-1</v>
      </c>
      <c r="C650" s="29" t="e">
        <f ca="1">IF(NOTA[[#This Row],[ID_P]]="","",MATCH(NOTA[[#This Row],[ID_P]],[1]!B_MSK[N_ID],0))</f>
        <v>#REF!</v>
      </c>
      <c r="D650" s="29">
        <f ca="1">IF(NOTA[[#This Row],[NAMA BARANG]]="","",INDEX(NOTA[ID],MATCH(,INDIRECT(ADDRESS(ROW(NOTA[ID]),COLUMN(NOTA[ID]))&amp;":"&amp;ADDRESS(ROW(),COLUMN(NOTA[ID]))),-1)))</f>
        <v>126</v>
      </c>
      <c r="E650" s="30"/>
      <c r="F650" s="26" t="s">
        <v>495</v>
      </c>
      <c r="G650" s="26" t="s">
        <v>121</v>
      </c>
      <c r="H650" s="31" t="s">
        <v>834</v>
      </c>
      <c r="I650" s="32"/>
      <c r="J650" s="33">
        <v>44922</v>
      </c>
      <c r="K650" s="32"/>
      <c r="L650" s="26" t="s">
        <v>827</v>
      </c>
      <c r="M650" s="34">
        <v>4</v>
      </c>
      <c r="N650" s="32">
        <v>240</v>
      </c>
      <c r="O650" s="26" t="s">
        <v>129</v>
      </c>
      <c r="P650" s="28">
        <v>49200</v>
      </c>
      <c r="Q650" s="46"/>
      <c r="R650" s="39" t="s">
        <v>835</v>
      </c>
      <c r="S650" s="35">
        <v>0.05</v>
      </c>
      <c r="T650" s="35">
        <v>0.1</v>
      </c>
      <c r="U650" s="36"/>
      <c r="V650" s="37"/>
      <c r="W650" s="36">
        <f>IF(NOTA[[#This Row],[HARGA/ CTN]]="",NOTA[[#This Row],[JUMLAH_H]],NOTA[[#This Row],[HARGA/ CTN]]*NOTA[[#This Row],[C]])</f>
        <v>11808000</v>
      </c>
      <c r="X650" s="36">
        <f>IF(NOTA[[#This Row],[JUMLAH]]="","",NOTA[[#This Row],[JUMLAH]]*NOTA[[#This Row],[DISC 1]])</f>
        <v>590400</v>
      </c>
      <c r="Y650" s="36">
        <f>IF(NOTA[[#This Row],[JUMLAH]]="","",(NOTA[[#This Row],[JUMLAH]]-NOTA[[#This Row],[DISC 1-]])*NOTA[[#This Row],[DISC 2]])</f>
        <v>1121760</v>
      </c>
      <c r="Z650" s="36">
        <f>IF(NOTA[[#This Row],[JUMLAH]]="","",NOTA[[#This Row],[DISC 1-]]+NOTA[[#This Row],[DISC 2-]])</f>
        <v>1712160</v>
      </c>
      <c r="AA650" s="36">
        <f>IF(NOTA[[#This Row],[JUMLAH]]="","",NOTA[[#This Row],[JUMLAH]]-NOTA[[#This Row],[DISC]])</f>
        <v>10095840</v>
      </c>
      <c r="AB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650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0" s="36">
        <f>IF(OR(NOTA[[#This Row],[QTY]]="",NOTA[[#This Row],[HARGA SATUAN]]="",),"",NOTA[[#This Row],[QTY]]*NOTA[[#This Row],[HARGA SATUAN]])</f>
        <v>11808000</v>
      </c>
      <c r="AF650" s="33">
        <f ca="1">IF(NOTA[ID_H]="","",INDEX(NOTA[TANGGAL],MATCH(,INDIRECT(ADDRESS(ROW(NOTA[TANGGAL]),COLUMN(NOTA[TANGGAL]))&amp;":"&amp;ADDRESS(ROW(),COLUMN(NOTA[TANGGAL]))),-1)))</f>
        <v>44930</v>
      </c>
      <c r="AG650" s="28" t="str">
        <f ca="1">IF(NOTA[[#This Row],[NAMA BARANG]]="","",INDEX(NOTA[SUPPLIER],MATCH(,INDIRECT(ADDRESS(ROW(NOTA[ID]),COLUMN(NOTA[ID]))&amp;":"&amp;ADDRESS(ROW(),COLUMN(NOTA[ID]))),-1)))</f>
        <v>GUNINDO</v>
      </c>
      <c r="AH650" s="38">
        <f ca="1">IF(NOTA[[#This Row],[ID]]="","",COUNTIF(NOTA[ID_H],NOTA[[#This Row],[ID_H]]))</f>
        <v>1</v>
      </c>
      <c r="AI650" s="38">
        <f>IF(NOTA[[#This Row],[TGL.NOTA]]="",IF(NOTA[[#This Row],[SUPPLIER_H]]="","",AI649),MONTH(NOTA[[#This Row],[TGL.NOTA]]))</f>
        <v>12</v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32"/>
      <c r="G651" s="32"/>
      <c r="H651" s="55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ATA_0501_865-4</v>
      </c>
      <c r="C652" s="29" t="e">
        <f ca="1">IF(NOTA[[#This Row],[ID_P]]="","",MATCH(NOTA[[#This Row],[ID_P]],[1]!B_MSK[N_ID],0))</f>
        <v>#REF!</v>
      </c>
      <c r="D652" s="29">
        <f ca="1">IF(NOTA[[#This Row],[NAMA BARANG]]="","",INDEX(NOTA[ID],MATCH(,INDIRECT(ADDRESS(ROW(NOTA[ID]),COLUMN(NOTA[ID]))&amp;":"&amp;ADDRESS(ROW(),COLUMN(NOTA[ID]))),-1)))</f>
        <v>127</v>
      </c>
      <c r="E652" s="30">
        <v>44931</v>
      </c>
      <c r="F652" s="26" t="s">
        <v>25</v>
      </c>
      <c r="G652" s="26" t="s">
        <v>24</v>
      </c>
      <c r="H652" s="31" t="s">
        <v>838</v>
      </c>
      <c r="I652" s="32"/>
      <c r="J652" s="33">
        <v>44924</v>
      </c>
      <c r="K652" s="32"/>
      <c r="L652" s="26" t="s">
        <v>839</v>
      </c>
      <c r="M652" s="34">
        <v>1</v>
      </c>
      <c r="N652" s="32">
        <v>24</v>
      </c>
      <c r="O652" s="26" t="s">
        <v>350</v>
      </c>
      <c r="P652" s="28">
        <v>70800</v>
      </c>
      <c r="Q652" s="46"/>
      <c r="R652" s="39" t="s">
        <v>666</v>
      </c>
      <c r="S652" s="35">
        <v>0.125</v>
      </c>
      <c r="T652" s="35">
        <v>0.05</v>
      </c>
      <c r="U652" s="36"/>
      <c r="V652" s="37"/>
      <c r="W652" s="36">
        <f>IF(NOTA[[#This Row],[HARGA/ CTN]]="",NOTA[[#This Row],[JUMLAH_H]],NOTA[[#This Row],[HARGA/ CTN]]*NOTA[[#This Row],[C]])</f>
        <v>1699200</v>
      </c>
      <c r="X652" s="36">
        <f>IF(NOTA[[#This Row],[JUMLAH]]="","",NOTA[[#This Row],[JUMLAH]]*NOTA[[#This Row],[DISC 1]])</f>
        <v>212400</v>
      </c>
      <c r="Y652" s="36">
        <f>IF(NOTA[[#This Row],[JUMLAH]]="","",(NOTA[[#This Row],[JUMLAH]]-NOTA[[#This Row],[DISC 1-]])*NOTA[[#This Row],[DISC 2]])</f>
        <v>74340</v>
      </c>
      <c r="Z652" s="36">
        <f>IF(NOTA[[#This Row],[JUMLAH]]="","",NOTA[[#This Row],[DISC 1-]]+NOTA[[#This Row],[DISC 2-]])</f>
        <v>286740</v>
      </c>
      <c r="AA652" s="36">
        <f>IF(NOTA[[#This Row],[JUMLAH]]="","",NOTA[[#This Row],[JUMLAH]]-NOTA[[#This Row],[DISC]])</f>
        <v>1412460</v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2" s="36">
        <f>IF(OR(NOTA[[#This Row],[QTY]]="",NOTA[[#This Row],[HARGA SATUAN]]="",),"",NOTA[[#This Row],[QTY]]*NOTA[[#This Row],[HARGA SATUAN]])</f>
        <v>1699200</v>
      </c>
      <c r="AF652" s="33">
        <f ca="1">IF(NOTA[ID_H]="","",INDEX(NOTA[TANGGAL],MATCH(,INDIRECT(ADDRESS(ROW(NOTA[TANGGAL]),COLUMN(NOTA[TANGGAL]))&amp;":"&amp;ADDRESS(ROW(),COLUMN(NOTA[TANGGAL]))),-1)))</f>
        <v>44931</v>
      </c>
      <c r="AG652" s="28" t="str">
        <f ca="1">IF(NOTA[[#This Row],[NAMA BARANG]]="","",INDEX(NOTA[SUPPLIER],MATCH(,INDIRECT(ADDRESS(ROW(NOTA[ID]),COLUMN(NOTA[ID]))&amp;":"&amp;ADDRESS(ROW(),COLUMN(NOTA[ID]))),-1)))</f>
        <v>ATALI MAKMUR</v>
      </c>
      <c r="AH652" s="38">
        <f ca="1">IF(NOTA[[#This Row],[ID]]="","",COUNTIF(NOTA[ID_H],NOTA[[#This Row],[ID_H]]))</f>
        <v>4</v>
      </c>
      <c r="AI652" s="38">
        <f>IF(NOTA[[#This Row],[TGL.NOTA]]="",IF(NOTA[[#This Row],[SUPPLIER_H]]="","",AI651),MONTH(NOTA[[#This Row],[TGL.NOTA]]))</f>
        <v>12</v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>
        <f ca="1">IF(NOTA[[#This Row],[NAMA BARANG]]="","",INDEX(NOTA[ID],MATCH(,INDIRECT(ADDRESS(ROW(NOTA[ID]),COLUMN(NOTA[ID]))&amp;":"&amp;ADDRESS(ROW(),COLUMN(NOTA[ID]))),-1)))</f>
        <v>127</v>
      </c>
      <c r="E653" s="30"/>
      <c r="F653" s="32"/>
      <c r="G653" s="32"/>
      <c r="H653" s="55"/>
      <c r="I653" s="32"/>
      <c r="J653" s="33"/>
      <c r="K653" s="32"/>
      <c r="L653" s="26" t="s">
        <v>840</v>
      </c>
      <c r="M653" s="34">
        <v>1</v>
      </c>
      <c r="N653" s="32">
        <v>24</v>
      </c>
      <c r="O653" s="26" t="s">
        <v>350</v>
      </c>
      <c r="P653" s="28">
        <v>70800</v>
      </c>
      <c r="Q653" s="46"/>
      <c r="R653" s="39" t="s">
        <v>666</v>
      </c>
      <c r="S653" s="35">
        <v>0.125</v>
      </c>
      <c r="T653" s="35">
        <v>0.05</v>
      </c>
      <c r="U653" s="36"/>
      <c r="V653" s="37"/>
      <c r="W653" s="36">
        <f>IF(NOTA[[#This Row],[HARGA/ CTN]]="",NOTA[[#This Row],[JUMLAH_H]],NOTA[[#This Row],[HARGA/ CTN]]*NOTA[[#This Row],[C]])</f>
        <v>1699200</v>
      </c>
      <c r="X653" s="36">
        <f>IF(NOTA[[#This Row],[JUMLAH]]="","",NOTA[[#This Row],[JUMLAH]]*NOTA[[#This Row],[DISC 1]])</f>
        <v>212400</v>
      </c>
      <c r="Y653" s="36">
        <f>IF(NOTA[[#This Row],[JUMLAH]]="","",(NOTA[[#This Row],[JUMLAH]]-NOTA[[#This Row],[DISC 1-]])*NOTA[[#This Row],[DISC 2]])</f>
        <v>74340</v>
      </c>
      <c r="Z653" s="36">
        <f>IF(NOTA[[#This Row],[JUMLAH]]="","",NOTA[[#This Row],[DISC 1-]]+NOTA[[#This Row],[DISC 2-]])</f>
        <v>286740</v>
      </c>
      <c r="AA653" s="36">
        <f>IF(NOTA[[#This Row],[JUMLAH]]="","",NOTA[[#This Row],[JUMLAH]]-NOTA[[#This Row],[DISC]])</f>
        <v>1412460</v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3" s="36">
        <f>IF(OR(NOTA[[#This Row],[QTY]]="",NOTA[[#This Row],[HARGA SATUAN]]="",),"",NOTA[[#This Row],[QTY]]*NOTA[[#This Row],[HARGA SATUAN]])</f>
        <v>1699200</v>
      </c>
      <c r="AF653" s="33">
        <f ca="1">IF(NOTA[ID_H]="","",INDEX(NOTA[TANGGAL],MATCH(,INDIRECT(ADDRESS(ROW(NOTA[TANGGAL]),COLUMN(NOTA[TANGGAL]))&amp;":"&amp;ADDRESS(ROW(),COLUMN(NOTA[TANGGAL]))),-1)))</f>
        <v>44931</v>
      </c>
      <c r="AG653" s="28" t="str">
        <f ca="1">IF(NOTA[[#This Row],[NAMA BARANG]]="","",INDEX(NOTA[SUPPLIER],MATCH(,INDIRECT(ADDRESS(ROW(NOTA[ID]),COLUMN(NOTA[ID]))&amp;":"&amp;ADDRESS(ROW(),COLUMN(NOTA[ID]))),-1)))</f>
        <v>ATALI MAKMUR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12</v>
      </c>
      <c r="AJ653" s="14"/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>
        <f ca="1">IF(NOTA[[#This Row],[NAMA BARANG]]="","",INDEX(NOTA[ID],MATCH(,INDIRECT(ADDRESS(ROW(NOTA[ID]),COLUMN(NOTA[ID]))&amp;":"&amp;ADDRESS(ROW(),COLUMN(NOTA[ID]))),-1)))</f>
        <v>127</v>
      </c>
      <c r="E654" s="30"/>
      <c r="F654" s="26"/>
      <c r="G654" s="26"/>
      <c r="H654" s="31"/>
      <c r="I654" s="32"/>
      <c r="J654" s="33"/>
      <c r="K654" s="32"/>
      <c r="L654" s="26" t="s">
        <v>841</v>
      </c>
      <c r="M654" s="34">
        <v>1</v>
      </c>
      <c r="N654" s="26">
        <v>288</v>
      </c>
      <c r="O654" s="26" t="s">
        <v>137</v>
      </c>
      <c r="P654" s="28">
        <v>2150</v>
      </c>
      <c r="Q654" s="46"/>
      <c r="R654" s="39" t="s">
        <v>842</v>
      </c>
      <c r="S654" s="35">
        <v>0.125</v>
      </c>
      <c r="T654" s="35">
        <v>0.05</v>
      </c>
      <c r="U654" s="36"/>
      <c r="V654" s="37"/>
      <c r="W654" s="36">
        <f>IF(NOTA[[#This Row],[HARGA/ CTN]]="",NOTA[[#This Row],[JUMLAH_H]],NOTA[[#This Row],[HARGA/ CTN]]*NOTA[[#This Row],[C]])</f>
        <v>619200</v>
      </c>
      <c r="X654" s="36">
        <f>IF(NOTA[[#This Row],[JUMLAH]]="","",NOTA[[#This Row],[JUMLAH]]*NOTA[[#This Row],[DISC 1]])</f>
        <v>77400</v>
      </c>
      <c r="Y654" s="36">
        <f>IF(NOTA[[#This Row],[JUMLAH]]="","",(NOTA[[#This Row],[JUMLAH]]-NOTA[[#This Row],[DISC 1-]])*NOTA[[#This Row],[DISC 2]])</f>
        <v>27090</v>
      </c>
      <c r="Z654" s="36">
        <f>IF(NOTA[[#This Row],[JUMLAH]]="","",NOTA[[#This Row],[DISC 1-]]+NOTA[[#This Row],[DISC 2-]])</f>
        <v>104490</v>
      </c>
      <c r="AA654" s="36">
        <f>IF(NOTA[[#This Row],[JUMLAH]]="","",NOTA[[#This Row],[JUMLAH]]-NOTA[[#This Row],[DISC]])</f>
        <v>514710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54" s="36">
        <f>IF(OR(NOTA[[#This Row],[QTY]]="",NOTA[[#This Row],[HARGA SATUAN]]="",),"",NOTA[[#This Row],[QTY]]*NOTA[[#This Row],[HARGA SATUAN]])</f>
        <v>619200</v>
      </c>
      <c r="AF654" s="33">
        <f ca="1">IF(NOTA[ID_H]="","",INDEX(NOTA[TANGGAL],MATCH(,INDIRECT(ADDRESS(ROW(NOTA[TANGGAL]),COLUMN(NOTA[TANGGAL]))&amp;":"&amp;ADDRESS(ROW(),COLUMN(NOTA[TANGGAL]))),-1)))</f>
        <v>44931</v>
      </c>
      <c r="AG654" s="28" t="str">
        <f ca="1">IF(NOTA[[#This Row],[NAMA BARANG]]="","",INDEX(NOTA[SUPPLIER],MATCH(,INDIRECT(ADDRESS(ROW(NOTA[ID]),COLUMN(NOTA[ID]))&amp;":"&amp;ADDRESS(ROW(),COLUMN(NOTA[ID]))),-1)))</f>
        <v>ATALI MAKMUR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12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127</v>
      </c>
      <c r="E655" s="30"/>
      <c r="F655" s="26"/>
      <c r="G655" s="26"/>
      <c r="H655" s="31"/>
      <c r="I655" s="32"/>
      <c r="J655" s="51"/>
      <c r="K655" s="32"/>
      <c r="L655" s="26" t="s">
        <v>843</v>
      </c>
      <c r="M655" s="34">
        <v>6</v>
      </c>
      <c r="N655" s="32">
        <v>864</v>
      </c>
      <c r="O655" s="26" t="s">
        <v>137</v>
      </c>
      <c r="P655" s="28">
        <v>4350</v>
      </c>
      <c r="Q655" s="46"/>
      <c r="R655" s="39" t="s">
        <v>551</v>
      </c>
      <c r="S655" s="35">
        <v>0.125</v>
      </c>
      <c r="T655" s="35">
        <v>0.05</v>
      </c>
      <c r="U655" s="36"/>
      <c r="V655" s="37"/>
      <c r="W655" s="36">
        <f>IF(NOTA[[#This Row],[HARGA/ CTN]]="",NOTA[[#This Row],[JUMLAH_H]],NOTA[[#This Row],[HARGA/ CTN]]*NOTA[[#This Row],[C]])</f>
        <v>3758400</v>
      </c>
      <c r="X655" s="36">
        <f>IF(NOTA[[#This Row],[JUMLAH]]="","",NOTA[[#This Row],[JUMLAH]]*NOTA[[#This Row],[DISC 1]])</f>
        <v>469800</v>
      </c>
      <c r="Y655" s="36">
        <f>IF(NOTA[[#This Row],[JUMLAH]]="","",(NOTA[[#This Row],[JUMLAH]]-NOTA[[#This Row],[DISC 1-]])*NOTA[[#This Row],[DISC 2]])</f>
        <v>164430</v>
      </c>
      <c r="Z655" s="36">
        <f>IF(NOTA[[#This Row],[JUMLAH]]="","",NOTA[[#This Row],[DISC 1-]]+NOTA[[#This Row],[DISC 2-]])</f>
        <v>634230</v>
      </c>
      <c r="AA655" s="36">
        <f>IF(NOTA[[#This Row],[JUMLAH]]="","",NOTA[[#This Row],[JUMLAH]]-NOTA[[#This Row],[DISC]])</f>
        <v>3124170</v>
      </c>
      <c r="AB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55" s="36">
        <f>IF(OR(NOTA[[#This Row],[QTY]]="",NOTA[[#This Row],[HARGA SATUAN]]="",),"",NOTA[[#This Row],[QTY]]*NOTA[[#This Row],[HARGA SATUAN]])</f>
        <v>3758400</v>
      </c>
      <c r="AF655" s="33">
        <f ca="1">IF(NOTA[ID_H]="","",INDEX(NOTA[TANGGAL],MATCH(,INDIRECT(ADDRESS(ROW(NOTA[TANGGAL]),COLUMN(NOTA[TANGGAL]))&amp;":"&amp;ADDRESS(ROW(),COLUMN(NOTA[TANGGAL]))),-1)))</f>
        <v>44931</v>
      </c>
      <c r="AG655" s="28" t="str">
        <f ca="1">IF(NOTA[[#This Row],[NAMA BARANG]]="","",INDEX(NOTA[SUPPLIER],MATCH(,INDIRECT(ADDRESS(ROW(NOTA[ID]),COLUMN(NOTA[ID]))&amp;":"&amp;ADDRESS(ROW(),COLUMN(NOTA[ID]))),-1)))</f>
        <v>ATALI MAKMUR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12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6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ATA_0501_866-8</v>
      </c>
      <c r="C657" s="29" t="e">
        <f ca="1">IF(NOTA[[#This Row],[ID_P]]="","",MATCH(NOTA[[#This Row],[ID_P]],[1]!B_MSK[N_ID],0))</f>
        <v>#REF!</v>
      </c>
      <c r="D657" s="29">
        <f ca="1">IF(NOTA[[#This Row],[NAMA BARANG]]="","",INDEX(NOTA[ID],MATCH(,INDIRECT(ADDRESS(ROW(NOTA[ID]),COLUMN(NOTA[ID]))&amp;":"&amp;ADDRESS(ROW(),COLUMN(NOTA[ID]))),-1)))</f>
        <v>128</v>
      </c>
      <c r="E657" s="30"/>
      <c r="F657" s="26" t="s">
        <v>25</v>
      </c>
      <c r="G657" s="26" t="s">
        <v>24</v>
      </c>
      <c r="H657" s="31" t="s">
        <v>844</v>
      </c>
      <c r="I657" s="32"/>
      <c r="J657" s="33">
        <v>44924</v>
      </c>
      <c r="K657" s="32"/>
      <c r="L657" s="26" t="s">
        <v>627</v>
      </c>
      <c r="M657" s="34">
        <v>5</v>
      </c>
      <c r="N657" s="32">
        <v>360</v>
      </c>
      <c r="O657" s="26" t="s">
        <v>252</v>
      </c>
      <c r="P657" s="28">
        <v>23000</v>
      </c>
      <c r="Q657" s="46"/>
      <c r="R657" s="39" t="s">
        <v>254</v>
      </c>
      <c r="S657" s="35">
        <v>0.125</v>
      </c>
      <c r="T657" s="35">
        <v>0.05</v>
      </c>
      <c r="U657" s="36"/>
      <c r="V657" s="37"/>
      <c r="W657" s="36">
        <f>IF(NOTA[[#This Row],[HARGA/ CTN]]="",NOTA[[#This Row],[JUMLAH_H]],NOTA[[#This Row],[HARGA/ CTN]]*NOTA[[#This Row],[C]])</f>
        <v>8280000</v>
      </c>
      <c r="X657" s="36">
        <f>IF(NOTA[[#This Row],[JUMLAH]]="","",NOTA[[#This Row],[JUMLAH]]*NOTA[[#This Row],[DISC 1]])</f>
        <v>1035000</v>
      </c>
      <c r="Y657" s="36">
        <f>IF(NOTA[[#This Row],[JUMLAH]]="","",(NOTA[[#This Row],[JUMLAH]]-NOTA[[#This Row],[DISC 1-]])*NOTA[[#This Row],[DISC 2]])</f>
        <v>362250</v>
      </c>
      <c r="Z657" s="36">
        <f>IF(NOTA[[#This Row],[JUMLAH]]="","",NOTA[[#This Row],[DISC 1-]]+NOTA[[#This Row],[DISC 2-]])</f>
        <v>1397250</v>
      </c>
      <c r="AA657" s="36">
        <f>IF(NOTA[[#This Row],[JUMLAH]]="","",NOTA[[#This Row],[JUMLAH]]-NOTA[[#This Row],[DISC]])</f>
        <v>6882750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7" s="36">
        <f>IF(OR(NOTA[[#This Row],[QTY]]="",NOTA[[#This Row],[HARGA SATUAN]]="",),"",NOTA[[#This Row],[QTY]]*NOTA[[#This Row],[HARGA SATUAN]])</f>
        <v>8280000</v>
      </c>
      <c r="AF657" s="33">
        <f ca="1">IF(NOTA[ID_H]="","",INDEX(NOTA[TANGGAL],MATCH(,INDIRECT(ADDRESS(ROW(NOTA[TANGGAL]),COLUMN(NOTA[TANGGAL]))&amp;":"&amp;ADDRESS(ROW(),COLUMN(NOTA[TANGGAL]))),-1)))</f>
        <v>44931</v>
      </c>
      <c r="AG657" s="28" t="str">
        <f ca="1">IF(NOTA[[#This Row],[NAMA BARANG]]="","",INDEX(NOTA[SUPPLIER],MATCH(,INDIRECT(ADDRESS(ROW(NOTA[ID]),COLUMN(NOTA[ID]))&amp;":"&amp;ADDRESS(ROW(),COLUMN(NOTA[ID]))),-1)))</f>
        <v>ATALI MAKMUR</v>
      </c>
      <c r="AH657" s="38">
        <f ca="1">IF(NOTA[[#This Row],[ID]]="","",COUNTIF(NOTA[ID_H],NOTA[[#This Row],[ID_H]]))</f>
        <v>8</v>
      </c>
      <c r="AI657" s="38">
        <f>IF(NOTA[[#This Row],[TGL.NOTA]]="",IF(NOTA[[#This Row],[SUPPLIER_H]]="","",AI656),MONTH(NOTA[[#This Row],[TGL.NOTA]]))</f>
        <v>12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128</v>
      </c>
      <c r="E658" s="30"/>
      <c r="F658" s="26"/>
      <c r="G658" s="26"/>
      <c r="H658" s="31"/>
      <c r="I658" s="32"/>
      <c r="J658" s="33"/>
      <c r="K658" s="32"/>
      <c r="L658" s="26" t="s">
        <v>845</v>
      </c>
      <c r="M658" s="34">
        <v>2</v>
      </c>
      <c r="N658" s="32">
        <v>72</v>
      </c>
      <c r="O658" s="26" t="s">
        <v>252</v>
      </c>
      <c r="P658" s="28">
        <v>41500</v>
      </c>
      <c r="Q658" s="46"/>
      <c r="R658" s="39" t="s">
        <v>115</v>
      </c>
      <c r="S658" s="35">
        <v>0.125</v>
      </c>
      <c r="T658" s="35">
        <v>0.05</v>
      </c>
      <c r="U658" s="36"/>
      <c r="V658" s="37"/>
      <c r="W658" s="36">
        <f>IF(NOTA[[#This Row],[HARGA/ CTN]]="",NOTA[[#This Row],[JUMLAH_H]],NOTA[[#This Row],[HARGA/ CTN]]*NOTA[[#This Row],[C]])</f>
        <v>2988000</v>
      </c>
      <c r="X658" s="36">
        <f>IF(NOTA[[#This Row],[JUMLAH]]="","",NOTA[[#This Row],[JUMLAH]]*NOTA[[#This Row],[DISC 1]])</f>
        <v>373500</v>
      </c>
      <c r="Y658" s="36">
        <f>IF(NOTA[[#This Row],[JUMLAH]]="","",(NOTA[[#This Row],[JUMLAH]]-NOTA[[#This Row],[DISC 1-]])*NOTA[[#This Row],[DISC 2]])</f>
        <v>130725</v>
      </c>
      <c r="Z658" s="36">
        <f>IF(NOTA[[#This Row],[JUMLAH]]="","",NOTA[[#This Row],[DISC 1-]]+NOTA[[#This Row],[DISC 2-]])</f>
        <v>504225</v>
      </c>
      <c r="AA658" s="36">
        <f>IF(NOTA[[#This Row],[JUMLAH]]="","",NOTA[[#This Row],[JUMLAH]]-NOTA[[#This Row],[DISC]])</f>
        <v>2483775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58" s="36">
        <f>IF(OR(NOTA[[#This Row],[QTY]]="",NOTA[[#This Row],[HARGA SATUAN]]="",),"",NOTA[[#This Row],[QTY]]*NOTA[[#This Row],[HARGA SATUAN]])</f>
        <v>2988000</v>
      </c>
      <c r="AF658" s="33">
        <f ca="1">IF(NOTA[ID_H]="","",INDEX(NOTA[TANGGAL],MATCH(,INDIRECT(ADDRESS(ROW(NOTA[TANGGAL]),COLUMN(NOTA[TANGGAL]))&amp;":"&amp;ADDRESS(ROW(),COLUMN(NOTA[TANGGAL]))),-1)))</f>
        <v>44931</v>
      </c>
      <c r="AG658" s="28" t="str">
        <f ca="1">IF(NOTA[[#This Row],[NAMA BARANG]]="","",INDEX(NOTA[SUPPLIER],MATCH(,INDIRECT(ADDRESS(ROW(NOTA[ID]),COLUMN(NOTA[ID]))&amp;":"&amp;ADDRESS(ROW(),COLUMN(NOTA[ID]))),-1)))</f>
        <v>ATALI MAKMUR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12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128</v>
      </c>
      <c r="E659" s="30"/>
      <c r="F659" s="32"/>
      <c r="G659" s="32"/>
      <c r="H659" s="55"/>
      <c r="I659" s="32"/>
      <c r="J659" s="33"/>
      <c r="K659" s="32"/>
      <c r="L659" s="26" t="s">
        <v>846</v>
      </c>
      <c r="M659" s="34">
        <v>5</v>
      </c>
      <c r="N659" s="26">
        <v>120</v>
      </c>
      <c r="O659" s="26" t="s">
        <v>252</v>
      </c>
      <c r="P659" s="28">
        <v>58900</v>
      </c>
      <c r="Q659" s="46"/>
      <c r="R659" s="39" t="s">
        <v>824</v>
      </c>
      <c r="S659" s="35">
        <v>0.125</v>
      </c>
      <c r="T659" s="35">
        <v>0.05</v>
      </c>
      <c r="U659" s="36"/>
      <c r="V659" s="37"/>
      <c r="W659" s="36">
        <f>IF(NOTA[[#This Row],[HARGA/ CTN]]="",NOTA[[#This Row],[JUMLAH_H]],NOTA[[#This Row],[HARGA/ CTN]]*NOTA[[#This Row],[C]])</f>
        <v>7068000</v>
      </c>
      <c r="X659" s="36">
        <f>IF(NOTA[[#This Row],[JUMLAH]]="","",NOTA[[#This Row],[JUMLAH]]*NOTA[[#This Row],[DISC 1]])</f>
        <v>883500</v>
      </c>
      <c r="Y659" s="36">
        <f>IF(NOTA[[#This Row],[JUMLAH]]="","",(NOTA[[#This Row],[JUMLAH]]-NOTA[[#This Row],[DISC 1-]])*NOTA[[#This Row],[DISC 2]])</f>
        <v>309225</v>
      </c>
      <c r="Z659" s="36">
        <f>IF(NOTA[[#This Row],[JUMLAH]]="","",NOTA[[#This Row],[DISC 1-]]+NOTA[[#This Row],[DISC 2-]])</f>
        <v>1192725</v>
      </c>
      <c r="AA659" s="36">
        <f>IF(NOTA[[#This Row],[JUMLAH]]="","",NOTA[[#This Row],[JUMLAH]]-NOTA[[#This Row],[DISC]])</f>
        <v>5875275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9" s="36">
        <f>IF(OR(NOTA[[#This Row],[QTY]]="",NOTA[[#This Row],[HARGA SATUAN]]="",),"",NOTA[[#This Row],[QTY]]*NOTA[[#This Row],[HARGA SATUAN]])</f>
        <v>7068000</v>
      </c>
      <c r="AF659" s="33">
        <f ca="1">IF(NOTA[ID_H]="","",INDEX(NOTA[TANGGAL],MATCH(,INDIRECT(ADDRESS(ROW(NOTA[TANGGAL]),COLUMN(NOTA[TANGGAL]))&amp;":"&amp;ADDRESS(ROW(),COLUMN(NOTA[TANGGAL]))),-1)))</f>
        <v>44931</v>
      </c>
      <c r="AG659" s="28" t="str">
        <f ca="1">IF(NOTA[[#This Row],[NAMA BARANG]]="","",INDEX(NOTA[SUPPLIER],MATCH(,INDIRECT(ADDRESS(ROW(NOTA[ID]),COLUMN(NOTA[ID]))&amp;":"&amp;ADDRESS(ROW(),COLUMN(NOTA[ID]))),-1)))</f>
        <v>ATALI MAKMUR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12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128</v>
      </c>
      <c r="E660" s="30"/>
      <c r="F660" s="26"/>
      <c r="G660" s="26"/>
      <c r="H660" s="31"/>
      <c r="I660" s="32"/>
      <c r="J660" s="51"/>
      <c r="K660" s="32"/>
      <c r="L660" s="26" t="s">
        <v>847</v>
      </c>
      <c r="M660" s="34">
        <v>5</v>
      </c>
      <c r="N660" s="26">
        <v>120</v>
      </c>
      <c r="O660" s="26" t="s">
        <v>252</v>
      </c>
      <c r="P660" s="28">
        <v>66900</v>
      </c>
      <c r="Q660" s="46"/>
      <c r="R660" s="39" t="s">
        <v>824</v>
      </c>
      <c r="S660" s="35">
        <v>0.125</v>
      </c>
      <c r="T660" s="35">
        <v>0.05</v>
      </c>
      <c r="U660" s="36"/>
      <c r="V660" s="37"/>
      <c r="W660" s="36">
        <f>IF(NOTA[[#This Row],[HARGA/ CTN]]="",NOTA[[#This Row],[JUMLAH_H]],NOTA[[#This Row],[HARGA/ CTN]]*NOTA[[#This Row],[C]])</f>
        <v>8028000</v>
      </c>
      <c r="X660" s="36">
        <f>IF(NOTA[[#This Row],[JUMLAH]]="","",NOTA[[#This Row],[JUMLAH]]*NOTA[[#This Row],[DISC 1]])</f>
        <v>1003500</v>
      </c>
      <c r="Y660" s="36">
        <f>IF(NOTA[[#This Row],[JUMLAH]]="","",(NOTA[[#This Row],[JUMLAH]]-NOTA[[#This Row],[DISC 1-]])*NOTA[[#This Row],[DISC 2]])</f>
        <v>351225</v>
      </c>
      <c r="Z660" s="36">
        <f>IF(NOTA[[#This Row],[JUMLAH]]="","",NOTA[[#This Row],[DISC 1-]]+NOTA[[#This Row],[DISC 2-]])</f>
        <v>1354725</v>
      </c>
      <c r="AA660" s="36">
        <f>IF(NOTA[[#This Row],[JUMLAH]]="","",NOTA[[#This Row],[JUMLAH]]-NOTA[[#This Row],[DISC]])</f>
        <v>6673275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60" s="36">
        <f>IF(OR(NOTA[[#This Row],[QTY]]="",NOTA[[#This Row],[HARGA SATUAN]]="",),"",NOTA[[#This Row],[QTY]]*NOTA[[#This Row],[HARGA SATUAN]])</f>
        <v>8028000</v>
      </c>
      <c r="AF660" s="33">
        <f ca="1">IF(NOTA[ID_H]="","",INDEX(NOTA[TANGGAL],MATCH(,INDIRECT(ADDRESS(ROW(NOTA[TANGGAL]),COLUMN(NOTA[TANGGAL]))&amp;":"&amp;ADDRESS(ROW(),COLUMN(NOTA[TANGGAL]))),-1)))</f>
        <v>44931</v>
      </c>
      <c r="AG660" s="28" t="str">
        <f ca="1">IF(NOTA[[#This Row],[NAMA BARANG]]="","",INDEX(NOTA[SUPPLIER],MATCH(,INDIRECT(ADDRESS(ROW(NOTA[ID]),COLUMN(NOTA[ID]))&amp;":"&amp;ADDRESS(ROW(),COLUMN(NOTA[ID]))),-1)))</f>
        <v>ATALI MAKMUR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12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128</v>
      </c>
      <c r="E661" s="30"/>
      <c r="F661" s="26"/>
      <c r="G661" s="26"/>
      <c r="H661" s="31"/>
      <c r="I661" s="32"/>
      <c r="J661" s="33"/>
      <c r="K661" s="32"/>
      <c r="L661" s="26" t="s">
        <v>598</v>
      </c>
      <c r="M661" s="34"/>
      <c r="N661" s="26">
        <v>34</v>
      </c>
      <c r="O661" s="26" t="s">
        <v>124</v>
      </c>
      <c r="P661" s="28">
        <v>12600</v>
      </c>
      <c r="Q661" s="46"/>
      <c r="R661" s="39" t="s">
        <v>258</v>
      </c>
      <c r="S661" s="35">
        <v>0.1</v>
      </c>
      <c r="T661" s="35">
        <v>0.05</v>
      </c>
      <c r="U661" s="36"/>
      <c r="V661" s="37" t="s">
        <v>849</v>
      </c>
      <c r="W661" s="36">
        <f>IF(NOTA[[#This Row],[HARGA/ CTN]]="",NOTA[[#This Row],[JUMLAH_H]],NOTA[[#This Row],[HARGA/ CTN]]*NOTA[[#This Row],[C]])</f>
        <v>428400</v>
      </c>
      <c r="X661" s="36">
        <f>IF(NOTA[[#This Row],[JUMLAH]]="","",NOTA[[#This Row],[JUMLAH]]*NOTA[[#This Row],[DISC 1]])</f>
        <v>42840</v>
      </c>
      <c r="Y661" s="36">
        <f>IF(NOTA[[#This Row],[JUMLAH]]="","",(NOTA[[#This Row],[JUMLAH]]-NOTA[[#This Row],[DISC 1-]])*NOTA[[#This Row],[DISC 2]])</f>
        <v>19278</v>
      </c>
      <c r="Z661" s="36">
        <f>IF(NOTA[[#This Row],[JUMLAH]]="","",NOTA[[#This Row],[DISC 1-]]+NOTA[[#This Row],[DISC 2-]])</f>
        <v>62118</v>
      </c>
      <c r="AA661" s="36">
        <f>IF(NOTA[[#This Row],[JUMLAH]]="","",NOTA[[#This Row],[JUMLAH]]-NOTA[[#This Row],[DISC]])</f>
        <v>366282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428400</v>
      </c>
      <c r="AE661" s="36">
        <f>IF(OR(NOTA[[#This Row],[QTY]]="",NOTA[[#This Row],[HARGA SATUAN]]="",),"",NOTA[[#This Row],[QTY]]*NOTA[[#This Row],[HARGA SATUAN]])</f>
        <v>428400</v>
      </c>
      <c r="AF661" s="33">
        <f ca="1">IF(NOTA[ID_H]="","",INDEX(NOTA[TANGGAL],MATCH(,INDIRECT(ADDRESS(ROW(NOTA[TANGGAL]),COLUMN(NOTA[TANGGAL]))&amp;":"&amp;ADDRESS(ROW(),COLUMN(NOTA[TANGGAL]))),-1)))</f>
        <v>44931</v>
      </c>
      <c r="AG661" s="28" t="str">
        <f ca="1">IF(NOTA[[#This Row],[NAMA BARANG]]="","",INDEX(NOTA[SUPPLIER],MATCH(,INDIRECT(ADDRESS(ROW(NOTA[ID]),COLUMN(NOTA[ID]))&amp;":"&amp;ADDRESS(ROW(),COLUMN(NOTA[ID]))),-1)))</f>
        <v>ATALI MAKMUR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12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128</v>
      </c>
      <c r="E662" s="30"/>
      <c r="F662" s="26"/>
      <c r="G662" s="26"/>
      <c r="H662" s="31"/>
      <c r="I662" s="32"/>
      <c r="J662" s="33"/>
      <c r="K662" s="32"/>
      <c r="L662" s="26" t="s">
        <v>848</v>
      </c>
      <c r="M662" s="34">
        <v>1</v>
      </c>
      <c r="N662" s="32">
        <v>5</v>
      </c>
      <c r="O662" s="26" t="s">
        <v>346</v>
      </c>
      <c r="P662" s="28">
        <v>177000</v>
      </c>
      <c r="Q662" s="46"/>
      <c r="R662" s="39" t="s">
        <v>513</v>
      </c>
      <c r="S662" s="35">
        <v>0.125</v>
      </c>
      <c r="T662" s="35">
        <v>0.05</v>
      </c>
      <c r="U662" s="36"/>
      <c r="V662" s="37"/>
      <c r="W662" s="36">
        <f>IF(NOTA[[#This Row],[HARGA/ CTN]]="",NOTA[[#This Row],[JUMLAH_H]],NOTA[[#This Row],[HARGA/ CTN]]*NOTA[[#This Row],[C]])</f>
        <v>885000</v>
      </c>
      <c r="X662" s="36">
        <f>IF(NOTA[[#This Row],[JUMLAH]]="","",NOTA[[#This Row],[JUMLAH]]*NOTA[[#This Row],[DISC 1]])</f>
        <v>110625</v>
      </c>
      <c r="Y662" s="36">
        <f>IF(NOTA[[#This Row],[JUMLAH]]="","",(NOTA[[#This Row],[JUMLAH]]-NOTA[[#This Row],[DISC 1-]])*NOTA[[#This Row],[DISC 2]])</f>
        <v>38718.75</v>
      </c>
      <c r="Z662" s="36">
        <f>IF(NOTA[[#This Row],[JUMLAH]]="","",NOTA[[#This Row],[DISC 1-]]+NOTA[[#This Row],[DISC 2-]])</f>
        <v>149343.75</v>
      </c>
      <c r="AA662" s="36">
        <f>IF(NOTA[[#This Row],[JUMLAH]]="","",NOTA[[#This Row],[JUMLAH]]-NOTA[[#This Row],[DISC]])</f>
        <v>735656.25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62" s="36">
        <f>IF(OR(NOTA[[#This Row],[QTY]]="",NOTA[[#This Row],[HARGA SATUAN]]="",),"",NOTA[[#This Row],[QTY]]*NOTA[[#This Row],[HARGA SATUAN]])</f>
        <v>885000</v>
      </c>
      <c r="AF662" s="33">
        <f ca="1">IF(NOTA[ID_H]="","",INDEX(NOTA[TANGGAL],MATCH(,INDIRECT(ADDRESS(ROW(NOTA[TANGGAL]),COLUMN(NOTA[TANGGAL]))&amp;":"&amp;ADDRESS(ROW(),COLUMN(NOTA[TANGGAL]))),-1)))</f>
        <v>44931</v>
      </c>
      <c r="AG662" s="28" t="str">
        <f ca="1">IF(NOTA[[#This Row],[NAMA BARANG]]="","",INDEX(NOTA[SUPPLIER],MATCH(,INDIRECT(ADDRESS(ROW(NOTA[ID]),COLUMN(NOTA[ID]))&amp;":"&amp;ADDRESS(ROW(),COLUMN(NOTA[ID]))),-1)))</f>
        <v>ATALI MAKMUR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12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128</v>
      </c>
      <c r="E663" s="30"/>
      <c r="F663" s="32"/>
      <c r="G663" s="32"/>
      <c r="H663" s="55"/>
      <c r="I663" s="32"/>
      <c r="J663" s="33"/>
      <c r="K663" s="32"/>
      <c r="L663" s="26" t="s">
        <v>596</v>
      </c>
      <c r="M663" s="34">
        <v>1</v>
      </c>
      <c r="N663" s="32">
        <v>3</v>
      </c>
      <c r="O663" s="26" t="s">
        <v>346</v>
      </c>
      <c r="P663" s="28">
        <v>507600</v>
      </c>
      <c r="Q663" s="46"/>
      <c r="R663" s="39" t="s">
        <v>597</v>
      </c>
      <c r="S663" s="35">
        <v>0.125</v>
      </c>
      <c r="T663" s="35">
        <v>0.05</v>
      </c>
      <c r="U663" s="36"/>
      <c r="V663" s="37"/>
      <c r="W663" s="36">
        <f>IF(NOTA[[#This Row],[HARGA/ CTN]]="",NOTA[[#This Row],[JUMLAH_H]],NOTA[[#This Row],[HARGA/ CTN]]*NOTA[[#This Row],[C]])</f>
        <v>1522800</v>
      </c>
      <c r="X663" s="36">
        <f>IF(NOTA[[#This Row],[JUMLAH]]="","",NOTA[[#This Row],[JUMLAH]]*NOTA[[#This Row],[DISC 1]])</f>
        <v>190350</v>
      </c>
      <c r="Y663" s="36">
        <f>IF(NOTA[[#This Row],[JUMLAH]]="","",(NOTA[[#This Row],[JUMLAH]]-NOTA[[#This Row],[DISC 1-]])*NOTA[[#This Row],[DISC 2]])</f>
        <v>66622.5</v>
      </c>
      <c r="Z663" s="36">
        <f>IF(NOTA[[#This Row],[JUMLAH]]="","",NOTA[[#This Row],[DISC 1-]]+NOTA[[#This Row],[DISC 2-]])</f>
        <v>256972.5</v>
      </c>
      <c r="AA663" s="36">
        <f>IF(NOTA[[#This Row],[JUMLAH]]="","",NOTA[[#This Row],[JUMLAH]]-NOTA[[#This Row],[DISC]])</f>
        <v>1265827.5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63" s="36">
        <f>IF(OR(NOTA[[#This Row],[QTY]]="",NOTA[[#This Row],[HARGA SATUAN]]="",),"",NOTA[[#This Row],[QTY]]*NOTA[[#This Row],[HARGA SATUAN]])</f>
        <v>1522800</v>
      </c>
      <c r="AF663" s="33">
        <f ca="1">IF(NOTA[ID_H]="","",INDEX(NOTA[TANGGAL],MATCH(,INDIRECT(ADDRESS(ROW(NOTA[TANGGAL]),COLUMN(NOTA[TANGGAL]))&amp;":"&amp;ADDRESS(ROW(),COLUMN(NOTA[TANGGAL]))),-1)))</f>
        <v>44931</v>
      </c>
      <c r="AG663" s="28" t="str">
        <f ca="1">IF(NOTA[[#This Row],[NAMA BARANG]]="","",INDEX(NOTA[SUPPLIER],MATCH(,INDIRECT(ADDRESS(ROW(NOTA[ID]),COLUMN(NOTA[ID]))&amp;":"&amp;ADDRESS(ROW(),COLUMN(NOTA[ID]))),-1)))</f>
        <v>ATALI MAKMUR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12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128</v>
      </c>
      <c r="E664" s="30"/>
      <c r="F664" s="32"/>
      <c r="G664" s="32"/>
      <c r="H664" s="55"/>
      <c r="I664" s="32"/>
      <c r="J664" s="33"/>
      <c r="K664" s="32"/>
      <c r="L664" s="26" t="s">
        <v>525</v>
      </c>
      <c r="M664" s="34"/>
      <c r="N664" s="32">
        <v>48</v>
      </c>
      <c r="O664" s="26" t="s">
        <v>137</v>
      </c>
      <c r="P664" s="28">
        <v>2350</v>
      </c>
      <c r="Q664" s="52"/>
      <c r="R664" s="39" t="s">
        <v>526</v>
      </c>
      <c r="S664" s="35">
        <v>0.1</v>
      </c>
      <c r="T664" s="35">
        <v>0.05</v>
      </c>
      <c r="U664" s="36">
        <v>462726</v>
      </c>
      <c r="V664" s="37" t="s">
        <v>599</v>
      </c>
      <c r="W664" s="36">
        <f>IF(NOTA[[#This Row],[HARGA/ CTN]]="",NOTA[[#This Row],[JUMLAH_H]],NOTA[[#This Row],[HARGA/ CTN]]*NOTA[[#This Row],[C]])</f>
        <v>112800</v>
      </c>
      <c r="X664" s="36">
        <f>IF(NOTA[[#This Row],[JUMLAH]]="","",NOTA[[#This Row],[JUMLAH]]*NOTA[[#This Row],[DISC 1]])</f>
        <v>11280</v>
      </c>
      <c r="Y664" s="36">
        <f>IF(NOTA[[#This Row],[JUMLAH]]="","",(NOTA[[#This Row],[JUMLAH]]-NOTA[[#This Row],[DISC 1-]])*NOTA[[#This Row],[DISC 2]])</f>
        <v>5076</v>
      </c>
      <c r="Z664" s="36">
        <f>IF(NOTA[[#This Row],[JUMLAH]]="","",NOTA[[#This Row],[DISC 1-]]+NOTA[[#This Row],[DISC 2-]])</f>
        <v>16356</v>
      </c>
      <c r="AA664" s="36">
        <f>IF(NOTA[[#This Row],[JUMLAH]]="","",NOTA[[#This Row],[JUMLAH]]-NOTA[[#This Row],[DISC]])</f>
        <v>96444</v>
      </c>
      <c r="AB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5396441.25</v>
      </c>
      <c r="AC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23916558.75</v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664" s="36">
        <f>IF(OR(NOTA[[#This Row],[QTY]]="",NOTA[[#This Row],[HARGA SATUAN]]="",),"",NOTA[[#This Row],[QTY]]*NOTA[[#This Row],[HARGA SATUAN]])</f>
        <v>112800</v>
      </c>
      <c r="AF664" s="33">
        <f ca="1">IF(NOTA[ID_H]="","",INDEX(NOTA[TANGGAL],MATCH(,INDIRECT(ADDRESS(ROW(NOTA[TANGGAL]),COLUMN(NOTA[TANGGAL]))&amp;":"&amp;ADDRESS(ROW(),COLUMN(NOTA[TANGGAL]))),-1)))</f>
        <v>44931</v>
      </c>
      <c r="AG664" s="28" t="str">
        <f ca="1">IF(NOTA[[#This Row],[NAMA BARANG]]="","",INDEX(NOTA[SUPPLIER],MATCH(,INDIRECT(ADDRESS(ROW(NOTA[ID]),COLUMN(NOTA[ID]))&amp;":"&amp;ADDRESS(ROW(),COLUMN(NOTA[ID]))),-1)))</f>
        <v>ATALI MAKMUR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12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26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66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SDI_2101_430-1</v>
      </c>
      <c r="C666" s="29" t="e">
        <f ca="1">IF(NOTA[[#This Row],[ID_P]]="","",MATCH(NOTA[[#This Row],[ID_P]],[1]!B_MSK[N_ID],0))</f>
        <v>#REF!</v>
      </c>
      <c r="D666" s="29">
        <f ca="1">IF(NOTA[[#This Row],[NAMA BARANG]]="","",INDEX(NOTA[ID],MATCH(,INDIRECT(ADDRESS(ROW(NOTA[ID]),COLUMN(NOTA[ID]))&amp;":"&amp;ADDRESS(ROW(),COLUMN(NOTA[ID]))),-1)))</f>
        <v>129</v>
      </c>
      <c r="E666" s="30">
        <v>44947</v>
      </c>
      <c r="F666" s="32" t="s">
        <v>73</v>
      </c>
      <c r="G666" s="32" t="s">
        <v>24</v>
      </c>
      <c r="H666" s="55" t="s">
        <v>850</v>
      </c>
      <c r="I666" s="32"/>
      <c r="J666" s="33">
        <v>44945</v>
      </c>
      <c r="K666" s="32"/>
      <c r="L666" s="26" t="s">
        <v>851</v>
      </c>
      <c r="M666" s="34">
        <v>3</v>
      </c>
      <c r="N666" s="26">
        <v>1500</v>
      </c>
      <c r="O666" s="26" t="s">
        <v>350</v>
      </c>
      <c r="P666" s="28">
        <v>3036.04</v>
      </c>
      <c r="Q666" s="46"/>
      <c r="R666" s="39" t="s">
        <v>852</v>
      </c>
      <c r="S666" s="35">
        <v>0.17499999999999999</v>
      </c>
      <c r="T666" s="35"/>
      <c r="U666" s="36">
        <v>112712.84</v>
      </c>
      <c r="V666" s="37"/>
      <c r="W666" s="36">
        <f>IF(NOTA[[#This Row],[HARGA/ CTN]]="",NOTA[[#This Row],[JUMLAH_H]],NOTA[[#This Row],[HARGA/ CTN]]*NOTA[[#This Row],[C]])</f>
        <v>4554060</v>
      </c>
      <c r="X666" s="36">
        <f>IF(NOTA[[#This Row],[JUMLAH]]="","",NOTA[[#This Row],[JUMLAH]]*NOTA[[#This Row],[DISC 1]])</f>
        <v>796960.5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796960.5</v>
      </c>
      <c r="AA666" s="36">
        <f>IF(NOTA[[#This Row],[JUMLAH]]="","",NOTA[[#This Row],[JUMLAH]]-NOTA[[#This Row],[DISC]])</f>
        <v>3757099.5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909673.34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3644386.66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1518020</v>
      </c>
      <c r="AE666" s="36">
        <f>IF(OR(NOTA[[#This Row],[QTY]]="",NOTA[[#This Row],[HARGA SATUAN]]="",),"",NOTA[[#This Row],[QTY]]*NOTA[[#This Row],[HARGA SATUAN]])</f>
        <v>4554060</v>
      </c>
      <c r="AF666" s="33">
        <f ca="1">IF(NOTA[ID_H]="","",INDEX(NOTA[TANGGAL],MATCH(,INDIRECT(ADDRESS(ROW(NOTA[TANGGAL]),COLUMN(NOTA[TANGGAL]))&amp;":"&amp;ADDRESS(ROW(),COLUMN(NOTA[TANGGAL]))),-1)))</f>
        <v>44947</v>
      </c>
      <c r="AG666" s="28" t="str">
        <f ca="1">IF(NOTA[[#This Row],[NAMA BARANG]]="","",INDEX(NOTA[SUPPLIER],MATCH(,INDIRECT(ADDRESS(ROW(NOTA[ID]),COLUMN(NOTA[ID]))&amp;":"&amp;ADDRESS(ROW(),COLUMN(NOTA[ID]))),-1)))</f>
        <v>SDI</v>
      </c>
      <c r="AH666" s="38">
        <f ca="1">IF(NOTA[[#This Row],[ID]]="","",COUNTIF(NOTA[ID_H],NOTA[[#This Row],[ID_H]]))</f>
        <v>1</v>
      </c>
      <c r="AI666" s="38">
        <f>IF(NOTA[[#This Row],[TGL.NOTA]]="",IF(NOTA[[#This Row],[SUPPLIER_H]]="","",#REF!),MONTH(NOTA[[#This Row],[TGL.NOTA]]))</f>
        <v>1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23"/>
      <c r="F668" s="26"/>
      <c r="G668" s="26"/>
      <c r="H668" s="31"/>
      <c r="I668" s="26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32"/>
      <c r="G669" s="32"/>
      <c r="H669" s="55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s="48" customFormat="1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26"/>
      <c r="J672" s="33"/>
      <c r="K672" s="26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26"/>
      <c r="G679" s="26"/>
      <c r="H679" s="31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26"/>
      <c r="G683" s="26"/>
      <c r="H683" s="31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51"/>
      <c r="K685" s="32"/>
      <c r="L685" s="26"/>
      <c r="M685" s="34"/>
      <c r="N685" s="32"/>
      <c r="O685" s="26"/>
      <c r="P685" s="28"/>
      <c r="Q685" s="52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26"/>
      <c r="G686" s="26"/>
      <c r="H686" s="31"/>
      <c r="I686" s="26"/>
      <c r="J686" s="33"/>
      <c r="K686" s="26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26"/>
      <c r="G688" s="26"/>
      <c r="H688" s="31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26"/>
      <c r="G690" s="26"/>
      <c r="H690" s="31"/>
      <c r="I690" s="32"/>
      <c r="J690" s="33"/>
      <c r="K690" s="32"/>
      <c r="L690" s="26"/>
      <c r="M690" s="34"/>
      <c r="N690" s="32"/>
      <c r="O690" s="26"/>
      <c r="P690" s="28"/>
      <c r="Q690" s="52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49"/>
      <c r="Q693" s="52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32"/>
      <c r="G694" s="32"/>
      <c r="H694" s="55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26"/>
      <c r="J696" s="33"/>
      <c r="K696" s="110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26"/>
      <c r="G697" s="26"/>
      <c r="H697" s="31"/>
      <c r="I697" s="26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55"/>
      <c r="I698" s="26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26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32"/>
      <c r="G702" s="32"/>
      <c r="H702" s="55"/>
      <c r="I702" s="26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s="48" customFormat="1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51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32"/>
      <c r="G704" s="32"/>
      <c r="H704" s="55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s="48" customFormat="1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53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51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26"/>
      <c r="G708" s="26"/>
      <c r="H708" s="31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32"/>
      <c r="G709" s="32"/>
      <c r="H709" s="55"/>
      <c r="I709" s="32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28"/>
      <c r="Q710" s="52"/>
      <c r="R710" s="39"/>
      <c r="S710" s="35"/>
      <c r="T710" s="35"/>
      <c r="U710" s="54"/>
      <c r="V710" s="37"/>
      <c r="W710" s="54" t="str">
        <f>IF(NOTA[[#This Row],[HARGA/ CTN]]="",NOTA[[#This Row],[JUMLAH_H]],NOTA[[#This Row],[HARGA/ CTN]]*NOTA[[#This Row],[C]])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28"/>
      <c r="Q711" s="52"/>
      <c r="R711" s="39"/>
      <c r="S711" s="35"/>
      <c r="T711" s="35"/>
      <c r="U711" s="54"/>
      <c r="V711" s="37"/>
      <c r="W711" s="54" t="str">
        <f>IF(NOTA[[#This Row],[HARGA/ CTN]]="",NOTA[[#This Row],[JUMLAH_H]],NOTA[[#This Row],[HARGA/ CTN]]*NOTA[[#This Row],[C]])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s="48" customFormat="1" ht="20.100000000000001" customHeight="1" x14ac:dyDescent="0.25">
      <c r="A71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8" t="str">
        <f>IF(NOTA[[#This Row],[ID_P]]="","",MATCH(NOTA[[#This Row],[ID_P]],[1]!B_MSK[N_ID],0))</f>
        <v/>
      </c>
      <c r="D712" s="58" t="str">
        <f ca="1">IF(NOTA[[#This Row],[NAMA BARANG]]="","",INDEX(NOTA[ID],MATCH(,INDIRECT(ADDRESS(ROW(NOTA[ID]),COLUMN(NOTA[ID]))&amp;":"&amp;ADDRESS(ROW(),COLUMN(NOTA[ID]))),-1)))</f>
        <v/>
      </c>
      <c r="E712" s="61"/>
      <c r="F712" s="62"/>
      <c r="G712" s="62"/>
      <c r="H712" s="108"/>
      <c r="I712" s="62"/>
      <c r="J712" s="60"/>
      <c r="K712" s="62"/>
      <c r="L712" s="62"/>
      <c r="M712" s="63"/>
      <c r="N712" s="62"/>
      <c r="O712" s="26"/>
      <c r="P712" s="28"/>
      <c r="Q712" s="64"/>
      <c r="R712" s="39"/>
      <c r="S712" s="35"/>
      <c r="T712" s="35"/>
      <c r="U712" s="59"/>
      <c r="V712" s="37"/>
      <c r="W712" s="59" t="str">
        <f>IF(NOTA[[#This Row],[HARGA/ CTN]]="",NOTA[[#This Row],[JUMLAH_H]],NOTA[[#This Row],[HARGA/ CTN]]*NOTA[[#This Row],[C]])</f>
        <v/>
      </c>
      <c r="X712" s="59" t="str">
        <f>IF(NOTA[[#This Row],[JUMLAH]]="","",NOTA[[#This Row],[JUMLAH]]*NOTA[[#This Row],[DISC 1]])</f>
        <v/>
      </c>
      <c r="Y712" s="59" t="str">
        <f>IF(NOTA[[#This Row],[JUMLAH]]="","",(NOTA[[#This Row],[JUMLAH]]-NOTA[[#This Row],[DISC 1-]])*NOTA[[#This Row],[DISC 2]])</f>
        <v/>
      </c>
      <c r="Z712" s="59" t="str">
        <f>IF(NOTA[[#This Row],[JUMLAH]]="","",NOTA[[#This Row],[DISC 1-]]+NOTA[[#This Row],[DISC 2-]])</f>
        <v/>
      </c>
      <c r="AA712" s="59" t="str">
        <f>IF(NOTA[[#This Row],[JUMLAH]]="","",NOTA[[#This Row],[JUMLAH]]-NOTA[[#This Row],[DISC]])</f>
        <v/>
      </c>
      <c r="AB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9" t="str">
        <f>IF(OR(NOTA[[#This Row],[QTY]]="",NOTA[[#This Row],[HARGA SATUAN]]="",),"",NOTA[[#This Row],[QTY]]*NOTA[[#This Row],[HARGA SATUAN]])</f>
        <v/>
      </c>
      <c r="AF712" s="60" t="str">
        <f ca="1">IF(NOTA[ID_H]="","",INDEX(NOTA[TANGGAL],MATCH(,INDIRECT(ADDRESS(ROW(NOTA[TANGGAL]),COLUMN(NOTA[TANGGAL]))&amp;":"&amp;ADDRESS(ROW(),COLUMN(NOTA[TANGGAL]))),-1)))</f>
        <v/>
      </c>
      <c r="AG712" s="57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</row>
    <row r="713" spans="1:36" ht="20.100000000000001" customHeight="1" x14ac:dyDescent="0.25">
      <c r="A71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8" t="str">
        <f>IF(NOTA[[#This Row],[ID_P]]="","",MATCH(NOTA[[#This Row],[ID_P]],[1]!B_MSK[N_ID],0))</f>
        <v/>
      </c>
      <c r="D713" s="58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9" t="str">
        <f>IF(NOTA[[#This Row],[HARGA/ CTN]]="",NOTA[[#This Row],[JUMLAH_H]],NOTA[[#This Row],[HARGA/ CTN]]*NOTA[[#This Row],[C]])</f>
        <v/>
      </c>
      <c r="X713" s="59" t="str">
        <f>IF(NOTA[[#This Row],[JUMLAH]]="","",NOTA[[#This Row],[JUMLAH]]*NOTA[[#This Row],[DISC 1]])</f>
        <v/>
      </c>
      <c r="Y713" s="59" t="str">
        <f>IF(NOTA[[#This Row],[JUMLAH]]="","",(NOTA[[#This Row],[JUMLAH]]-NOTA[[#This Row],[DISC 1-]])*NOTA[[#This Row],[DISC 2]])</f>
        <v/>
      </c>
      <c r="Z713" s="59" t="str">
        <f>IF(NOTA[[#This Row],[JUMLAH]]="","",NOTA[[#This Row],[DISC 1-]]+NOTA[[#This Row],[DISC 2-]])</f>
        <v/>
      </c>
      <c r="AA713" s="59" t="str">
        <f>IF(NOTA[[#This Row],[JUMLAH]]="","",NOTA[[#This Row],[JUMLAH]]-NOTA[[#This Row],[DISC]])</f>
        <v/>
      </c>
      <c r="AB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9" t="str">
        <f>IF(OR(NOTA[[#This Row],[QTY]]="",NOTA[[#This Row],[HARGA SATUAN]]="",),"",NOTA[[#This Row],[QTY]]*NOTA[[#This Row],[HARGA SATUAN]])</f>
        <v/>
      </c>
      <c r="AF713" s="60" t="str">
        <f ca="1">IF(NOTA[ID_H]="","",INDEX(NOTA[TANGGAL],MATCH(,INDIRECT(ADDRESS(ROW(NOTA[TANGGAL]),COLUMN(NOTA[TANGGAL]))&amp;":"&amp;ADDRESS(ROW(),COLUMN(NOTA[TANGGAL]))),-1)))</f>
        <v/>
      </c>
      <c r="AG713" s="57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s="48" customFormat="1" ht="20.100000000000001" customHeight="1" x14ac:dyDescent="0.25">
      <c r="A71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8" t="str">
        <f>IF(NOTA[[#This Row],[ID_P]]="","",MATCH(NOTA[[#This Row],[ID_P]],[1]!B_MSK[N_ID],0))</f>
        <v/>
      </c>
      <c r="D714" s="58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9" t="str">
        <f>IF(NOTA[[#This Row],[HARGA/ CTN]]="",NOTA[[#This Row],[JUMLAH_H]],NOTA[[#This Row],[HARGA/ CTN]]*NOTA[[#This Row],[C]])</f>
        <v/>
      </c>
      <c r="X714" s="59" t="str">
        <f>IF(NOTA[[#This Row],[JUMLAH]]="","",NOTA[[#This Row],[JUMLAH]]*NOTA[[#This Row],[DISC 1]])</f>
        <v/>
      </c>
      <c r="Y714" s="59" t="str">
        <f>IF(NOTA[[#This Row],[JUMLAH]]="","",(NOTA[[#This Row],[JUMLAH]]-NOTA[[#This Row],[DISC 1-]])*NOTA[[#This Row],[DISC 2]])</f>
        <v/>
      </c>
      <c r="Z714" s="59" t="str">
        <f>IF(NOTA[[#This Row],[JUMLAH]]="","",NOTA[[#This Row],[DISC 1-]]+NOTA[[#This Row],[DISC 2-]])</f>
        <v/>
      </c>
      <c r="AA714" s="59" t="str">
        <f>IF(NOTA[[#This Row],[JUMLAH]]="","",NOTA[[#This Row],[JUMLAH]]-NOTA[[#This Row],[DISC]])</f>
        <v/>
      </c>
      <c r="AB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9" t="str">
        <f>IF(OR(NOTA[[#This Row],[QTY]]="",NOTA[[#This Row],[HARGA SATUAN]]="",),"",NOTA[[#This Row],[QTY]]*NOTA[[#This Row],[HARGA SATUAN]])</f>
        <v/>
      </c>
      <c r="AF714" s="60" t="str">
        <f ca="1">IF(NOTA[ID_H]="","",INDEX(NOTA[TANGGAL],MATCH(,INDIRECT(ADDRESS(ROW(NOTA[TANGGAL]),COLUMN(NOTA[TANGGAL]))&amp;":"&amp;ADDRESS(ROW(),COLUMN(NOTA[TANGGAL]))),-1)))</f>
        <v/>
      </c>
      <c r="AG714" s="57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</row>
    <row r="715" spans="1:36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9" t="str">
        <f>IF(NOTA[[#This Row],[HARGA/ CTN]]="",NOTA[[#This Row],[JUMLAH_H]],NOTA[[#This Row],[HARGA/ CTN]]*NOTA[[#This Row],[C]])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9" t="str">
        <f>IF(NOTA[[#This Row],[HARGA/ CTN]]="",NOTA[[#This Row],[JUMLAH_H]],NOTA[[#This Row],[HARGA/ CTN]]*NOTA[[#This Row],[C]])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9" t="str">
        <f>IF(NOTA[[#This Row],[HARGA/ CTN]]="",NOTA[[#This Row],[JUMLAH_H]],NOTA[[#This Row],[HARGA/ CTN]]*NOTA[[#This Row],[C]])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26"/>
      <c r="G722" s="26"/>
      <c r="H722" s="31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29" t="str">
        <f>IF(NOTA[[#This Row],[ID_P]]="","",MATCH(NOTA[[#This Row],[ID_P]],[1]!B_MSK[N_ID],0))</f>
        <v/>
      </c>
      <c r="D723" s="29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33"/>
      <c r="K723" s="32"/>
      <c r="L723" s="26"/>
      <c r="M723" s="34"/>
      <c r="N723" s="32"/>
      <c r="O723" s="26"/>
      <c r="P723" s="28"/>
      <c r="Q723" s="46"/>
      <c r="R723" s="39"/>
      <c r="S723" s="35"/>
      <c r="T723" s="35"/>
      <c r="U723" s="36"/>
      <c r="V723" s="3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3" t="str">
        <f ca="1">IF(NOTA[ID_H]="","",INDEX(NOTA[TANGGAL],MATCH(,INDIRECT(ADDRESS(ROW(NOTA[TANGGAL]),COLUMN(NOTA[TANGGAL]))&amp;":"&amp;ADDRESS(ROW(),COLUMN(NOTA[TANGGAL]))),-1)))</f>
        <v/>
      </c>
      <c r="AG723" s="28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30"/>
      <c r="F724" s="32"/>
      <c r="G724" s="32"/>
      <c r="H724" s="55"/>
      <c r="I724" s="32"/>
      <c r="J724" s="33"/>
      <c r="K724" s="32"/>
      <c r="L724" s="26"/>
      <c r="M724" s="34"/>
      <c r="N724" s="32"/>
      <c r="O724" s="26"/>
      <c r="P724" s="28"/>
      <c r="Q724" s="46"/>
      <c r="R724" s="39"/>
      <c r="S724" s="35"/>
      <c r="T724" s="35"/>
      <c r="U724" s="36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30"/>
      <c r="F725" s="32"/>
      <c r="G725" s="32"/>
      <c r="H725" s="55"/>
      <c r="I725" s="32"/>
      <c r="J725" s="33"/>
      <c r="K725" s="32"/>
      <c r="L725" s="26"/>
      <c r="M725" s="34"/>
      <c r="N725" s="32"/>
      <c r="O725" s="26"/>
      <c r="P725" s="28"/>
      <c r="Q725" s="46"/>
      <c r="R725" s="39"/>
      <c r="S725" s="35"/>
      <c r="T725" s="35"/>
      <c r="U725" s="36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30"/>
      <c r="F726" s="32"/>
      <c r="G726" s="32"/>
      <c r="H726" s="31"/>
      <c r="I726" s="32"/>
      <c r="J726" s="33"/>
      <c r="K726" s="32"/>
      <c r="L726" s="26"/>
      <c r="M726" s="34"/>
      <c r="N726" s="32"/>
      <c r="O726" s="32"/>
      <c r="P726" s="28"/>
      <c r="Q726" s="46"/>
      <c r="R726" s="39"/>
      <c r="S726" s="35"/>
      <c r="T726" s="35"/>
      <c r="U726" s="36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30"/>
      <c r="F727" s="26"/>
      <c r="G727" s="26"/>
      <c r="H727" s="31"/>
      <c r="I727" s="32"/>
      <c r="J727" s="33"/>
      <c r="K727" s="32"/>
      <c r="L727" s="26"/>
      <c r="M727" s="34"/>
      <c r="N727" s="32"/>
      <c r="O727" s="26"/>
      <c r="P727" s="28"/>
      <c r="Q727" s="46"/>
      <c r="R727" s="39"/>
      <c r="S727" s="35"/>
      <c r="T727" s="35"/>
      <c r="U727" s="36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32"/>
      <c r="G728" s="32"/>
      <c r="H728" s="55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26"/>
      <c r="J730" s="33"/>
      <c r="K730" s="32"/>
      <c r="L730" s="26"/>
      <c r="M730" s="34"/>
      <c r="N730" s="32"/>
      <c r="O730" s="32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26"/>
      <c r="G731" s="26"/>
      <c r="H731" s="31"/>
      <c r="I731" s="32"/>
      <c r="J731" s="33"/>
      <c r="K731" s="32"/>
      <c r="L731" s="26"/>
      <c r="M731" s="34"/>
      <c r="N731" s="32"/>
      <c r="O731" s="32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111"/>
      <c r="G732" s="111"/>
      <c r="H732" s="112"/>
      <c r="I732" s="111"/>
      <c r="J732" s="113"/>
      <c r="K732" s="111"/>
      <c r="L732" s="111"/>
      <c r="M732" s="114"/>
      <c r="N732" s="111"/>
      <c r="O732" s="111"/>
      <c r="P732" s="115"/>
      <c r="Q732" s="116"/>
      <c r="R732" s="117"/>
      <c r="S732" s="118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26"/>
      <c r="J733" s="33"/>
      <c r="K733" s="32"/>
      <c r="L733" s="26"/>
      <c r="M733" s="34"/>
      <c r="N733" s="32"/>
      <c r="O733" s="32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32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8" t="str">
        <f>IF(NOTA[[#This Row],[ID_P]]="","",MATCH(NOTA[[#This Row],[ID_P]],[1]!B_MSK[N_ID],0))</f>
        <v/>
      </c>
      <c r="D735" s="58" t="str">
        <f ca="1">IF(NOTA[[#This Row],[NAMA BARANG]]="","",INDEX(NOTA[ID],MATCH(,INDIRECT(ADDRESS(ROW(NOTA[ID]),COLUMN(NOTA[ID]))&amp;":"&amp;ADDRESS(ROW(),COLUMN(NOTA[ID]))),-1)))</f>
        <v/>
      </c>
      <c r="E735" s="61"/>
      <c r="F735" s="62"/>
      <c r="G735" s="62"/>
      <c r="H735" s="31"/>
      <c r="I735" s="62"/>
      <c r="J735" s="60"/>
      <c r="K735" s="62"/>
      <c r="L735" s="26"/>
      <c r="M735" s="34"/>
      <c r="N735" s="32"/>
      <c r="O735" s="32"/>
      <c r="P735" s="28"/>
      <c r="Q735" s="46"/>
      <c r="R735" s="39"/>
      <c r="S735" s="35"/>
      <c r="T735" s="119"/>
      <c r="U735" s="59"/>
      <c r="V735" s="37"/>
      <c r="W735" s="59" t="str">
        <f>IF(NOTA[[#This Row],[HARGA/ CTN]]="",NOTA[[#This Row],[JUMLAH_H]],NOTA[[#This Row],[HARGA/ CTN]]*NOTA[[#This Row],[C]])</f>
        <v/>
      </c>
      <c r="X735" s="59" t="str">
        <f>IF(NOTA[[#This Row],[JUMLAH]]="","",NOTA[[#This Row],[JUMLAH]]*NOTA[[#This Row],[DISC 1]])</f>
        <v/>
      </c>
      <c r="Y735" s="59" t="str">
        <f>IF(NOTA[[#This Row],[JUMLAH]]="","",(NOTA[[#This Row],[JUMLAH]]-NOTA[[#This Row],[DISC 1-]])*NOTA[[#This Row],[DISC 2]])</f>
        <v/>
      </c>
      <c r="Z735" s="59" t="str">
        <f>IF(NOTA[[#This Row],[JUMLAH]]="","",NOTA[[#This Row],[DISC 1-]]+NOTA[[#This Row],[DISC 2-]])</f>
        <v/>
      </c>
      <c r="AA735" s="59" t="str">
        <f>IF(NOTA[[#This Row],[JUMLAH]]="","",NOTA[[#This Row],[JUMLAH]]-NOTA[[#This Row],[DISC]])</f>
        <v/>
      </c>
      <c r="AB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9" t="str">
        <f>IF(OR(NOTA[[#This Row],[QTY]]="",NOTA[[#This Row],[HARGA SATUAN]]="",),"",NOTA[[#This Row],[QTY]]*NOTA[[#This Row],[HARGA SATUAN]])</f>
        <v/>
      </c>
      <c r="AF735" s="60" t="str">
        <f ca="1">IF(NOTA[ID_H]="","",INDEX(NOTA[TANGGAL],MATCH(,INDIRECT(ADDRESS(ROW(NOTA[TANGGAL]),COLUMN(NOTA[TANGGAL]))&amp;":"&amp;ADDRESS(ROW(),COLUMN(NOTA[TANGGAL]))),-1)))</f>
        <v/>
      </c>
      <c r="AG735" s="57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8" t="str">
        <f>IF(NOTA[[#This Row],[ID_P]]="","",MATCH(NOTA[[#This Row],[ID_P]],[1]!B_MSK[N_ID],0))</f>
        <v/>
      </c>
      <c r="D736" s="58" t="str">
        <f ca="1">IF(NOTA[[#This Row],[NAMA BARANG]]="","",INDEX(NOTA[ID],MATCH(,INDIRECT(ADDRESS(ROW(NOTA[ID]),COLUMN(NOTA[ID]))&amp;":"&amp;ADDRESS(ROW(),COLUMN(NOTA[ID]))),-1)))</f>
        <v/>
      </c>
      <c r="E736" s="61"/>
      <c r="F736" s="62"/>
      <c r="G736" s="62"/>
      <c r="H736" s="108"/>
      <c r="I736" s="62"/>
      <c r="J736" s="60"/>
      <c r="K736" s="62"/>
      <c r="L736" s="26"/>
      <c r="M736" s="63"/>
      <c r="N736" s="62"/>
      <c r="O736" s="62"/>
      <c r="P736" s="57"/>
      <c r="Q736" s="64"/>
      <c r="R736" s="39"/>
      <c r="S736" s="119"/>
      <c r="T736" s="119"/>
      <c r="U736" s="59"/>
      <c r="V736" s="37"/>
      <c r="W736" s="59" t="str">
        <f>IF(NOTA[[#This Row],[HARGA/ CTN]]="",NOTA[[#This Row],[JUMLAH_H]],NOTA[[#This Row],[HARGA/ CTN]]*NOTA[[#This Row],[C]])</f>
        <v/>
      </c>
      <c r="X736" s="59" t="str">
        <f>IF(NOTA[[#This Row],[JUMLAH]]="","",NOTA[[#This Row],[JUMLAH]]*NOTA[[#This Row],[DISC 1]])</f>
        <v/>
      </c>
      <c r="Y736" s="59" t="str">
        <f>IF(NOTA[[#This Row],[JUMLAH]]="","",(NOTA[[#This Row],[JUMLAH]]-NOTA[[#This Row],[DISC 1-]])*NOTA[[#This Row],[DISC 2]])</f>
        <v/>
      </c>
      <c r="Z736" s="59" t="str">
        <f>IF(NOTA[[#This Row],[JUMLAH]]="","",NOTA[[#This Row],[DISC 1-]]+NOTA[[#This Row],[DISC 2-]])</f>
        <v/>
      </c>
      <c r="AA736" s="59" t="str">
        <f>IF(NOTA[[#This Row],[JUMLAH]]="","",NOTA[[#This Row],[JUMLAH]]-NOTA[[#This Row],[DISC]])</f>
        <v/>
      </c>
      <c r="AB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9" t="str">
        <f>IF(OR(NOTA[[#This Row],[QTY]]="",NOTA[[#This Row],[HARGA SATUAN]]="",),"",NOTA[[#This Row],[QTY]]*NOTA[[#This Row],[HARGA SATUAN]])</f>
        <v/>
      </c>
      <c r="AF736" s="60" t="str">
        <f ca="1">IF(NOTA[ID_H]="","",INDEX(NOTA[TANGGAL],MATCH(,INDIRECT(ADDRESS(ROW(NOTA[TANGGAL]),COLUMN(NOTA[TANGGAL]))&amp;":"&amp;ADDRESS(ROW(),COLUMN(NOTA[TANGGAL]))),-1)))</f>
        <v/>
      </c>
      <c r="AG736" s="57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8" t="str">
        <f>IF(NOTA[[#This Row],[ID_P]]="","",MATCH(NOTA[[#This Row],[ID_P]],[1]!B_MSK[N_ID],0))</f>
        <v/>
      </c>
      <c r="D737" s="58" t="str">
        <f ca="1">IF(NOTA[[#This Row],[NAMA BARANG]]="","",INDEX(NOTA[ID],MATCH(,INDIRECT(ADDRESS(ROW(NOTA[ID]),COLUMN(NOTA[ID]))&amp;":"&amp;ADDRESS(ROW(),COLUMN(NOTA[ID]))),-1)))</f>
        <v/>
      </c>
      <c r="E737" s="61"/>
      <c r="F737" s="62"/>
      <c r="G737" s="62"/>
      <c r="H737" s="108"/>
      <c r="I737" s="62"/>
      <c r="J737" s="60"/>
      <c r="K737" s="62"/>
      <c r="L737" s="26"/>
      <c r="M737" s="63"/>
      <c r="N737" s="62"/>
      <c r="O737" s="62"/>
      <c r="P737" s="57"/>
      <c r="Q737" s="64"/>
      <c r="R737" s="39"/>
      <c r="S737" s="119"/>
      <c r="T737" s="119"/>
      <c r="U737" s="59"/>
      <c r="V737" s="37"/>
      <c r="W737" s="59" t="str">
        <f>IF(NOTA[[#This Row],[HARGA/ CTN]]="",NOTA[[#This Row],[JUMLAH_H]],NOTA[[#This Row],[HARGA/ CTN]]*NOTA[[#This Row],[C]])</f>
        <v/>
      </c>
      <c r="X737" s="59" t="str">
        <f>IF(NOTA[[#This Row],[JUMLAH]]="","",NOTA[[#This Row],[JUMLAH]]*NOTA[[#This Row],[DISC 1]])</f>
        <v/>
      </c>
      <c r="Y737" s="59" t="str">
        <f>IF(NOTA[[#This Row],[JUMLAH]]="","",(NOTA[[#This Row],[JUMLAH]]-NOTA[[#This Row],[DISC 1-]])*NOTA[[#This Row],[DISC 2]])</f>
        <v/>
      </c>
      <c r="Z737" s="59" t="str">
        <f>IF(NOTA[[#This Row],[JUMLAH]]="","",NOTA[[#This Row],[DISC 1-]]+NOTA[[#This Row],[DISC 2-]])</f>
        <v/>
      </c>
      <c r="AA737" s="59" t="str">
        <f>IF(NOTA[[#This Row],[JUMLAH]]="","",NOTA[[#This Row],[JUMLAH]]-NOTA[[#This Row],[DISC]])</f>
        <v/>
      </c>
      <c r="AB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9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7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8" t="str">
        <f>IF(NOTA[[#This Row],[ID_P]]="","",MATCH(NOTA[[#This Row],[ID_P]],[1]!B_MSK[N_ID],0))</f>
        <v/>
      </c>
      <c r="D738" s="58" t="str">
        <f ca="1">IF(NOTA[[#This Row],[NAMA BARANG]]="","",INDEX(NOTA[ID],MATCH(,INDIRECT(ADDRESS(ROW(NOTA[ID]),COLUMN(NOTA[ID]))&amp;":"&amp;ADDRESS(ROW(),COLUMN(NOTA[ID]))),-1)))</f>
        <v/>
      </c>
      <c r="E738" s="61"/>
      <c r="F738" s="62"/>
      <c r="G738" s="62"/>
      <c r="H738" s="108"/>
      <c r="I738" s="62"/>
      <c r="J738" s="60"/>
      <c r="K738" s="62"/>
      <c r="L738" s="26"/>
      <c r="M738" s="63"/>
      <c r="N738" s="62"/>
      <c r="O738" s="62"/>
      <c r="P738" s="57"/>
      <c r="Q738" s="64"/>
      <c r="R738" s="39"/>
      <c r="S738" s="119"/>
      <c r="T738" s="119"/>
      <c r="U738" s="59"/>
      <c r="V738" s="37"/>
      <c r="W738" s="59" t="str">
        <f>IF(NOTA[[#This Row],[HARGA/ CTN]]="",NOTA[[#This Row],[JUMLAH_H]],NOTA[[#This Row],[HARGA/ CTN]]*NOTA[[#This Row],[C]])</f>
        <v/>
      </c>
      <c r="X738" s="59" t="str">
        <f>IF(NOTA[[#This Row],[JUMLAH]]="","",NOTA[[#This Row],[JUMLAH]]*NOTA[[#This Row],[DISC 1]])</f>
        <v/>
      </c>
      <c r="Y738" s="59" t="str">
        <f>IF(NOTA[[#This Row],[JUMLAH]]="","",(NOTA[[#This Row],[JUMLAH]]-NOTA[[#This Row],[DISC 1-]])*NOTA[[#This Row],[DISC 2]])</f>
        <v/>
      </c>
      <c r="Z738" s="59" t="str">
        <f>IF(NOTA[[#This Row],[JUMLAH]]="","",NOTA[[#This Row],[DISC 1-]]+NOTA[[#This Row],[DISC 2-]])</f>
        <v/>
      </c>
      <c r="AA738" s="59" t="str">
        <f>IF(NOTA[[#This Row],[JUMLAH]]="","",NOTA[[#This Row],[JUMLAH]]-NOTA[[#This Row],[DISC]])</f>
        <v/>
      </c>
      <c r="AB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9" t="str">
        <f>IF(OR(NOTA[[#This Row],[QTY]]="",NOTA[[#This Row],[HARGA SATUAN]]="",),"",NOTA[[#This Row],[QTY]]*NOTA[[#This Row],[HARGA SATUAN]])</f>
        <v/>
      </c>
      <c r="AF738" s="60" t="str">
        <f ca="1">IF(NOTA[ID_H]="","",INDEX(NOTA[TANGGAL],MATCH(,INDIRECT(ADDRESS(ROW(NOTA[TANGGAL]),COLUMN(NOTA[TANGGAL]))&amp;":"&amp;ADDRESS(ROW(),COLUMN(NOTA[TANGGAL]))),-1)))</f>
        <v/>
      </c>
      <c r="AG738" s="57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8" t="str">
        <f>IF(NOTA[[#This Row],[ID_P]]="","",MATCH(NOTA[[#This Row],[ID_P]],[1]!B_MSK[N_ID],0))</f>
        <v/>
      </c>
      <c r="D739" s="58" t="str">
        <f ca="1">IF(NOTA[[#This Row],[NAMA BARANG]]="","",INDEX(NOTA[ID],MATCH(,INDIRECT(ADDRESS(ROW(NOTA[ID]),COLUMN(NOTA[ID]))&amp;":"&amp;ADDRESS(ROW(),COLUMN(NOTA[ID]))),-1)))</f>
        <v/>
      </c>
      <c r="E739" s="61"/>
      <c r="F739" s="62"/>
      <c r="G739" s="62"/>
      <c r="H739" s="108"/>
      <c r="I739" s="62"/>
      <c r="J739" s="60"/>
      <c r="K739" s="62"/>
      <c r="L739" s="26"/>
      <c r="M739" s="63"/>
      <c r="N739" s="62"/>
      <c r="O739" s="62"/>
      <c r="P739" s="57"/>
      <c r="Q739" s="64"/>
      <c r="R739" s="39"/>
      <c r="S739" s="119"/>
      <c r="T739" s="119"/>
      <c r="U739" s="59"/>
      <c r="V739" s="37"/>
      <c r="W739" s="59" t="str">
        <f>IF(NOTA[[#This Row],[HARGA/ CTN]]="",NOTA[[#This Row],[JUMLAH_H]],NOTA[[#This Row],[HARGA/ CTN]]*NOTA[[#This Row],[C]])</f>
        <v/>
      </c>
      <c r="X739" s="59" t="str">
        <f>IF(NOTA[[#This Row],[JUMLAH]]="","",NOTA[[#This Row],[JUMLAH]]*NOTA[[#This Row],[DISC 1]])</f>
        <v/>
      </c>
      <c r="Y739" s="59" t="str">
        <f>IF(NOTA[[#This Row],[JUMLAH]]="","",(NOTA[[#This Row],[JUMLAH]]-NOTA[[#This Row],[DISC 1-]])*NOTA[[#This Row],[DISC 2]])</f>
        <v/>
      </c>
      <c r="Z739" s="59" t="str">
        <f>IF(NOTA[[#This Row],[JUMLAH]]="","",NOTA[[#This Row],[DISC 1-]]+NOTA[[#This Row],[DISC 2-]])</f>
        <v/>
      </c>
      <c r="AA739" s="59" t="str">
        <f>IF(NOTA[[#This Row],[JUMLAH]]="","",NOTA[[#This Row],[JUMLAH]]-NOTA[[#This Row],[DISC]])</f>
        <v/>
      </c>
      <c r="AB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9" t="str">
        <f>IF(OR(NOTA[[#This Row],[QTY]]="",NOTA[[#This Row],[HARGA SATUAN]]="",),"",NOTA[[#This Row],[QTY]]*NOTA[[#This Row],[HARGA SATUAN]])</f>
        <v/>
      </c>
      <c r="AF739" s="60" t="str">
        <f ca="1">IF(NOTA[ID_H]="","",INDEX(NOTA[TANGGAL],MATCH(,INDIRECT(ADDRESS(ROW(NOTA[TANGGAL]),COLUMN(NOTA[TANGGAL]))&amp;":"&amp;ADDRESS(ROW(),COLUMN(NOTA[TANGGAL]))),-1)))</f>
        <v/>
      </c>
      <c r="AG739" s="57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8" t="str">
        <f>IF(NOTA[[#This Row],[ID_P]]="","",MATCH(NOTA[[#This Row],[ID_P]],[1]!B_MSK[N_ID],0))</f>
        <v/>
      </c>
      <c r="D740" s="58" t="str">
        <f ca="1">IF(NOTA[[#This Row],[NAMA BARANG]]="","",INDEX(NOTA[ID],MATCH(,INDIRECT(ADDRESS(ROW(NOTA[ID]),COLUMN(NOTA[ID]))&amp;":"&amp;ADDRESS(ROW(),COLUMN(NOTA[ID]))),-1)))</f>
        <v/>
      </c>
      <c r="E740" s="61"/>
      <c r="F740" s="62"/>
      <c r="G740" s="62"/>
      <c r="H740" s="108"/>
      <c r="I740" s="62"/>
      <c r="J740" s="60"/>
      <c r="K740" s="62"/>
      <c r="L740" s="26"/>
      <c r="M740" s="63"/>
      <c r="N740" s="62"/>
      <c r="O740" s="62"/>
      <c r="P740" s="57"/>
      <c r="Q740" s="64"/>
      <c r="R740" s="39"/>
      <c r="S740" s="119"/>
      <c r="T740" s="119"/>
      <c r="U740" s="59"/>
      <c r="V740" s="37"/>
      <c r="W740" s="59" t="str">
        <f>IF(NOTA[[#This Row],[HARGA/ CTN]]="",NOTA[[#This Row],[JUMLAH_H]],NOTA[[#This Row],[HARGA/ CTN]]*NOTA[[#This Row],[C]])</f>
        <v/>
      </c>
      <c r="X740" s="59" t="str">
        <f>IF(NOTA[[#This Row],[JUMLAH]]="","",NOTA[[#This Row],[JUMLAH]]*NOTA[[#This Row],[DISC 1]])</f>
        <v/>
      </c>
      <c r="Y740" s="59" t="str">
        <f>IF(NOTA[[#This Row],[JUMLAH]]="","",(NOTA[[#This Row],[JUMLAH]]-NOTA[[#This Row],[DISC 1-]])*NOTA[[#This Row],[DISC 2]])</f>
        <v/>
      </c>
      <c r="Z740" s="59" t="str">
        <f>IF(NOTA[[#This Row],[JUMLAH]]="","",NOTA[[#This Row],[DISC 1-]]+NOTA[[#This Row],[DISC 2-]])</f>
        <v/>
      </c>
      <c r="AA740" s="59" t="str">
        <f>IF(NOTA[[#This Row],[JUMLAH]]="","",NOTA[[#This Row],[JUMLAH]]-NOTA[[#This Row],[DISC]])</f>
        <v/>
      </c>
      <c r="AB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9" t="str">
        <f>IF(OR(NOTA[[#This Row],[QTY]]="",NOTA[[#This Row],[HARGA SATUAN]]="",),"",NOTA[[#This Row],[QTY]]*NOTA[[#This Row],[HARGA SATUAN]])</f>
        <v/>
      </c>
      <c r="AF740" s="60" t="str">
        <f ca="1">IF(NOTA[ID_H]="","",INDEX(NOTA[TANGGAL],MATCH(,INDIRECT(ADDRESS(ROW(NOTA[TANGGAL]),COLUMN(NOTA[TANGGAL]))&amp;":"&amp;ADDRESS(ROW(),COLUMN(NOTA[TANGGAL]))),-1)))</f>
        <v/>
      </c>
      <c r="AG740" s="57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108"/>
      <c r="I741" s="62"/>
      <c r="J741" s="60"/>
      <c r="K741" s="62"/>
      <c r="L741" s="26"/>
      <c r="M741" s="63"/>
      <c r="N741" s="62"/>
      <c r="O741" s="62"/>
      <c r="P741" s="57"/>
      <c r="Q741" s="64"/>
      <c r="R741" s="39"/>
      <c r="S741" s="119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26"/>
      <c r="G744" s="26"/>
      <c r="H744" s="31"/>
      <c r="I744" s="26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CTN]]*NOTA[[#This Row],[C]])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CTN]]*NOTA[[#This Row],[C]])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CTN]]*NOTA[[#This Row],[C]])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CTN]]*NOTA[[#This Row],[C]])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CTN]]*NOTA[[#This Row],[C]])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CTN]]*NOTA[[#This Row],[C]])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120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108"/>
      <c r="I757" s="62"/>
      <c r="J757" s="60"/>
      <c r="K757" s="62"/>
      <c r="L757" s="26"/>
      <c r="M757" s="63"/>
      <c r="N757" s="62"/>
      <c r="O757" s="62"/>
      <c r="P757" s="57"/>
      <c r="Q757" s="64"/>
      <c r="R757" s="39"/>
      <c r="S757" s="119"/>
      <c r="T757" s="119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8" t="str">
        <f>IF(NOTA[[#This Row],[ID_P]]="","",MATCH(NOTA[[#This Row],[ID_P]],[1]!B_MSK[N_ID],0))</f>
        <v/>
      </c>
      <c r="D758" s="58" t="str">
        <f ca="1">IF(NOTA[[#This Row],[NAMA BARANG]]="","",INDEX(NOTA[ID],MATCH(,INDIRECT(ADDRESS(ROW(NOTA[ID]),COLUMN(NOTA[ID]))&amp;":"&amp;ADDRESS(ROW(),COLUMN(NOTA[ID]))),-1)))</f>
        <v/>
      </c>
      <c r="E758" s="61"/>
      <c r="F758" s="26"/>
      <c r="G758" s="26"/>
      <c r="H758" s="31"/>
      <c r="I758" s="62"/>
      <c r="J758" s="60"/>
      <c r="K758" s="62"/>
      <c r="L758" s="26"/>
      <c r="M758" s="63"/>
      <c r="N758" s="62"/>
      <c r="O758" s="26"/>
      <c r="P758" s="57"/>
      <c r="Q758" s="64"/>
      <c r="R758" s="39"/>
      <c r="S758" s="119"/>
      <c r="T758" s="119"/>
      <c r="U758" s="59"/>
      <c r="V758" s="37"/>
      <c r="W758" s="59" t="str">
        <f>IF(NOTA[[#This Row],[HARGA/ CTN]]="",NOTA[[#This Row],[JUMLAH_H]],NOTA[[#This Row],[HARGA/ CTN]]*NOTA[[#This Row],[C]])</f>
        <v/>
      </c>
      <c r="X758" s="59" t="str">
        <f>IF(NOTA[[#This Row],[JUMLAH]]="","",NOTA[[#This Row],[JUMLAH]]*NOTA[[#This Row],[DISC 1]])</f>
        <v/>
      </c>
      <c r="Y758" s="59" t="str">
        <f>IF(NOTA[[#This Row],[JUMLAH]]="","",(NOTA[[#This Row],[JUMLAH]]-NOTA[[#This Row],[DISC 1-]])*NOTA[[#This Row],[DISC 2]])</f>
        <v/>
      </c>
      <c r="Z758" s="59" t="str">
        <f>IF(NOTA[[#This Row],[JUMLAH]]="","",NOTA[[#This Row],[DISC 1-]]+NOTA[[#This Row],[DISC 2-]])</f>
        <v/>
      </c>
      <c r="AA758" s="59" t="str">
        <f>IF(NOTA[[#This Row],[JUMLAH]]="","",NOTA[[#This Row],[JUMLAH]]-NOTA[[#This Row],[DISC]])</f>
        <v/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9" t="str">
        <f>IF(OR(NOTA[[#This Row],[QTY]]="",NOTA[[#This Row],[HARGA SATUAN]]="",),"",NOTA[[#This Row],[QTY]]*NOTA[[#This Row],[HARGA SATUAN]])</f>
        <v/>
      </c>
      <c r="AF758" s="60" t="str">
        <f ca="1">IF(NOTA[ID_H]="","",INDEX(NOTA[TANGGAL],MATCH(,INDIRECT(ADDRESS(ROW(NOTA[TANGGAL]),COLUMN(NOTA[TANGGAL]))&amp;":"&amp;ADDRESS(ROW(),COLUMN(NOTA[TANGGAL]))),-1)))</f>
        <v/>
      </c>
      <c r="AG758" s="57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 t="str">
        <f ca="1">IF(NOTA[[#This Row],[NAMA BARANG]]="","",INDEX(NOTA[ID],MATCH(,INDIRECT(ADDRESS(ROW(NOTA[ID]),COLUMN(NOTA[ID]))&amp;":"&amp;ADDRESS(ROW(),COLUMN(NOTA[ID]))),-1)))</f>
        <v/>
      </c>
      <c r="E759" s="61"/>
      <c r="F759" s="62"/>
      <c r="G759" s="62"/>
      <c r="H759" s="108"/>
      <c r="I759" s="62"/>
      <c r="J759" s="60"/>
      <c r="K759" s="62"/>
      <c r="L759" s="62"/>
      <c r="M759" s="63"/>
      <c r="N759" s="62"/>
      <c r="O759" s="26"/>
      <c r="P759" s="57"/>
      <c r="Q759" s="64"/>
      <c r="R759" s="39"/>
      <c r="S759" s="119"/>
      <c r="T759" s="119"/>
      <c r="U759" s="59"/>
      <c r="V759" s="37"/>
      <c r="W759" s="59" t="str">
        <f>IF(NOTA[[#This Row],[HARGA/ CTN]]="",NOTA[[#This Row],[JUMLAH_H]],NOTA[[#This Row],[HARGA/ CTN]]*NOTA[[#This Row],[C]])</f>
        <v/>
      </c>
      <c r="X759" s="59" t="str">
        <f>IF(NOTA[[#This Row],[JUMLAH]]="","",NOTA[[#This Row],[JUMLAH]]*NOTA[[#This Row],[DISC 1]])</f>
        <v/>
      </c>
      <c r="Y759" s="59" t="str">
        <f>IF(NOTA[[#This Row],[JUMLAH]]="","",(NOTA[[#This Row],[JUMLAH]]-NOTA[[#This Row],[DISC 1-]])*NOTA[[#This Row],[DISC 2]])</f>
        <v/>
      </c>
      <c r="Z759" s="59" t="str">
        <f>IF(NOTA[[#This Row],[JUMLAH]]="","",NOTA[[#This Row],[DISC 1-]]+NOTA[[#This Row],[DISC 2-]])</f>
        <v/>
      </c>
      <c r="AA759" s="59" t="str">
        <f>IF(NOTA[[#This Row],[JUMLAH]]="","",NOTA[[#This Row],[JUMLAH]]-NOTA[[#This Row],[DISC]])</f>
        <v/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9" t="str">
        <f>IF(OR(NOTA[[#This Row],[QTY]]="",NOTA[[#This Row],[HARGA SATUAN]]="",),"",NOTA[[#This Row],[QTY]]*NOTA[[#This Row],[HARGA SATUAN]])</f>
        <v/>
      </c>
      <c r="AF759" s="60" t="str">
        <f ca="1">IF(NOTA[ID_H]="","",INDEX(NOTA[TANGGAL],MATCH(,INDIRECT(ADDRESS(ROW(NOTA[TANGGAL]),COLUMN(NOTA[TANGGAL]))&amp;":"&amp;ADDRESS(ROW(),COLUMN(NOTA[TANGGAL]))),-1)))</f>
        <v/>
      </c>
      <c r="AG759" s="57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8" t="str">
        <f>IF(NOTA[[#This Row],[ID_P]]="","",MATCH(NOTA[[#This Row],[ID_P]],[1]!B_MSK[N_ID],0))</f>
        <v/>
      </c>
      <c r="D760" s="58" t="str">
        <f ca="1">IF(NOTA[[#This Row],[NAMA BARANG]]="","",INDEX(NOTA[ID],MATCH(,INDIRECT(ADDRESS(ROW(NOTA[ID]),COLUMN(NOTA[ID]))&amp;":"&amp;ADDRESS(ROW(),COLUMN(NOTA[ID]))),-1)))</f>
        <v/>
      </c>
      <c r="E760" s="61"/>
      <c r="F760" s="26"/>
      <c r="G760" s="26"/>
      <c r="H760" s="31"/>
      <c r="I760" s="62"/>
      <c r="J760" s="60"/>
      <c r="K760" s="62"/>
      <c r="L760" s="26"/>
      <c r="M760" s="63"/>
      <c r="N760" s="62"/>
      <c r="O760" s="26"/>
      <c r="P760" s="57"/>
      <c r="Q760" s="64"/>
      <c r="R760" s="39"/>
      <c r="S760" s="119"/>
      <c r="T760" s="119"/>
      <c r="U760" s="59"/>
      <c r="V760" s="37"/>
      <c r="W760" s="59" t="str">
        <f>IF(NOTA[[#This Row],[HARGA/ CTN]]="",NOTA[[#This Row],[JUMLAH_H]],NOTA[[#This Row],[HARGA/ CTN]]*NOTA[[#This Row],[C]])</f>
        <v/>
      </c>
      <c r="X760" s="59" t="str">
        <f>IF(NOTA[[#This Row],[JUMLAH]]="","",NOTA[[#This Row],[JUMLAH]]*NOTA[[#This Row],[DISC 1]])</f>
        <v/>
      </c>
      <c r="Y760" s="59" t="str">
        <f>IF(NOTA[[#This Row],[JUMLAH]]="","",(NOTA[[#This Row],[JUMLAH]]-NOTA[[#This Row],[DISC 1-]])*NOTA[[#This Row],[DISC 2]])</f>
        <v/>
      </c>
      <c r="Z760" s="59" t="str">
        <f>IF(NOTA[[#This Row],[JUMLAH]]="","",NOTA[[#This Row],[DISC 1-]]+NOTA[[#This Row],[DISC 2-]])</f>
        <v/>
      </c>
      <c r="AA760" s="59" t="str">
        <f>IF(NOTA[[#This Row],[JUMLAH]]="","",NOTA[[#This Row],[JUMLAH]]-NOTA[[#This Row],[DISC]])</f>
        <v/>
      </c>
      <c r="AB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9" t="str">
        <f>IF(OR(NOTA[[#This Row],[QTY]]="",NOTA[[#This Row],[HARGA SATUAN]]="",),"",NOTA[[#This Row],[QTY]]*NOTA[[#This Row],[HARGA SATUAN]])</f>
        <v/>
      </c>
      <c r="AF760" s="60" t="str">
        <f ca="1">IF(NOTA[ID_H]="","",INDEX(NOTA[TANGGAL],MATCH(,INDIRECT(ADDRESS(ROW(NOTA[TANGGAL]),COLUMN(NOTA[TANGGAL]))&amp;":"&amp;ADDRESS(ROW(),COLUMN(NOTA[TANGGAL]))),-1)))</f>
        <v/>
      </c>
      <c r="AG760" s="57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8" t="str">
        <f>IF(NOTA[[#This Row],[ID_P]]="","",MATCH(NOTA[[#This Row],[ID_P]],[1]!B_MSK[N_ID],0))</f>
        <v/>
      </c>
      <c r="D761" s="58" t="str">
        <f ca="1">IF(NOTA[[#This Row],[NAMA BARANG]]="","",INDEX(NOTA[ID],MATCH(,INDIRECT(ADDRESS(ROW(NOTA[ID]),COLUMN(NOTA[ID]))&amp;":"&amp;ADDRESS(ROW(),COLUMN(NOTA[ID]))),-1)))</f>
        <v/>
      </c>
      <c r="E761" s="61"/>
      <c r="F761" s="62"/>
      <c r="G761" s="62"/>
      <c r="H761" s="108"/>
      <c r="I761" s="62"/>
      <c r="J761" s="60"/>
      <c r="K761" s="62"/>
      <c r="L761" s="26"/>
      <c r="M761" s="63"/>
      <c r="N761" s="62"/>
      <c r="O761" s="26"/>
      <c r="P761" s="57"/>
      <c r="Q761" s="64"/>
      <c r="R761" s="39"/>
      <c r="S761" s="119"/>
      <c r="T761" s="119"/>
      <c r="U761" s="59"/>
      <c r="V761" s="37"/>
      <c r="W761" s="59" t="str">
        <f>IF(NOTA[[#This Row],[HARGA/ CTN]]="",NOTA[[#This Row],[JUMLAH_H]],NOTA[[#This Row],[HARGA/ CTN]]*NOTA[[#This Row],[C]])</f>
        <v/>
      </c>
      <c r="X761" s="59" t="str">
        <f>IF(NOTA[[#This Row],[JUMLAH]]="","",NOTA[[#This Row],[JUMLAH]]*NOTA[[#This Row],[DISC 1]])</f>
        <v/>
      </c>
      <c r="Y761" s="59" t="str">
        <f>IF(NOTA[[#This Row],[JUMLAH]]="","",(NOTA[[#This Row],[JUMLAH]]-NOTA[[#This Row],[DISC 1-]])*NOTA[[#This Row],[DISC 2]])</f>
        <v/>
      </c>
      <c r="Z761" s="59" t="str">
        <f>IF(NOTA[[#This Row],[JUMLAH]]="","",NOTA[[#This Row],[DISC 1-]]+NOTA[[#This Row],[DISC 2-]])</f>
        <v/>
      </c>
      <c r="AA761" s="59" t="str">
        <f>IF(NOTA[[#This Row],[JUMLAH]]="","",NOTA[[#This Row],[JUMLAH]]-NOTA[[#This Row],[DISC]])</f>
        <v/>
      </c>
      <c r="AB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9" t="str">
        <f>IF(OR(NOTA[[#This Row],[QTY]]="",NOTA[[#This Row],[HARGA SATUAN]]="",),"",NOTA[[#This Row],[QTY]]*NOTA[[#This Row],[HARGA SATUAN]])</f>
        <v/>
      </c>
      <c r="AF761" s="60" t="str">
        <f ca="1">IF(NOTA[ID_H]="","",INDEX(NOTA[TANGGAL],MATCH(,INDIRECT(ADDRESS(ROW(NOTA[TANGGAL]),COLUMN(NOTA[TANGGAL]))&amp;":"&amp;ADDRESS(ROW(),COLUMN(NOTA[TANGGAL]))),-1)))</f>
        <v/>
      </c>
      <c r="AG761" s="57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8" t="str">
        <f>IF(NOTA[[#This Row],[ID_P]]="","",MATCH(NOTA[[#This Row],[ID_P]],[1]!B_MSK[N_ID],0))</f>
        <v/>
      </c>
      <c r="D762" s="58" t="str">
        <f ca="1">IF(NOTA[[#This Row],[NAMA BARANG]]="","",INDEX(NOTA[ID],MATCH(,INDIRECT(ADDRESS(ROW(NOTA[ID]),COLUMN(NOTA[ID]))&amp;":"&amp;ADDRESS(ROW(),COLUMN(NOTA[ID]))),-1)))</f>
        <v/>
      </c>
      <c r="E762" s="61"/>
      <c r="F762" s="62"/>
      <c r="G762" s="62"/>
      <c r="H762" s="108"/>
      <c r="I762" s="62"/>
      <c r="J762" s="60"/>
      <c r="K762" s="62"/>
      <c r="L762" s="26"/>
      <c r="M762" s="63"/>
      <c r="N762" s="62"/>
      <c r="O762" s="26"/>
      <c r="P762" s="57"/>
      <c r="Q762" s="64"/>
      <c r="R762" s="39"/>
      <c r="S762" s="119"/>
      <c r="T762" s="119"/>
      <c r="U762" s="59"/>
      <c r="V762" s="37"/>
      <c r="W762" s="59" t="str">
        <f>IF(NOTA[[#This Row],[HARGA/ CTN]]="",NOTA[[#This Row],[JUMLAH_H]],NOTA[[#This Row],[HARGA/ CTN]]*NOTA[[#This Row],[C]])</f>
        <v/>
      </c>
      <c r="X762" s="59" t="str">
        <f>IF(NOTA[[#This Row],[JUMLAH]]="","",NOTA[[#This Row],[JUMLAH]]*NOTA[[#This Row],[DISC 1]])</f>
        <v/>
      </c>
      <c r="Y762" s="59" t="str">
        <f>IF(NOTA[[#This Row],[JUMLAH]]="","",(NOTA[[#This Row],[JUMLAH]]-NOTA[[#This Row],[DISC 1-]])*NOTA[[#This Row],[DISC 2]])</f>
        <v/>
      </c>
      <c r="Z762" s="59" t="str">
        <f>IF(NOTA[[#This Row],[JUMLAH]]="","",NOTA[[#This Row],[DISC 1-]]+NOTA[[#This Row],[DISC 2-]])</f>
        <v/>
      </c>
      <c r="AA762" s="59" t="str">
        <f>IF(NOTA[[#This Row],[JUMLAH]]="","",NOTA[[#This Row],[JUMLAH]]-NOTA[[#This Row],[DISC]])</f>
        <v/>
      </c>
      <c r="AB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9" t="str">
        <f>IF(OR(NOTA[[#This Row],[QTY]]="",NOTA[[#This Row],[HARGA SATUAN]]="",),"",NOTA[[#This Row],[QTY]]*NOTA[[#This Row],[HARGA SATUAN]])</f>
        <v/>
      </c>
      <c r="AF762" s="60" t="str">
        <f ca="1">IF(NOTA[ID_H]="","",INDEX(NOTA[TANGGAL],MATCH(,INDIRECT(ADDRESS(ROW(NOTA[TANGGAL]),COLUMN(NOTA[TANGGAL]))&amp;":"&amp;ADDRESS(ROW(),COLUMN(NOTA[TANGGAL]))),-1)))</f>
        <v/>
      </c>
      <c r="AG762" s="57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26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62"/>
      <c r="G764" s="62"/>
      <c r="H764" s="108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26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62"/>
      <c r="G766" s="62"/>
      <c r="H766" s="108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26"/>
      <c r="G769" s="26"/>
      <c r="H769" s="31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63"/>
      <c r="N771" s="62"/>
      <c r="O771" s="26"/>
      <c r="P771" s="57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CTN]]*NOTA[[#This Row],[C]])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63"/>
      <c r="N772" s="62"/>
      <c r="O772" s="26"/>
      <c r="P772" s="57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CTN]]*NOTA[[#This Row],[C]])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63"/>
      <c r="N773" s="62"/>
      <c r="O773" s="26"/>
      <c r="P773" s="57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CTN]]*NOTA[[#This Row],[C]])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63"/>
      <c r="N774" s="62"/>
      <c r="O774" s="26"/>
      <c r="P774" s="57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CTN]]*NOTA[[#This Row],[C]])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CTN]]*NOTA[[#This Row],[C]])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CTN]]*NOTA[[#This Row],[C]])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66"/>
      <c r="G785" s="166"/>
      <c r="H785" s="167"/>
      <c r="I785" s="166"/>
      <c r="J785" s="168"/>
      <c r="K785" s="166"/>
      <c r="L785" s="166"/>
      <c r="M785" s="169"/>
      <c r="N785" s="166"/>
      <c r="O785" s="166"/>
      <c r="P785" s="170"/>
      <c r="Q785" s="171"/>
      <c r="R785" s="16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166"/>
      <c r="G809" s="166"/>
      <c r="H809" s="167"/>
      <c r="I809" s="166"/>
      <c r="J809" s="168"/>
      <c r="K809" s="166"/>
      <c r="L809" s="166"/>
      <c r="M809" s="169"/>
      <c r="N809" s="166"/>
      <c r="O809" s="166"/>
      <c r="P809" s="170"/>
      <c r="Q809" s="171"/>
      <c r="R809" s="16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166"/>
      <c r="G810" s="166"/>
      <c r="H810" s="167"/>
      <c r="I810" s="166"/>
      <c r="J810" s="168"/>
      <c r="K810" s="166"/>
      <c r="L810" s="166"/>
      <c r="M810" s="169"/>
      <c r="N810" s="166"/>
      <c r="O810" s="166"/>
      <c r="P810" s="170"/>
      <c r="Q810" s="171"/>
      <c r="R810" s="16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166"/>
      <c r="G822" s="166"/>
      <c r="H822" s="167"/>
      <c r="I822" s="166"/>
      <c r="J822" s="168"/>
      <c r="K822" s="166"/>
      <c r="L822" s="166"/>
      <c r="M822" s="169"/>
      <c r="N822" s="166"/>
      <c r="O822" s="166"/>
      <c r="P822" s="170"/>
      <c r="Q822" s="171"/>
      <c r="R822" s="16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166"/>
      <c r="G823" s="166"/>
      <c r="H823" s="167"/>
      <c r="I823" s="166"/>
      <c r="J823" s="168"/>
      <c r="K823" s="166"/>
      <c r="L823" s="166"/>
      <c r="M823" s="169"/>
      <c r="N823" s="166"/>
      <c r="O823" s="166"/>
      <c r="P823" s="170"/>
      <c r="Q823" s="171"/>
      <c r="R823" s="16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166"/>
      <c r="G824" s="166"/>
      <c r="H824" s="167"/>
      <c r="I824" s="166"/>
      <c r="J824" s="168"/>
      <c r="K824" s="166"/>
      <c r="L824" s="166"/>
      <c r="M824" s="169"/>
      <c r="N824" s="166"/>
      <c r="O824" s="166"/>
      <c r="P824" s="170"/>
      <c r="Q824" s="171"/>
      <c r="R824" s="16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72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121"/>
      <c r="J888" s="122"/>
      <c r="K888" s="121"/>
      <c r="L888" s="26"/>
      <c r="M888" s="123"/>
      <c r="N888" s="121"/>
      <c r="O888" s="26"/>
      <c r="P888" s="124"/>
      <c r="Q888" s="125"/>
      <c r="R888" s="39"/>
      <c r="S888" s="126"/>
      <c r="T888" s="126"/>
      <c r="U888" s="127"/>
      <c r="V888" s="128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121"/>
      <c r="G889" s="121"/>
      <c r="H889" s="129"/>
      <c r="I889" s="121"/>
      <c r="J889" s="122"/>
      <c r="K889" s="121"/>
      <c r="L889" s="26"/>
      <c r="M889" s="123"/>
      <c r="N889" s="121"/>
      <c r="O889" s="26"/>
      <c r="P889" s="124"/>
      <c r="Q889" s="125"/>
      <c r="R889" s="39"/>
      <c r="S889" s="126"/>
      <c r="T889" s="126"/>
      <c r="U889" s="127"/>
      <c r="V889" s="128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121"/>
      <c r="G890" s="121"/>
      <c r="H890" s="129"/>
      <c r="I890" s="121"/>
      <c r="J890" s="122"/>
      <c r="K890" s="121"/>
      <c r="L890" s="26"/>
      <c r="M890" s="123"/>
      <c r="N890" s="121"/>
      <c r="O890" s="26"/>
      <c r="P890" s="124"/>
      <c r="Q890" s="125"/>
      <c r="R890" s="39"/>
      <c r="S890" s="126"/>
      <c r="T890" s="126"/>
      <c r="U890" s="127"/>
      <c r="V890" s="128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3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130"/>
      <c r="F955" s="131"/>
      <c r="G955" s="131"/>
      <c r="H955" s="132"/>
      <c r="I955" s="131"/>
      <c r="J955" s="133"/>
      <c r="K955" s="131"/>
      <c r="L955" s="131"/>
      <c r="M955" s="134"/>
      <c r="N955" s="131"/>
      <c r="O955" s="131"/>
      <c r="P955" s="135"/>
      <c r="Q955" s="136"/>
      <c r="R955" s="134"/>
      <c r="S955" s="137"/>
      <c r="T955" s="137"/>
      <c r="U955" s="138"/>
      <c r="V955" s="139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0"/>
      <c r="F957" s="131"/>
      <c r="G957" s="131"/>
      <c r="H957" s="132"/>
      <c r="I957" s="131"/>
      <c r="J957" s="133"/>
      <c r="K957" s="131"/>
      <c r="L957" s="131"/>
      <c r="M957" s="134"/>
      <c r="N957" s="131"/>
      <c r="O957" s="131"/>
      <c r="P957" s="135"/>
      <c r="Q957" s="136"/>
      <c r="R957" s="134"/>
      <c r="S957" s="137"/>
      <c r="T957" s="137"/>
      <c r="U957" s="138"/>
      <c r="V957" s="139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0"/>
      <c r="F962" s="131"/>
      <c r="G962" s="131"/>
      <c r="H962" s="132"/>
      <c r="I962" s="131"/>
      <c r="J962" s="133"/>
      <c r="K962" s="131"/>
      <c r="L962" s="131"/>
      <c r="M962" s="134"/>
      <c r="N962" s="131"/>
      <c r="O962" s="131"/>
      <c r="P962" s="135"/>
      <c r="Q962" s="136"/>
      <c r="R962" s="134"/>
      <c r="S962" s="137"/>
      <c r="T962" s="137"/>
      <c r="U962" s="138"/>
      <c r="V962" s="139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CTN]]*NOTA[[#This Row],[C]])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26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CTN]]*NOTA[[#This Row],[C]])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CTN]]*NOTA[[#This Row],[C]])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38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38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93" t="str">
        <f>IF(NOTA[[#This Row],[ID_P]]="","",MATCH(NOTA[[#This Row],[ID_P]],[1]!B_MSK[N_ID],0))</f>
        <v/>
      </c>
      <c r="D1043" s="93" t="str">
        <f ca="1">IF(NOTA[[#This Row],[NAMA BARANG]]="","",INDEX(NOTA[ID],MATCH(,INDIRECT(ADDRESS(ROW(NOTA[ID]),COLUMN(NOTA[ID]))&amp;":"&amp;ADDRESS(ROW(),COLUMN(NOTA[ID]))),-1)))</f>
        <v/>
      </c>
      <c r="E1043" s="150"/>
      <c r="F1043" s="38"/>
      <c r="G1043" s="38"/>
      <c r="H1043" s="80"/>
      <c r="I1043" s="38"/>
      <c r="J1043" s="79"/>
      <c r="K1043" s="38"/>
      <c r="L1043" s="38"/>
      <c r="M1043" s="151"/>
      <c r="N1043" s="38"/>
      <c r="O1043" s="38"/>
      <c r="P1043" s="91"/>
      <c r="Q1043" s="106"/>
      <c r="R1043" s="151"/>
      <c r="S1043" s="152"/>
      <c r="T1043" s="152"/>
      <c r="U1043" s="66"/>
      <c r="V1043" s="104"/>
      <c r="W1043" s="66" t="str">
        <f>IF(NOTA[[#This Row],[HARGA/ CTN]]="",NOTA[[#This Row],[JUMLAH_H]],NOTA[[#This Row],[HARGA/ CTN]]*NOTA[[#This Row],[C]])</f>
        <v/>
      </c>
      <c r="X1043" s="66" t="str">
        <f>IF(NOTA[[#This Row],[JUMLAH]]="","",NOTA[[#This Row],[JUMLAH]]*NOTA[[#This Row],[DISC 1]])</f>
        <v/>
      </c>
      <c r="Y1043" s="66" t="str">
        <f>IF(NOTA[[#This Row],[JUMLAH]]="","",(NOTA[[#This Row],[JUMLAH]]-NOTA[[#This Row],[DISC 1-]])*NOTA[[#This Row],[DISC 2]])</f>
        <v/>
      </c>
      <c r="Z1043" s="66" t="str">
        <f>IF(NOTA[[#This Row],[JUMLAH]]="","",NOTA[[#This Row],[DISC 1-]]+NOTA[[#This Row],[DISC 2-]])</f>
        <v/>
      </c>
      <c r="AA1043" s="66" t="str">
        <f>IF(NOTA[[#This Row],[JUMLAH]]="","",NOTA[[#This Row],[JUMLAH]]-NOTA[[#This Row],[DISC]])</f>
        <v/>
      </c>
      <c r="AB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66" t="str">
        <f>IF(OR(NOTA[[#This Row],[QTY]]="",NOTA[[#This Row],[HARGA SATUAN]]="",),"",NOTA[[#This Row],[QTY]]*NOTA[[#This Row],[HARGA SATUAN]])</f>
        <v/>
      </c>
      <c r="AF1043" s="79" t="str">
        <f ca="1">IF(NOTA[ID_H]="","",INDEX(NOTA[TANGGAL],MATCH(,INDIRECT(ADDRESS(ROW(NOTA[TANGGAL]),COLUMN(NOTA[TANGGAL]))&amp;":"&amp;ADDRESS(ROW(),COLUMN(NOTA[TANGGAL]))),-1)))</f>
        <v/>
      </c>
      <c r="AG1043" s="91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93" t="str">
        <f>IF(NOTA[[#This Row],[ID_P]]="","",MATCH(NOTA[[#This Row],[ID_P]],[1]!B_MSK[N_ID],0))</f>
        <v/>
      </c>
      <c r="D1044" s="93" t="str">
        <f ca="1">IF(NOTA[[#This Row],[NAMA BARANG]]="","",INDEX(NOTA[ID],MATCH(,INDIRECT(ADDRESS(ROW(NOTA[ID]),COLUMN(NOTA[ID]))&amp;":"&amp;ADDRESS(ROW(),COLUMN(NOTA[ID]))),-1)))</f>
        <v/>
      </c>
      <c r="E1044" s="150"/>
      <c r="F1044" s="38"/>
      <c r="G1044" s="38"/>
      <c r="H1044" s="80"/>
      <c r="I1044" s="38"/>
      <c r="J1044" s="79"/>
      <c r="K1044" s="38"/>
      <c r="L1044" s="38"/>
      <c r="M1044" s="151"/>
      <c r="N1044" s="38"/>
      <c r="O1044" s="38"/>
      <c r="P1044" s="91"/>
      <c r="Q1044" s="106"/>
      <c r="R1044" s="151"/>
      <c r="S1044" s="152"/>
      <c r="T1044" s="152"/>
      <c r="U1044" s="66"/>
      <c r="V1044" s="104"/>
      <c r="W1044" s="66" t="str">
        <f>IF(NOTA[[#This Row],[HARGA/ CTN]]="",NOTA[[#This Row],[JUMLAH_H]],NOTA[[#This Row],[HARGA/ CTN]]*NOTA[[#This Row],[C]])</f>
        <v/>
      </c>
      <c r="X1044" s="66" t="str">
        <f>IF(NOTA[[#This Row],[JUMLAH]]="","",NOTA[[#This Row],[JUMLAH]]*NOTA[[#This Row],[DISC 1]])</f>
        <v/>
      </c>
      <c r="Y1044" s="66" t="str">
        <f>IF(NOTA[[#This Row],[JUMLAH]]="","",(NOTA[[#This Row],[JUMLAH]]-NOTA[[#This Row],[DISC 1-]])*NOTA[[#This Row],[DISC 2]])</f>
        <v/>
      </c>
      <c r="Z1044" s="66" t="str">
        <f>IF(NOTA[[#This Row],[JUMLAH]]="","",NOTA[[#This Row],[DISC 1-]]+NOTA[[#This Row],[DISC 2-]])</f>
        <v/>
      </c>
      <c r="AA1044" s="66" t="str">
        <f>IF(NOTA[[#This Row],[JUMLAH]]="","",NOTA[[#This Row],[JUMLAH]]-NOTA[[#This Row],[DISC]])</f>
        <v/>
      </c>
      <c r="AB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66" t="str">
        <f>IF(OR(NOTA[[#This Row],[QTY]]="",NOTA[[#This Row],[HARGA SATUAN]]="",),"",NOTA[[#This Row],[QTY]]*NOTA[[#This Row],[HARGA SATUAN]])</f>
        <v/>
      </c>
      <c r="AF1044" s="79" t="str">
        <f ca="1">IF(NOTA[ID_H]="","",INDEX(NOTA[TANGGAL],MATCH(,INDIRECT(ADDRESS(ROW(NOTA[TANGGAL]),COLUMN(NOTA[TANGGAL]))&amp;":"&amp;ADDRESS(ROW(),COLUMN(NOTA[TANGGAL]))),-1)))</f>
        <v/>
      </c>
      <c r="AG1044" s="91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93" t="str">
        <f>IF(NOTA[[#This Row],[ID_P]]="","",MATCH(NOTA[[#This Row],[ID_P]],[1]!B_MSK[N_ID],0))</f>
        <v/>
      </c>
      <c r="D1045" s="93" t="str">
        <f ca="1">IF(NOTA[[#This Row],[NAMA BARANG]]="","",INDEX(NOTA[ID],MATCH(,INDIRECT(ADDRESS(ROW(NOTA[ID]),COLUMN(NOTA[ID]))&amp;":"&amp;ADDRESS(ROW(),COLUMN(NOTA[ID]))),-1)))</f>
        <v/>
      </c>
      <c r="E1045" s="150"/>
      <c r="F1045" s="38"/>
      <c r="G1045" s="38"/>
      <c r="H1045" s="80"/>
      <c r="I1045" s="38"/>
      <c r="J1045" s="79"/>
      <c r="K1045" s="38"/>
      <c r="L1045" s="38"/>
      <c r="M1045" s="151"/>
      <c r="N1045" s="38"/>
      <c r="O1045" s="38"/>
      <c r="P1045" s="91"/>
      <c r="Q1045" s="106"/>
      <c r="R1045" s="151"/>
      <c r="S1045" s="152"/>
      <c r="T1045" s="152"/>
      <c r="U1045" s="66"/>
      <c r="V1045" s="104"/>
      <c r="W1045" s="66" t="str">
        <f>IF(NOTA[[#This Row],[HARGA/ CTN]]="",NOTA[[#This Row],[JUMLAH_H]],NOTA[[#This Row],[HARGA/ CTN]]*NOTA[[#This Row],[C]])</f>
        <v/>
      </c>
      <c r="X1045" s="66" t="str">
        <f>IF(NOTA[[#This Row],[JUMLAH]]="","",NOTA[[#This Row],[JUMLAH]]*NOTA[[#This Row],[DISC 1]])</f>
        <v/>
      </c>
      <c r="Y1045" s="66" t="str">
        <f>IF(NOTA[[#This Row],[JUMLAH]]="","",(NOTA[[#This Row],[JUMLAH]]-NOTA[[#This Row],[DISC 1-]])*NOTA[[#This Row],[DISC 2]])</f>
        <v/>
      </c>
      <c r="Z1045" s="66" t="str">
        <f>IF(NOTA[[#This Row],[JUMLAH]]="","",NOTA[[#This Row],[DISC 1-]]+NOTA[[#This Row],[DISC 2-]])</f>
        <v/>
      </c>
      <c r="AA1045" s="66" t="str">
        <f>IF(NOTA[[#This Row],[JUMLAH]]="","",NOTA[[#This Row],[JUMLAH]]-NOTA[[#This Row],[DISC]])</f>
        <v/>
      </c>
      <c r="AB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66" t="str">
        <f>IF(OR(NOTA[[#This Row],[QTY]]="",NOTA[[#This Row],[HARGA SATUAN]]="",),"",NOTA[[#This Row],[QTY]]*NOTA[[#This Row],[HARGA SATUAN]])</f>
        <v/>
      </c>
      <c r="AF1045" s="79" t="str">
        <f ca="1">IF(NOTA[ID_H]="","",INDEX(NOTA[TANGGAL],MATCH(,INDIRECT(ADDRESS(ROW(NOTA[TANGGAL]),COLUMN(NOTA[TANGGAL]))&amp;":"&amp;ADDRESS(ROW(),COLUMN(NOTA[TANGGAL]))),-1)))</f>
        <v/>
      </c>
      <c r="AG1045" s="91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</sheetData>
  <conditionalFormatting sqref="B1:C1048576">
    <cfRule type="duplicateValues" dxfId="16" priority="20"/>
    <cfRule type="duplicateValues" dxfId="15" priority="21"/>
  </conditionalFormatting>
  <conditionalFormatting sqref="B1:B1048576">
    <cfRule type="duplicateValues" dxfId="14" priority="18"/>
  </conditionalFormatting>
  <conditionalFormatting sqref="H57:H58 H94">
    <cfRule type="duplicateValues" dxfId="13" priority="11"/>
  </conditionalFormatting>
  <conditionalFormatting sqref="H31:H34">
    <cfRule type="duplicateValues" dxfId="12" priority="9"/>
  </conditionalFormatting>
  <conditionalFormatting sqref="H36:H38">
    <cfRule type="duplicateValues" dxfId="11" priority="8"/>
  </conditionalFormatting>
  <conditionalFormatting sqref="H49:H51">
    <cfRule type="duplicateValues" dxfId="10" priority="7"/>
  </conditionalFormatting>
  <conditionalFormatting sqref="H53 H39:H40">
    <cfRule type="duplicateValues" dxfId="9" priority="561"/>
  </conditionalFormatting>
  <conditionalFormatting sqref="H41:H47">
    <cfRule type="duplicateValues" dxfId="8" priority="5"/>
  </conditionalFormatting>
  <conditionalFormatting sqref="H12">
    <cfRule type="duplicateValues" dxfId="7" priority="4"/>
  </conditionalFormatting>
  <conditionalFormatting sqref="H14:H16">
    <cfRule type="duplicateValues" dxfId="6" priority="3"/>
  </conditionalFormatting>
  <conditionalFormatting sqref="H17:H19">
    <cfRule type="duplicateValues" dxfId="5" priority="2"/>
  </conditionalFormatting>
  <conditionalFormatting sqref="H3:H11 H13 H20:H29">
    <cfRule type="duplicateValues" dxfId="4" priority="729"/>
  </conditionalFormatting>
  <conditionalFormatting sqref="H368:H379">
    <cfRule type="duplicateValues" dxfId="3" priority="1"/>
  </conditionalFormatting>
  <conditionalFormatting sqref="H727:H731 I125 H1:H2 I233 H509:H517 H446:H473 H59:H63 H733:H1048576 H30 H35 H48 H52 H54:H56 H234:H274 H519:H572 H126:H232 H65:H93 H276:H297 H299:H362 H364:H367 H380:H444 H95:H124 H574:H725">
    <cfRule type="duplicateValues" dxfId="2" priority="954"/>
  </conditionalFormatting>
  <conditionalFormatting sqref="B3:B1045">
    <cfRule type="duplicateValues" dxfId="1" priority="106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5"/>
  <sheetViews>
    <sheetView workbookViewId="0">
      <selection activeCell="A31" sqref="A31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666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61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1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66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65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67</v>
      </c>
      <c r="F9" t="s">
        <v>76</v>
      </c>
      <c r="G9">
        <f>COUNTIF(NOTA[SUPPLIER],CONV[[#This Row],[1]])</f>
        <v>0</v>
      </c>
    </row>
    <row r="10" spans="1:7" x14ac:dyDescent="0.25">
      <c r="D10" t="s">
        <v>83</v>
      </c>
      <c r="E10" t="s">
        <v>84</v>
      </c>
      <c r="F10" t="s">
        <v>85</v>
      </c>
      <c r="G10" s="3">
        <f>COUNTIF(NOTA[SUPPLIER],CONV[[#This Row],[1]])</f>
        <v>2</v>
      </c>
    </row>
    <row r="11" spans="1:7" x14ac:dyDescent="0.25">
      <c r="D11" t="s">
        <v>73</v>
      </c>
      <c r="E11" t="s">
        <v>64</v>
      </c>
      <c r="F11" t="s">
        <v>73</v>
      </c>
      <c r="G11" s="3">
        <f>COUNTIF(NOTA[SUPPLIER],CONV[[#This Row],[1]])</f>
        <v>1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218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E385" t="s">
        <v>82</v>
      </c>
      <c r="G385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tabSelected="1" topLeftCell="A28" zoomScale="85" zoomScaleNormal="85" workbookViewId="0">
      <selection activeCell="C62" sqref="C62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>
        <f ca="1">IF(PAJAK[[#This Row],[//]]="","",INDEX(INDIRECT("NOTA["&amp;PAJAK[#Headers]&amp;"]"),PAJAK[[#This Row],[//]]-2))</f>
        <v>44914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ATA_0301_756-1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44929</v>
      </c>
      <c r="H54" s="42">
        <f ca="1">IF(PAJAK[[#This Row],[//]]="","",INDEX(INDIRECT("NOTA["&amp;PAJAK[#Headers]&amp;"]"),PAJAK[[#This Row],[//]]-2))</f>
        <v>44918</v>
      </c>
      <c r="I54" s="41" t="str">
        <f ca="1">IF(PAJAK[[#This Row],[//]]="","",INDEX(INDIRECT("NOTA["&amp;PAJAK[#Headers]&amp;"]"),PAJAK[[#This Row],[//]]-2))</f>
        <v>SA221220756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4300000</v>
      </c>
      <c r="L54" s="43">
        <f ca="1">IF(PAJAK[[#This Row],[//]]="","",SUMIF(NOTA[ID_H],PAJAK[[#This Row],[ID]],NOTA[DISC]))</f>
        <v>725625</v>
      </c>
      <c r="M54" s="43">
        <f ca="1">PAJAK[[#This Row],[SUB TOTAL]]-PAJAK[[#This Row],[DISKON]]</f>
        <v>3574375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3220157.6576576573</v>
      </c>
      <c r="P54" s="43">
        <f ca="1">PAJAK[[#This Row],[DPP]]*PAJAK[[#This Row],[PPN]]</f>
        <v>354217.34234234231</v>
      </c>
      <c r="Q54" s="43">
        <f ca="1">PAJAK[[#This Row],[DPP]]+PAJAK[[#This Row],[PPN 11%]]</f>
        <v>3574374.9999999995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614</v>
      </c>
      <c r="B55" s="164">
        <f ca="1">HYPERLINK("[NOTA_.XLSX]NOTA!c"&amp;PAJAK[[#This Row],[//]],IF(PAJAK[[#This Row],[//]]="","",INDEX(INDIRECT("NOTA["&amp;PAJAK[#Headers]&amp;"]"),PAJAK[[#This Row],[//]]-2)))</f>
        <v>120</v>
      </c>
      <c r="C55" s="44" t="str">
        <f ca="1">IF(PAJAK[[#This Row],[//]]="","",INDEX(INDIRECT("NOTA["&amp;PAJAK[#Headers]&amp;"]"),PAJAK[[#This Row],[//]]-2))</f>
        <v>KEN_0301_167-5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5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44929</v>
      </c>
      <c r="H55" s="42">
        <f ca="1">IF(PAJAK[[#This Row],[//]]="","",INDEX(INDIRECT("NOTA["&amp;PAJAK[#Headers]&amp;"]"),PAJAK[[#This Row],[//]]-2))</f>
        <v>44923</v>
      </c>
      <c r="I55" s="41" t="str">
        <f ca="1">IF(PAJAK[[#This Row],[//]]="","",INDEX(INDIRECT("NOTA["&amp;PAJAK[#Headers]&amp;"]"),PAJAK[[#This Row],[//]]-2))</f>
        <v>22122167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39226</v>
      </c>
      <c r="K55" s="43">
        <f ca="1">IF(PAJAK[[#This Row],[//]]="","",SUMIF(NOTA[ID_H],PAJAK[[#This Row],[ID]],NOTA[JUMLAH]))</f>
        <v>23545200</v>
      </c>
      <c r="L55" s="43">
        <f ca="1">IF(PAJAK[[#This Row],[//]]="","",SUMIF(NOTA[ID_H],PAJAK[[#This Row],[ID]],NOTA[DISC]))</f>
        <v>4002684</v>
      </c>
      <c r="M55" s="43">
        <f ca="1">PAJAK[[#This Row],[SUB TOTAL]]-PAJAK[[#This Row],[DISKON]]</f>
        <v>19542516</v>
      </c>
      <c r="N55" s="43">
        <f ca="1">IF(PAJAK[[#This Row],[//]]="","",INDEX(INDIRECT("NOTA["&amp;PAJAK[#Headers]&amp;"]"),PAJAK[[#This Row],[//]]-2+PAJAK[[#This Row],[QB]]-1))</f>
        <v>0</v>
      </c>
      <c r="O55" s="43">
        <f ca="1">(PAJAK[[#This Row],[SUB T-DISC]]-PAJAK[[#This Row],[DISC DLL]])/111%</f>
        <v>17605870.270270269</v>
      </c>
      <c r="P55" s="43">
        <f ca="1">PAJAK[[#This Row],[DPP]]*PAJAK[[#This Row],[PPN]]</f>
        <v>1936645.7297297297</v>
      </c>
      <c r="Q55" s="43">
        <f ca="1">PAJAK[[#This Row],[DPP]]+PAJAK[[#This Row],[PPN 11%]]</f>
        <v>19542516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620</v>
      </c>
      <c r="B56" s="40">
        <f ca="1">HYPERLINK("[NOTA_.XLSX]NOTA!c"&amp;PAJAK[[#This Row],[//]],IF(PAJAK[[#This Row],[//]]="","",INDEX(INDIRECT("NOTA["&amp;PAJAK[#Headers]&amp;"]"),PAJAK[[#This Row],[//]]-2)))</f>
        <v>121</v>
      </c>
      <c r="C56" s="40" t="str">
        <f ca="1">IF(PAJAK[[#This Row],[//]]="","",INDEX(INDIRECT("NOTA["&amp;PAJAK[#Headers]&amp;"]"),PAJAK[[#This Row],[//]]-2))</f>
        <v>KEN_0301_087-3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3</v>
      </c>
      <c r="F56" s="40" t="str">
        <f ca="1">IF(PAJAK[[#This Row],[//]]="","",INDEX(CONV[2],MATCH(INDEX(INDIRECT("NOTA["&amp;PAJAK[#Headers]&amp;"]"),PAJAK[[#This Row],[//]]-2),CONV[1],0),0))</f>
        <v>PT KENKO SINAR INDONESIA</v>
      </c>
      <c r="G56" s="42">
        <f ca="1">IF(PAJAK[[#This Row],[//]]="","",INDEX(NOTA[TGL_H],PAJAK[[#This Row],[//]]-2))</f>
        <v>44929</v>
      </c>
      <c r="H56" s="42">
        <f ca="1">IF(PAJAK[[#This Row],[//]]="","",INDEX(INDIRECT("NOTA["&amp;PAJAK[#Headers]&amp;"]"),PAJAK[[#This Row],[//]]-2))</f>
        <v>44922</v>
      </c>
      <c r="I56" s="41" t="str">
        <f ca="1">IF(PAJAK[[#This Row],[//]]="","",INDEX(INDIRECT("NOTA["&amp;PAJAK[#Headers]&amp;"]"),PAJAK[[#This Row],[//]]-2))</f>
        <v>22122087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>SA 39220</v>
      </c>
      <c r="K56" s="43">
        <f ca="1">IF(PAJAK[[#This Row],[//]]="","",SUMIF(NOTA[ID_H],PAJAK[[#This Row],[ID]],NOTA[JUMLAH]))</f>
        <v>12643200</v>
      </c>
      <c r="L56" s="43">
        <f ca="1">IF(PAJAK[[#This Row],[//]]="","",SUMIF(NOTA[ID_H],PAJAK[[#This Row],[ID]],NOTA[DISC]))</f>
        <v>2149344</v>
      </c>
      <c r="M56" s="43">
        <f ca="1">PAJAK[[#This Row],[SUB TOTAL]]-PAJAK[[#This Row],[DISKON]]</f>
        <v>10493856</v>
      </c>
      <c r="N56" s="43">
        <f ca="1">IF(PAJAK[[#This Row],[//]]="","",INDEX(INDIRECT("NOTA["&amp;PAJAK[#Headers]&amp;"]"),PAJAK[[#This Row],[//]]-2+PAJAK[[#This Row],[QB]]-1))</f>
        <v>0</v>
      </c>
      <c r="O56" s="43">
        <f ca="1">(PAJAK[[#This Row],[SUB T-DISC]]-PAJAK[[#This Row],[DISC DLL]])/111%</f>
        <v>9453924.3243243229</v>
      </c>
      <c r="P56" s="43">
        <f ca="1">PAJAK[[#This Row],[DPP]]*PAJAK[[#This Row],[PPN]]</f>
        <v>1039931.6756756755</v>
      </c>
      <c r="Q56" s="43">
        <f ca="1">PAJAK[[#This Row],[DPP]]+PAJAK[[#This Row],[PPN 11%]]</f>
        <v>10493855.999999998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624</v>
      </c>
      <c r="B57" s="40">
        <f ca="1">HYPERLINK("[NOTA_.XLSX]NOTA!c"&amp;PAJAK[[#This Row],[//]],IF(PAJAK[[#This Row],[//]]="","",INDEX(INDIRECT("NOTA["&amp;PAJAK[#Headers]&amp;"]"),PAJAK[[#This Row],[//]]-2)))</f>
        <v>122</v>
      </c>
      <c r="C57" s="40" t="str">
        <f ca="1">IF(PAJAK[[#This Row],[//]]="","",INDEX(INDIRECT("NOTA["&amp;PAJAK[#Headers]&amp;"]"),PAJAK[[#This Row],[//]]-2))</f>
        <v>KEN_0301_870-6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6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44929</v>
      </c>
      <c r="H57" s="42">
        <f ca="1">IF(PAJAK[[#This Row],[//]]="","",INDEX(INDIRECT("NOTA["&amp;PAJAK[#Headers]&amp;"]"),PAJAK[[#This Row],[//]]-2))</f>
        <v>44918</v>
      </c>
      <c r="I57" s="41" t="str">
        <f ca="1">IF(PAJAK[[#This Row],[//]]="","",INDEX(INDIRECT("NOTA["&amp;PAJAK[#Headers]&amp;"]"),PAJAK[[#This Row],[//]]-2))</f>
        <v>22121870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43">
        <f ca="1">IF(PAJAK[[#This Row],[//]]="","",SUMIF(NOTA[ID_H],PAJAK[[#This Row],[ID]],NOTA[JUMLAH]))</f>
        <v>21828000</v>
      </c>
      <c r="L57" s="43">
        <f ca="1">IF(PAJAK[[#This Row],[//]]="","",SUMIF(NOTA[ID_H],PAJAK[[#This Row],[ID]],NOTA[DISC]))</f>
        <v>3710760</v>
      </c>
      <c r="M57" s="43">
        <f ca="1">PAJAK[[#This Row],[SUB TOTAL]]-PAJAK[[#This Row],[DISKON]]</f>
        <v>18117240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16321837.837837836</v>
      </c>
      <c r="P57" s="43">
        <f ca="1">PAJAK[[#This Row],[DPP]]*PAJAK[[#This Row],[PPN]]</f>
        <v>1795402.1621621619</v>
      </c>
      <c r="Q57" s="43">
        <f ca="1">PAJAK[[#This Row],[DPP]]+PAJAK[[#This Row],[PPN 11%]]</f>
        <v>18117239.999999996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631</v>
      </c>
      <c r="B58" s="164">
        <f ca="1">HYPERLINK("[NOTA_.XLSX]NOTA!c"&amp;PAJAK[[#This Row],[//]],IF(PAJAK[[#This Row],[//]]="","",INDEX(INDIRECT("NOTA["&amp;PAJAK[#Headers]&amp;"]"),PAJAK[[#This Row],[//]]-2)))</f>
        <v>123</v>
      </c>
      <c r="C58" s="44" t="str">
        <f ca="1">IF(PAJAK[[#This Row],[//]]="","",INDEX(INDIRECT("NOTA["&amp;PAJAK[#Headers]&amp;"]"),PAJAK[[#This Row],[//]]-2))</f>
        <v>KEN_0301_853-8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8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44929</v>
      </c>
      <c r="H58" s="42">
        <f ca="1">IF(PAJAK[[#This Row],[//]]="","",INDEX(INDIRECT("NOTA["&amp;PAJAK[#Headers]&amp;"]"),PAJAK[[#This Row],[//]]-2))</f>
        <v>44918</v>
      </c>
      <c r="I58" s="41" t="str">
        <f ca="1">IF(PAJAK[[#This Row],[//]]="","",INDEX(INDIRECT("NOTA["&amp;PAJAK[#Headers]&amp;"]"),PAJAK[[#This Row],[//]]-2))</f>
        <v>22121853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43">
        <f ca="1">IF(PAJAK[[#This Row],[//]]="","",SUMIF(NOTA[ID_H],PAJAK[[#This Row],[ID]],NOTA[JUMLAH]))</f>
        <v>46387200</v>
      </c>
      <c r="L58" s="43">
        <f ca="1">IF(PAJAK[[#This Row],[//]]="","",SUMIF(NOTA[ID_H],PAJAK[[#This Row],[ID]],NOTA[DISC]))</f>
        <v>7885824</v>
      </c>
      <c r="M58" s="43">
        <f ca="1">PAJAK[[#This Row],[SUB TOTAL]]-PAJAK[[#This Row],[DISKON]]</f>
        <v>38501376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34685924.324324325</v>
      </c>
      <c r="P58" s="43">
        <f ca="1">PAJAK[[#This Row],[DPP]]*PAJAK[[#This Row],[PPN]]</f>
        <v>3815451.6756756757</v>
      </c>
      <c r="Q58" s="43">
        <f ca="1">PAJAK[[#This Row],[DPP]]+PAJAK[[#This Row],[PPN 11%]]</f>
        <v>38501376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640</v>
      </c>
      <c r="B59" s="164">
        <f ca="1">HYPERLINK("[NOTA_.XLSX]NOTA!c"&amp;PAJAK[[#This Row],[//]],IF(PAJAK[[#This Row],[//]]="","",INDEX(INDIRECT("NOTA["&amp;PAJAK[#Headers]&amp;"]"),PAJAK[[#This Row],[//]]-2)))</f>
        <v>124</v>
      </c>
      <c r="C59" s="44" t="str">
        <f ca="1">IF(PAJAK[[#This Row],[//]]="","",INDEX(INDIRECT("NOTA["&amp;PAJAK[#Headers]&amp;"]"),PAJAK[[#This Row],[//]]-2))</f>
        <v>KEN_0301_982-1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1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44929</v>
      </c>
      <c r="H59" s="42">
        <f ca="1">IF(PAJAK[[#This Row],[//]]="","",INDEX(INDIRECT("NOTA["&amp;PAJAK[#Headers]&amp;"]"),PAJAK[[#This Row],[//]]-2))</f>
        <v>44921</v>
      </c>
      <c r="I59" s="41" t="str">
        <f ca="1">IF(PAJAK[[#This Row],[//]]="","",INDEX(INDIRECT("NOTA["&amp;PAJAK[#Headers]&amp;"]"),PAJAK[[#This Row],[//]]-2))</f>
        <v>22121982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43">
        <f ca="1">IF(PAJAK[[#This Row],[//]]="","",SUMIF(NOTA[ID_H],PAJAK[[#This Row],[ID]],NOTA[JUMLAH]))</f>
        <v>9300000</v>
      </c>
      <c r="L59" s="43">
        <f ca="1">IF(PAJAK[[#This Row],[//]]="","",SUMIF(NOTA[ID_H],PAJAK[[#This Row],[ID]],NOTA[DISC]))</f>
        <v>1581000</v>
      </c>
      <c r="M59" s="43">
        <f ca="1">PAJAK[[#This Row],[SUB TOTAL]]-PAJAK[[#This Row],[DISKON]]</f>
        <v>7719000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6954054.0540540535</v>
      </c>
      <c r="P59" s="43">
        <f ca="1">PAJAK[[#This Row],[DPP]]*PAJAK[[#This Row],[PPN]]</f>
        <v>764945.94594594592</v>
      </c>
      <c r="Q59" s="43">
        <f ca="1">PAJAK[[#This Row],[DPP]]+PAJAK[[#This Row],[PPN 11%]]</f>
        <v>7718999.9999999991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652</v>
      </c>
      <c r="B60" s="164">
        <f ca="1">HYPERLINK("[NOTA_.XLSX]NOTA!c"&amp;PAJAK[[#This Row],[//]],IF(PAJAK[[#This Row],[//]]="","",INDEX(INDIRECT("NOTA["&amp;PAJAK[#Headers]&amp;"]"),PAJAK[[#This Row],[//]]-2)))</f>
        <v>127</v>
      </c>
      <c r="C60" s="44" t="str">
        <f ca="1">IF(PAJAK[[#This Row],[//]]="","",INDEX(INDIRECT("NOTA["&amp;PAJAK[#Headers]&amp;"]"),PAJAK[[#This Row],[//]]-2))</f>
        <v>ATA_0501_865-4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4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44931</v>
      </c>
      <c r="H60" s="42">
        <f ca="1">IF(PAJAK[[#This Row],[//]]="","",INDEX(INDIRECT("NOTA["&amp;PAJAK[#Headers]&amp;"]"),PAJAK[[#This Row],[//]]-2))</f>
        <v>44924</v>
      </c>
      <c r="I60" s="41" t="str">
        <f ca="1">IF(PAJAK[[#This Row],[//]]="","",INDEX(INDIRECT("NOTA["&amp;PAJAK[#Headers]&amp;"]"),PAJAK[[#This Row],[//]]-2))</f>
        <v>SA221220865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43">
        <f ca="1">IF(PAJAK[[#This Row],[//]]="","",SUMIF(NOTA[ID_H],PAJAK[[#This Row],[ID]],NOTA[JUMLAH]))</f>
        <v>7776000</v>
      </c>
      <c r="L60" s="43">
        <f ca="1">IF(PAJAK[[#This Row],[//]]="","",SUMIF(NOTA[ID_H],PAJAK[[#This Row],[ID]],NOTA[DISC]))</f>
        <v>1312200</v>
      </c>
      <c r="M60" s="43">
        <f ca="1">PAJAK[[#This Row],[SUB TOTAL]]-PAJAK[[#This Row],[DISKON]]</f>
        <v>6463800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5823243.2432432426</v>
      </c>
      <c r="P60" s="43">
        <f ca="1">PAJAK[[#This Row],[DPP]]*PAJAK[[#This Row],[PPN]]</f>
        <v>640556.75675675669</v>
      </c>
      <c r="Q60" s="43">
        <f ca="1">PAJAK[[#This Row],[DPP]]+PAJAK[[#This Row],[PPN 11%]]</f>
        <v>6463799.9999999991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657</v>
      </c>
      <c r="B61" s="164">
        <f ca="1">HYPERLINK("[NOTA_.XLSX]NOTA!c"&amp;PAJAK[[#This Row],[//]],IF(PAJAK[[#This Row],[//]]="","",INDEX(INDIRECT("NOTA["&amp;PAJAK[#Headers]&amp;"]"),PAJAK[[#This Row],[//]]-2)))</f>
        <v>128</v>
      </c>
      <c r="C61" s="44" t="str">
        <f ca="1">IF(PAJAK[[#This Row],[//]]="","",INDEX(INDIRECT("NOTA["&amp;PAJAK[#Headers]&amp;"]"),PAJAK[[#This Row],[//]]-2))</f>
        <v>ATA_0501_866-8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8</v>
      </c>
      <c r="F61" s="40" t="str">
        <f ca="1">IF(PAJAK[[#This Row],[//]]="","",INDEX(CONV[2],MATCH(INDEX(INDIRECT("NOTA["&amp;PAJAK[#Headers]&amp;"]"),PAJAK[[#This Row],[//]]-2),CONV[1],0),0))</f>
        <v>PT ATALI MAKMUR</v>
      </c>
      <c r="G61" s="42">
        <f ca="1">IF(PAJAK[[#This Row],[//]]="","",INDEX(NOTA[TGL_H],PAJAK[[#This Row],[//]]-2))</f>
        <v>44931</v>
      </c>
      <c r="H61" s="42">
        <f ca="1">IF(PAJAK[[#This Row],[//]]="","",INDEX(INDIRECT("NOTA["&amp;PAJAK[#Headers]&amp;"]"),PAJAK[[#This Row],[//]]-2))</f>
        <v>44924</v>
      </c>
      <c r="I61" s="41" t="str">
        <f ca="1">IF(PAJAK[[#This Row],[//]]="","",INDEX(INDIRECT("NOTA["&amp;PAJAK[#Headers]&amp;"]"),PAJAK[[#This Row],[//]]-2))</f>
        <v>SA221220866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29313000</v>
      </c>
      <c r="L61" s="43">
        <f ca="1">IF(PAJAK[[#This Row],[//]]="","",SUMIF(NOTA[ID_H],PAJAK[[#This Row],[ID]],NOTA[DISC]))</f>
        <v>4933715.25</v>
      </c>
      <c r="M61" s="43">
        <f ca="1">PAJAK[[#This Row],[SUB TOTAL]]-PAJAK[[#This Row],[DISKON]]</f>
        <v>24379284.75</v>
      </c>
      <c r="N61" s="43">
        <f ca="1">IF(PAJAK[[#This Row],[//]]="","",INDEX(INDIRECT("NOTA["&amp;PAJAK[#Headers]&amp;"]"),PAJAK[[#This Row],[//]]-2+PAJAK[[#This Row],[QB]]-1))</f>
        <v>462726</v>
      </c>
      <c r="O61" s="43">
        <f ca="1">(PAJAK[[#This Row],[SUB T-DISC]]-PAJAK[[#This Row],[DISC DLL]])/111%</f>
        <v>21546449.324324321</v>
      </c>
      <c r="P61" s="43">
        <f ca="1">PAJAK[[#This Row],[DPP]]*PAJAK[[#This Row],[PPN]]</f>
        <v>2370109.4256756753</v>
      </c>
      <c r="Q61" s="43">
        <f ca="1">PAJAK[[#This Row],[DPP]]+PAJAK[[#This Row],[PPN 11%]]</f>
        <v>23916558.749999996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666</v>
      </c>
      <c r="B62" s="164">
        <f ca="1">HYPERLINK("[NOTA_.XLSX]NOTA!c"&amp;PAJAK[[#This Row],[//]],IF(PAJAK[[#This Row],[//]]="","",INDEX(INDIRECT("NOTA["&amp;PAJAK[#Headers]&amp;"]"),PAJAK[[#This Row],[//]]-2)))</f>
        <v>129</v>
      </c>
      <c r="C62" s="44" t="str">
        <f ca="1">IF(PAJAK[[#This Row],[//]]="","",INDEX(INDIRECT("NOTA["&amp;PAJAK[#Headers]&amp;"]"),PAJAK[[#This Row],[//]]-2))</f>
        <v>SDI_2101_430-1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1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44947</v>
      </c>
      <c r="H62" s="42">
        <f ca="1">IF(PAJAK[[#This Row],[//]]="","",INDEX(INDIRECT("NOTA["&amp;PAJAK[#Headers]&amp;"]"),PAJAK[[#This Row],[//]]-2))</f>
        <v>44945</v>
      </c>
      <c r="I62" s="41" t="str">
        <f ca="1">IF(PAJAK[[#This Row],[//]]="","",INDEX(INDIRECT("NOTA["&amp;PAJAK[#Headers]&amp;"]"),PAJAK[[#This Row],[//]]-2))</f>
        <v>SINV99-230100000430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4554060</v>
      </c>
      <c r="L62" s="43">
        <f ca="1">IF(PAJAK[[#This Row],[//]]="","",SUMIF(NOTA[ID_H],PAJAK[[#This Row],[ID]],NOTA[DISC]))</f>
        <v>796960.5</v>
      </c>
      <c r="M62" s="43">
        <f ca="1">PAJAK[[#This Row],[SUB TOTAL]]-PAJAK[[#This Row],[DISKON]]</f>
        <v>3757099.5</v>
      </c>
      <c r="N62" s="43">
        <f ca="1">IF(PAJAK[[#This Row],[//]]="","",INDEX(INDIRECT("NOTA["&amp;PAJAK[#Headers]&amp;"]"),PAJAK[[#This Row],[//]]-2+PAJAK[[#This Row],[QB]]-1))</f>
        <v>112712.84</v>
      </c>
      <c r="O62" s="43">
        <f ca="1">(PAJAK[[#This Row],[SUB T-DISC]]-PAJAK[[#This Row],[DISC DLL]])/111%</f>
        <v>3283231.2252252251</v>
      </c>
      <c r="P62" s="43">
        <f ca="1">PAJAK[[#This Row],[DPP]]*PAJAK[[#This Row],[PPN]]</f>
        <v>361155.43477477477</v>
      </c>
      <c r="Q62" s="43">
        <f ca="1">PAJAK[[#This Row],[DPP]]+PAJAK[[#This Row],[PPN 11%]]</f>
        <v>3644386.6599999997</v>
      </c>
      <c r="R62" s="43" t="str">
        <f ca="1">IF(ISNUMBER(PAJAK[[#This Row],[//]]),PPN,"")</f>
        <v>11%</v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Row],[ID]],[2]!Table1[ID],0)</f>
        <v>#REF!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Row],[ID]],[2]!Table1[ID],0)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Row],[ID]],[2]!Table1[ID],0)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Row],[ID]],[2]!Table1[ID],0)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Row],[ID]],[2]!Table1[ID],0)</f>
        <v>#REF!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Row],[ID]],[2]!Table1[ID],0)</f>
        <v>#REF!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Row],[ID]],[2]!Table1[ID],0)</f>
        <v>#REF!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Row],[ID]],[2]!Table1[ID],0)</f>
        <v>#REF!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Row],[ID]],[2]!Table1[ID],0)</f>
        <v>#REF!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Row],[ID]],[2]!Table1[ID],0)</f>
        <v>#REF!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 t="e">
        <f ca="1">MATCH(PAJAK[[#This Row],[ID]],[2]!Table1[ID],0)</f>
        <v>#REF!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43" sqref="D43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>
        <f ca="1">IF(KENKO[[#This Row],[//PAJAK]]="","",INDEX(INDIRECT("PAJAK["&amp;KENKO[#Headers]&amp;"]"),KENKO[[#This Row],[//PAJAK]]-1))</f>
        <v>44914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614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55</v>
      </c>
      <c r="C29" s="7">
        <f ca="1">HYPERLINK("[NOTA_.xlsx]PAJAK!b"&amp;KENKO[[#This Row],[//PAJAK]],IF(KENKO[[#This Row],[//PAJAK]]="","",INDEX(INDIRECT("PAJAK["&amp;KENKO[#Headers]&amp;"]"),KENKO[[#This Row],[//PAJAK]]-1)))</f>
        <v>120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44929</v>
      </c>
      <c r="F29" s="2">
        <f ca="1">IF(KENKO[[#This Row],[//PAJAK]]="","",INDEX(INDIRECT("PAJAK["&amp;KENKO[#Headers]&amp;"]"),KENKO[[#This Row],[//PAJAK]]-1))</f>
        <v>44923</v>
      </c>
      <c r="G29" s="9" t="str">
        <f ca="1">IF(KENKO[[#This Row],[//PAJAK]]="","",INDEX(INDIRECT("PAJAK["&amp;KENKO[#Headers]&amp;"]"),KENKO[[#This Row],[//PAJAK]]-1))</f>
        <v>22122167</v>
      </c>
      <c r="H29" s="3" t="str">
        <f ca="1">IF(KENKO[[#This Row],[//PAJAK]]="","",INDEX(INDIRECT("PAJAK["&amp;KENKO[#Headers]&amp;"]"),KENKO[[#This Row],[//PAJAK]]-1))</f>
        <v>SA 39226</v>
      </c>
      <c r="I29" s="1">
        <f ca="1">IF(KENKO[[#This Row],[//PAJAK]]="","",INDEX(INDIRECT("PAJAK["&amp;KENKO[#Headers]&amp;"]"),KENKO[[#This Row],[//PAJAK]]-1))</f>
        <v>23545200</v>
      </c>
      <c r="J29" s="1">
        <f ca="1">IF(KENKO[[#This Row],[//PAJAK]]="","",INDEX(INDIRECT("PAJAK["&amp;KENKO[#Headers]&amp;"]"),KENKO[[#This Row],[//PAJAK]]-1))</f>
        <v>4002684</v>
      </c>
      <c r="K29" s="1">
        <f ca="1">(KENKO[[#This Row],[SUB TOTAL]]-KENKO[[#This Row],[DISKON]])/1.11</f>
        <v>17605870.270270269</v>
      </c>
      <c r="L29" s="1">
        <f ca="1">KENKO[[#This Row],[DPP]]*11%</f>
        <v>1936645.7297297297</v>
      </c>
      <c r="M29" s="1">
        <f ca="1">KENKO[[#This Row],[DPP]]+KENKO[[#This Row],[PPN (11%)]]</f>
        <v>19542516</v>
      </c>
      <c r="N29" s="1" t="str">
        <f ca="1">INDEX(PAJAK[ID_P],MATCH(KENKO[[#This Row],[ID]],PAJAK[ID],0))</f>
        <v>KEN_0301_167-5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620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56</v>
      </c>
      <c r="C30" s="7">
        <f ca="1">HYPERLINK("[NOTA_.xlsx]PAJAK!b"&amp;KENKO[[#This Row],[//PAJAK]],IF(KENKO[[#This Row],[//PAJAK]]="","",INDEX(INDIRECT("PAJAK["&amp;KENKO[#Headers]&amp;"]"),KENKO[[#This Row],[//PAJAK]]-1)))</f>
        <v>121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44929</v>
      </c>
      <c r="F30" s="2">
        <f ca="1">IF(KENKO[[#This Row],[//PAJAK]]="","",INDEX(INDIRECT("PAJAK["&amp;KENKO[#Headers]&amp;"]"),KENKO[[#This Row],[//PAJAK]]-1))</f>
        <v>44922</v>
      </c>
      <c r="G30" s="9" t="str">
        <f ca="1">IF(KENKO[[#This Row],[//PAJAK]]="","",INDEX(INDIRECT("PAJAK["&amp;KENKO[#Headers]&amp;"]"),KENKO[[#This Row],[//PAJAK]]-1))</f>
        <v>22122087</v>
      </c>
      <c r="H30" s="3" t="str">
        <f ca="1">IF(KENKO[[#This Row],[//PAJAK]]="","",INDEX(INDIRECT("PAJAK["&amp;KENKO[#Headers]&amp;"]"),KENKO[[#This Row],[//PAJAK]]-1))</f>
        <v>SA 39220</v>
      </c>
      <c r="I30" s="1">
        <f ca="1">IF(KENKO[[#This Row],[//PAJAK]]="","",INDEX(INDIRECT("PAJAK["&amp;KENKO[#Headers]&amp;"]"),KENKO[[#This Row],[//PAJAK]]-1))</f>
        <v>12643200</v>
      </c>
      <c r="J30" s="1">
        <f ca="1">IF(KENKO[[#This Row],[//PAJAK]]="","",INDEX(INDIRECT("PAJAK["&amp;KENKO[#Headers]&amp;"]"),KENKO[[#This Row],[//PAJAK]]-1))</f>
        <v>2149344</v>
      </c>
      <c r="K30" s="1">
        <f ca="1">(KENKO[[#This Row],[SUB TOTAL]]-KENKO[[#This Row],[DISKON]])/1.11</f>
        <v>9453924.3243243229</v>
      </c>
      <c r="L30" s="1">
        <f ca="1">KENKO[[#This Row],[DPP]]*11%</f>
        <v>1039931.6756756755</v>
      </c>
      <c r="M30" s="1">
        <f ca="1">KENKO[[#This Row],[DPP]]+KENKO[[#This Row],[PPN (11%)]]</f>
        <v>10493855.999999998</v>
      </c>
      <c r="N30" s="1" t="str">
        <f ca="1">INDEX(PAJAK[ID_P],MATCH(KENKO[[#This Row],[ID]],PAJAK[ID],0))</f>
        <v>KEN_0301_087-3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624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44929</v>
      </c>
      <c r="F31" s="2">
        <f ca="1">IF(KENKO[[#This Row],[//PAJAK]]="","",INDEX(INDIRECT("PAJAK["&amp;KENKO[#Headers]&amp;"]"),KENKO[[#This Row],[//PAJAK]]-1))</f>
        <v>44918</v>
      </c>
      <c r="G31" s="9" t="str">
        <f ca="1">IF(KENKO[[#This Row],[//PAJAK]]="","",INDEX(INDIRECT("PAJAK["&amp;KENKO[#Headers]&amp;"]"),KENKO[[#This Row],[//PAJAK]]-1))</f>
        <v>22121870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21828000</v>
      </c>
      <c r="J31" s="1">
        <f ca="1">IF(KENKO[[#This Row],[//PAJAK]]="","",INDEX(INDIRECT("PAJAK["&amp;KENKO[#Headers]&amp;"]"),KENKO[[#This Row],[//PAJAK]]-1))</f>
        <v>3710760</v>
      </c>
      <c r="K31" s="1">
        <f ca="1">(KENKO[[#This Row],[SUB TOTAL]]-KENKO[[#This Row],[DISKON]])/1.11</f>
        <v>16321837.837837836</v>
      </c>
      <c r="L31" s="1">
        <f ca="1">KENKO[[#This Row],[DPP]]*11%</f>
        <v>1795402.1621621619</v>
      </c>
      <c r="M31" s="1">
        <f ca="1">KENKO[[#This Row],[DPP]]+KENKO[[#This Row],[PPN (11%)]]</f>
        <v>18117239.999999996</v>
      </c>
      <c r="N31" s="1" t="str">
        <f ca="1">INDEX(PAJAK[ID_P],MATCH(KENKO[[#This Row],[ID]],PAJAK[ID],0))</f>
        <v>KEN_0301_870-6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631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44929</v>
      </c>
      <c r="F32" s="2">
        <f ca="1">IF(KENKO[[#This Row],[//PAJAK]]="","",INDEX(INDIRECT("PAJAK["&amp;KENKO[#Headers]&amp;"]"),KENKO[[#This Row],[//PAJAK]]-1))</f>
        <v>44918</v>
      </c>
      <c r="G32" s="9" t="str">
        <f ca="1">IF(KENKO[[#This Row],[//PAJAK]]="","",INDEX(INDIRECT("PAJAK["&amp;KENKO[#Headers]&amp;"]"),KENKO[[#This Row],[//PAJAK]]-1))</f>
        <v>22121853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46387200</v>
      </c>
      <c r="J32" s="1">
        <f ca="1">IF(KENKO[[#This Row],[//PAJAK]]="","",INDEX(INDIRECT("PAJAK["&amp;KENKO[#Headers]&amp;"]"),KENKO[[#This Row],[//PAJAK]]-1))</f>
        <v>7885824</v>
      </c>
      <c r="K32" s="1">
        <f ca="1">(KENKO[[#This Row],[SUB TOTAL]]-KENKO[[#This Row],[DISKON]])/1.11</f>
        <v>34685924.324324325</v>
      </c>
      <c r="L32" s="1">
        <f ca="1">KENKO[[#This Row],[DPP]]*11%</f>
        <v>3815451.6756756757</v>
      </c>
      <c r="M32" s="1">
        <f ca="1">KENKO[[#This Row],[DPP]]+KENKO[[#This Row],[PPN (11%)]]</f>
        <v>38501376</v>
      </c>
      <c r="N32" s="1" t="str">
        <f ca="1">INDEX(PAJAK[ID_P],MATCH(KENKO[[#This Row],[ID]],PAJAK[ID],0))</f>
        <v>KEN_0301_853-8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640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59</v>
      </c>
      <c r="C33" s="7">
        <f ca="1">HYPERLINK("[NOTA_.xlsx]PAJAK!b"&amp;KENKO[[#This Row],[//PAJAK]],IF(KENKO[[#This Row],[//PAJAK]]="","",INDEX(INDIRECT("PAJAK["&amp;KENKO[#Headers]&amp;"]"),KENKO[[#This Row],[//PAJAK]]-1)))</f>
        <v>124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44929</v>
      </c>
      <c r="F33" s="2">
        <f ca="1">IF(KENKO[[#This Row],[//PAJAK]]="","",INDEX(INDIRECT("PAJAK["&amp;KENKO[#Headers]&amp;"]"),KENKO[[#This Row],[//PAJAK]]-1))</f>
        <v>44921</v>
      </c>
      <c r="G33" s="9" t="str">
        <f ca="1">IF(KENKO[[#This Row],[//PAJAK]]="","",INDEX(INDIRECT("PAJAK["&amp;KENKO[#Headers]&amp;"]"),KENKO[[#This Row],[//PAJAK]]-1))</f>
        <v>22121982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9300000</v>
      </c>
      <c r="J33" s="1">
        <f ca="1">IF(KENKO[[#This Row],[//PAJAK]]="","",INDEX(INDIRECT("PAJAK["&amp;KENKO[#Headers]&amp;"]"),KENKO[[#This Row],[//PAJAK]]-1))</f>
        <v>1581000</v>
      </c>
      <c r="K33" s="1">
        <f ca="1">(KENKO[[#This Row],[SUB TOTAL]]-KENKO[[#This Row],[DISKON]])/1.11</f>
        <v>6954054.0540540535</v>
      </c>
      <c r="L33" s="1">
        <f ca="1">KENKO[[#This Row],[DPP]]*11%</f>
        <v>764945.94594594592</v>
      </c>
      <c r="M33" s="1">
        <f ca="1">KENKO[[#This Row],[DPP]]+KENKO[[#This Row],[PPN (11%)]]</f>
        <v>7718999.9999999991</v>
      </c>
      <c r="N33" s="1" t="str">
        <f ca="1">INDEX(PAJAK[ID_P],MATCH(KENKO[[#This Row],[ID]],PAJAK[ID],0))</f>
        <v>KEN_0301_982-1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119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44929</v>
      </c>
      <c r="F25" s="2">
        <f ca="1">IF(ATALI[[#This Row],[//PAJAK]]="","",INDEX(INDIRECT("PAJAK["&amp;ATALI[#Headers]&amp;"]"),ATALI[[#This Row],[//PAJAK]]-1))</f>
        <v>44918</v>
      </c>
      <c r="G25" s="7" t="str">
        <f ca="1">IF(ATALI[[#This Row],[//PAJAK]]="","",INDEX(INDIRECT("PAJAK["&amp;ATALI[#Headers]&amp;"]"),ATALI[[#This Row],[//PAJAK]]-1))</f>
        <v>SA221220756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3574375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3220157.6576576573</v>
      </c>
      <c r="L25" s="1">
        <f ca="1">ATALI[[#This Row],[DPP]]*11%</f>
        <v>354217.34234234231</v>
      </c>
      <c r="M25" s="1">
        <f ca="1">ATALI[[#This Row],[DPP]]+ATALI[[#This Row],[PPN (11%)]]</f>
        <v>3574374.9999999995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60</v>
      </c>
      <c r="C26" s="12">
        <f ca="1">HYPERLINK("[NOTA_.xlsx]PAJAK!b"&amp;ATALI[[#This Row],[//PAJAK]],IF(ATALI[[#This Row],[//PAJAK]]="","",INDEX(INDIRECT("PAJAK["&amp;ATALI[#Headers]&amp;"]"),ATALI[[#This Row],[//PAJAK]]-1)))</f>
        <v>127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44931</v>
      </c>
      <c r="F26" s="2">
        <f ca="1">IF(ATALI[[#This Row],[//PAJAK]]="","",INDEX(INDIRECT("PAJAK["&amp;ATALI[#Headers]&amp;"]"),ATALI[[#This Row],[//PAJAK]]-1))</f>
        <v>44924</v>
      </c>
      <c r="G26" s="7" t="str">
        <f ca="1">IF(ATALI[[#This Row],[//PAJAK]]="","",INDEX(INDIRECT("PAJAK["&amp;ATALI[#Headers]&amp;"]"),ATALI[[#This Row],[//PAJAK]]-1))</f>
        <v>SA221220865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6463800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5823243.2432432426</v>
      </c>
      <c r="L26" s="1">
        <f ca="1">ATALI[[#This Row],[DPP]]*11%</f>
        <v>640556.75675675669</v>
      </c>
      <c r="M26" s="1">
        <f ca="1">ATALI[[#This Row],[DPP]]+ATALI[[#This Row],[PPN (11%)]]</f>
        <v>6463799.9999999991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657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61</v>
      </c>
      <c r="C27" s="12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44931</v>
      </c>
      <c r="F27" s="2">
        <f ca="1">IF(ATALI[[#This Row],[//PAJAK]]="","",INDEX(INDIRECT("PAJAK["&amp;ATALI[#Headers]&amp;"]"),ATALI[[#This Row],[//PAJAK]]-1))</f>
        <v>44924</v>
      </c>
      <c r="G27" s="7" t="str">
        <f ca="1">IF(ATALI[[#This Row],[//PAJAK]]="","",INDEX(INDIRECT("PAJAK["&amp;ATALI[#Headers]&amp;"]"),ATALI[[#This Row],[//PAJAK]]-1))</f>
        <v>SA221220866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24379284.75</v>
      </c>
      <c r="J27" s="1">
        <f ca="1">IF(ATALI[[#This Row],[//PAJAK]]="","",INDEX(PAJAK[DISC DLL],ATALI[[#This Row],[//PAJAK]]-1))</f>
        <v>462726</v>
      </c>
      <c r="K27" s="1">
        <f ca="1">(ATALI[[#This Row],[SUB TOTAL]]-ATALI[[#This Row],[DISKON]])/1.11</f>
        <v>21546449.324324321</v>
      </c>
      <c r="L27" s="1">
        <f ca="1">ATALI[[#This Row],[DPP]]*11%</f>
        <v>2370109.4256756753</v>
      </c>
      <c r="M27" s="1">
        <f ca="1">ATALI[[#This Row],[DPP]]+ATALI[[#This Row],[PPN (11%)]]</f>
        <v>23916558.749999996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62</v>
      </c>
      <c r="B3" s="12">
        <f ca="1">HYPERLINK("[NOTA_.xlsx]PAJAK!b"&amp;SDI[[#This Row],[//PAJAK]],IF(SDI[[#This Row],[//PAJAK]]="","",INDEX(INDIRECT("PAJAK["&amp;SDI[#Headers]&amp;"]"),SDI[[#This Row],[//PAJAK]]-1)))</f>
        <v>129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44947</v>
      </c>
      <c r="E3" s="2">
        <f ca="1">IF(SDI[[#This Row],[//PAJAK]]="","",INDEX(INDIRECT("PAJAK["&amp;SDI[#Headers]&amp;"]"),SDI[[#This Row],[//PAJAK]]-1))</f>
        <v>44945</v>
      </c>
      <c r="F3" s="25" t="str">
        <f ca="1">IF(SDI[[#This Row],[//PAJAK]]="","",INDEX(INDIRECT("PAJAK["&amp;SDI[#Headers]&amp;"]"),SDI[[#This Row],[//PAJAK]]-1))</f>
        <v>SINV99-230100000430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4554060</v>
      </c>
      <c r="I3" s="1">
        <f ca="1">IF(SDI[[#This Row],[//PAJAK]]="","",INDEX(INDIRECT("PAJAK["&amp;SDI[#Headers]&amp;"]"),SDI[[#This Row],[//PAJAK]]-1))</f>
        <v>796960.5</v>
      </c>
      <c r="J3" s="1">
        <f ca="1">(SDI[[#This Row],[SUB TOTAL]]-SDI[[#This Row],[DISKON]])/1.11</f>
        <v>3384774.3243243238</v>
      </c>
      <c r="K3" s="1">
        <f ca="1">SDI[[#This Row],[DPP]]*11%</f>
        <v>372325.17567567562</v>
      </c>
      <c r="L3" s="1">
        <f ca="1">SDI[[#This Row],[DPP]]+SDI[[#This Row],[PPN (11%)]]</f>
        <v>3757099.4999999995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2023-01-26T02:49:18Z</dcterms:modified>
</cp:coreProperties>
</file>